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0C142F97-6A50-4C6F-B3F0-51232F45CBEF}" xr6:coauthVersionLast="47" xr6:coauthVersionMax="47" xr10:uidLastSave="{00000000-0000-0000-0000-000000000000}"/>
  <bookViews>
    <workbookView xWindow="1152" yWindow="1152" windowWidth="23040" windowHeight="13560" tabRatio="775" firstSheet="3" activeTab="3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  <sheet name="ContDI_Data" sheetId="53" state="veryHidden" r:id="rId21"/>
    <sheet name="Cont DI" sheetId="54" r:id="rId22"/>
    <sheet name="_TH_Hours" sheetId="55" state="veryHidden" r:id="rId23"/>
  </sheets>
  <functionGroups builtInGroupCount="19"/>
  <externalReferences>
    <externalReference r:id="rId24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245" i="8" l="1"/>
  <c r="AJ246" i="8"/>
  <c r="AJ247" i="8"/>
  <c r="AJ248" i="8"/>
  <c r="AJ249" i="8"/>
  <c r="AJ250" i="8"/>
  <c r="AJ251" i="8"/>
  <c r="AJ252" i="8"/>
  <c r="AJ253" i="8"/>
  <c r="AJ254" i="8"/>
  <c r="AJ255" i="8"/>
  <c r="AJ256" i="8"/>
  <c r="AJ257" i="8"/>
  <c r="AJ258" i="8"/>
  <c r="AJ259" i="8"/>
  <c r="AJ260" i="8"/>
  <c r="AJ261" i="8"/>
  <c r="AJ262" i="8"/>
  <c r="AJ263" i="8"/>
  <c r="AJ264" i="8"/>
  <c r="AJ265" i="8"/>
  <c r="AJ266" i="8"/>
  <c r="AJ267" i="8"/>
  <c r="AJ268" i="8"/>
  <c r="AJ269" i="8"/>
  <c r="AJ270" i="8"/>
  <c r="AJ271" i="8"/>
  <c r="AJ272" i="8"/>
  <c r="AJ273" i="8"/>
  <c r="AJ274" i="8"/>
  <c r="AJ275" i="8"/>
  <c r="AJ276" i="8"/>
  <c r="AJ277" i="8"/>
  <c r="AJ278" i="8"/>
  <c r="AJ279" i="8"/>
  <c r="AJ280" i="8"/>
  <c r="AJ281" i="8"/>
  <c r="AJ282" i="8"/>
  <c r="AJ283" i="8"/>
  <c r="AJ284" i="8"/>
  <c r="AJ285" i="8"/>
  <c r="AJ286" i="8"/>
  <c r="AJ287" i="8"/>
  <c r="AJ288" i="8"/>
  <c r="AJ289" i="8"/>
  <c r="AJ290" i="8"/>
  <c r="AJ291" i="8"/>
  <c r="AJ292" i="8"/>
  <c r="AJ293" i="8"/>
  <c r="AJ294" i="8"/>
  <c r="AJ295" i="8"/>
  <c r="AJ296" i="8"/>
  <c r="AJ297" i="8"/>
  <c r="AJ298" i="8"/>
  <c r="AJ299" i="8"/>
  <c r="AJ300" i="8"/>
  <c r="AJ301" i="8"/>
  <c r="AJ302" i="8"/>
  <c r="AJ303" i="8"/>
  <c r="AJ304" i="8"/>
  <c r="AJ305" i="8"/>
  <c r="AJ306" i="8"/>
  <c r="AJ307" i="8"/>
  <c r="AJ308" i="8"/>
  <c r="AJ309" i="8"/>
  <c r="AJ310" i="8"/>
  <c r="AJ311" i="8"/>
  <c r="AJ312" i="8"/>
  <c r="AJ313" i="8"/>
  <c r="AJ314" i="8"/>
  <c r="AJ315" i="8"/>
  <c r="AJ316" i="8"/>
  <c r="AJ317" i="8"/>
  <c r="AJ318" i="8"/>
  <c r="AJ319" i="8"/>
  <c r="AJ320" i="8"/>
  <c r="AJ321" i="8"/>
  <c r="AJ322" i="8"/>
  <c r="AJ323" i="8"/>
  <c r="AJ324" i="8"/>
  <c r="AJ325" i="8"/>
  <c r="AJ326" i="8"/>
  <c r="AJ327" i="8"/>
  <c r="AJ328" i="8"/>
  <c r="AJ329" i="8"/>
  <c r="AJ330" i="8"/>
  <c r="AJ331" i="8"/>
  <c r="AJ332" i="8"/>
  <c r="AJ333" i="8"/>
  <c r="AJ334" i="8"/>
  <c r="AJ335" i="8"/>
  <c r="AJ336" i="8"/>
  <c r="AJ337" i="8"/>
  <c r="AJ338" i="8"/>
  <c r="AJ339" i="8"/>
  <c r="AJ340" i="8"/>
  <c r="AJ341" i="8"/>
  <c r="AJ342" i="8"/>
  <c r="AJ343" i="8"/>
  <c r="AJ344" i="8"/>
  <c r="AJ345" i="8"/>
  <c r="AJ346" i="8"/>
  <c r="AJ347" i="8"/>
  <c r="AJ348" i="8"/>
  <c r="AJ349" i="8"/>
  <c r="AJ350" i="8"/>
  <c r="AJ351" i="8"/>
  <c r="AJ352" i="8"/>
  <c r="AJ353" i="8"/>
  <c r="AJ354" i="8"/>
  <c r="AJ355" i="8"/>
  <c r="AJ356" i="8"/>
  <c r="AJ357" i="8"/>
  <c r="AJ358" i="8"/>
  <c r="AJ359" i="8"/>
  <c r="AJ360" i="8"/>
  <c r="AJ361" i="8"/>
  <c r="AJ362" i="8"/>
  <c r="AJ363" i="8"/>
  <c r="AJ364" i="8"/>
  <c r="AJ365" i="8"/>
  <c r="AJ366" i="8"/>
  <c r="AJ367" i="8"/>
  <c r="AJ368" i="8"/>
  <c r="AJ369" i="8"/>
  <c r="AJ370" i="8"/>
  <c r="AJ371" i="8"/>
  <c r="AJ372" i="8"/>
  <c r="AJ373" i="8"/>
  <c r="AJ374" i="8"/>
  <c r="AJ375" i="8"/>
  <c r="AJ376" i="8"/>
  <c r="AJ377" i="8"/>
  <c r="AJ378" i="8"/>
  <c r="AJ379" i="8"/>
  <c r="AJ380" i="8"/>
  <c r="AJ381" i="8"/>
  <c r="AJ382" i="8"/>
  <c r="AJ383" i="8"/>
  <c r="AJ384" i="8"/>
  <c r="AJ385" i="8"/>
  <c r="AJ386" i="8"/>
  <c r="AJ387" i="8"/>
  <c r="AJ388" i="8"/>
  <c r="AJ389" i="8"/>
  <c r="AJ390" i="8"/>
  <c r="AJ391" i="8"/>
  <c r="AJ392" i="8"/>
  <c r="AJ393" i="8"/>
  <c r="AJ394" i="8"/>
  <c r="AJ395" i="8"/>
  <c r="AJ396" i="8"/>
  <c r="AJ397" i="8"/>
  <c r="AJ398" i="8"/>
  <c r="AJ399" i="8"/>
  <c r="AJ400" i="8"/>
  <c r="AJ401" i="8"/>
  <c r="AJ402" i="8"/>
  <c r="AJ403" i="8"/>
  <c r="AJ404" i="8"/>
  <c r="AJ405" i="8"/>
  <c r="AJ406" i="8"/>
  <c r="AJ407" i="8"/>
  <c r="AJ408" i="8"/>
  <c r="AJ409" i="8"/>
  <c r="AJ410" i="8"/>
  <c r="AJ411" i="8"/>
  <c r="AJ412" i="8"/>
  <c r="AJ413" i="8"/>
  <c r="AJ414" i="8"/>
  <c r="AJ415" i="8"/>
  <c r="AJ416" i="8"/>
  <c r="AJ417" i="8"/>
  <c r="AJ418" i="8"/>
  <c r="AJ419" i="8"/>
  <c r="AJ420" i="8"/>
  <c r="AJ421" i="8"/>
  <c r="AJ422" i="8"/>
  <c r="AJ423" i="8"/>
  <c r="AJ424" i="8"/>
  <c r="AJ425" i="8"/>
  <c r="AJ426" i="8"/>
  <c r="AJ427" i="8"/>
  <c r="AJ428" i="8"/>
  <c r="AJ429" i="8"/>
  <c r="AJ430" i="8"/>
  <c r="AJ431" i="8"/>
  <c r="AJ432" i="8"/>
  <c r="AJ433" i="8"/>
  <c r="AJ434" i="8"/>
  <c r="AJ435" i="8"/>
  <c r="AJ436" i="8"/>
  <c r="AJ437" i="8"/>
  <c r="AJ438" i="8"/>
  <c r="AJ439" i="8"/>
  <c r="AJ440" i="8"/>
  <c r="AJ441" i="8"/>
  <c r="AJ442" i="8"/>
  <c r="AJ443" i="8"/>
  <c r="AJ444" i="8"/>
  <c r="AJ445" i="8"/>
  <c r="AJ446" i="8"/>
  <c r="AJ447" i="8"/>
  <c r="AJ448" i="8"/>
  <c r="AJ449" i="8"/>
  <c r="AJ450" i="8"/>
  <c r="AJ451" i="8"/>
  <c r="AJ452" i="8"/>
  <c r="AJ453" i="8"/>
  <c r="AJ454" i="8"/>
  <c r="AJ455" i="8"/>
  <c r="AJ456" i="8"/>
  <c r="AJ457" i="8"/>
  <c r="AJ458" i="8"/>
  <c r="AJ459" i="8"/>
  <c r="AJ460" i="8"/>
  <c r="AJ461" i="8"/>
  <c r="AJ462" i="8"/>
  <c r="AJ463" i="8"/>
  <c r="AJ464" i="8"/>
  <c r="AJ465" i="8"/>
  <c r="AJ466" i="8"/>
  <c r="AJ467" i="8"/>
  <c r="AJ468" i="8"/>
  <c r="AJ469" i="8"/>
  <c r="AJ470" i="8"/>
  <c r="AJ471" i="8"/>
  <c r="AJ472" i="8"/>
  <c r="AJ473" i="8"/>
  <c r="AJ474" i="8"/>
  <c r="AJ475" i="8"/>
  <c r="AJ476" i="8"/>
  <c r="AJ477" i="8"/>
  <c r="AJ478" i="8"/>
  <c r="AJ479" i="8"/>
  <c r="AJ480" i="8"/>
  <c r="AJ481" i="8"/>
  <c r="AJ482" i="8"/>
  <c r="AJ483" i="8"/>
  <c r="AJ484" i="8"/>
  <c r="AJ485" i="8"/>
  <c r="AJ486" i="8"/>
  <c r="AJ487" i="8"/>
  <c r="AJ488" i="8"/>
  <c r="AJ489" i="8"/>
  <c r="AJ490" i="8"/>
  <c r="AJ491" i="8"/>
  <c r="AJ492" i="8"/>
  <c r="AJ493" i="8"/>
  <c r="AJ494" i="8"/>
  <c r="AJ495" i="8"/>
  <c r="AJ496" i="8"/>
  <c r="AJ497" i="8"/>
  <c r="AJ498" i="8"/>
  <c r="AJ499" i="8"/>
  <c r="AJ500" i="8"/>
  <c r="AJ501" i="8"/>
  <c r="AJ502" i="8"/>
  <c r="AJ503" i="8"/>
  <c r="AJ504" i="8"/>
  <c r="AJ505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X306" i="8"/>
  <c r="X307" i="8"/>
  <c r="X308" i="8"/>
  <c r="X309" i="8"/>
  <c r="X310" i="8"/>
  <c r="X311" i="8"/>
  <c r="X312" i="8"/>
  <c r="X313" i="8"/>
  <c r="AN313" i="8" s="1"/>
  <c r="X314" i="8"/>
  <c r="X315" i="8"/>
  <c r="AN315" i="8" s="1"/>
  <c r="X316" i="8"/>
  <c r="X317" i="8"/>
  <c r="AN317" i="8" s="1"/>
  <c r="X318" i="8"/>
  <c r="AN318" i="8" s="1"/>
  <c r="X319" i="8"/>
  <c r="AN319" i="8" s="1"/>
  <c r="X320" i="8"/>
  <c r="AN320" i="8" s="1"/>
  <c r="X321" i="8"/>
  <c r="X322" i="8"/>
  <c r="X323" i="8"/>
  <c r="X324" i="8"/>
  <c r="X325" i="8"/>
  <c r="AN325" i="8" s="1"/>
  <c r="X326" i="8"/>
  <c r="X327" i="8"/>
  <c r="AN327" i="8" s="1"/>
  <c r="X328" i="8"/>
  <c r="X329" i="8"/>
  <c r="X330" i="8"/>
  <c r="X331" i="8"/>
  <c r="X332" i="8"/>
  <c r="X333" i="8"/>
  <c r="X334" i="8"/>
  <c r="X335" i="8"/>
  <c r="AN335" i="8" s="1"/>
  <c r="X336" i="8"/>
  <c r="X337" i="8"/>
  <c r="X338" i="8"/>
  <c r="X339" i="8"/>
  <c r="AN339" i="8" s="1"/>
  <c r="X340" i="8"/>
  <c r="X341" i="8"/>
  <c r="AN341" i="8" s="1"/>
  <c r="X342" i="8"/>
  <c r="AN342" i="8" s="1"/>
  <c r="X343" i="8"/>
  <c r="AN343" i="8" s="1"/>
  <c r="X344" i="8"/>
  <c r="AN344" i="8" s="1"/>
  <c r="X345" i="8"/>
  <c r="X346" i="8"/>
  <c r="X347" i="8"/>
  <c r="X348" i="8"/>
  <c r="X349" i="8"/>
  <c r="AN349" i="8" s="1"/>
  <c r="X350" i="8"/>
  <c r="X351" i="8"/>
  <c r="AN351" i="8" s="1"/>
  <c r="X352" i="8"/>
  <c r="X353" i="8"/>
  <c r="X354" i="8"/>
  <c r="X355" i="8"/>
  <c r="X356" i="8"/>
  <c r="X357" i="8"/>
  <c r="X358" i="8"/>
  <c r="X359" i="8"/>
  <c r="AN359" i="8" s="1"/>
  <c r="X360" i="8"/>
  <c r="AN360" i="8" s="1"/>
  <c r="X361" i="8"/>
  <c r="X362" i="8"/>
  <c r="AN362" i="8" s="1"/>
  <c r="X363" i="8"/>
  <c r="AN363" i="8" s="1"/>
  <c r="X364" i="8"/>
  <c r="X365" i="8"/>
  <c r="AN365" i="8" s="1"/>
  <c r="X366" i="8"/>
  <c r="AN366" i="8" s="1"/>
  <c r="X367" i="8"/>
  <c r="AN367" i="8" s="1"/>
  <c r="X368" i="8"/>
  <c r="X369" i="8"/>
  <c r="X370" i="8"/>
  <c r="AN370" i="8" s="1"/>
  <c r="X371" i="8"/>
  <c r="X372" i="8"/>
  <c r="AN372" i="8" s="1"/>
  <c r="X373" i="8"/>
  <c r="AN373" i="8" s="1"/>
  <c r="X374" i="8"/>
  <c r="X375" i="8"/>
  <c r="X376" i="8"/>
  <c r="X377" i="8"/>
  <c r="X378" i="8"/>
  <c r="X379" i="8"/>
  <c r="X380" i="8"/>
  <c r="X381" i="8"/>
  <c r="X382" i="8"/>
  <c r="X383" i="8"/>
  <c r="AN383" i="8" s="1"/>
  <c r="X384" i="8"/>
  <c r="AN384" i="8" s="1"/>
  <c r="X385" i="8"/>
  <c r="X386" i="8"/>
  <c r="AN386" i="8" s="1"/>
  <c r="X387" i="8"/>
  <c r="X388" i="8"/>
  <c r="X389" i="8"/>
  <c r="AN389" i="8" s="1"/>
  <c r="X390" i="8"/>
  <c r="X391" i="8"/>
  <c r="X392" i="8"/>
  <c r="X393" i="8"/>
  <c r="X394" i="8"/>
  <c r="X395" i="8"/>
  <c r="X396" i="8"/>
  <c r="AN396" i="8" s="1"/>
  <c r="X397" i="8"/>
  <c r="AN397" i="8" s="1"/>
  <c r="X398" i="8"/>
  <c r="X399" i="8"/>
  <c r="X400" i="8"/>
  <c r="X401" i="8"/>
  <c r="X402" i="8"/>
  <c r="X403" i="8"/>
  <c r="X404" i="8"/>
  <c r="X405" i="8"/>
  <c r="X406" i="8"/>
  <c r="X407" i="8"/>
  <c r="X408" i="8"/>
  <c r="X409" i="8"/>
  <c r="X410" i="8"/>
  <c r="X411" i="8"/>
  <c r="AN411" i="8" s="1"/>
  <c r="X412" i="8"/>
  <c r="X413" i="8"/>
  <c r="X414" i="8"/>
  <c r="AN414" i="8" s="1"/>
  <c r="X415" i="8"/>
  <c r="X416" i="8"/>
  <c r="X417" i="8"/>
  <c r="AN417" i="8" s="1"/>
  <c r="X418" i="8"/>
  <c r="AN418" i="8" s="1"/>
  <c r="X419" i="8"/>
  <c r="X420" i="8"/>
  <c r="X421" i="8"/>
  <c r="X422" i="8"/>
  <c r="X423" i="8"/>
  <c r="AN423" i="8" s="1"/>
  <c r="X424" i="8"/>
  <c r="X425" i="8"/>
  <c r="X426" i="8"/>
  <c r="X427" i="8"/>
  <c r="X428" i="8"/>
  <c r="X429" i="8"/>
  <c r="X430" i="8"/>
  <c r="X431" i="8"/>
  <c r="X432" i="8"/>
  <c r="X433" i="8"/>
  <c r="X434" i="8"/>
  <c r="X435" i="8"/>
  <c r="X436" i="8"/>
  <c r="AN436" i="8" s="1"/>
  <c r="X437" i="8"/>
  <c r="AN437" i="8" s="1"/>
  <c r="X438" i="8"/>
  <c r="X439" i="8"/>
  <c r="X440" i="8"/>
  <c r="X441" i="8"/>
  <c r="AN441" i="8" s="1"/>
  <c r="X442" i="8"/>
  <c r="AN442" i="8" s="1"/>
  <c r="X443" i="8"/>
  <c r="X444" i="8"/>
  <c r="X445" i="8"/>
  <c r="AN445" i="8" s="1"/>
  <c r="X446" i="8"/>
  <c r="X447" i="8"/>
  <c r="AN447" i="8" s="1"/>
  <c r="X448" i="8"/>
  <c r="X449" i="8"/>
  <c r="X450" i="8"/>
  <c r="X451" i="8"/>
  <c r="X452" i="8"/>
  <c r="X453" i="8"/>
  <c r="X454" i="8"/>
  <c r="X455" i="8"/>
  <c r="AN455" i="8" s="1"/>
  <c r="X456" i="8"/>
  <c r="X457" i="8"/>
  <c r="AN457" i="8" s="1"/>
  <c r="X458" i="8"/>
  <c r="AN458" i="8" s="1"/>
  <c r="X459" i="8"/>
  <c r="X460" i="8"/>
  <c r="AN460" i="8" s="1"/>
  <c r="X461" i="8"/>
  <c r="AN461" i="8" s="1"/>
  <c r="X462" i="8"/>
  <c r="X463" i="8"/>
  <c r="X464" i="8"/>
  <c r="X465" i="8"/>
  <c r="AN465" i="8" s="1"/>
  <c r="X466" i="8"/>
  <c r="AN466" i="8" s="1"/>
  <c r="X467" i="8"/>
  <c r="X468" i="8"/>
  <c r="X469" i="8"/>
  <c r="X470" i="8"/>
  <c r="AN470" i="8" s="1"/>
  <c r="X471" i="8"/>
  <c r="X472" i="8"/>
  <c r="X473" i="8"/>
  <c r="X474" i="8"/>
  <c r="X475" i="8"/>
  <c r="X476" i="8"/>
  <c r="X477" i="8"/>
  <c r="X478" i="8"/>
  <c r="X479" i="8"/>
  <c r="X480" i="8"/>
  <c r="AN480" i="8" s="1"/>
  <c r="X481" i="8"/>
  <c r="X482" i="8"/>
  <c r="X483" i="8"/>
  <c r="X484" i="8"/>
  <c r="X485" i="8"/>
  <c r="AN485" i="8" s="1"/>
  <c r="X486" i="8"/>
  <c r="AN486" i="8" s="1"/>
  <c r="X487" i="8"/>
  <c r="AN487" i="8" s="1"/>
  <c r="X488" i="8"/>
  <c r="AN488" i="8" s="1"/>
  <c r="X489" i="8"/>
  <c r="AN489" i="8" s="1"/>
  <c r="X490" i="8"/>
  <c r="X491" i="8"/>
  <c r="X492" i="8"/>
  <c r="AN492" i="8" s="1"/>
  <c r="X493" i="8"/>
  <c r="X494" i="8"/>
  <c r="AN494" i="8" s="1"/>
  <c r="X495" i="8"/>
  <c r="AN495" i="8" s="1"/>
  <c r="X496" i="8"/>
  <c r="X497" i="8"/>
  <c r="X498" i="8"/>
  <c r="X499" i="8"/>
  <c r="X500" i="8"/>
  <c r="X501" i="8"/>
  <c r="X502" i="8"/>
  <c r="X503" i="8"/>
  <c r="X504" i="8"/>
  <c r="X505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G506" i="8"/>
  <c r="D507" i="8"/>
  <c r="T506" i="8"/>
  <c r="F506" i="8"/>
  <c r="D506" i="8"/>
  <c r="B306" i="8"/>
  <c r="C306" i="8"/>
  <c r="E306" i="8"/>
  <c r="H306" i="8"/>
  <c r="AB306" i="8" s="1"/>
  <c r="I306" i="8"/>
  <c r="J306" i="8"/>
  <c r="K306" i="8"/>
  <c r="M306" i="8"/>
  <c r="O306" i="8"/>
  <c r="P306" i="8"/>
  <c r="Q306" i="8"/>
  <c r="R306" i="8"/>
  <c r="S306" i="8"/>
  <c r="AN306" i="8"/>
  <c r="AA306" i="8"/>
  <c r="AI306" i="8"/>
  <c r="AK306" i="8"/>
  <c r="AL306" i="8"/>
  <c r="AM306" i="8"/>
  <c r="AO306" i="8"/>
  <c r="AT306" i="8" s="1"/>
  <c r="AP306" i="8"/>
  <c r="AQ306" i="8"/>
  <c r="B307" i="8"/>
  <c r="C307" i="8"/>
  <c r="E307" i="8"/>
  <c r="H307" i="8"/>
  <c r="I307" i="8"/>
  <c r="J307" i="8"/>
  <c r="K307" i="8"/>
  <c r="M307" i="8"/>
  <c r="O307" i="8"/>
  <c r="P307" i="8"/>
  <c r="Q307" i="8"/>
  <c r="R307" i="8"/>
  <c r="S307" i="8"/>
  <c r="AA307" i="8"/>
  <c r="AB307" i="8"/>
  <c r="AK307" i="8"/>
  <c r="B308" i="8"/>
  <c r="C308" i="8"/>
  <c r="E308" i="8"/>
  <c r="AI308" i="8" s="1"/>
  <c r="H308" i="8"/>
  <c r="AB308" i="8" s="1"/>
  <c r="I308" i="8"/>
  <c r="J308" i="8"/>
  <c r="L308" i="8" s="1"/>
  <c r="K308" i="8"/>
  <c r="M308" i="8"/>
  <c r="O308" i="8"/>
  <c r="P308" i="8"/>
  <c r="Q308" i="8"/>
  <c r="R308" i="8"/>
  <c r="S308" i="8"/>
  <c r="V308" i="8"/>
  <c r="AN308" i="8"/>
  <c r="AA308" i="8"/>
  <c r="AK308" i="8"/>
  <c r="AL308" i="8"/>
  <c r="AP308" i="8"/>
  <c r="AQ308" i="8"/>
  <c r="B309" i="8"/>
  <c r="C309" i="8"/>
  <c r="E309" i="8"/>
  <c r="H309" i="8"/>
  <c r="AB309" i="8" s="1"/>
  <c r="I309" i="8"/>
  <c r="K309" i="8"/>
  <c r="M309" i="8"/>
  <c r="O309" i="8"/>
  <c r="P309" i="8"/>
  <c r="Q309" i="8"/>
  <c r="R309" i="8"/>
  <c r="S309" i="8"/>
  <c r="AA309" i="8"/>
  <c r="AK309" i="8"/>
  <c r="B310" i="8"/>
  <c r="C310" i="8"/>
  <c r="E310" i="8"/>
  <c r="AL310" i="8" s="1"/>
  <c r="H310" i="8"/>
  <c r="I310" i="8"/>
  <c r="J310" i="8"/>
  <c r="N310" i="8" s="1"/>
  <c r="K310" i="8"/>
  <c r="L310" i="8"/>
  <c r="M310" i="8"/>
  <c r="O310" i="8"/>
  <c r="P310" i="8"/>
  <c r="Q310" i="8"/>
  <c r="R310" i="8"/>
  <c r="S310" i="8"/>
  <c r="V310" i="8"/>
  <c r="AA310" i="8"/>
  <c r="AB310" i="8"/>
  <c r="AI310" i="8"/>
  <c r="AK310" i="8"/>
  <c r="AM310" i="8"/>
  <c r="AO310" i="8"/>
  <c r="AP310" i="8"/>
  <c r="AR310" i="8"/>
  <c r="AS310" i="8"/>
  <c r="B311" i="8"/>
  <c r="C311" i="8"/>
  <c r="E311" i="8"/>
  <c r="H311" i="8"/>
  <c r="I311" i="8"/>
  <c r="J311" i="8"/>
  <c r="K311" i="8"/>
  <c r="L311" i="8"/>
  <c r="M311" i="8"/>
  <c r="N311" i="8"/>
  <c r="O311" i="8"/>
  <c r="P311" i="8"/>
  <c r="Q311" i="8"/>
  <c r="R311" i="8"/>
  <c r="S311" i="8"/>
  <c r="V311" i="8"/>
  <c r="AA311" i="8"/>
  <c r="AB311" i="8"/>
  <c r="AI311" i="8"/>
  <c r="AK311" i="8"/>
  <c r="AL311" i="8"/>
  <c r="AM311" i="8"/>
  <c r="AN311" i="8"/>
  <c r="AO311" i="8"/>
  <c r="AP311" i="8"/>
  <c r="AQ311" i="8"/>
  <c r="B312" i="8"/>
  <c r="C312" i="8"/>
  <c r="E312" i="8"/>
  <c r="H312" i="8"/>
  <c r="AB312" i="8" s="1"/>
  <c r="I312" i="8"/>
  <c r="K312" i="8"/>
  <c r="M312" i="8"/>
  <c r="O312" i="8"/>
  <c r="P312" i="8"/>
  <c r="Q312" i="8"/>
  <c r="R312" i="8"/>
  <c r="S312" i="8"/>
  <c r="AA312" i="8"/>
  <c r="AK312" i="8"/>
  <c r="AM312" i="8"/>
  <c r="AO312" i="8"/>
  <c r="AR312" i="8" s="1"/>
  <c r="AP312" i="8"/>
  <c r="B313" i="8"/>
  <c r="C313" i="8"/>
  <c r="E313" i="8"/>
  <c r="H313" i="8"/>
  <c r="I313" i="8"/>
  <c r="K313" i="8"/>
  <c r="M313" i="8"/>
  <c r="O313" i="8"/>
  <c r="P313" i="8"/>
  <c r="Q313" i="8"/>
  <c r="R313" i="8"/>
  <c r="S313" i="8"/>
  <c r="AA313" i="8"/>
  <c r="AB313" i="8"/>
  <c r="AK313" i="8"/>
  <c r="AL313" i="8"/>
  <c r="AM313" i="8"/>
  <c r="B314" i="8"/>
  <c r="C314" i="8"/>
  <c r="E314" i="8"/>
  <c r="H314" i="8"/>
  <c r="I314" i="8"/>
  <c r="J314" i="8"/>
  <c r="L314" i="8" s="1"/>
  <c r="K314" i="8"/>
  <c r="M314" i="8"/>
  <c r="N314" i="8"/>
  <c r="O314" i="8"/>
  <c r="P314" i="8"/>
  <c r="Q314" i="8"/>
  <c r="R314" i="8"/>
  <c r="S314" i="8"/>
  <c r="V314" i="8"/>
  <c r="AA314" i="8"/>
  <c r="AB314" i="8"/>
  <c r="AI314" i="8"/>
  <c r="AK314" i="8"/>
  <c r="AL314" i="8"/>
  <c r="AM314" i="8"/>
  <c r="AN314" i="8"/>
  <c r="AO314" i="8"/>
  <c r="AP314" i="8"/>
  <c r="AQ314" i="8"/>
  <c r="B315" i="8"/>
  <c r="C315" i="8"/>
  <c r="E315" i="8"/>
  <c r="J315" i="8" s="1"/>
  <c r="H315" i="8"/>
  <c r="AB315" i="8" s="1"/>
  <c r="I315" i="8"/>
  <c r="K315" i="8"/>
  <c r="M315" i="8"/>
  <c r="O315" i="8"/>
  <c r="P315" i="8"/>
  <c r="Q315" i="8"/>
  <c r="R315" i="8"/>
  <c r="S315" i="8"/>
  <c r="V315" i="8"/>
  <c r="AA315" i="8"/>
  <c r="AI315" i="8"/>
  <c r="AK315" i="8"/>
  <c r="AP315" i="8"/>
  <c r="AQ315" i="8"/>
  <c r="B316" i="8"/>
  <c r="C316" i="8"/>
  <c r="E316" i="8"/>
  <c r="J316" i="8" s="1"/>
  <c r="H316" i="8"/>
  <c r="I316" i="8"/>
  <c r="K316" i="8"/>
  <c r="M316" i="8"/>
  <c r="O316" i="8"/>
  <c r="P316" i="8"/>
  <c r="Q316" i="8"/>
  <c r="R316" i="8"/>
  <c r="S316" i="8"/>
  <c r="AA316" i="8"/>
  <c r="AB316" i="8"/>
  <c r="AI316" i="8"/>
  <c r="AK316" i="8"/>
  <c r="AL316" i="8"/>
  <c r="AO316" i="8"/>
  <c r="AP316" i="8"/>
  <c r="B317" i="8"/>
  <c r="C317" i="8"/>
  <c r="E317" i="8"/>
  <c r="AM317" i="8" s="1"/>
  <c r="H317" i="8"/>
  <c r="I317" i="8"/>
  <c r="K317" i="8"/>
  <c r="M317" i="8"/>
  <c r="O317" i="8"/>
  <c r="P317" i="8"/>
  <c r="Q317" i="8"/>
  <c r="R317" i="8"/>
  <c r="S317" i="8"/>
  <c r="V317" i="8"/>
  <c r="AA317" i="8"/>
  <c r="AB317" i="8"/>
  <c r="AI317" i="8"/>
  <c r="AK317" i="8"/>
  <c r="AL317" i="8"/>
  <c r="AO317" i="8"/>
  <c r="AP317" i="8"/>
  <c r="AQ317" i="8"/>
  <c r="B318" i="8"/>
  <c r="C318" i="8"/>
  <c r="E318" i="8"/>
  <c r="AL318" i="8" s="1"/>
  <c r="H318" i="8"/>
  <c r="I318" i="8"/>
  <c r="J318" i="8"/>
  <c r="N318" i="8" s="1"/>
  <c r="K318" i="8"/>
  <c r="L318" i="8"/>
  <c r="M318" i="8"/>
  <c r="O318" i="8"/>
  <c r="P318" i="8"/>
  <c r="Q318" i="8"/>
  <c r="R318" i="8"/>
  <c r="S318" i="8"/>
  <c r="V318" i="8"/>
  <c r="AA318" i="8"/>
  <c r="AB318" i="8"/>
  <c r="AI318" i="8"/>
  <c r="AK318" i="8"/>
  <c r="AM318" i="8"/>
  <c r="AO318" i="8"/>
  <c r="AR318" i="8" s="1"/>
  <c r="AP318" i="8"/>
  <c r="AQ318" i="8"/>
  <c r="B319" i="8"/>
  <c r="C319" i="8"/>
  <c r="E319" i="8"/>
  <c r="V319" i="8" s="1"/>
  <c r="H319" i="8"/>
  <c r="AB319" i="8" s="1"/>
  <c r="I319" i="8"/>
  <c r="J319" i="8"/>
  <c r="K319" i="8"/>
  <c r="M319" i="8"/>
  <c r="O319" i="8"/>
  <c r="P319" i="8"/>
  <c r="Q319" i="8"/>
  <c r="R319" i="8"/>
  <c r="S319" i="8"/>
  <c r="AA319" i="8"/>
  <c r="AK319" i="8"/>
  <c r="AL319" i="8"/>
  <c r="AM319" i="8"/>
  <c r="AO319" i="8"/>
  <c r="AS319" i="8" s="1"/>
  <c r="AP319" i="8"/>
  <c r="AQ319" i="8"/>
  <c r="B320" i="8"/>
  <c r="C320" i="8"/>
  <c r="E320" i="8"/>
  <c r="H320" i="8"/>
  <c r="AB320" i="8" s="1"/>
  <c r="I320" i="8"/>
  <c r="J320" i="8"/>
  <c r="K320" i="8"/>
  <c r="L320" i="8"/>
  <c r="M320" i="8"/>
  <c r="N320" i="8"/>
  <c r="O320" i="8"/>
  <c r="P320" i="8"/>
  <c r="Q320" i="8"/>
  <c r="R320" i="8"/>
  <c r="S320" i="8"/>
  <c r="V320" i="8"/>
  <c r="AA320" i="8"/>
  <c r="AI320" i="8"/>
  <c r="AK320" i="8"/>
  <c r="AL320" i="8"/>
  <c r="AM320" i="8"/>
  <c r="AO320" i="8"/>
  <c r="AS320" i="8" s="1"/>
  <c r="AP320" i="8"/>
  <c r="AQ320" i="8"/>
  <c r="B321" i="8"/>
  <c r="C321" i="8"/>
  <c r="E321" i="8"/>
  <c r="H321" i="8"/>
  <c r="AB321" i="8" s="1"/>
  <c r="I321" i="8"/>
  <c r="K321" i="8"/>
  <c r="M321" i="8"/>
  <c r="O321" i="8"/>
  <c r="P321" i="8"/>
  <c r="Q321" i="8"/>
  <c r="R321" i="8"/>
  <c r="S321" i="8"/>
  <c r="AA321" i="8"/>
  <c r="AK321" i="8"/>
  <c r="B322" i="8"/>
  <c r="C322" i="8"/>
  <c r="E322" i="8"/>
  <c r="H322" i="8"/>
  <c r="AB322" i="8" s="1"/>
  <c r="I322" i="8"/>
  <c r="K322" i="8"/>
  <c r="M322" i="8"/>
  <c r="O322" i="8"/>
  <c r="P322" i="8"/>
  <c r="Q322" i="8"/>
  <c r="R322" i="8"/>
  <c r="S322" i="8"/>
  <c r="AA322" i="8"/>
  <c r="AK322" i="8"/>
  <c r="B323" i="8"/>
  <c r="C323" i="8"/>
  <c r="E323" i="8"/>
  <c r="H323" i="8"/>
  <c r="I323" i="8"/>
  <c r="K323" i="8"/>
  <c r="M323" i="8"/>
  <c r="O323" i="8"/>
  <c r="P323" i="8"/>
  <c r="Q323" i="8"/>
  <c r="R323" i="8"/>
  <c r="S323" i="8"/>
  <c r="AA323" i="8"/>
  <c r="AB323" i="8"/>
  <c r="AK323" i="8"/>
  <c r="B324" i="8"/>
  <c r="C324" i="8"/>
  <c r="E324" i="8"/>
  <c r="H324" i="8"/>
  <c r="AB324" i="8" s="1"/>
  <c r="I324" i="8"/>
  <c r="K324" i="8"/>
  <c r="M324" i="8"/>
  <c r="O324" i="8"/>
  <c r="P324" i="8"/>
  <c r="Q324" i="8"/>
  <c r="R324" i="8"/>
  <c r="S324" i="8"/>
  <c r="AA324" i="8"/>
  <c r="AK324" i="8"/>
  <c r="AQ324" i="8"/>
  <c r="B325" i="8"/>
  <c r="C325" i="8"/>
  <c r="E325" i="8"/>
  <c r="AO325" i="8" s="1"/>
  <c r="AT325" i="8" s="1"/>
  <c r="H325" i="8"/>
  <c r="I325" i="8"/>
  <c r="J325" i="8"/>
  <c r="K325" i="8"/>
  <c r="M325" i="8"/>
  <c r="O325" i="8"/>
  <c r="P325" i="8"/>
  <c r="Q325" i="8"/>
  <c r="R325" i="8"/>
  <c r="S325" i="8"/>
  <c r="V325" i="8"/>
  <c r="AA325" i="8"/>
  <c r="AB325" i="8"/>
  <c r="AI325" i="8"/>
  <c r="AK325" i="8"/>
  <c r="AL325" i="8"/>
  <c r="AM325" i="8"/>
  <c r="AP325" i="8"/>
  <c r="AQ325" i="8"/>
  <c r="B326" i="8"/>
  <c r="C326" i="8"/>
  <c r="E326" i="8"/>
  <c r="H326" i="8"/>
  <c r="AB326" i="8" s="1"/>
  <c r="I326" i="8"/>
  <c r="K326" i="8"/>
  <c r="M326" i="8"/>
  <c r="O326" i="8"/>
  <c r="P326" i="8"/>
  <c r="Q326" i="8"/>
  <c r="R326" i="8"/>
  <c r="S326" i="8"/>
  <c r="AA326" i="8"/>
  <c r="AK326" i="8"/>
  <c r="B327" i="8"/>
  <c r="C327" i="8"/>
  <c r="E327" i="8"/>
  <c r="H327" i="8"/>
  <c r="I327" i="8"/>
  <c r="K327" i="8"/>
  <c r="M327" i="8"/>
  <c r="O327" i="8"/>
  <c r="P327" i="8"/>
  <c r="Q327" i="8"/>
  <c r="R327" i="8"/>
  <c r="S327" i="8"/>
  <c r="V327" i="8"/>
  <c r="AA327" i="8"/>
  <c r="AB327" i="8"/>
  <c r="AI327" i="8"/>
  <c r="AK327" i="8"/>
  <c r="AL327" i="8"/>
  <c r="AP327" i="8"/>
  <c r="AQ327" i="8"/>
  <c r="B328" i="8"/>
  <c r="C328" i="8"/>
  <c r="E328" i="8"/>
  <c r="H328" i="8"/>
  <c r="I328" i="8"/>
  <c r="K328" i="8"/>
  <c r="M328" i="8"/>
  <c r="O328" i="8"/>
  <c r="P328" i="8"/>
  <c r="Q328" i="8"/>
  <c r="R328" i="8"/>
  <c r="S328" i="8"/>
  <c r="V328" i="8"/>
  <c r="AN328" i="8"/>
  <c r="AA328" i="8"/>
  <c r="AB328" i="8"/>
  <c r="AI328" i="8"/>
  <c r="AK328" i="8"/>
  <c r="AL328" i="8"/>
  <c r="AM328" i="8"/>
  <c r="B329" i="8"/>
  <c r="C329" i="8"/>
  <c r="E329" i="8"/>
  <c r="J329" i="8" s="1"/>
  <c r="H329" i="8"/>
  <c r="I329" i="8"/>
  <c r="K329" i="8"/>
  <c r="M329" i="8"/>
  <c r="O329" i="8"/>
  <c r="P329" i="8"/>
  <c r="Q329" i="8"/>
  <c r="R329" i="8"/>
  <c r="S329" i="8"/>
  <c r="V329" i="8"/>
  <c r="AA329" i="8"/>
  <c r="AB329" i="8"/>
  <c r="AK329" i="8"/>
  <c r="AO329" i="8"/>
  <c r="AP329" i="8"/>
  <c r="B330" i="8"/>
  <c r="C330" i="8"/>
  <c r="E330" i="8"/>
  <c r="V330" i="8" s="1"/>
  <c r="H330" i="8"/>
  <c r="I330" i="8"/>
  <c r="J330" i="8"/>
  <c r="L330" i="8" s="1"/>
  <c r="K330" i="8"/>
  <c r="M330" i="8"/>
  <c r="N330" i="8"/>
  <c r="O330" i="8"/>
  <c r="P330" i="8"/>
  <c r="Q330" i="8"/>
  <c r="R330" i="8"/>
  <c r="S330" i="8"/>
  <c r="AN330" i="8"/>
  <c r="AA330" i="8"/>
  <c r="AB330" i="8"/>
  <c r="AI330" i="8"/>
  <c r="AK330" i="8"/>
  <c r="AL330" i="8"/>
  <c r="AM330" i="8"/>
  <c r="AO330" i="8"/>
  <c r="AR330" i="8" s="1"/>
  <c r="AP330" i="8"/>
  <c r="AQ330" i="8"/>
  <c r="B331" i="8"/>
  <c r="C331" i="8"/>
  <c r="E331" i="8"/>
  <c r="H331" i="8"/>
  <c r="I331" i="8"/>
  <c r="J331" i="8"/>
  <c r="K331" i="8"/>
  <c r="M331" i="8"/>
  <c r="O331" i="8"/>
  <c r="P331" i="8"/>
  <c r="Q331" i="8"/>
  <c r="R331" i="8"/>
  <c r="S331" i="8"/>
  <c r="V331" i="8"/>
  <c r="AN331" i="8"/>
  <c r="AA331" i="8"/>
  <c r="AB331" i="8"/>
  <c r="AI331" i="8"/>
  <c r="AK331" i="8"/>
  <c r="AL331" i="8"/>
  <c r="AM331" i="8"/>
  <c r="AP331" i="8"/>
  <c r="B332" i="8"/>
  <c r="C332" i="8"/>
  <c r="E332" i="8"/>
  <c r="AI332" i="8" s="1"/>
  <c r="H332" i="8"/>
  <c r="AB332" i="8" s="1"/>
  <c r="I332" i="8"/>
  <c r="J332" i="8"/>
  <c r="L332" i="8" s="1"/>
  <c r="K332" i="8"/>
  <c r="M332" i="8"/>
  <c r="N332" i="8"/>
  <c r="O332" i="8"/>
  <c r="P332" i="8"/>
  <c r="Q332" i="8"/>
  <c r="R332" i="8"/>
  <c r="S332" i="8"/>
  <c r="V332" i="8"/>
  <c r="AN332" i="8"/>
  <c r="AA332" i="8"/>
  <c r="AK332" i="8"/>
  <c r="AL332" i="8"/>
  <c r="AP332" i="8"/>
  <c r="AQ332" i="8"/>
  <c r="B333" i="8"/>
  <c r="C333" i="8"/>
  <c r="E333" i="8"/>
  <c r="H333" i="8"/>
  <c r="AB333" i="8" s="1"/>
  <c r="I333" i="8"/>
  <c r="K333" i="8"/>
  <c r="M333" i="8"/>
  <c r="O333" i="8"/>
  <c r="P333" i="8"/>
  <c r="Q333" i="8"/>
  <c r="R333" i="8"/>
  <c r="S333" i="8"/>
  <c r="AA333" i="8"/>
  <c r="AK333" i="8"/>
  <c r="B334" i="8"/>
  <c r="C334" i="8"/>
  <c r="E334" i="8"/>
  <c r="H334" i="8"/>
  <c r="AB334" i="8" s="1"/>
  <c r="I334" i="8"/>
  <c r="K334" i="8"/>
  <c r="M334" i="8"/>
  <c r="O334" i="8"/>
  <c r="P334" i="8"/>
  <c r="Q334" i="8"/>
  <c r="R334" i="8"/>
  <c r="S334" i="8"/>
  <c r="AA334" i="8"/>
  <c r="AK334" i="8"/>
  <c r="B335" i="8"/>
  <c r="C335" i="8"/>
  <c r="E335" i="8"/>
  <c r="AM335" i="8" s="1"/>
  <c r="H335" i="8"/>
  <c r="I335" i="8"/>
  <c r="J335" i="8"/>
  <c r="K335" i="8"/>
  <c r="L335" i="8"/>
  <c r="M335" i="8"/>
  <c r="N335" i="8"/>
  <c r="O335" i="8"/>
  <c r="P335" i="8"/>
  <c r="Q335" i="8"/>
  <c r="R335" i="8"/>
  <c r="S335" i="8"/>
  <c r="V335" i="8"/>
  <c r="AA335" i="8"/>
  <c r="AB335" i="8"/>
  <c r="AI335" i="8"/>
  <c r="AK335" i="8"/>
  <c r="AL335" i="8"/>
  <c r="AO335" i="8"/>
  <c r="AT335" i="8" s="1"/>
  <c r="AP335" i="8"/>
  <c r="AQ335" i="8"/>
  <c r="B336" i="8"/>
  <c r="C336" i="8"/>
  <c r="E336" i="8"/>
  <c r="H336" i="8"/>
  <c r="AB336" i="8" s="1"/>
  <c r="I336" i="8"/>
  <c r="J336" i="8"/>
  <c r="K336" i="8"/>
  <c r="M336" i="8"/>
  <c r="O336" i="8"/>
  <c r="P336" i="8"/>
  <c r="Q336" i="8"/>
  <c r="R336" i="8"/>
  <c r="S336" i="8"/>
  <c r="AA336" i="8"/>
  <c r="AK336" i="8"/>
  <c r="B337" i="8"/>
  <c r="C337" i="8"/>
  <c r="E337" i="8"/>
  <c r="H337" i="8"/>
  <c r="I337" i="8"/>
  <c r="K337" i="8"/>
  <c r="M337" i="8"/>
  <c r="O337" i="8"/>
  <c r="P337" i="8"/>
  <c r="Q337" i="8"/>
  <c r="R337" i="8"/>
  <c r="S337" i="8"/>
  <c r="AA337" i="8"/>
  <c r="AB337" i="8"/>
  <c r="AK337" i="8"/>
  <c r="B338" i="8"/>
  <c r="C338" i="8"/>
  <c r="E338" i="8"/>
  <c r="H338" i="8"/>
  <c r="I338" i="8"/>
  <c r="J338" i="8"/>
  <c r="L338" i="8" s="1"/>
  <c r="K338" i="8"/>
  <c r="M338" i="8"/>
  <c r="N338" i="8"/>
  <c r="O338" i="8"/>
  <c r="P338" i="8"/>
  <c r="Q338" i="8"/>
  <c r="R338" i="8"/>
  <c r="S338" i="8"/>
  <c r="V338" i="8"/>
  <c r="AA338" i="8"/>
  <c r="AB338" i="8"/>
  <c r="AI338" i="8"/>
  <c r="AK338" i="8"/>
  <c r="AL338" i="8"/>
  <c r="AM338" i="8"/>
  <c r="AN338" i="8"/>
  <c r="AO338" i="8"/>
  <c r="AP338" i="8"/>
  <c r="AQ338" i="8"/>
  <c r="B339" i="8"/>
  <c r="C339" i="8"/>
  <c r="E339" i="8"/>
  <c r="J339" i="8" s="1"/>
  <c r="H339" i="8"/>
  <c r="AB339" i="8" s="1"/>
  <c r="I339" i="8"/>
  <c r="K339" i="8"/>
  <c r="M339" i="8"/>
  <c r="O339" i="8"/>
  <c r="P339" i="8"/>
  <c r="Q339" i="8"/>
  <c r="R339" i="8"/>
  <c r="S339" i="8"/>
  <c r="V339" i="8"/>
  <c r="AA339" i="8"/>
  <c r="AI339" i="8"/>
  <c r="AK339" i="8"/>
  <c r="AP339" i="8"/>
  <c r="AQ339" i="8"/>
  <c r="B340" i="8"/>
  <c r="C340" i="8"/>
  <c r="E340" i="8"/>
  <c r="H340" i="8"/>
  <c r="I340" i="8"/>
  <c r="J340" i="8"/>
  <c r="L340" i="8" s="1"/>
  <c r="K340" i="8"/>
  <c r="M340" i="8"/>
  <c r="N340" i="8"/>
  <c r="O340" i="8"/>
  <c r="P340" i="8"/>
  <c r="Q340" i="8"/>
  <c r="R340" i="8"/>
  <c r="S340" i="8"/>
  <c r="AA340" i="8"/>
  <c r="AB340" i="8"/>
  <c r="AI340" i="8"/>
  <c r="AK340" i="8"/>
  <c r="AL340" i="8"/>
  <c r="AO340" i="8"/>
  <c r="AS340" i="8" s="1"/>
  <c r="AP340" i="8"/>
  <c r="AQ340" i="8"/>
  <c r="B341" i="8"/>
  <c r="C341" i="8"/>
  <c r="E341" i="8"/>
  <c r="H341" i="8"/>
  <c r="I341" i="8"/>
  <c r="K341" i="8"/>
  <c r="M341" i="8"/>
  <c r="O341" i="8"/>
  <c r="P341" i="8"/>
  <c r="Q341" i="8"/>
  <c r="R341" i="8"/>
  <c r="S341" i="8"/>
  <c r="V341" i="8"/>
  <c r="AA341" i="8"/>
  <c r="AB341" i="8"/>
  <c r="AI341" i="8"/>
  <c r="AK341" i="8"/>
  <c r="AL341" i="8"/>
  <c r="AO341" i="8"/>
  <c r="AT341" i="8" s="1"/>
  <c r="AP341" i="8"/>
  <c r="AQ341" i="8"/>
  <c r="B342" i="8"/>
  <c r="C342" i="8"/>
  <c r="E342" i="8"/>
  <c r="AL342" i="8" s="1"/>
  <c r="H342" i="8"/>
  <c r="I342" i="8"/>
  <c r="J342" i="8"/>
  <c r="N342" i="8" s="1"/>
  <c r="K342" i="8"/>
  <c r="L342" i="8"/>
  <c r="M342" i="8"/>
  <c r="O342" i="8"/>
  <c r="P342" i="8"/>
  <c r="Q342" i="8"/>
  <c r="R342" i="8"/>
  <c r="S342" i="8"/>
  <c r="V342" i="8"/>
  <c r="AA342" i="8"/>
  <c r="AB342" i="8"/>
  <c r="AI342" i="8"/>
  <c r="AK342" i="8"/>
  <c r="AM342" i="8"/>
  <c r="AO342" i="8"/>
  <c r="AR342" i="8" s="1"/>
  <c r="AP342" i="8"/>
  <c r="B343" i="8"/>
  <c r="C343" i="8"/>
  <c r="E343" i="8"/>
  <c r="V343" i="8" s="1"/>
  <c r="H343" i="8"/>
  <c r="AB343" i="8" s="1"/>
  <c r="I343" i="8"/>
  <c r="J343" i="8"/>
  <c r="K343" i="8"/>
  <c r="M343" i="8"/>
  <c r="O343" i="8"/>
  <c r="P343" i="8"/>
  <c r="Q343" i="8"/>
  <c r="R343" i="8"/>
  <c r="S343" i="8"/>
  <c r="AA343" i="8"/>
  <c r="AK343" i="8"/>
  <c r="AL343" i="8"/>
  <c r="AM343" i="8"/>
  <c r="AO343" i="8"/>
  <c r="AS343" i="8" s="1"/>
  <c r="AP343" i="8"/>
  <c r="AQ343" i="8"/>
  <c r="AR343" i="8"/>
  <c r="B344" i="8"/>
  <c r="C344" i="8"/>
  <c r="E344" i="8"/>
  <c r="H344" i="8"/>
  <c r="AB344" i="8" s="1"/>
  <c r="I344" i="8"/>
  <c r="J344" i="8"/>
  <c r="K344" i="8"/>
  <c r="L344" i="8"/>
  <c r="M344" i="8"/>
  <c r="N344" i="8"/>
  <c r="O344" i="8"/>
  <c r="P344" i="8"/>
  <c r="Q344" i="8"/>
  <c r="R344" i="8"/>
  <c r="S344" i="8"/>
  <c r="V344" i="8"/>
  <c r="AA344" i="8"/>
  <c r="AI344" i="8"/>
  <c r="AK344" i="8"/>
  <c r="AL344" i="8"/>
  <c r="AM344" i="8"/>
  <c r="AO344" i="8"/>
  <c r="AT344" i="8" s="1"/>
  <c r="AP344" i="8"/>
  <c r="AQ344" i="8"/>
  <c r="B345" i="8"/>
  <c r="C345" i="8"/>
  <c r="E345" i="8"/>
  <c r="H345" i="8"/>
  <c r="AB345" i="8" s="1"/>
  <c r="I345" i="8"/>
  <c r="K345" i="8"/>
  <c r="M345" i="8"/>
  <c r="O345" i="8"/>
  <c r="P345" i="8"/>
  <c r="Q345" i="8"/>
  <c r="R345" i="8"/>
  <c r="S345" i="8"/>
  <c r="AA345" i="8"/>
  <c r="AK345" i="8"/>
  <c r="B346" i="8"/>
  <c r="C346" i="8"/>
  <c r="E346" i="8"/>
  <c r="H346" i="8"/>
  <c r="AB346" i="8" s="1"/>
  <c r="I346" i="8"/>
  <c r="K346" i="8"/>
  <c r="M346" i="8"/>
  <c r="O346" i="8"/>
  <c r="P346" i="8"/>
  <c r="Q346" i="8"/>
  <c r="R346" i="8"/>
  <c r="S346" i="8"/>
  <c r="AA346" i="8"/>
  <c r="AK346" i="8"/>
  <c r="B347" i="8"/>
  <c r="C347" i="8"/>
  <c r="E347" i="8"/>
  <c r="H347" i="8"/>
  <c r="I347" i="8"/>
  <c r="K347" i="8"/>
  <c r="M347" i="8"/>
  <c r="O347" i="8"/>
  <c r="P347" i="8"/>
  <c r="Q347" i="8"/>
  <c r="R347" i="8"/>
  <c r="S347" i="8"/>
  <c r="AA347" i="8"/>
  <c r="AB347" i="8"/>
  <c r="AK347" i="8"/>
  <c r="AO347" i="8"/>
  <c r="AP347" i="8"/>
  <c r="B348" i="8"/>
  <c r="C348" i="8"/>
  <c r="E348" i="8"/>
  <c r="H348" i="8"/>
  <c r="AB348" i="8" s="1"/>
  <c r="I348" i="8"/>
  <c r="J348" i="8"/>
  <c r="K348" i="8"/>
  <c r="M348" i="8"/>
  <c r="O348" i="8"/>
  <c r="P348" i="8"/>
  <c r="Q348" i="8"/>
  <c r="R348" i="8"/>
  <c r="S348" i="8"/>
  <c r="AA348" i="8"/>
  <c r="AK348" i="8"/>
  <c r="AO348" i="8"/>
  <c r="AS348" i="8" s="1"/>
  <c r="AP348" i="8"/>
  <c r="AQ348" i="8"/>
  <c r="B349" i="8"/>
  <c r="C349" i="8"/>
  <c r="E349" i="8"/>
  <c r="H349" i="8"/>
  <c r="I349" i="8"/>
  <c r="J349" i="8"/>
  <c r="K349" i="8"/>
  <c r="M349" i="8"/>
  <c r="O349" i="8"/>
  <c r="P349" i="8"/>
  <c r="Q349" i="8"/>
  <c r="R349" i="8"/>
  <c r="S349" i="8"/>
  <c r="V349" i="8"/>
  <c r="AA349" i="8"/>
  <c r="AB349" i="8"/>
  <c r="AI349" i="8"/>
  <c r="AK349" i="8"/>
  <c r="AL349" i="8"/>
  <c r="AM349" i="8"/>
  <c r="AO349" i="8"/>
  <c r="AT349" i="8" s="1"/>
  <c r="AP349" i="8"/>
  <c r="AQ349" i="8"/>
  <c r="B350" i="8"/>
  <c r="C350" i="8"/>
  <c r="E350" i="8"/>
  <c r="J350" i="8" s="1"/>
  <c r="H350" i="8"/>
  <c r="AB350" i="8" s="1"/>
  <c r="I350" i="8"/>
  <c r="K350" i="8"/>
  <c r="M350" i="8"/>
  <c r="O350" i="8"/>
  <c r="P350" i="8"/>
  <c r="Q350" i="8"/>
  <c r="R350" i="8"/>
  <c r="S350" i="8"/>
  <c r="V350" i="8"/>
  <c r="AA350" i="8"/>
  <c r="AK350" i="8"/>
  <c r="AL350" i="8"/>
  <c r="AM350" i="8"/>
  <c r="AP350" i="8"/>
  <c r="AQ350" i="8"/>
  <c r="B351" i="8"/>
  <c r="C351" i="8"/>
  <c r="E351" i="8"/>
  <c r="H351" i="8"/>
  <c r="I351" i="8"/>
  <c r="K351" i="8"/>
  <c r="M351" i="8"/>
  <c r="O351" i="8"/>
  <c r="P351" i="8"/>
  <c r="Q351" i="8"/>
  <c r="R351" i="8"/>
  <c r="S351" i="8"/>
  <c r="V351" i="8"/>
  <c r="AA351" i="8"/>
  <c r="AB351" i="8"/>
  <c r="AI351" i="8"/>
  <c r="AK351" i="8"/>
  <c r="AL351" i="8"/>
  <c r="AQ351" i="8"/>
  <c r="B352" i="8"/>
  <c r="C352" i="8"/>
  <c r="E352" i="8"/>
  <c r="H352" i="8"/>
  <c r="I352" i="8"/>
  <c r="K352" i="8"/>
  <c r="M352" i="8"/>
  <c r="O352" i="8"/>
  <c r="P352" i="8"/>
  <c r="Q352" i="8"/>
  <c r="R352" i="8"/>
  <c r="S352" i="8"/>
  <c r="V352" i="8"/>
  <c r="AN352" i="8"/>
  <c r="AA352" i="8"/>
  <c r="AB352" i="8"/>
  <c r="AI352" i="8"/>
  <c r="AK352" i="8"/>
  <c r="AL352" i="8"/>
  <c r="AM352" i="8"/>
  <c r="AO352" i="8"/>
  <c r="B353" i="8"/>
  <c r="C353" i="8"/>
  <c r="E353" i="8"/>
  <c r="H353" i="8"/>
  <c r="I353" i="8"/>
  <c r="J353" i="8"/>
  <c r="N353" i="8" s="1"/>
  <c r="K353" i="8"/>
  <c r="L353" i="8"/>
  <c r="M353" i="8"/>
  <c r="O353" i="8"/>
  <c r="P353" i="8"/>
  <c r="Q353" i="8"/>
  <c r="R353" i="8"/>
  <c r="S353" i="8"/>
  <c r="V353" i="8"/>
  <c r="AA353" i="8"/>
  <c r="AB353" i="8"/>
  <c r="AK353" i="8"/>
  <c r="AO353" i="8"/>
  <c r="AP353" i="8"/>
  <c r="AQ353" i="8"/>
  <c r="B354" i="8"/>
  <c r="C354" i="8"/>
  <c r="E354" i="8"/>
  <c r="V354" i="8" s="1"/>
  <c r="H354" i="8"/>
  <c r="I354" i="8"/>
  <c r="J354" i="8"/>
  <c r="L354" i="8" s="1"/>
  <c r="K354" i="8"/>
  <c r="M354" i="8"/>
  <c r="N354" i="8"/>
  <c r="O354" i="8"/>
  <c r="P354" i="8"/>
  <c r="Q354" i="8"/>
  <c r="R354" i="8"/>
  <c r="S354" i="8"/>
  <c r="AN354" i="8"/>
  <c r="AA354" i="8"/>
  <c r="AB354" i="8"/>
  <c r="AI354" i="8"/>
  <c r="AK354" i="8"/>
  <c r="AL354" i="8"/>
  <c r="AM354" i="8"/>
  <c r="AO354" i="8"/>
  <c r="AR354" i="8" s="1"/>
  <c r="AP354" i="8"/>
  <c r="AQ354" i="8"/>
  <c r="B355" i="8"/>
  <c r="C355" i="8"/>
  <c r="E355" i="8"/>
  <c r="H355" i="8"/>
  <c r="I355" i="8"/>
  <c r="K355" i="8"/>
  <c r="M355" i="8"/>
  <c r="O355" i="8"/>
  <c r="P355" i="8"/>
  <c r="Q355" i="8"/>
  <c r="R355" i="8"/>
  <c r="S355" i="8"/>
  <c r="AA355" i="8"/>
  <c r="AB355" i="8"/>
  <c r="AK355" i="8"/>
  <c r="B356" i="8"/>
  <c r="C356" i="8"/>
  <c r="E356" i="8"/>
  <c r="AI356" i="8" s="1"/>
  <c r="H356" i="8"/>
  <c r="AB356" i="8" s="1"/>
  <c r="I356" i="8"/>
  <c r="J356" i="8"/>
  <c r="L356" i="8" s="1"/>
  <c r="K356" i="8"/>
  <c r="M356" i="8"/>
  <c r="N356" i="8"/>
  <c r="O356" i="8"/>
  <c r="P356" i="8"/>
  <c r="Q356" i="8"/>
  <c r="R356" i="8"/>
  <c r="S356" i="8"/>
  <c r="V356" i="8"/>
  <c r="AN356" i="8"/>
  <c r="AA356" i="8"/>
  <c r="AK356" i="8"/>
  <c r="AL356" i="8"/>
  <c r="AM356" i="8"/>
  <c r="AP356" i="8"/>
  <c r="AQ356" i="8"/>
  <c r="B357" i="8"/>
  <c r="C357" i="8"/>
  <c r="E357" i="8"/>
  <c r="H357" i="8"/>
  <c r="AB357" i="8" s="1"/>
  <c r="I357" i="8"/>
  <c r="K357" i="8"/>
  <c r="M357" i="8"/>
  <c r="O357" i="8"/>
  <c r="P357" i="8"/>
  <c r="Q357" i="8"/>
  <c r="R357" i="8"/>
  <c r="S357" i="8"/>
  <c r="AA357" i="8"/>
  <c r="AK357" i="8"/>
  <c r="AO357" i="8"/>
  <c r="AP357" i="8"/>
  <c r="AQ357" i="8"/>
  <c r="B358" i="8"/>
  <c r="C358" i="8"/>
  <c r="E358" i="8"/>
  <c r="H358" i="8"/>
  <c r="AB358" i="8" s="1"/>
  <c r="I358" i="8"/>
  <c r="J358" i="8"/>
  <c r="K358" i="8"/>
  <c r="M358" i="8"/>
  <c r="O358" i="8"/>
  <c r="P358" i="8"/>
  <c r="Q358" i="8"/>
  <c r="R358" i="8"/>
  <c r="S358" i="8"/>
  <c r="AA358" i="8"/>
  <c r="AK358" i="8"/>
  <c r="AM358" i="8"/>
  <c r="AO358" i="8"/>
  <c r="AS358" i="8" s="1"/>
  <c r="AP358" i="8"/>
  <c r="AQ358" i="8"/>
  <c r="B359" i="8"/>
  <c r="C359" i="8"/>
  <c r="E359" i="8"/>
  <c r="AM359" i="8" s="1"/>
  <c r="H359" i="8"/>
  <c r="I359" i="8"/>
  <c r="K359" i="8"/>
  <c r="M359" i="8"/>
  <c r="O359" i="8"/>
  <c r="P359" i="8"/>
  <c r="Q359" i="8"/>
  <c r="R359" i="8"/>
  <c r="S359" i="8"/>
  <c r="V359" i="8"/>
  <c r="AA359" i="8"/>
  <c r="AB359" i="8"/>
  <c r="AI359" i="8"/>
  <c r="AK359" i="8"/>
  <c r="AL359" i="8"/>
  <c r="AO359" i="8"/>
  <c r="AT359" i="8" s="1"/>
  <c r="AP359" i="8"/>
  <c r="B360" i="8"/>
  <c r="C360" i="8"/>
  <c r="E360" i="8"/>
  <c r="H360" i="8"/>
  <c r="AB360" i="8" s="1"/>
  <c r="I360" i="8"/>
  <c r="K360" i="8"/>
  <c r="M360" i="8"/>
  <c r="O360" i="8"/>
  <c r="P360" i="8"/>
  <c r="Q360" i="8"/>
  <c r="R360" i="8"/>
  <c r="S360" i="8"/>
  <c r="V360" i="8"/>
  <c r="AA360" i="8"/>
  <c r="AK360" i="8"/>
  <c r="AO360" i="8"/>
  <c r="AR360" i="8" s="1"/>
  <c r="AP360" i="8"/>
  <c r="B361" i="8"/>
  <c r="C361" i="8"/>
  <c r="E361" i="8"/>
  <c r="H361" i="8"/>
  <c r="I361" i="8"/>
  <c r="J361" i="8"/>
  <c r="N361" i="8" s="1"/>
  <c r="K361" i="8"/>
  <c r="M361" i="8"/>
  <c r="O361" i="8"/>
  <c r="P361" i="8"/>
  <c r="Q361" i="8"/>
  <c r="R361" i="8"/>
  <c r="S361" i="8"/>
  <c r="AN361" i="8"/>
  <c r="AA361" i="8"/>
  <c r="AB361" i="8"/>
  <c r="AK361" i="8"/>
  <c r="AL361" i="8"/>
  <c r="AM361" i="8"/>
  <c r="AP361" i="8"/>
  <c r="B362" i="8"/>
  <c r="C362" i="8"/>
  <c r="E362" i="8"/>
  <c r="H362" i="8"/>
  <c r="I362" i="8"/>
  <c r="J362" i="8"/>
  <c r="L362" i="8" s="1"/>
  <c r="K362" i="8"/>
  <c r="M362" i="8"/>
  <c r="N362" i="8"/>
  <c r="O362" i="8"/>
  <c r="P362" i="8"/>
  <c r="Q362" i="8"/>
  <c r="R362" i="8"/>
  <c r="S362" i="8"/>
  <c r="V362" i="8"/>
  <c r="AA362" i="8"/>
  <c r="AB362" i="8"/>
  <c r="AI362" i="8"/>
  <c r="AK362" i="8"/>
  <c r="AL362" i="8"/>
  <c r="AM362" i="8"/>
  <c r="AO362" i="8"/>
  <c r="AR362" i="8" s="1"/>
  <c r="AP362" i="8"/>
  <c r="AQ362" i="8"/>
  <c r="B363" i="8"/>
  <c r="C363" i="8"/>
  <c r="E363" i="8"/>
  <c r="H363" i="8"/>
  <c r="AB363" i="8" s="1"/>
  <c r="I363" i="8"/>
  <c r="K363" i="8"/>
  <c r="M363" i="8"/>
  <c r="O363" i="8"/>
  <c r="P363" i="8"/>
  <c r="Q363" i="8"/>
  <c r="R363" i="8"/>
  <c r="S363" i="8"/>
  <c r="V363" i="8"/>
  <c r="AA363" i="8"/>
  <c r="AI363" i="8"/>
  <c r="AK363" i="8"/>
  <c r="AP363" i="8"/>
  <c r="AQ363" i="8"/>
  <c r="B364" i="8"/>
  <c r="C364" i="8"/>
  <c r="E364" i="8"/>
  <c r="H364" i="8"/>
  <c r="I364" i="8"/>
  <c r="J364" i="8"/>
  <c r="K364" i="8"/>
  <c r="L364" i="8"/>
  <c r="M364" i="8"/>
  <c r="N364" i="8"/>
  <c r="O364" i="8"/>
  <c r="P364" i="8"/>
  <c r="Q364" i="8"/>
  <c r="R364" i="8"/>
  <c r="S364" i="8"/>
  <c r="AA364" i="8"/>
  <c r="AB364" i="8"/>
  <c r="AI364" i="8"/>
  <c r="AK364" i="8"/>
  <c r="AL364" i="8"/>
  <c r="AO364" i="8"/>
  <c r="AP364" i="8"/>
  <c r="B365" i="8"/>
  <c r="C365" i="8"/>
  <c r="E365" i="8"/>
  <c r="H365" i="8"/>
  <c r="I365" i="8"/>
  <c r="K365" i="8"/>
  <c r="M365" i="8"/>
  <c r="O365" i="8"/>
  <c r="P365" i="8"/>
  <c r="Q365" i="8"/>
  <c r="R365" i="8"/>
  <c r="S365" i="8"/>
  <c r="V365" i="8"/>
  <c r="AA365" i="8"/>
  <c r="AB365" i="8"/>
  <c r="AI365" i="8"/>
  <c r="AK365" i="8"/>
  <c r="AL365" i="8"/>
  <c r="AM365" i="8"/>
  <c r="AP365" i="8"/>
  <c r="AQ365" i="8"/>
  <c r="B366" i="8"/>
  <c r="C366" i="8"/>
  <c r="E366" i="8"/>
  <c r="AL366" i="8" s="1"/>
  <c r="H366" i="8"/>
  <c r="I366" i="8"/>
  <c r="J366" i="8"/>
  <c r="N366" i="8" s="1"/>
  <c r="K366" i="8"/>
  <c r="M366" i="8"/>
  <c r="O366" i="8"/>
  <c r="P366" i="8"/>
  <c r="Q366" i="8"/>
  <c r="R366" i="8"/>
  <c r="S366" i="8"/>
  <c r="V366" i="8"/>
  <c r="AA366" i="8"/>
  <c r="AB366" i="8"/>
  <c r="AI366" i="8"/>
  <c r="AK366" i="8"/>
  <c r="AM366" i="8"/>
  <c r="AO366" i="8"/>
  <c r="AR366" i="8" s="1"/>
  <c r="AP366" i="8"/>
  <c r="B367" i="8"/>
  <c r="C367" i="8"/>
  <c r="E367" i="8"/>
  <c r="V367" i="8" s="1"/>
  <c r="H367" i="8"/>
  <c r="AB367" i="8" s="1"/>
  <c r="I367" i="8"/>
  <c r="J367" i="8"/>
  <c r="L367" i="8" s="1"/>
  <c r="K367" i="8"/>
  <c r="M367" i="8"/>
  <c r="N367" i="8"/>
  <c r="O367" i="8"/>
  <c r="P367" i="8"/>
  <c r="Q367" i="8"/>
  <c r="R367" i="8"/>
  <c r="S367" i="8"/>
  <c r="AA367" i="8"/>
  <c r="AK367" i="8"/>
  <c r="AL367" i="8"/>
  <c r="AM367" i="8"/>
  <c r="AO367" i="8"/>
  <c r="AR367" i="8" s="1"/>
  <c r="AP367" i="8"/>
  <c r="AQ367" i="8"/>
  <c r="AS367" i="8"/>
  <c r="AT367" i="8"/>
  <c r="B368" i="8"/>
  <c r="C368" i="8"/>
  <c r="E368" i="8"/>
  <c r="H368" i="8"/>
  <c r="AB368" i="8" s="1"/>
  <c r="I368" i="8"/>
  <c r="J368" i="8"/>
  <c r="K368" i="8"/>
  <c r="M368" i="8"/>
  <c r="O368" i="8"/>
  <c r="P368" i="8"/>
  <c r="Q368" i="8"/>
  <c r="R368" i="8"/>
  <c r="S368" i="8"/>
  <c r="AA368" i="8"/>
  <c r="AI368" i="8"/>
  <c r="AK368" i="8"/>
  <c r="AL368" i="8"/>
  <c r="AM368" i="8"/>
  <c r="AO368" i="8"/>
  <c r="AP368" i="8"/>
  <c r="AQ368" i="8"/>
  <c r="B369" i="8"/>
  <c r="C369" i="8"/>
  <c r="E369" i="8"/>
  <c r="H369" i="8"/>
  <c r="I369" i="8"/>
  <c r="K369" i="8"/>
  <c r="M369" i="8"/>
  <c r="O369" i="8"/>
  <c r="P369" i="8"/>
  <c r="Q369" i="8"/>
  <c r="R369" i="8"/>
  <c r="S369" i="8"/>
  <c r="AA369" i="8"/>
  <c r="AB369" i="8"/>
  <c r="AI369" i="8"/>
  <c r="AK369" i="8"/>
  <c r="AL369" i="8"/>
  <c r="AM369" i="8"/>
  <c r="AP369" i="8"/>
  <c r="AQ369" i="8"/>
  <c r="B370" i="8"/>
  <c r="C370" i="8"/>
  <c r="E370" i="8"/>
  <c r="H370" i="8"/>
  <c r="I370" i="8"/>
  <c r="K370" i="8"/>
  <c r="M370" i="8"/>
  <c r="O370" i="8"/>
  <c r="P370" i="8"/>
  <c r="Q370" i="8"/>
  <c r="R370" i="8"/>
  <c r="S370" i="8"/>
  <c r="V370" i="8"/>
  <c r="AA370" i="8"/>
  <c r="AB370" i="8"/>
  <c r="AI370" i="8"/>
  <c r="AK370" i="8"/>
  <c r="AO370" i="8"/>
  <c r="AP370" i="8"/>
  <c r="AQ370" i="8"/>
  <c r="B371" i="8"/>
  <c r="C371" i="8"/>
  <c r="E371" i="8"/>
  <c r="J371" i="8" s="1"/>
  <c r="H371" i="8"/>
  <c r="I371" i="8"/>
  <c r="K371" i="8"/>
  <c r="M371" i="8"/>
  <c r="O371" i="8"/>
  <c r="P371" i="8"/>
  <c r="Q371" i="8"/>
  <c r="R371" i="8"/>
  <c r="S371" i="8"/>
  <c r="AA371" i="8"/>
  <c r="AB371" i="8"/>
  <c r="AI371" i="8"/>
  <c r="AK371" i="8"/>
  <c r="AL371" i="8"/>
  <c r="AM371" i="8"/>
  <c r="AO371" i="8"/>
  <c r="B372" i="8"/>
  <c r="C372" i="8"/>
  <c r="E372" i="8"/>
  <c r="J372" i="8" s="1"/>
  <c r="H372" i="8"/>
  <c r="I372" i="8"/>
  <c r="K372" i="8"/>
  <c r="M372" i="8"/>
  <c r="O372" i="8"/>
  <c r="P372" i="8"/>
  <c r="Q372" i="8"/>
  <c r="R372" i="8"/>
  <c r="S372" i="8"/>
  <c r="V372" i="8"/>
  <c r="AA372" i="8"/>
  <c r="AB372" i="8"/>
  <c r="AK372" i="8"/>
  <c r="AL372" i="8"/>
  <c r="AM372" i="8"/>
  <c r="AO372" i="8"/>
  <c r="AT372" i="8" s="1"/>
  <c r="AP372" i="8"/>
  <c r="B373" i="8"/>
  <c r="C373" i="8"/>
  <c r="E373" i="8"/>
  <c r="H373" i="8"/>
  <c r="I373" i="8"/>
  <c r="J373" i="8"/>
  <c r="K373" i="8"/>
  <c r="M373" i="8"/>
  <c r="O373" i="8"/>
  <c r="P373" i="8"/>
  <c r="Q373" i="8"/>
  <c r="R373" i="8"/>
  <c r="S373" i="8"/>
  <c r="V373" i="8"/>
  <c r="AA373" i="8"/>
  <c r="AB373" i="8"/>
  <c r="AI373" i="8"/>
  <c r="AK373" i="8"/>
  <c r="AL373" i="8"/>
  <c r="AM373" i="8"/>
  <c r="AO373" i="8"/>
  <c r="AT373" i="8" s="1"/>
  <c r="AP373" i="8"/>
  <c r="AQ373" i="8"/>
  <c r="B374" i="8"/>
  <c r="C374" i="8"/>
  <c r="E374" i="8"/>
  <c r="H374" i="8"/>
  <c r="AB374" i="8" s="1"/>
  <c r="I374" i="8"/>
  <c r="J374" i="8"/>
  <c r="K374" i="8"/>
  <c r="L374" i="8"/>
  <c r="M374" i="8"/>
  <c r="N374" i="8"/>
  <c r="O374" i="8"/>
  <c r="P374" i="8"/>
  <c r="Q374" i="8"/>
  <c r="R374" i="8"/>
  <c r="S374" i="8"/>
  <c r="AA374" i="8"/>
  <c r="AK374" i="8"/>
  <c r="AO374" i="8"/>
  <c r="AR374" i="8" s="1"/>
  <c r="AP374" i="8"/>
  <c r="AQ374" i="8"/>
  <c r="B375" i="8"/>
  <c r="C375" i="8"/>
  <c r="E375" i="8"/>
  <c r="H375" i="8"/>
  <c r="I375" i="8"/>
  <c r="J375" i="8"/>
  <c r="K375" i="8"/>
  <c r="M375" i="8"/>
  <c r="O375" i="8"/>
  <c r="P375" i="8"/>
  <c r="Q375" i="8"/>
  <c r="R375" i="8"/>
  <c r="S375" i="8"/>
  <c r="AA375" i="8"/>
  <c r="AB375" i="8"/>
  <c r="AI375" i="8"/>
  <c r="AK375" i="8"/>
  <c r="AL375" i="8"/>
  <c r="AM375" i="8"/>
  <c r="AO375" i="8"/>
  <c r="AT375" i="8" s="1"/>
  <c r="AP375" i="8"/>
  <c r="AQ375" i="8"/>
  <c r="AR375" i="8"/>
  <c r="AS375" i="8"/>
  <c r="B376" i="8"/>
  <c r="C376" i="8"/>
  <c r="E376" i="8"/>
  <c r="H376" i="8"/>
  <c r="I376" i="8"/>
  <c r="K376" i="8"/>
  <c r="M376" i="8"/>
  <c r="O376" i="8"/>
  <c r="P376" i="8"/>
  <c r="Q376" i="8"/>
  <c r="R376" i="8"/>
  <c r="S376" i="8"/>
  <c r="V376" i="8"/>
  <c r="AN376" i="8"/>
  <c r="AA376" i="8"/>
  <c r="AB376" i="8"/>
  <c r="AI376" i="8"/>
  <c r="AK376" i="8"/>
  <c r="AL376" i="8"/>
  <c r="AM376" i="8"/>
  <c r="AO376" i="8"/>
  <c r="AP376" i="8"/>
  <c r="B377" i="8"/>
  <c r="C377" i="8"/>
  <c r="E377" i="8"/>
  <c r="H377" i="8"/>
  <c r="I377" i="8"/>
  <c r="K377" i="8"/>
  <c r="M377" i="8"/>
  <c r="O377" i="8"/>
  <c r="P377" i="8"/>
  <c r="Q377" i="8"/>
  <c r="R377" i="8"/>
  <c r="S377" i="8"/>
  <c r="V377" i="8"/>
  <c r="AA377" i="8"/>
  <c r="AB377" i="8"/>
  <c r="AK377" i="8"/>
  <c r="AO377" i="8"/>
  <c r="AS377" i="8" s="1"/>
  <c r="AP377" i="8"/>
  <c r="AQ377" i="8"/>
  <c r="B378" i="8"/>
  <c r="C378" i="8"/>
  <c r="E378" i="8"/>
  <c r="J378" i="8" s="1"/>
  <c r="L378" i="8" s="1"/>
  <c r="H378" i="8"/>
  <c r="I378" i="8"/>
  <c r="K378" i="8"/>
  <c r="M378" i="8"/>
  <c r="N378" i="8"/>
  <c r="O378" i="8"/>
  <c r="P378" i="8"/>
  <c r="Q378" i="8"/>
  <c r="R378" i="8"/>
  <c r="S378" i="8"/>
  <c r="AN378" i="8"/>
  <c r="AA378" i="8"/>
  <c r="AB378" i="8"/>
  <c r="AI378" i="8"/>
  <c r="AK378" i="8"/>
  <c r="AL378" i="8"/>
  <c r="AM378" i="8"/>
  <c r="AO378" i="8"/>
  <c r="AP378" i="8"/>
  <c r="B379" i="8"/>
  <c r="C379" i="8"/>
  <c r="E379" i="8"/>
  <c r="H379" i="8"/>
  <c r="I379" i="8"/>
  <c r="J379" i="8"/>
  <c r="K379" i="8"/>
  <c r="M379" i="8"/>
  <c r="O379" i="8"/>
  <c r="P379" i="8"/>
  <c r="Q379" i="8"/>
  <c r="R379" i="8"/>
  <c r="S379" i="8"/>
  <c r="V379" i="8"/>
  <c r="AN379" i="8"/>
  <c r="AA379" i="8"/>
  <c r="AB379" i="8"/>
  <c r="AI379" i="8"/>
  <c r="AK379" i="8"/>
  <c r="B380" i="8"/>
  <c r="C380" i="8"/>
  <c r="E380" i="8"/>
  <c r="AI380" i="8" s="1"/>
  <c r="H380" i="8"/>
  <c r="AB380" i="8" s="1"/>
  <c r="I380" i="8"/>
  <c r="J380" i="8"/>
  <c r="K380" i="8"/>
  <c r="M380" i="8"/>
  <c r="O380" i="8"/>
  <c r="P380" i="8"/>
  <c r="Q380" i="8"/>
  <c r="R380" i="8"/>
  <c r="S380" i="8"/>
  <c r="V380" i="8"/>
  <c r="AN380" i="8"/>
  <c r="AA380" i="8"/>
  <c r="AK380" i="8"/>
  <c r="AL380" i="8"/>
  <c r="AM380" i="8"/>
  <c r="AP380" i="8"/>
  <c r="AQ380" i="8"/>
  <c r="B381" i="8"/>
  <c r="C381" i="8"/>
  <c r="E381" i="8"/>
  <c r="H381" i="8"/>
  <c r="AB381" i="8" s="1"/>
  <c r="I381" i="8"/>
  <c r="K381" i="8"/>
  <c r="M381" i="8"/>
  <c r="O381" i="8"/>
  <c r="P381" i="8"/>
  <c r="Q381" i="8"/>
  <c r="R381" i="8"/>
  <c r="S381" i="8"/>
  <c r="AA381" i="8"/>
  <c r="AK381" i="8"/>
  <c r="B382" i="8"/>
  <c r="C382" i="8"/>
  <c r="E382" i="8"/>
  <c r="H382" i="8"/>
  <c r="I382" i="8"/>
  <c r="K382" i="8"/>
  <c r="M382" i="8"/>
  <c r="O382" i="8"/>
  <c r="P382" i="8"/>
  <c r="Q382" i="8"/>
  <c r="R382" i="8"/>
  <c r="S382" i="8"/>
  <c r="AN382" i="8"/>
  <c r="AA382" i="8"/>
  <c r="AB382" i="8"/>
  <c r="AI382" i="8"/>
  <c r="AK382" i="8"/>
  <c r="B383" i="8"/>
  <c r="C383" i="8"/>
  <c r="E383" i="8"/>
  <c r="AM383" i="8" s="1"/>
  <c r="H383" i="8"/>
  <c r="I383" i="8"/>
  <c r="K383" i="8"/>
  <c r="M383" i="8"/>
  <c r="O383" i="8"/>
  <c r="P383" i="8"/>
  <c r="Q383" i="8"/>
  <c r="R383" i="8"/>
  <c r="S383" i="8"/>
  <c r="V383" i="8"/>
  <c r="AA383" i="8"/>
  <c r="AB383" i="8"/>
  <c r="AI383" i="8"/>
  <c r="AK383" i="8"/>
  <c r="AL383" i="8"/>
  <c r="AO383" i="8"/>
  <c r="AT383" i="8" s="1"/>
  <c r="AP383" i="8"/>
  <c r="B384" i="8"/>
  <c r="C384" i="8"/>
  <c r="E384" i="8"/>
  <c r="H384" i="8"/>
  <c r="AB384" i="8" s="1"/>
  <c r="I384" i="8"/>
  <c r="J384" i="8"/>
  <c r="L384" i="8" s="1"/>
  <c r="K384" i="8"/>
  <c r="M384" i="8"/>
  <c r="N384" i="8"/>
  <c r="O384" i="8"/>
  <c r="P384" i="8"/>
  <c r="Q384" i="8"/>
  <c r="R384" i="8"/>
  <c r="S384" i="8"/>
  <c r="V384" i="8"/>
  <c r="AA384" i="8"/>
  <c r="AK384" i="8"/>
  <c r="AM384" i="8"/>
  <c r="AO384" i="8"/>
  <c r="AT384" i="8" s="1"/>
  <c r="AP384" i="8"/>
  <c r="AQ384" i="8"/>
  <c r="B385" i="8"/>
  <c r="C385" i="8"/>
  <c r="E385" i="8"/>
  <c r="V385" i="8" s="1"/>
  <c r="H385" i="8"/>
  <c r="I385" i="8"/>
  <c r="J385" i="8"/>
  <c r="N385" i="8" s="1"/>
  <c r="K385" i="8"/>
  <c r="L385" i="8"/>
  <c r="M385" i="8"/>
  <c r="O385" i="8"/>
  <c r="P385" i="8"/>
  <c r="Q385" i="8"/>
  <c r="R385" i="8"/>
  <c r="S385" i="8"/>
  <c r="AN385" i="8"/>
  <c r="AA385" i="8"/>
  <c r="AB385" i="8"/>
  <c r="AI385" i="8"/>
  <c r="AK385" i="8"/>
  <c r="AL385" i="8"/>
  <c r="AM385" i="8"/>
  <c r="B386" i="8"/>
  <c r="C386" i="8"/>
  <c r="E386" i="8"/>
  <c r="H386" i="8"/>
  <c r="AB386" i="8" s="1"/>
  <c r="I386" i="8"/>
  <c r="J386" i="8"/>
  <c r="L386" i="8" s="1"/>
  <c r="K386" i="8"/>
  <c r="M386" i="8"/>
  <c r="N386" i="8"/>
  <c r="O386" i="8"/>
  <c r="P386" i="8"/>
  <c r="Q386" i="8"/>
  <c r="R386" i="8"/>
  <c r="S386" i="8"/>
  <c r="V386" i="8"/>
  <c r="AA386" i="8"/>
  <c r="AI386" i="8"/>
  <c r="AK386" i="8"/>
  <c r="AL386" i="8"/>
  <c r="AM386" i="8"/>
  <c r="AO386" i="8"/>
  <c r="AR386" i="8" s="1"/>
  <c r="AP386" i="8"/>
  <c r="AQ386" i="8"/>
  <c r="B387" i="8"/>
  <c r="C387" i="8"/>
  <c r="E387" i="8"/>
  <c r="J387" i="8" s="1"/>
  <c r="H387" i="8"/>
  <c r="AB387" i="8" s="1"/>
  <c r="I387" i="8"/>
  <c r="K387" i="8"/>
  <c r="L387" i="8"/>
  <c r="M387" i="8"/>
  <c r="N387" i="8"/>
  <c r="O387" i="8"/>
  <c r="P387" i="8"/>
  <c r="Q387" i="8"/>
  <c r="R387" i="8"/>
  <c r="S387" i="8"/>
  <c r="AA387" i="8"/>
  <c r="AK387" i="8"/>
  <c r="AP387" i="8"/>
  <c r="AQ387" i="8"/>
  <c r="B388" i="8"/>
  <c r="C388" i="8"/>
  <c r="E388" i="8"/>
  <c r="H388" i="8"/>
  <c r="AB388" i="8" s="1"/>
  <c r="I388" i="8"/>
  <c r="J388" i="8"/>
  <c r="K388" i="8"/>
  <c r="L388" i="8"/>
  <c r="M388" i="8"/>
  <c r="N388" i="8"/>
  <c r="O388" i="8"/>
  <c r="P388" i="8"/>
  <c r="Q388" i="8"/>
  <c r="R388" i="8"/>
  <c r="S388" i="8"/>
  <c r="AA388" i="8"/>
  <c r="AK388" i="8"/>
  <c r="AL388" i="8"/>
  <c r="AM388" i="8"/>
  <c r="AO388" i="8"/>
  <c r="AT388" i="8" s="1"/>
  <c r="AP388" i="8"/>
  <c r="AQ388" i="8"/>
  <c r="B389" i="8"/>
  <c r="C389" i="8"/>
  <c r="E389" i="8"/>
  <c r="H389" i="8"/>
  <c r="I389" i="8"/>
  <c r="K389" i="8"/>
  <c r="M389" i="8"/>
  <c r="O389" i="8"/>
  <c r="P389" i="8"/>
  <c r="Q389" i="8"/>
  <c r="R389" i="8"/>
  <c r="S389" i="8"/>
  <c r="AA389" i="8"/>
  <c r="AB389" i="8"/>
  <c r="AI389" i="8"/>
  <c r="AK389" i="8"/>
  <c r="AL389" i="8"/>
  <c r="AM389" i="8"/>
  <c r="AO389" i="8"/>
  <c r="AP389" i="8"/>
  <c r="AQ389" i="8"/>
  <c r="B390" i="8"/>
  <c r="C390" i="8"/>
  <c r="E390" i="8"/>
  <c r="H390" i="8"/>
  <c r="I390" i="8"/>
  <c r="J390" i="8"/>
  <c r="N390" i="8" s="1"/>
  <c r="K390" i="8"/>
  <c r="L390" i="8"/>
  <c r="M390" i="8"/>
  <c r="O390" i="8"/>
  <c r="P390" i="8"/>
  <c r="Q390" i="8"/>
  <c r="R390" i="8"/>
  <c r="S390" i="8"/>
  <c r="V390" i="8"/>
  <c r="AN390" i="8"/>
  <c r="AA390" i="8"/>
  <c r="AB390" i="8"/>
  <c r="AI390" i="8"/>
  <c r="AK390" i="8"/>
  <c r="AL390" i="8"/>
  <c r="AM390" i="8"/>
  <c r="AO390" i="8"/>
  <c r="AR390" i="8" s="1"/>
  <c r="AP390" i="8"/>
  <c r="AQ390" i="8"/>
  <c r="B391" i="8"/>
  <c r="C391" i="8"/>
  <c r="E391" i="8"/>
  <c r="H391" i="8"/>
  <c r="AB391" i="8" s="1"/>
  <c r="I391" i="8"/>
  <c r="J391" i="8"/>
  <c r="N391" i="8" s="1"/>
  <c r="K391" i="8"/>
  <c r="L391" i="8"/>
  <c r="M391" i="8"/>
  <c r="O391" i="8"/>
  <c r="P391" i="8"/>
  <c r="Q391" i="8"/>
  <c r="R391" i="8"/>
  <c r="S391" i="8"/>
  <c r="AN391" i="8"/>
  <c r="AA391" i="8"/>
  <c r="AK391" i="8"/>
  <c r="AL391" i="8"/>
  <c r="AM391" i="8"/>
  <c r="AO391" i="8"/>
  <c r="AS391" i="8" s="1"/>
  <c r="AP391" i="8"/>
  <c r="AQ391" i="8"/>
  <c r="B392" i="8"/>
  <c r="C392" i="8"/>
  <c r="E392" i="8"/>
  <c r="H392" i="8"/>
  <c r="AB392" i="8" s="1"/>
  <c r="I392" i="8"/>
  <c r="K392" i="8"/>
  <c r="M392" i="8"/>
  <c r="O392" i="8"/>
  <c r="P392" i="8"/>
  <c r="Q392" i="8"/>
  <c r="R392" i="8"/>
  <c r="S392" i="8"/>
  <c r="AA392" i="8"/>
  <c r="AK392" i="8"/>
  <c r="AP392" i="8"/>
  <c r="AQ392" i="8"/>
  <c r="B393" i="8"/>
  <c r="C393" i="8"/>
  <c r="E393" i="8"/>
  <c r="H393" i="8"/>
  <c r="AB393" i="8" s="1"/>
  <c r="I393" i="8"/>
  <c r="K393" i="8"/>
  <c r="M393" i="8"/>
  <c r="O393" i="8"/>
  <c r="P393" i="8"/>
  <c r="Q393" i="8"/>
  <c r="R393" i="8"/>
  <c r="S393" i="8"/>
  <c r="AA393" i="8"/>
  <c r="AK393" i="8"/>
  <c r="AP393" i="8"/>
  <c r="AQ393" i="8"/>
  <c r="B394" i="8"/>
  <c r="C394" i="8"/>
  <c r="E394" i="8"/>
  <c r="H394" i="8"/>
  <c r="AB394" i="8" s="1"/>
  <c r="I394" i="8"/>
  <c r="J394" i="8"/>
  <c r="K394" i="8"/>
  <c r="M394" i="8"/>
  <c r="O394" i="8"/>
  <c r="P394" i="8"/>
  <c r="Q394" i="8"/>
  <c r="R394" i="8"/>
  <c r="S394" i="8"/>
  <c r="AA394" i="8"/>
  <c r="AK394" i="8"/>
  <c r="B395" i="8"/>
  <c r="C395" i="8"/>
  <c r="E395" i="8"/>
  <c r="H395" i="8"/>
  <c r="AB395" i="8" s="1"/>
  <c r="I395" i="8"/>
  <c r="K395" i="8"/>
  <c r="M395" i="8"/>
  <c r="O395" i="8"/>
  <c r="P395" i="8"/>
  <c r="Q395" i="8"/>
  <c r="R395" i="8"/>
  <c r="S395" i="8"/>
  <c r="AA395" i="8"/>
  <c r="AK395" i="8"/>
  <c r="B396" i="8"/>
  <c r="C396" i="8"/>
  <c r="E396" i="8"/>
  <c r="H396" i="8"/>
  <c r="I396" i="8"/>
  <c r="J396" i="8"/>
  <c r="K396" i="8"/>
  <c r="M396" i="8"/>
  <c r="O396" i="8"/>
  <c r="P396" i="8"/>
  <c r="Q396" i="8"/>
  <c r="R396" i="8"/>
  <c r="S396" i="8"/>
  <c r="V396" i="8"/>
  <c r="AA396" i="8"/>
  <c r="AB396" i="8"/>
  <c r="AI396" i="8"/>
  <c r="AK396" i="8"/>
  <c r="AL396" i="8"/>
  <c r="AM396" i="8"/>
  <c r="AO396" i="8"/>
  <c r="AP396" i="8"/>
  <c r="AQ396" i="8"/>
  <c r="B397" i="8"/>
  <c r="C397" i="8"/>
  <c r="E397" i="8"/>
  <c r="AO397" i="8" s="1"/>
  <c r="AS397" i="8" s="1"/>
  <c r="H397" i="8"/>
  <c r="I397" i="8"/>
  <c r="J397" i="8"/>
  <c r="N397" i="8" s="1"/>
  <c r="K397" i="8"/>
  <c r="L397" i="8"/>
  <c r="M397" i="8"/>
  <c r="O397" i="8"/>
  <c r="P397" i="8"/>
  <c r="Q397" i="8"/>
  <c r="R397" i="8"/>
  <c r="S397" i="8"/>
  <c r="V397" i="8"/>
  <c r="AA397" i="8"/>
  <c r="AB397" i="8"/>
  <c r="AI397" i="8"/>
  <c r="AK397" i="8"/>
  <c r="AL397" i="8"/>
  <c r="AM397" i="8"/>
  <c r="AP397" i="8"/>
  <c r="AQ397" i="8"/>
  <c r="B398" i="8"/>
  <c r="C398" i="8"/>
  <c r="E398" i="8"/>
  <c r="H398" i="8"/>
  <c r="AB398" i="8" s="1"/>
  <c r="I398" i="8"/>
  <c r="K398" i="8"/>
  <c r="M398" i="8"/>
  <c r="O398" i="8"/>
  <c r="P398" i="8"/>
  <c r="Q398" i="8"/>
  <c r="R398" i="8"/>
  <c r="S398" i="8"/>
  <c r="AA398" i="8"/>
  <c r="AK398" i="8"/>
  <c r="B399" i="8"/>
  <c r="C399" i="8"/>
  <c r="E399" i="8"/>
  <c r="H399" i="8"/>
  <c r="AB399" i="8" s="1"/>
  <c r="I399" i="8"/>
  <c r="K399" i="8"/>
  <c r="M399" i="8"/>
  <c r="O399" i="8"/>
  <c r="P399" i="8"/>
  <c r="Q399" i="8"/>
  <c r="R399" i="8"/>
  <c r="S399" i="8"/>
  <c r="AA399" i="8"/>
  <c r="AK399" i="8"/>
  <c r="AL399" i="8"/>
  <c r="AM399" i="8"/>
  <c r="B400" i="8"/>
  <c r="C400" i="8"/>
  <c r="E400" i="8"/>
  <c r="H400" i="8"/>
  <c r="I400" i="8"/>
  <c r="K400" i="8"/>
  <c r="M400" i="8"/>
  <c r="O400" i="8"/>
  <c r="P400" i="8"/>
  <c r="Q400" i="8"/>
  <c r="R400" i="8"/>
  <c r="S400" i="8"/>
  <c r="V400" i="8"/>
  <c r="AN400" i="8"/>
  <c r="AA400" i="8"/>
  <c r="AB400" i="8"/>
  <c r="AI400" i="8"/>
  <c r="AK400" i="8"/>
  <c r="AP400" i="8"/>
  <c r="B401" i="8"/>
  <c r="C401" i="8"/>
  <c r="E401" i="8"/>
  <c r="H401" i="8"/>
  <c r="I401" i="8"/>
  <c r="K401" i="8"/>
  <c r="M401" i="8"/>
  <c r="O401" i="8"/>
  <c r="P401" i="8"/>
  <c r="Q401" i="8"/>
  <c r="R401" i="8"/>
  <c r="S401" i="8"/>
  <c r="V401" i="8"/>
  <c r="AA401" i="8"/>
  <c r="AB401" i="8"/>
  <c r="AK401" i="8"/>
  <c r="B402" i="8"/>
  <c r="C402" i="8"/>
  <c r="E402" i="8"/>
  <c r="H402" i="8"/>
  <c r="I402" i="8"/>
  <c r="K402" i="8"/>
  <c r="M402" i="8"/>
  <c r="O402" i="8"/>
  <c r="P402" i="8"/>
  <c r="Q402" i="8"/>
  <c r="R402" i="8"/>
  <c r="S402" i="8"/>
  <c r="AN402" i="8"/>
  <c r="AA402" i="8"/>
  <c r="AB402" i="8"/>
  <c r="AI402" i="8"/>
  <c r="AK402" i="8"/>
  <c r="AL402" i="8"/>
  <c r="AM402" i="8"/>
  <c r="AO402" i="8"/>
  <c r="AP402" i="8"/>
  <c r="AQ402" i="8"/>
  <c r="AR402" i="8"/>
  <c r="B403" i="8"/>
  <c r="C403" i="8"/>
  <c r="E403" i="8"/>
  <c r="H403" i="8"/>
  <c r="I403" i="8"/>
  <c r="J403" i="8"/>
  <c r="K403" i="8"/>
  <c r="M403" i="8"/>
  <c r="O403" i="8"/>
  <c r="P403" i="8"/>
  <c r="Q403" i="8"/>
  <c r="R403" i="8"/>
  <c r="S403" i="8"/>
  <c r="V403" i="8"/>
  <c r="AN403" i="8"/>
  <c r="AA403" i="8"/>
  <c r="AB403" i="8"/>
  <c r="AI403" i="8"/>
  <c r="AK403" i="8"/>
  <c r="AL403" i="8"/>
  <c r="AM403" i="8"/>
  <c r="AO403" i="8"/>
  <c r="AS403" i="8" s="1"/>
  <c r="AP403" i="8"/>
  <c r="AR403" i="8"/>
  <c r="B404" i="8"/>
  <c r="C404" i="8"/>
  <c r="E404" i="8"/>
  <c r="AI404" i="8" s="1"/>
  <c r="H404" i="8"/>
  <c r="AB404" i="8" s="1"/>
  <c r="I404" i="8"/>
  <c r="J404" i="8"/>
  <c r="K404" i="8"/>
  <c r="L404" i="8"/>
  <c r="M404" i="8"/>
  <c r="N404" i="8"/>
  <c r="O404" i="8"/>
  <c r="P404" i="8"/>
  <c r="Q404" i="8"/>
  <c r="R404" i="8"/>
  <c r="S404" i="8"/>
  <c r="V404" i="8"/>
  <c r="AN404" i="8"/>
  <c r="AA404" i="8"/>
  <c r="AK404" i="8"/>
  <c r="AL404" i="8"/>
  <c r="AM404" i="8"/>
  <c r="AP404" i="8"/>
  <c r="AQ404" i="8"/>
  <c r="B405" i="8"/>
  <c r="C405" i="8"/>
  <c r="E405" i="8"/>
  <c r="H405" i="8"/>
  <c r="AB405" i="8" s="1"/>
  <c r="I405" i="8"/>
  <c r="J405" i="8"/>
  <c r="K405" i="8"/>
  <c r="M405" i="8"/>
  <c r="O405" i="8"/>
  <c r="P405" i="8"/>
  <c r="Q405" i="8"/>
  <c r="R405" i="8"/>
  <c r="S405" i="8"/>
  <c r="AA405" i="8"/>
  <c r="AK405" i="8"/>
  <c r="AL405" i="8"/>
  <c r="AM405" i="8"/>
  <c r="AO405" i="8"/>
  <c r="AS405" i="8" s="1"/>
  <c r="AP405" i="8"/>
  <c r="B406" i="8"/>
  <c r="C406" i="8"/>
  <c r="E406" i="8"/>
  <c r="H406" i="8"/>
  <c r="AB406" i="8" s="1"/>
  <c r="I406" i="8"/>
  <c r="J406" i="8"/>
  <c r="N406" i="8" s="1"/>
  <c r="K406" i="8"/>
  <c r="M406" i="8"/>
  <c r="O406" i="8"/>
  <c r="P406" i="8"/>
  <c r="Q406" i="8"/>
  <c r="R406" i="8"/>
  <c r="S406" i="8"/>
  <c r="V406" i="8"/>
  <c r="AN406" i="8"/>
  <c r="AA406" i="8"/>
  <c r="AK406" i="8"/>
  <c r="AQ406" i="8"/>
  <c r="B407" i="8"/>
  <c r="C407" i="8"/>
  <c r="E407" i="8"/>
  <c r="H407" i="8"/>
  <c r="I407" i="8"/>
  <c r="K407" i="8"/>
  <c r="M407" i="8"/>
  <c r="O407" i="8"/>
  <c r="P407" i="8"/>
  <c r="Q407" i="8"/>
  <c r="R407" i="8"/>
  <c r="S407" i="8"/>
  <c r="V407" i="8"/>
  <c r="AA407" i="8"/>
  <c r="AB407" i="8"/>
  <c r="AI407" i="8"/>
  <c r="AK407" i="8"/>
  <c r="AL407" i="8"/>
  <c r="AM407" i="8"/>
  <c r="AN407" i="8"/>
  <c r="AP407" i="8"/>
  <c r="AQ407" i="8"/>
  <c r="B408" i="8"/>
  <c r="C408" i="8"/>
  <c r="E408" i="8"/>
  <c r="H408" i="8"/>
  <c r="AB408" i="8" s="1"/>
  <c r="I408" i="8"/>
  <c r="K408" i="8"/>
  <c r="M408" i="8"/>
  <c r="O408" i="8"/>
  <c r="P408" i="8"/>
  <c r="Q408" i="8"/>
  <c r="R408" i="8"/>
  <c r="S408" i="8"/>
  <c r="AA408" i="8"/>
  <c r="AK408" i="8"/>
  <c r="AO408" i="8"/>
  <c r="AR408" i="8" s="1"/>
  <c r="AP408" i="8"/>
  <c r="AQ408" i="8"/>
  <c r="B409" i="8"/>
  <c r="C409" i="8"/>
  <c r="E409" i="8"/>
  <c r="H409" i="8"/>
  <c r="I409" i="8"/>
  <c r="J409" i="8"/>
  <c r="N409" i="8" s="1"/>
  <c r="K409" i="8"/>
  <c r="L409" i="8"/>
  <c r="M409" i="8"/>
  <c r="O409" i="8"/>
  <c r="P409" i="8"/>
  <c r="Q409" i="8"/>
  <c r="R409" i="8"/>
  <c r="S409" i="8"/>
  <c r="AA409" i="8"/>
  <c r="AB409" i="8"/>
  <c r="AI409" i="8"/>
  <c r="AK409" i="8"/>
  <c r="AL409" i="8"/>
  <c r="AM409" i="8"/>
  <c r="AN409" i="8"/>
  <c r="AO409" i="8"/>
  <c r="AT409" i="8" s="1"/>
  <c r="AP409" i="8"/>
  <c r="AQ409" i="8"/>
  <c r="B410" i="8"/>
  <c r="C410" i="8"/>
  <c r="E410" i="8"/>
  <c r="H410" i="8"/>
  <c r="I410" i="8"/>
  <c r="K410" i="8"/>
  <c r="M410" i="8"/>
  <c r="O410" i="8"/>
  <c r="P410" i="8"/>
  <c r="Q410" i="8"/>
  <c r="R410" i="8"/>
  <c r="S410" i="8"/>
  <c r="AA410" i="8"/>
  <c r="AB410" i="8"/>
  <c r="AI410" i="8"/>
  <c r="AK410" i="8"/>
  <c r="AP410" i="8"/>
  <c r="AQ410" i="8"/>
  <c r="B411" i="8"/>
  <c r="C411" i="8"/>
  <c r="E411" i="8"/>
  <c r="H411" i="8"/>
  <c r="I411" i="8"/>
  <c r="J411" i="8"/>
  <c r="L411" i="8" s="1"/>
  <c r="K411" i="8"/>
  <c r="M411" i="8"/>
  <c r="N411" i="8"/>
  <c r="O411" i="8"/>
  <c r="P411" i="8"/>
  <c r="Q411" i="8"/>
  <c r="R411" i="8"/>
  <c r="S411" i="8"/>
  <c r="V411" i="8"/>
  <c r="AA411" i="8"/>
  <c r="AB411" i="8"/>
  <c r="AI411" i="8"/>
  <c r="AK411" i="8"/>
  <c r="AL411" i="8"/>
  <c r="AM411" i="8"/>
  <c r="AP411" i="8"/>
  <c r="AQ411" i="8"/>
  <c r="B412" i="8"/>
  <c r="C412" i="8"/>
  <c r="E412" i="8"/>
  <c r="H412" i="8"/>
  <c r="AB412" i="8" s="1"/>
  <c r="I412" i="8"/>
  <c r="J412" i="8"/>
  <c r="K412" i="8"/>
  <c r="L412" i="8"/>
  <c r="M412" i="8"/>
  <c r="N412" i="8"/>
  <c r="O412" i="8"/>
  <c r="P412" i="8"/>
  <c r="Q412" i="8"/>
  <c r="R412" i="8"/>
  <c r="S412" i="8"/>
  <c r="AA412" i="8"/>
  <c r="AI412" i="8"/>
  <c r="AK412" i="8"/>
  <c r="AL412" i="8"/>
  <c r="AM412" i="8"/>
  <c r="AO412" i="8"/>
  <c r="AR412" i="8" s="1"/>
  <c r="B413" i="8"/>
  <c r="C413" i="8"/>
  <c r="E413" i="8"/>
  <c r="H413" i="8"/>
  <c r="AB413" i="8" s="1"/>
  <c r="I413" i="8"/>
  <c r="J413" i="8"/>
  <c r="K413" i="8"/>
  <c r="M413" i="8"/>
  <c r="O413" i="8"/>
  <c r="P413" i="8"/>
  <c r="Q413" i="8"/>
  <c r="R413" i="8"/>
  <c r="S413" i="8"/>
  <c r="AA413" i="8"/>
  <c r="AK413" i="8"/>
  <c r="B414" i="8"/>
  <c r="C414" i="8"/>
  <c r="E414" i="8"/>
  <c r="H414" i="8"/>
  <c r="I414" i="8"/>
  <c r="K414" i="8"/>
  <c r="M414" i="8"/>
  <c r="O414" i="8"/>
  <c r="P414" i="8"/>
  <c r="Q414" i="8"/>
  <c r="R414" i="8"/>
  <c r="S414" i="8"/>
  <c r="V414" i="8"/>
  <c r="AA414" i="8"/>
  <c r="AB414" i="8"/>
  <c r="AI414" i="8"/>
  <c r="AK414" i="8"/>
  <c r="AL414" i="8"/>
  <c r="AM414" i="8"/>
  <c r="AP414" i="8"/>
  <c r="AQ414" i="8"/>
  <c r="B415" i="8"/>
  <c r="C415" i="8"/>
  <c r="E415" i="8"/>
  <c r="H415" i="8"/>
  <c r="AB415" i="8" s="1"/>
  <c r="I415" i="8"/>
  <c r="K415" i="8"/>
  <c r="M415" i="8"/>
  <c r="O415" i="8"/>
  <c r="P415" i="8"/>
  <c r="Q415" i="8"/>
  <c r="R415" i="8"/>
  <c r="S415" i="8"/>
  <c r="AA415" i="8"/>
  <c r="AK415" i="8"/>
  <c r="B416" i="8"/>
  <c r="C416" i="8"/>
  <c r="E416" i="8"/>
  <c r="H416" i="8"/>
  <c r="I416" i="8"/>
  <c r="J416" i="8"/>
  <c r="N416" i="8" s="1"/>
  <c r="K416" i="8"/>
  <c r="L416" i="8"/>
  <c r="M416" i="8"/>
  <c r="O416" i="8"/>
  <c r="P416" i="8"/>
  <c r="Q416" i="8"/>
  <c r="R416" i="8"/>
  <c r="S416" i="8"/>
  <c r="AN416" i="8"/>
  <c r="AA416" i="8"/>
  <c r="AB416" i="8"/>
  <c r="AI416" i="8"/>
  <c r="AK416" i="8"/>
  <c r="AL416" i="8"/>
  <c r="AM416" i="8"/>
  <c r="AO416" i="8"/>
  <c r="AR416" i="8" s="1"/>
  <c r="AP416" i="8"/>
  <c r="AQ416" i="8"/>
  <c r="AS416" i="8"/>
  <c r="B417" i="8"/>
  <c r="C417" i="8"/>
  <c r="E417" i="8"/>
  <c r="H417" i="8"/>
  <c r="I417" i="8"/>
  <c r="K417" i="8"/>
  <c r="M417" i="8"/>
  <c r="O417" i="8"/>
  <c r="P417" i="8"/>
  <c r="Q417" i="8"/>
  <c r="R417" i="8"/>
  <c r="S417" i="8"/>
  <c r="V417" i="8"/>
  <c r="AA417" i="8"/>
  <c r="AB417" i="8"/>
  <c r="AI417" i="8"/>
  <c r="AK417" i="8"/>
  <c r="AL417" i="8"/>
  <c r="AM417" i="8"/>
  <c r="AO417" i="8"/>
  <c r="AT417" i="8" s="1"/>
  <c r="AP417" i="8"/>
  <c r="B418" i="8"/>
  <c r="C418" i="8"/>
  <c r="E418" i="8"/>
  <c r="H418" i="8"/>
  <c r="I418" i="8"/>
  <c r="J418" i="8"/>
  <c r="K418" i="8"/>
  <c r="L418" i="8"/>
  <c r="M418" i="8"/>
  <c r="N418" i="8"/>
  <c r="O418" i="8"/>
  <c r="P418" i="8"/>
  <c r="Q418" i="8"/>
  <c r="R418" i="8"/>
  <c r="S418" i="8"/>
  <c r="V418" i="8"/>
  <c r="AA418" i="8"/>
  <c r="AB418" i="8"/>
  <c r="AK418" i="8"/>
  <c r="AM418" i="8"/>
  <c r="AP418" i="8"/>
  <c r="AQ418" i="8"/>
  <c r="B419" i="8"/>
  <c r="C419" i="8"/>
  <c r="E419" i="8"/>
  <c r="H419" i="8"/>
  <c r="I419" i="8"/>
  <c r="J419" i="8"/>
  <c r="K419" i="8"/>
  <c r="L419" i="8"/>
  <c r="M419" i="8"/>
  <c r="N419" i="8"/>
  <c r="O419" i="8"/>
  <c r="P419" i="8"/>
  <c r="Q419" i="8"/>
  <c r="R419" i="8"/>
  <c r="S419" i="8"/>
  <c r="AA419" i="8"/>
  <c r="AB419" i="8"/>
  <c r="AI419" i="8"/>
  <c r="AK419" i="8"/>
  <c r="AL419" i="8"/>
  <c r="AM419" i="8"/>
  <c r="AP419" i="8"/>
  <c r="B420" i="8"/>
  <c r="C420" i="8"/>
  <c r="E420" i="8"/>
  <c r="H420" i="8"/>
  <c r="AB420" i="8" s="1"/>
  <c r="I420" i="8"/>
  <c r="J420" i="8"/>
  <c r="K420" i="8"/>
  <c r="M420" i="8"/>
  <c r="O420" i="8"/>
  <c r="P420" i="8"/>
  <c r="Q420" i="8"/>
  <c r="R420" i="8"/>
  <c r="S420" i="8"/>
  <c r="AA420" i="8"/>
  <c r="AK420" i="8"/>
  <c r="AQ420" i="8"/>
  <c r="B421" i="8"/>
  <c r="C421" i="8"/>
  <c r="E421" i="8"/>
  <c r="H421" i="8"/>
  <c r="I421" i="8"/>
  <c r="K421" i="8"/>
  <c r="M421" i="8"/>
  <c r="O421" i="8"/>
  <c r="P421" i="8"/>
  <c r="Q421" i="8"/>
  <c r="R421" i="8"/>
  <c r="S421" i="8"/>
  <c r="AA421" i="8"/>
  <c r="AB421" i="8"/>
  <c r="AK421" i="8"/>
  <c r="B422" i="8"/>
  <c r="C422" i="8"/>
  <c r="E422" i="8"/>
  <c r="V422" i="8" s="1"/>
  <c r="H422" i="8"/>
  <c r="I422" i="8"/>
  <c r="J422" i="8"/>
  <c r="N422" i="8" s="1"/>
  <c r="K422" i="8"/>
  <c r="M422" i="8"/>
  <c r="O422" i="8"/>
  <c r="P422" i="8"/>
  <c r="Q422" i="8"/>
  <c r="R422" i="8"/>
  <c r="S422" i="8"/>
  <c r="AA422" i="8"/>
  <c r="AB422" i="8"/>
  <c r="AK422" i="8"/>
  <c r="AL422" i="8"/>
  <c r="AM422" i="8"/>
  <c r="AO422" i="8"/>
  <c r="AP422" i="8"/>
  <c r="AQ422" i="8"/>
  <c r="B423" i="8"/>
  <c r="C423" i="8"/>
  <c r="E423" i="8"/>
  <c r="H423" i="8"/>
  <c r="I423" i="8"/>
  <c r="K423" i="8"/>
  <c r="M423" i="8"/>
  <c r="O423" i="8"/>
  <c r="P423" i="8"/>
  <c r="Q423" i="8"/>
  <c r="R423" i="8"/>
  <c r="S423" i="8"/>
  <c r="V423" i="8"/>
  <c r="AA423" i="8"/>
  <c r="AB423" i="8"/>
  <c r="AK423" i="8"/>
  <c r="B424" i="8"/>
  <c r="C424" i="8"/>
  <c r="E424" i="8"/>
  <c r="H424" i="8"/>
  <c r="I424" i="8"/>
  <c r="J424" i="8"/>
  <c r="L424" i="8" s="1"/>
  <c r="K424" i="8"/>
  <c r="M424" i="8"/>
  <c r="N424" i="8"/>
  <c r="O424" i="8"/>
  <c r="P424" i="8"/>
  <c r="Q424" i="8"/>
  <c r="R424" i="8"/>
  <c r="S424" i="8"/>
  <c r="V424" i="8"/>
  <c r="AN424" i="8"/>
  <c r="AA424" i="8"/>
  <c r="AB424" i="8"/>
  <c r="AI424" i="8"/>
  <c r="AK424" i="8"/>
  <c r="AL424" i="8"/>
  <c r="AM424" i="8"/>
  <c r="AO424" i="8"/>
  <c r="AR424" i="8" s="1"/>
  <c r="AP424" i="8"/>
  <c r="AQ424" i="8"/>
  <c r="B425" i="8"/>
  <c r="C425" i="8"/>
  <c r="E425" i="8"/>
  <c r="H425" i="8"/>
  <c r="AB425" i="8" s="1"/>
  <c r="I425" i="8"/>
  <c r="J425" i="8"/>
  <c r="K425" i="8"/>
  <c r="L425" i="8"/>
  <c r="M425" i="8"/>
  <c r="N425" i="8"/>
  <c r="O425" i="8"/>
  <c r="P425" i="8"/>
  <c r="Q425" i="8"/>
  <c r="R425" i="8"/>
  <c r="S425" i="8"/>
  <c r="V425" i="8"/>
  <c r="AN425" i="8"/>
  <c r="AA425" i="8"/>
  <c r="AK425" i="8"/>
  <c r="B426" i="8"/>
  <c r="C426" i="8"/>
  <c r="E426" i="8"/>
  <c r="H426" i="8"/>
  <c r="AB426" i="8" s="1"/>
  <c r="I426" i="8"/>
  <c r="J426" i="8"/>
  <c r="N426" i="8" s="1"/>
  <c r="K426" i="8"/>
  <c r="L426" i="8"/>
  <c r="M426" i="8"/>
  <c r="O426" i="8"/>
  <c r="P426" i="8"/>
  <c r="Q426" i="8"/>
  <c r="R426" i="8"/>
  <c r="S426" i="8"/>
  <c r="V426" i="8"/>
  <c r="AA426" i="8"/>
  <c r="AK426" i="8"/>
  <c r="AP426" i="8"/>
  <c r="AQ426" i="8"/>
  <c r="B427" i="8"/>
  <c r="C427" i="8"/>
  <c r="E427" i="8"/>
  <c r="H427" i="8"/>
  <c r="AB427" i="8" s="1"/>
  <c r="I427" i="8"/>
  <c r="K427" i="8"/>
  <c r="M427" i="8"/>
  <c r="O427" i="8"/>
  <c r="P427" i="8"/>
  <c r="Q427" i="8"/>
  <c r="R427" i="8"/>
  <c r="S427" i="8"/>
  <c r="AA427" i="8"/>
  <c r="AK427" i="8"/>
  <c r="AL427" i="8"/>
  <c r="AM427" i="8"/>
  <c r="AO427" i="8"/>
  <c r="AR427" i="8" s="1"/>
  <c r="AP427" i="8"/>
  <c r="AQ427" i="8"/>
  <c r="B428" i="8"/>
  <c r="C428" i="8"/>
  <c r="E428" i="8"/>
  <c r="H428" i="8"/>
  <c r="I428" i="8"/>
  <c r="J428" i="8"/>
  <c r="N428" i="8" s="1"/>
  <c r="K428" i="8"/>
  <c r="L428" i="8"/>
  <c r="M428" i="8"/>
  <c r="O428" i="8"/>
  <c r="P428" i="8"/>
  <c r="Q428" i="8"/>
  <c r="R428" i="8"/>
  <c r="S428" i="8"/>
  <c r="V428" i="8"/>
  <c r="AN428" i="8"/>
  <c r="AA428" i="8"/>
  <c r="AB428" i="8"/>
  <c r="AI428" i="8"/>
  <c r="AK428" i="8"/>
  <c r="AL428" i="8"/>
  <c r="AM428" i="8"/>
  <c r="AO428" i="8"/>
  <c r="AP428" i="8"/>
  <c r="AQ428" i="8"/>
  <c r="B429" i="8"/>
  <c r="C429" i="8"/>
  <c r="E429" i="8"/>
  <c r="H429" i="8"/>
  <c r="AB429" i="8" s="1"/>
  <c r="I429" i="8"/>
  <c r="K429" i="8"/>
  <c r="M429" i="8"/>
  <c r="O429" i="8"/>
  <c r="P429" i="8"/>
  <c r="Q429" i="8"/>
  <c r="R429" i="8"/>
  <c r="S429" i="8"/>
  <c r="AA429" i="8"/>
  <c r="AK429" i="8"/>
  <c r="AL429" i="8"/>
  <c r="AM429" i="8"/>
  <c r="B430" i="8"/>
  <c r="C430" i="8"/>
  <c r="E430" i="8"/>
  <c r="H430" i="8"/>
  <c r="I430" i="8"/>
  <c r="J430" i="8"/>
  <c r="N430" i="8" s="1"/>
  <c r="K430" i="8"/>
  <c r="L430" i="8"/>
  <c r="M430" i="8"/>
  <c r="O430" i="8"/>
  <c r="P430" i="8"/>
  <c r="Q430" i="8"/>
  <c r="R430" i="8"/>
  <c r="S430" i="8"/>
  <c r="V430" i="8"/>
  <c r="AA430" i="8"/>
  <c r="AB430" i="8"/>
  <c r="AI430" i="8"/>
  <c r="AK430" i="8"/>
  <c r="AL430" i="8"/>
  <c r="AM430" i="8"/>
  <c r="AN430" i="8"/>
  <c r="AO430" i="8"/>
  <c r="AP430" i="8"/>
  <c r="AQ430" i="8"/>
  <c r="B431" i="8"/>
  <c r="C431" i="8"/>
  <c r="E431" i="8"/>
  <c r="H431" i="8"/>
  <c r="I431" i="8"/>
  <c r="K431" i="8"/>
  <c r="M431" i="8"/>
  <c r="O431" i="8"/>
  <c r="P431" i="8"/>
  <c r="Q431" i="8"/>
  <c r="R431" i="8"/>
  <c r="S431" i="8"/>
  <c r="V431" i="8"/>
  <c r="AN431" i="8"/>
  <c r="AA431" i="8"/>
  <c r="AB431" i="8"/>
  <c r="AI431" i="8"/>
  <c r="AK431" i="8"/>
  <c r="AL431" i="8"/>
  <c r="AM431" i="8"/>
  <c r="AP431" i="8"/>
  <c r="AQ431" i="8"/>
  <c r="B432" i="8"/>
  <c r="C432" i="8"/>
  <c r="E432" i="8"/>
  <c r="H432" i="8"/>
  <c r="AB432" i="8" s="1"/>
  <c r="I432" i="8"/>
  <c r="J432" i="8"/>
  <c r="N432" i="8" s="1"/>
  <c r="K432" i="8"/>
  <c r="L432" i="8"/>
  <c r="M432" i="8"/>
  <c r="O432" i="8"/>
  <c r="P432" i="8"/>
  <c r="Q432" i="8"/>
  <c r="R432" i="8"/>
  <c r="S432" i="8"/>
  <c r="V432" i="8"/>
  <c r="AA432" i="8"/>
  <c r="AK432" i="8"/>
  <c r="B433" i="8"/>
  <c r="C433" i="8"/>
  <c r="E433" i="8"/>
  <c r="H433" i="8"/>
  <c r="AB433" i="8" s="1"/>
  <c r="I433" i="8"/>
  <c r="K433" i="8"/>
  <c r="M433" i="8"/>
  <c r="O433" i="8"/>
  <c r="P433" i="8"/>
  <c r="Q433" i="8"/>
  <c r="R433" i="8"/>
  <c r="S433" i="8"/>
  <c r="AA433" i="8"/>
  <c r="AK433" i="8"/>
  <c r="AM433" i="8"/>
  <c r="AO433" i="8"/>
  <c r="AR433" i="8" s="1"/>
  <c r="AP433" i="8"/>
  <c r="AQ433" i="8"/>
  <c r="B434" i="8"/>
  <c r="C434" i="8"/>
  <c r="E434" i="8"/>
  <c r="V434" i="8" s="1"/>
  <c r="H434" i="8"/>
  <c r="I434" i="8"/>
  <c r="K434" i="8"/>
  <c r="M434" i="8"/>
  <c r="O434" i="8"/>
  <c r="P434" i="8"/>
  <c r="Q434" i="8"/>
  <c r="R434" i="8"/>
  <c r="S434" i="8"/>
  <c r="AA434" i="8"/>
  <c r="AB434" i="8"/>
  <c r="AI434" i="8"/>
  <c r="AK434" i="8"/>
  <c r="AL434" i="8"/>
  <c r="AM434" i="8"/>
  <c r="AO434" i="8"/>
  <c r="AP434" i="8"/>
  <c r="AQ434" i="8"/>
  <c r="B435" i="8"/>
  <c r="C435" i="8"/>
  <c r="E435" i="8"/>
  <c r="AO435" i="8" s="1"/>
  <c r="AR435" i="8" s="1"/>
  <c r="H435" i="8"/>
  <c r="AB435" i="8" s="1"/>
  <c r="I435" i="8"/>
  <c r="J435" i="8"/>
  <c r="K435" i="8"/>
  <c r="M435" i="8"/>
  <c r="O435" i="8"/>
  <c r="P435" i="8"/>
  <c r="Q435" i="8"/>
  <c r="R435" i="8"/>
  <c r="S435" i="8"/>
  <c r="V435" i="8"/>
  <c r="AN435" i="8"/>
  <c r="AA435" i="8"/>
  <c r="AI435" i="8"/>
  <c r="AK435" i="8"/>
  <c r="AL435" i="8"/>
  <c r="AM435" i="8"/>
  <c r="AP435" i="8"/>
  <c r="AQ435" i="8"/>
  <c r="B436" i="8"/>
  <c r="C436" i="8"/>
  <c r="E436" i="8"/>
  <c r="H436" i="8"/>
  <c r="AB436" i="8" s="1"/>
  <c r="I436" i="8"/>
  <c r="J436" i="8"/>
  <c r="K436" i="8"/>
  <c r="L436" i="8"/>
  <c r="M436" i="8"/>
  <c r="N436" i="8"/>
  <c r="O436" i="8"/>
  <c r="P436" i="8"/>
  <c r="Q436" i="8"/>
  <c r="R436" i="8"/>
  <c r="S436" i="8"/>
  <c r="AA436" i="8"/>
  <c r="AI436" i="8"/>
  <c r="AK436" i="8"/>
  <c r="AL436" i="8"/>
  <c r="AM436" i="8"/>
  <c r="AO436" i="8"/>
  <c r="AP436" i="8"/>
  <c r="AQ436" i="8"/>
  <c r="B437" i="8"/>
  <c r="C437" i="8"/>
  <c r="E437" i="8"/>
  <c r="H437" i="8"/>
  <c r="I437" i="8"/>
  <c r="J437" i="8"/>
  <c r="K437" i="8"/>
  <c r="M437" i="8"/>
  <c r="O437" i="8"/>
  <c r="P437" i="8"/>
  <c r="Q437" i="8"/>
  <c r="R437" i="8"/>
  <c r="S437" i="8"/>
  <c r="V437" i="8"/>
  <c r="AA437" i="8"/>
  <c r="AB437" i="8"/>
  <c r="AI437" i="8"/>
  <c r="AK437" i="8"/>
  <c r="AL437" i="8"/>
  <c r="AO437" i="8"/>
  <c r="AR437" i="8" s="1"/>
  <c r="AQ437" i="8"/>
  <c r="AS437" i="8"/>
  <c r="B438" i="8"/>
  <c r="C438" i="8"/>
  <c r="E438" i="8"/>
  <c r="H438" i="8"/>
  <c r="AB438" i="8" s="1"/>
  <c r="I438" i="8"/>
  <c r="K438" i="8"/>
  <c r="M438" i="8"/>
  <c r="O438" i="8"/>
  <c r="P438" i="8"/>
  <c r="Q438" i="8"/>
  <c r="R438" i="8"/>
  <c r="S438" i="8"/>
  <c r="V438" i="8"/>
  <c r="AN438" i="8"/>
  <c r="AA438" i="8"/>
  <c r="AI438" i="8"/>
  <c r="AK438" i="8"/>
  <c r="AL438" i="8"/>
  <c r="AM438" i="8"/>
  <c r="AP438" i="8"/>
  <c r="AQ438" i="8"/>
  <c r="B439" i="8"/>
  <c r="C439" i="8"/>
  <c r="E439" i="8"/>
  <c r="H439" i="8"/>
  <c r="AB439" i="8" s="1"/>
  <c r="I439" i="8"/>
  <c r="J439" i="8"/>
  <c r="K439" i="8"/>
  <c r="L439" i="8"/>
  <c r="M439" i="8"/>
  <c r="N439" i="8"/>
  <c r="O439" i="8"/>
  <c r="P439" i="8"/>
  <c r="Q439" i="8"/>
  <c r="R439" i="8"/>
  <c r="S439" i="8"/>
  <c r="AA439" i="8"/>
  <c r="AK439" i="8"/>
  <c r="AO439" i="8"/>
  <c r="AS439" i="8" s="1"/>
  <c r="AP439" i="8"/>
  <c r="AQ439" i="8"/>
  <c r="AR439" i="8"/>
  <c r="B440" i="8"/>
  <c r="C440" i="8"/>
  <c r="E440" i="8"/>
  <c r="H440" i="8"/>
  <c r="I440" i="8"/>
  <c r="J440" i="8"/>
  <c r="N440" i="8" s="1"/>
  <c r="K440" i="8"/>
  <c r="L440" i="8"/>
  <c r="M440" i="8"/>
  <c r="O440" i="8"/>
  <c r="P440" i="8"/>
  <c r="Q440" i="8"/>
  <c r="R440" i="8"/>
  <c r="S440" i="8"/>
  <c r="AA440" i="8"/>
  <c r="AB440" i="8"/>
  <c r="AI440" i="8"/>
  <c r="AK440" i="8"/>
  <c r="AL440" i="8"/>
  <c r="AM440" i="8"/>
  <c r="AO440" i="8"/>
  <c r="AT440" i="8" s="1"/>
  <c r="AP440" i="8"/>
  <c r="B441" i="8"/>
  <c r="C441" i="8"/>
  <c r="E441" i="8"/>
  <c r="AO441" i="8" s="1"/>
  <c r="H441" i="8"/>
  <c r="I441" i="8"/>
  <c r="K441" i="8"/>
  <c r="M441" i="8"/>
  <c r="O441" i="8"/>
  <c r="P441" i="8"/>
  <c r="Q441" i="8"/>
  <c r="R441" i="8"/>
  <c r="S441" i="8"/>
  <c r="AA441" i="8"/>
  <c r="AB441" i="8"/>
  <c r="AI441" i="8"/>
  <c r="AK441" i="8"/>
  <c r="B442" i="8"/>
  <c r="C442" i="8"/>
  <c r="E442" i="8"/>
  <c r="H442" i="8"/>
  <c r="I442" i="8"/>
  <c r="K442" i="8"/>
  <c r="M442" i="8"/>
  <c r="O442" i="8"/>
  <c r="P442" i="8"/>
  <c r="Q442" i="8"/>
  <c r="R442" i="8"/>
  <c r="S442" i="8"/>
  <c r="V442" i="8"/>
  <c r="AA442" i="8"/>
  <c r="AB442" i="8"/>
  <c r="AK442" i="8"/>
  <c r="AL442" i="8"/>
  <c r="AM442" i="8"/>
  <c r="AP442" i="8"/>
  <c r="B443" i="8"/>
  <c r="C443" i="8"/>
  <c r="E443" i="8"/>
  <c r="H443" i="8"/>
  <c r="I443" i="8"/>
  <c r="J443" i="8"/>
  <c r="N443" i="8" s="1"/>
  <c r="K443" i="8"/>
  <c r="L443" i="8"/>
  <c r="M443" i="8"/>
  <c r="O443" i="8"/>
  <c r="P443" i="8"/>
  <c r="Q443" i="8"/>
  <c r="R443" i="8"/>
  <c r="S443" i="8"/>
  <c r="V443" i="8"/>
  <c r="AA443" i="8"/>
  <c r="AB443" i="8"/>
  <c r="AI443" i="8"/>
  <c r="AK443" i="8"/>
  <c r="AQ443" i="8"/>
  <c r="B444" i="8"/>
  <c r="C444" i="8"/>
  <c r="E444" i="8"/>
  <c r="AQ444" i="8" s="1"/>
  <c r="H444" i="8"/>
  <c r="AB444" i="8" s="1"/>
  <c r="I444" i="8"/>
  <c r="J444" i="8"/>
  <c r="L444" i="8" s="1"/>
  <c r="K444" i="8"/>
  <c r="M444" i="8"/>
  <c r="O444" i="8"/>
  <c r="P444" i="8"/>
  <c r="Q444" i="8"/>
  <c r="R444" i="8"/>
  <c r="S444" i="8"/>
  <c r="AA444" i="8"/>
  <c r="AK444" i="8"/>
  <c r="AL444" i="8"/>
  <c r="AM444" i="8"/>
  <c r="B445" i="8"/>
  <c r="C445" i="8"/>
  <c r="E445" i="8"/>
  <c r="H445" i="8"/>
  <c r="I445" i="8"/>
  <c r="J445" i="8"/>
  <c r="N445" i="8" s="1"/>
  <c r="K445" i="8"/>
  <c r="M445" i="8"/>
  <c r="O445" i="8"/>
  <c r="P445" i="8"/>
  <c r="Q445" i="8"/>
  <c r="R445" i="8"/>
  <c r="S445" i="8"/>
  <c r="AA445" i="8"/>
  <c r="AB445" i="8"/>
  <c r="AK445" i="8"/>
  <c r="B446" i="8"/>
  <c r="C446" i="8"/>
  <c r="E446" i="8"/>
  <c r="AP446" i="8" s="1"/>
  <c r="H446" i="8"/>
  <c r="I446" i="8"/>
  <c r="K446" i="8"/>
  <c r="M446" i="8"/>
  <c r="O446" i="8"/>
  <c r="P446" i="8"/>
  <c r="Q446" i="8"/>
  <c r="R446" i="8"/>
  <c r="S446" i="8"/>
  <c r="V446" i="8"/>
  <c r="AA446" i="8"/>
  <c r="AB446" i="8"/>
  <c r="AK446" i="8"/>
  <c r="AL446" i="8"/>
  <c r="B447" i="8"/>
  <c r="C447" i="8"/>
  <c r="E447" i="8"/>
  <c r="H447" i="8"/>
  <c r="I447" i="8"/>
  <c r="K447" i="8"/>
  <c r="M447" i="8"/>
  <c r="O447" i="8"/>
  <c r="P447" i="8"/>
  <c r="Q447" i="8"/>
  <c r="R447" i="8"/>
  <c r="S447" i="8"/>
  <c r="V447" i="8"/>
  <c r="AA447" i="8"/>
  <c r="AB447" i="8"/>
  <c r="AI447" i="8"/>
  <c r="AK447" i="8"/>
  <c r="AL447" i="8"/>
  <c r="AM447" i="8"/>
  <c r="AO447" i="8"/>
  <c r="AP447" i="8"/>
  <c r="AQ447" i="8"/>
  <c r="B448" i="8"/>
  <c r="C448" i="8"/>
  <c r="E448" i="8"/>
  <c r="H448" i="8"/>
  <c r="I448" i="8"/>
  <c r="J448" i="8"/>
  <c r="L448" i="8" s="1"/>
  <c r="K448" i="8"/>
  <c r="M448" i="8"/>
  <c r="N448" i="8"/>
  <c r="O448" i="8"/>
  <c r="P448" i="8"/>
  <c r="Q448" i="8"/>
  <c r="R448" i="8"/>
  <c r="S448" i="8"/>
  <c r="V448" i="8"/>
  <c r="AN448" i="8"/>
  <c r="AA448" i="8"/>
  <c r="AB448" i="8"/>
  <c r="AI448" i="8"/>
  <c r="AK448" i="8"/>
  <c r="AL448" i="8"/>
  <c r="AM448" i="8"/>
  <c r="AO448" i="8"/>
  <c r="AR448" i="8" s="1"/>
  <c r="AP448" i="8"/>
  <c r="AQ448" i="8"/>
  <c r="AS448" i="8"/>
  <c r="B449" i="8"/>
  <c r="C449" i="8"/>
  <c r="E449" i="8"/>
  <c r="H449" i="8"/>
  <c r="AB449" i="8" s="1"/>
  <c r="I449" i="8"/>
  <c r="J449" i="8"/>
  <c r="K449" i="8"/>
  <c r="L449" i="8"/>
  <c r="M449" i="8"/>
  <c r="N449" i="8"/>
  <c r="O449" i="8"/>
  <c r="P449" i="8"/>
  <c r="Q449" i="8"/>
  <c r="R449" i="8"/>
  <c r="S449" i="8"/>
  <c r="AA449" i="8"/>
  <c r="AK449" i="8"/>
  <c r="AQ449" i="8"/>
  <c r="B450" i="8"/>
  <c r="C450" i="8"/>
  <c r="E450" i="8"/>
  <c r="J450" i="8" s="1"/>
  <c r="H450" i="8"/>
  <c r="AB450" i="8" s="1"/>
  <c r="I450" i="8"/>
  <c r="K450" i="8"/>
  <c r="M450" i="8"/>
  <c r="O450" i="8"/>
  <c r="P450" i="8"/>
  <c r="Q450" i="8"/>
  <c r="R450" i="8"/>
  <c r="S450" i="8"/>
  <c r="AA450" i="8"/>
  <c r="AK450" i="8"/>
  <c r="B451" i="8"/>
  <c r="C451" i="8"/>
  <c r="E451" i="8"/>
  <c r="H451" i="8"/>
  <c r="AB451" i="8" s="1"/>
  <c r="I451" i="8"/>
  <c r="K451" i="8"/>
  <c r="M451" i="8"/>
  <c r="O451" i="8"/>
  <c r="P451" i="8"/>
  <c r="Q451" i="8"/>
  <c r="R451" i="8"/>
  <c r="S451" i="8"/>
  <c r="AA451" i="8"/>
  <c r="AK451" i="8"/>
  <c r="AL451" i="8"/>
  <c r="AM451" i="8"/>
  <c r="AO451" i="8"/>
  <c r="AR451" i="8" s="1"/>
  <c r="AP451" i="8"/>
  <c r="AQ451" i="8"/>
  <c r="B452" i="8"/>
  <c r="C452" i="8"/>
  <c r="E452" i="8"/>
  <c r="H452" i="8"/>
  <c r="I452" i="8"/>
  <c r="J452" i="8"/>
  <c r="L452" i="8" s="1"/>
  <c r="K452" i="8"/>
  <c r="M452" i="8"/>
  <c r="N452" i="8"/>
  <c r="O452" i="8"/>
  <c r="P452" i="8"/>
  <c r="Q452" i="8"/>
  <c r="R452" i="8"/>
  <c r="S452" i="8"/>
  <c r="V452" i="8"/>
  <c r="AA452" i="8"/>
  <c r="AB452" i="8"/>
  <c r="AI452" i="8"/>
  <c r="AK452" i="8"/>
  <c r="AL452" i="8"/>
  <c r="AM452" i="8"/>
  <c r="AN452" i="8"/>
  <c r="AO452" i="8"/>
  <c r="AP452" i="8"/>
  <c r="AQ452" i="8"/>
  <c r="B453" i="8"/>
  <c r="C453" i="8"/>
  <c r="E453" i="8"/>
  <c r="H453" i="8"/>
  <c r="AB453" i="8" s="1"/>
  <c r="I453" i="8"/>
  <c r="J453" i="8"/>
  <c r="K453" i="8"/>
  <c r="M453" i="8"/>
  <c r="O453" i="8"/>
  <c r="P453" i="8"/>
  <c r="Q453" i="8"/>
  <c r="R453" i="8"/>
  <c r="S453" i="8"/>
  <c r="AN453" i="8"/>
  <c r="AA453" i="8"/>
  <c r="AK453" i="8"/>
  <c r="AL453" i="8"/>
  <c r="AM453" i="8"/>
  <c r="AQ453" i="8"/>
  <c r="B454" i="8"/>
  <c r="C454" i="8"/>
  <c r="E454" i="8"/>
  <c r="H454" i="8"/>
  <c r="AB454" i="8" s="1"/>
  <c r="I454" i="8"/>
  <c r="J454" i="8"/>
  <c r="N454" i="8" s="1"/>
  <c r="K454" i="8"/>
  <c r="L454" i="8"/>
  <c r="M454" i="8"/>
  <c r="O454" i="8"/>
  <c r="P454" i="8"/>
  <c r="Q454" i="8"/>
  <c r="R454" i="8"/>
  <c r="S454" i="8"/>
  <c r="AA454" i="8"/>
  <c r="AK454" i="8"/>
  <c r="AP454" i="8"/>
  <c r="AQ454" i="8"/>
  <c r="B455" i="8"/>
  <c r="C455" i="8"/>
  <c r="E455" i="8"/>
  <c r="H455" i="8"/>
  <c r="AB455" i="8" s="1"/>
  <c r="I455" i="8"/>
  <c r="K455" i="8"/>
  <c r="M455" i="8"/>
  <c r="O455" i="8"/>
  <c r="P455" i="8"/>
  <c r="Q455" i="8"/>
  <c r="R455" i="8"/>
  <c r="S455" i="8"/>
  <c r="V455" i="8"/>
  <c r="AA455" i="8"/>
  <c r="AI455" i="8"/>
  <c r="AK455" i="8"/>
  <c r="AL455" i="8"/>
  <c r="AM455" i="8"/>
  <c r="AP455" i="8"/>
  <c r="AQ455" i="8"/>
  <c r="B456" i="8"/>
  <c r="C456" i="8"/>
  <c r="E456" i="8"/>
  <c r="AQ456" i="8" s="1"/>
  <c r="H456" i="8"/>
  <c r="AB456" i="8" s="1"/>
  <c r="I456" i="8"/>
  <c r="J456" i="8"/>
  <c r="K456" i="8"/>
  <c r="M456" i="8"/>
  <c r="O456" i="8"/>
  <c r="P456" i="8"/>
  <c r="Q456" i="8"/>
  <c r="R456" i="8"/>
  <c r="S456" i="8"/>
  <c r="AA456" i="8"/>
  <c r="AK456" i="8"/>
  <c r="B457" i="8"/>
  <c r="C457" i="8"/>
  <c r="E457" i="8"/>
  <c r="J457" i="8" s="1"/>
  <c r="H457" i="8"/>
  <c r="I457" i="8"/>
  <c r="K457" i="8"/>
  <c r="M457" i="8"/>
  <c r="O457" i="8"/>
  <c r="P457" i="8"/>
  <c r="Q457" i="8"/>
  <c r="R457" i="8"/>
  <c r="S457" i="8"/>
  <c r="AA457" i="8"/>
  <c r="AB457" i="8"/>
  <c r="AI457" i="8"/>
  <c r="AK457" i="8"/>
  <c r="AL457" i="8"/>
  <c r="AM457" i="8"/>
  <c r="AO457" i="8"/>
  <c r="AP457" i="8"/>
  <c r="AQ457" i="8"/>
  <c r="B458" i="8"/>
  <c r="C458" i="8"/>
  <c r="E458" i="8"/>
  <c r="H458" i="8"/>
  <c r="I458" i="8"/>
  <c r="J458" i="8"/>
  <c r="L458" i="8" s="1"/>
  <c r="K458" i="8"/>
  <c r="M458" i="8"/>
  <c r="N458" i="8"/>
  <c r="O458" i="8"/>
  <c r="P458" i="8"/>
  <c r="Q458" i="8"/>
  <c r="R458" i="8"/>
  <c r="S458" i="8"/>
  <c r="V458" i="8"/>
  <c r="AA458" i="8"/>
  <c r="AB458" i="8"/>
  <c r="AK458" i="8"/>
  <c r="AP458" i="8"/>
  <c r="AQ458" i="8"/>
  <c r="B459" i="8"/>
  <c r="C459" i="8"/>
  <c r="E459" i="8"/>
  <c r="H459" i="8"/>
  <c r="AB459" i="8" s="1"/>
  <c r="I459" i="8"/>
  <c r="J459" i="8"/>
  <c r="K459" i="8"/>
  <c r="L459" i="8"/>
  <c r="M459" i="8"/>
  <c r="N459" i="8"/>
  <c r="O459" i="8"/>
  <c r="P459" i="8"/>
  <c r="Q459" i="8"/>
  <c r="R459" i="8"/>
  <c r="S459" i="8"/>
  <c r="AA459" i="8"/>
  <c r="AK459" i="8"/>
  <c r="AL459" i="8"/>
  <c r="AM459" i="8"/>
  <c r="AP459" i="8"/>
  <c r="AQ459" i="8"/>
  <c r="B460" i="8"/>
  <c r="C460" i="8"/>
  <c r="E460" i="8"/>
  <c r="H460" i="8"/>
  <c r="I460" i="8"/>
  <c r="J460" i="8"/>
  <c r="N460" i="8" s="1"/>
  <c r="K460" i="8"/>
  <c r="L460" i="8"/>
  <c r="M460" i="8"/>
  <c r="O460" i="8"/>
  <c r="P460" i="8"/>
  <c r="Q460" i="8"/>
  <c r="R460" i="8"/>
  <c r="S460" i="8"/>
  <c r="V460" i="8"/>
  <c r="AA460" i="8"/>
  <c r="AB460" i="8"/>
  <c r="AI460" i="8"/>
  <c r="AK460" i="8"/>
  <c r="AL460" i="8"/>
  <c r="AM460" i="8"/>
  <c r="AO460" i="8"/>
  <c r="AR460" i="8" s="1"/>
  <c r="AP460" i="8"/>
  <c r="AQ460" i="8"/>
  <c r="B461" i="8"/>
  <c r="C461" i="8"/>
  <c r="E461" i="8"/>
  <c r="H461" i="8"/>
  <c r="I461" i="8"/>
  <c r="J461" i="8"/>
  <c r="L461" i="8" s="1"/>
  <c r="K461" i="8"/>
  <c r="M461" i="8"/>
  <c r="N461" i="8"/>
  <c r="O461" i="8"/>
  <c r="P461" i="8"/>
  <c r="Q461" i="8"/>
  <c r="R461" i="8"/>
  <c r="S461" i="8"/>
  <c r="V461" i="8"/>
  <c r="AA461" i="8"/>
  <c r="AB461" i="8"/>
  <c r="AI461" i="8"/>
  <c r="AK461" i="8"/>
  <c r="AL461" i="8"/>
  <c r="AM461" i="8"/>
  <c r="AO461" i="8"/>
  <c r="AQ461" i="8"/>
  <c r="B462" i="8"/>
  <c r="C462" i="8"/>
  <c r="E462" i="8"/>
  <c r="H462" i="8"/>
  <c r="AB462" i="8" s="1"/>
  <c r="I462" i="8"/>
  <c r="K462" i="8"/>
  <c r="M462" i="8"/>
  <c r="O462" i="8"/>
  <c r="P462" i="8"/>
  <c r="Q462" i="8"/>
  <c r="R462" i="8"/>
  <c r="S462" i="8"/>
  <c r="V462" i="8"/>
  <c r="AA462" i="8"/>
  <c r="AK462" i="8"/>
  <c r="B463" i="8"/>
  <c r="C463" i="8"/>
  <c r="E463" i="8"/>
  <c r="H463" i="8"/>
  <c r="AB463" i="8" s="1"/>
  <c r="I463" i="8"/>
  <c r="J463" i="8"/>
  <c r="L463" i="8" s="1"/>
  <c r="K463" i="8"/>
  <c r="M463" i="8"/>
  <c r="O463" i="8"/>
  <c r="P463" i="8"/>
  <c r="Q463" i="8"/>
  <c r="R463" i="8"/>
  <c r="S463" i="8"/>
  <c r="AA463" i="8"/>
  <c r="AK463" i="8"/>
  <c r="B464" i="8"/>
  <c r="C464" i="8"/>
  <c r="E464" i="8"/>
  <c r="H464" i="8"/>
  <c r="AB464" i="8" s="1"/>
  <c r="I464" i="8"/>
  <c r="K464" i="8"/>
  <c r="M464" i="8"/>
  <c r="O464" i="8"/>
  <c r="P464" i="8"/>
  <c r="Q464" i="8"/>
  <c r="R464" i="8"/>
  <c r="S464" i="8"/>
  <c r="V464" i="8"/>
  <c r="AA464" i="8"/>
  <c r="AK464" i="8"/>
  <c r="AP464" i="8"/>
  <c r="AQ464" i="8"/>
  <c r="B465" i="8"/>
  <c r="C465" i="8"/>
  <c r="E465" i="8"/>
  <c r="H465" i="8"/>
  <c r="I465" i="8"/>
  <c r="J465" i="8"/>
  <c r="L465" i="8" s="1"/>
  <c r="K465" i="8"/>
  <c r="M465" i="8"/>
  <c r="N465" i="8"/>
  <c r="O465" i="8"/>
  <c r="P465" i="8"/>
  <c r="Q465" i="8"/>
  <c r="R465" i="8"/>
  <c r="S465" i="8"/>
  <c r="V465" i="8"/>
  <c r="AA465" i="8"/>
  <c r="AB465" i="8"/>
  <c r="AI465" i="8"/>
  <c r="AK465" i="8"/>
  <c r="AL465" i="8"/>
  <c r="AM465" i="8"/>
  <c r="AO465" i="8"/>
  <c r="B466" i="8"/>
  <c r="C466" i="8"/>
  <c r="E466" i="8"/>
  <c r="H466" i="8"/>
  <c r="AB466" i="8" s="1"/>
  <c r="I466" i="8"/>
  <c r="J466" i="8"/>
  <c r="N466" i="8" s="1"/>
  <c r="K466" i="8"/>
  <c r="L466" i="8"/>
  <c r="M466" i="8"/>
  <c r="O466" i="8"/>
  <c r="P466" i="8"/>
  <c r="Q466" i="8"/>
  <c r="R466" i="8"/>
  <c r="S466" i="8"/>
  <c r="V466" i="8"/>
  <c r="AA466" i="8"/>
  <c r="AK466" i="8"/>
  <c r="B467" i="8"/>
  <c r="C467" i="8"/>
  <c r="E467" i="8"/>
  <c r="H467" i="8"/>
  <c r="AB467" i="8" s="1"/>
  <c r="I467" i="8"/>
  <c r="J467" i="8"/>
  <c r="N467" i="8" s="1"/>
  <c r="K467" i="8"/>
  <c r="L467" i="8"/>
  <c r="M467" i="8"/>
  <c r="O467" i="8"/>
  <c r="P467" i="8"/>
  <c r="Q467" i="8"/>
  <c r="R467" i="8"/>
  <c r="S467" i="8"/>
  <c r="AA467" i="8"/>
  <c r="AK467" i="8"/>
  <c r="AM467" i="8"/>
  <c r="AO467" i="8"/>
  <c r="AR467" i="8" s="1"/>
  <c r="AP467" i="8"/>
  <c r="AQ467" i="8"/>
  <c r="B468" i="8"/>
  <c r="C468" i="8"/>
  <c r="E468" i="8"/>
  <c r="AP468" i="8" s="1"/>
  <c r="H468" i="8"/>
  <c r="AB468" i="8" s="1"/>
  <c r="I468" i="8"/>
  <c r="J468" i="8"/>
  <c r="N468" i="8" s="1"/>
  <c r="K468" i="8"/>
  <c r="M468" i="8"/>
  <c r="O468" i="8"/>
  <c r="P468" i="8"/>
  <c r="Q468" i="8"/>
  <c r="R468" i="8"/>
  <c r="S468" i="8"/>
  <c r="AA468" i="8"/>
  <c r="AI468" i="8"/>
  <c r="AK468" i="8"/>
  <c r="AL468" i="8"/>
  <c r="AQ468" i="8"/>
  <c r="B469" i="8"/>
  <c r="C469" i="8"/>
  <c r="E469" i="8"/>
  <c r="H469" i="8"/>
  <c r="I469" i="8"/>
  <c r="K469" i="8"/>
  <c r="M469" i="8"/>
  <c r="O469" i="8"/>
  <c r="P469" i="8"/>
  <c r="Q469" i="8"/>
  <c r="R469" i="8"/>
  <c r="S469" i="8"/>
  <c r="AA469" i="8"/>
  <c r="AB469" i="8"/>
  <c r="AK469" i="8"/>
  <c r="B470" i="8"/>
  <c r="C470" i="8"/>
  <c r="E470" i="8"/>
  <c r="H470" i="8"/>
  <c r="I470" i="8"/>
  <c r="J470" i="8"/>
  <c r="L470" i="8" s="1"/>
  <c r="K470" i="8"/>
  <c r="M470" i="8"/>
  <c r="N470" i="8"/>
  <c r="O470" i="8"/>
  <c r="P470" i="8"/>
  <c r="Q470" i="8"/>
  <c r="R470" i="8"/>
  <c r="S470" i="8"/>
  <c r="V470" i="8"/>
  <c r="AA470" i="8"/>
  <c r="AB470" i="8"/>
  <c r="AK470" i="8"/>
  <c r="AL470" i="8"/>
  <c r="AM470" i="8"/>
  <c r="AP470" i="8"/>
  <c r="B471" i="8"/>
  <c r="C471" i="8"/>
  <c r="E471" i="8"/>
  <c r="J471" i="8" s="1"/>
  <c r="H471" i="8"/>
  <c r="AB471" i="8" s="1"/>
  <c r="I471" i="8"/>
  <c r="K471" i="8"/>
  <c r="M471" i="8"/>
  <c r="O471" i="8"/>
  <c r="P471" i="8"/>
  <c r="Q471" i="8"/>
  <c r="R471" i="8"/>
  <c r="S471" i="8"/>
  <c r="V471" i="8"/>
  <c r="AA471" i="8"/>
  <c r="AK471" i="8"/>
  <c r="AM471" i="8"/>
  <c r="AO471" i="8"/>
  <c r="AT471" i="8" s="1"/>
  <c r="AP471" i="8"/>
  <c r="AQ471" i="8"/>
  <c r="B472" i="8"/>
  <c r="C472" i="8"/>
  <c r="E472" i="8"/>
  <c r="H472" i="8"/>
  <c r="I472" i="8"/>
  <c r="K472" i="8"/>
  <c r="M472" i="8"/>
  <c r="O472" i="8"/>
  <c r="P472" i="8"/>
  <c r="Q472" i="8"/>
  <c r="R472" i="8"/>
  <c r="S472" i="8"/>
  <c r="AN472" i="8"/>
  <c r="AA472" i="8"/>
  <c r="AB472" i="8"/>
  <c r="AI472" i="8"/>
  <c r="AK472" i="8"/>
  <c r="AL472" i="8"/>
  <c r="AM472" i="8"/>
  <c r="AQ472" i="8"/>
  <c r="B473" i="8"/>
  <c r="C473" i="8"/>
  <c r="E473" i="8"/>
  <c r="H473" i="8"/>
  <c r="I473" i="8"/>
  <c r="K473" i="8"/>
  <c r="M473" i="8"/>
  <c r="O473" i="8"/>
  <c r="P473" i="8"/>
  <c r="Q473" i="8"/>
  <c r="R473" i="8"/>
  <c r="S473" i="8"/>
  <c r="V473" i="8"/>
  <c r="AN473" i="8"/>
  <c r="AA473" i="8"/>
  <c r="AB473" i="8"/>
  <c r="AI473" i="8"/>
  <c r="AK473" i="8"/>
  <c r="B474" i="8"/>
  <c r="C474" i="8"/>
  <c r="E474" i="8"/>
  <c r="H474" i="8"/>
  <c r="I474" i="8"/>
  <c r="J474" i="8"/>
  <c r="L474" i="8" s="1"/>
  <c r="K474" i="8"/>
  <c r="M474" i="8"/>
  <c r="O474" i="8"/>
  <c r="P474" i="8"/>
  <c r="Q474" i="8"/>
  <c r="R474" i="8"/>
  <c r="S474" i="8"/>
  <c r="V474" i="8"/>
  <c r="AN474" i="8"/>
  <c r="AA474" i="8"/>
  <c r="AB474" i="8"/>
  <c r="AI474" i="8"/>
  <c r="AK474" i="8"/>
  <c r="AL474" i="8"/>
  <c r="AO474" i="8"/>
  <c r="AS474" i="8" s="1"/>
  <c r="AQ474" i="8"/>
  <c r="B475" i="8"/>
  <c r="C475" i="8"/>
  <c r="E475" i="8"/>
  <c r="J475" i="8" s="1"/>
  <c r="H475" i="8"/>
  <c r="AB475" i="8" s="1"/>
  <c r="I475" i="8"/>
  <c r="K475" i="8"/>
  <c r="M475" i="8"/>
  <c r="O475" i="8"/>
  <c r="P475" i="8"/>
  <c r="Q475" i="8"/>
  <c r="R475" i="8"/>
  <c r="S475" i="8"/>
  <c r="V475" i="8"/>
  <c r="AA475" i="8"/>
  <c r="AK475" i="8"/>
  <c r="B476" i="8"/>
  <c r="C476" i="8"/>
  <c r="E476" i="8"/>
  <c r="H476" i="8"/>
  <c r="AB476" i="8" s="1"/>
  <c r="I476" i="8"/>
  <c r="J476" i="8"/>
  <c r="K476" i="8"/>
  <c r="L476" i="8"/>
  <c r="M476" i="8"/>
  <c r="N476" i="8"/>
  <c r="O476" i="8"/>
  <c r="P476" i="8"/>
  <c r="Q476" i="8"/>
  <c r="R476" i="8"/>
  <c r="S476" i="8"/>
  <c r="V476" i="8"/>
  <c r="AA476" i="8"/>
  <c r="AI476" i="8"/>
  <c r="AK476" i="8"/>
  <c r="AL476" i="8"/>
  <c r="AM476" i="8"/>
  <c r="AN476" i="8"/>
  <c r="AO476" i="8"/>
  <c r="AR476" i="8" s="1"/>
  <c r="AP476" i="8"/>
  <c r="AQ476" i="8"/>
  <c r="B477" i="8"/>
  <c r="C477" i="8"/>
  <c r="E477" i="8"/>
  <c r="V477" i="8" s="1"/>
  <c r="H477" i="8"/>
  <c r="AB477" i="8" s="1"/>
  <c r="I477" i="8"/>
  <c r="K477" i="8"/>
  <c r="M477" i="8"/>
  <c r="O477" i="8"/>
  <c r="P477" i="8"/>
  <c r="Q477" i="8"/>
  <c r="R477" i="8"/>
  <c r="S477" i="8"/>
  <c r="AA477" i="8"/>
  <c r="AK477" i="8"/>
  <c r="B478" i="8"/>
  <c r="C478" i="8"/>
  <c r="E478" i="8"/>
  <c r="H478" i="8"/>
  <c r="AB478" i="8" s="1"/>
  <c r="I478" i="8"/>
  <c r="J478" i="8"/>
  <c r="L478" i="8" s="1"/>
  <c r="K478" i="8"/>
  <c r="M478" i="8"/>
  <c r="O478" i="8"/>
  <c r="P478" i="8"/>
  <c r="Q478" i="8"/>
  <c r="R478" i="8"/>
  <c r="S478" i="8"/>
  <c r="V478" i="8"/>
  <c r="AN478" i="8"/>
  <c r="AA478" i="8"/>
  <c r="AI478" i="8"/>
  <c r="AK478" i="8"/>
  <c r="AM478" i="8"/>
  <c r="AO478" i="8"/>
  <c r="AT478" i="8" s="1"/>
  <c r="AP478" i="8"/>
  <c r="AQ478" i="8"/>
  <c r="AR478" i="8"/>
  <c r="AS478" i="8"/>
  <c r="B479" i="8"/>
  <c r="C479" i="8"/>
  <c r="E479" i="8"/>
  <c r="H479" i="8"/>
  <c r="AB479" i="8" s="1"/>
  <c r="I479" i="8"/>
  <c r="K479" i="8"/>
  <c r="M479" i="8"/>
  <c r="O479" i="8"/>
  <c r="P479" i="8"/>
  <c r="Q479" i="8"/>
  <c r="R479" i="8"/>
  <c r="S479" i="8"/>
  <c r="AA479" i="8"/>
  <c r="AK479" i="8"/>
  <c r="AL479" i="8"/>
  <c r="AM479" i="8"/>
  <c r="AO479" i="8"/>
  <c r="AR479" i="8" s="1"/>
  <c r="AP479" i="8"/>
  <c r="AQ479" i="8"/>
  <c r="B480" i="8"/>
  <c r="C480" i="8"/>
  <c r="E480" i="8"/>
  <c r="H480" i="8"/>
  <c r="I480" i="8"/>
  <c r="J480" i="8"/>
  <c r="N480" i="8" s="1"/>
  <c r="K480" i="8"/>
  <c r="L480" i="8"/>
  <c r="M480" i="8"/>
  <c r="O480" i="8"/>
  <c r="P480" i="8"/>
  <c r="Q480" i="8"/>
  <c r="R480" i="8"/>
  <c r="S480" i="8"/>
  <c r="V480" i="8"/>
  <c r="AA480" i="8"/>
  <c r="AB480" i="8"/>
  <c r="AI480" i="8"/>
  <c r="AK480" i="8"/>
  <c r="AM480" i="8"/>
  <c r="AO480" i="8"/>
  <c r="AP480" i="8"/>
  <c r="AQ480" i="8"/>
  <c r="B481" i="8"/>
  <c r="C481" i="8"/>
  <c r="E481" i="8"/>
  <c r="H481" i="8"/>
  <c r="I481" i="8"/>
  <c r="K481" i="8"/>
  <c r="M481" i="8"/>
  <c r="O481" i="8"/>
  <c r="P481" i="8"/>
  <c r="Q481" i="8"/>
  <c r="R481" i="8"/>
  <c r="S481" i="8"/>
  <c r="AN481" i="8"/>
  <c r="AA481" i="8"/>
  <c r="AB481" i="8"/>
  <c r="AI481" i="8"/>
  <c r="AK481" i="8"/>
  <c r="B482" i="8"/>
  <c r="C482" i="8"/>
  <c r="E482" i="8"/>
  <c r="H482" i="8"/>
  <c r="AB482" i="8" s="1"/>
  <c r="I482" i="8"/>
  <c r="J482" i="8"/>
  <c r="L482" i="8" s="1"/>
  <c r="K482" i="8"/>
  <c r="M482" i="8"/>
  <c r="O482" i="8"/>
  <c r="P482" i="8"/>
  <c r="Q482" i="8"/>
  <c r="R482" i="8"/>
  <c r="S482" i="8"/>
  <c r="V482" i="8"/>
  <c r="AN482" i="8"/>
  <c r="AA482" i="8"/>
  <c r="AI482" i="8"/>
  <c r="AK482" i="8"/>
  <c r="AM482" i="8"/>
  <c r="AO482" i="8"/>
  <c r="AR482" i="8" s="1"/>
  <c r="AP482" i="8"/>
  <c r="AQ482" i="8"/>
  <c r="AS482" i="8"/>
  <c r="AT482" i="8"/>
  <c r="B483" i="8"/>
  <c r="C483" i="8"/>
  <c r="E483" i="8"/>
  <c r="J483" i="8" s="1"/>
  <c r="H483" i="8"/>
  <c r="AB483" i="8" s="1"/>
  <c r="I483" i="8"/>
  <c r="K483" i="8"/>
  <c r="M483" i="8"/>
  <c r="O483" i="8"/>
  <c r="P483" i="8"/>
  <c r="Q483" i="8"/>
  <c r="R483" i="8"/>
  <c r="S483" i="8"/>
  <c r="AA483" i="8"/>
  <c r="AK483" i="8"/>
  <c r="B484" i="8"/>
  <c r="C484" i="8"/>
  <c r="E484" i="8"/>
  <c r="H484" i="8"/>
  <c r="AB484" i="8" s="1"/>
  <c r="I484" i="8"/>
  <c r="J484" i="8"/>
  <c r="N484" i="8" s="1"/>
  <c r="K484" i="8"/>
  <c r="L484" i="8"/>
  <c r="M484" i="8"/>
  <c r="O484" i="8"/>
  <c r="P484" i="8"/>
  <c r="Q484" i="8"/>
  <c r="R484" i="8"/>
  <c r="S484" i="8"/>
  <c r="AA484" i="8"/>
  <c r="AI484" i="8"/>
  <c r="AK484" i="8"/>
  <c r="AL484" i="8"/>
  <c r="AM484" i="8"/>
  <c r="AO484" i="8"/>
  <c r="AR484" i="8" s="1"/>
  <c r="AQ484" i="8"/>
  <c r="B485" i="8"/>
  <c r="C485" i="8"/>
  <c r="E485" i="8"/>
  <c r="H485" i="8"/>
  <c r="I485" i="8"/>
  <c r="J485" i="8"/>
  <c r="K485" i="8"/>
  <c r="L485" i="8"/>
  <c r="M485" i="8"/>
  <c r="N485" i="8"/>
  <c r="O485" i="8"/>
  <c r="P485" i="8"/>
  <c r="Q485" i="8"/>
  <c r="R485" i="8"/>
  <c r="S485" i="8"/>
  <c r="V485" i="8"/>
  <c r="AA485" i="8"/>
  <c r="AB485" i="8"/>
  <c r="AI485" i="8"/>
  <c r="AK485" i="8"/>
  <c r="AL485" i="8"/>
  <c r="AM485" i="8"/>
  <c r="AP485" i="8"/>
  <c r="AQ485" i="8"/>
  <c r="B486" i="8"/>
  <c r="C486" i="8"/>
  <c r="E486" i="8"/>
  <c r="J486" i="8" s="1"/>
  <c r="H486" i="8"/>
  <c r="AB486" i="8" s="1"/>
  <c r="I486" i="8"/>
  <c r="K486" i="8"/>
  <c r="M486" i="8"/>
  <c r="O486" i="8"/>
  <c r="P486" i="8"/>
  <c r="Q486" i="8"/>
  <c r="R486" i="8"/>
  <c r="S486" i="8"/>
  <c r="V486" i="8"/>
  <c r="AA486" i="8"/>
  <c r="AK486" i="8"/>
  <c r="AO486" i="8"/>
  <c r="AT486" i="8" s="1"/>
  <c r="AP486" i="8"/>
  <c r="AQ486" i="8"/>
  <c r="AS486" i="8"/>
  <c r="B487" i="8"/>
  <c r="C487" i="8"/>
  <c r="E487" i="8"/>
  <c r="H487" i="8"/>
  <c r="I487" i="8"/>
  <c r="K487" i="8"/>
  <c r="M487" i="8"/>
  <c r="O487" i="8"/>
  <c r="P487" i="8"/>
  <c r="Q487" i="8"/>
  <c r="R487" i="8"/>
  <c r="S487" i="8"/>
  <c r="AA487" i="8"/>
  <c r="AB487" i="8"/>
  <c r="AI487" i="8"/>
  <c r="AK487" i="8"/>
  <c r="AL487" i="8"/>
  <c r="AM487" i="8"/>
  <c r="AO487" i="8"/>
  <c r="AS487" i="8" s="1"/>
  <c r="B488" i="8"/>
  <c r="C488" i="8"/>
  <c r="E488" i="8"/>
  <c r="AO488" i="8" s="1"/>
  <c r="H488" i="8"/>
  <c r="I488" i="8"/>
  <c r="K488" i="8"/>
  <c r="M488" i="8"/>
  <c r="O488" i="8"/>
  <c r="P488" i="8"/>
  <c r="Q488" i="8"/>
  <c r="R488" i="8"/>
  <c r="S488" i="8"/>
  <c r="V488" i="8"/>
  <c r="AA488" i="8"/>
  <c r="AB488" i="8"/>
  <c r="AI488" i="8"/>
  <c r="AK488" i="8"/>
  <c r="B489" i="8"/>
  <c r="C489" i="8"/>
  <c r="E489" i="8"/>
  <c r="H489" i="8"/>
  <c r="AB489" i="8" s="1"/>
  <c r="I489" i="8"/>
  <c r="J489" i="8"/>
  <c r="L489" i="8" s="1"/>
  <c r="K489" i="8"/>
  <c r="M489" i="8"/>
  <c r="O489" i="8"/>
  <c r="P489" i="8"/>
  <c r="Q489" i="8"/>
  <c r="R489" i="8"/>
  <c r="S489" i="8"/>
  <c r="V489" i="8"/>
  <c r="AA489" i="8"/>
  <c r="AI489" i="8"/>
  <c r="AK489" i="8"/>
  <c r="AM489" i="8"/>
  <c r="AO489" i="8"/>
  <c r="AR489" i="8" s="1"/>
  <c r="AP489" i="8"/>
  <c r="AQ489" i="8"/>
  <c r="B490" i="8"/>
  <c r="C490" i="8"/>
  <c r="E490" i="8"/>
  <c r="H490" i="8"/>
  <c r="AB490" i="8" s="1"/>
  <c r="I490" i="8"/>
  <c r="J490" i="8"/>
  <c r="K490" i="8"/>
  <c r="L490" i="8"/>
  <c r="M490" i="8"/>
  <c r="N490" i="8"/>
  <c r="O490" i="8"/>
  <c r="P490" i="8"/>
  <c r="Q490" i="8"/>
  <c r="R490" i="8"/>
  <c r="S490" i="8"/>
  <c r="AA490" i="8"/>
  <c r="AK490" i="8"/>
  <c r="AM490" i="8"/>
  <c r="AO490" i="8"/>
  <c r="AT490" i="8" s="1"/>
  <c r="AP490" i="8"/>
  <c r="AQ490" i="8"/>
  <c r="B491" i="8"/>
  <c r="C491" i="8"/>
  <c r="E491" i="8"/>
  <c r="H491" i="8"/>
  <c r="AB491" i="8" s="1"/>
  <c r="I491" i="8"/>
  <c r="J491" i="8"/>
  <c r="K491" i="8"/>
  <c r="M491" i="8"/>
  <c r="O491" i="8"/>
  <c r="P491" i="8"/>
  <c r="Q491" i="8"/>
  <c r="R491" i="8"/>
  <c r="S491" i="8"/>
  <c r="AA491" i="8"/>
  <c r="AI491" i="8"/>
  <c r="AK491" i="8"/>
  <c r="AL491" i="8"/>
  <c r="AM491" i="8"/>
  <c r="AQ491" i="8"/>
  <c r="B492" i="8"/>
  <c r="C492" i="8"/>
  <c r="E492" i="8"/>
  <c r="H492" i="8"/>
  <c r="I492" i="8"/>
  <c r="K492" i="8"/>
  <c r="M492" i="8"/>
  <c r="O492" i="8"/>
  <c r="P492" i="8"/>
  <c r="Q492" i="8"/>
  <c r="R492" i="8"/>
  <c r="S492" i="8"/>
  <c r="V492" i="8"/>
  <c r="AA492" i="8"/>
  <c r="AB492" i="8"/>
  <c r="AI492" i="8"/>
  <c r="AK492" i="8"/>
  <c r="AL492" i="8"/>
  <c r="AM492" i="8"/>
  <c r="AP492" i="8"/>
  <c r="B493" i="8"/>
  <c r="C493" i="8"/>
  <c r="E493" i="8"/>
  <c r="H493" i="8"/>
  <c r="AB493" i="8" s="1"/>
  <c r="I493" i="8"/>
  <c r="K493" i="8"/>
  <c r="M493" i="8"/>
  <c r="O493" i="8"/>
  <c r="P493" i="8"/>
  <c r="Q493" i="8"/>
  <c r="R493" i="8"/>
  <c r="S493" i="8"/>
  <c r="AA493" i="8"/>
  <c r="AK493" i="8"/>
  <c r="B494" i="8"/>
  <c r="C494" i="8"/>
  <c r="E494" i="8"/>
  <c r="H494" i="8"/>
  <c r="I494" i="8"/>
  <c r="J494" i="8"/>
  <c r="K494" i="8"/>
  <c r="L494" i="8"/>
  <c r="M494" i="8"/>
  <c r="N494" i="8"/>
  <c r="O494" i="8"/>
  <c r="P494" i="8"/>
  <c r="Q494" i="8"/>
  <c r="R494" i="8"/>
  <c r="S494" i="8"/>
  <c r="AA494" i="8"/>
  <c r="AB494" i="8"/>
  <c r="AI494" i="8"/>
  <c r="AK494" i="8"/>
  <c r="AL494" i="8"/>
  <c r="AM494" i="8"/>
  <c r="AO494" i="8"/>
  <c r="AR494" i="8" s="1"/>
  <c r="AP494" i="8"/>
  <c r="AQ494" i="8"/>
  <c r="B495" i="8"/>
  <c r="C495" i="8"/>
  <c r="E495" i="8"/>
  <c r="AP495" i="8" s="1"/>
  <c r="H495" i="8"/>
  <c r="I495" i="8"/>
  <c r="K495" i="8"/>
  <c r="M495" i="8"/>
  <c r="O495" i="8"/>
  <c r="P495" i="8"/>
  <c r="Q495" i="8"/>
  <c r="R495" i="8"/>
  <c r="S495" i="8"/>
  <c r="V495" i="8"/>
  <c r="AA495" i="8"/>
  <c r="AB495" i="8"/>
  <c r="AK495" i="8"/>
  <c r="B496" i="8"/>
  <c r="C496" i="8"/>
  <c r="E496" i="8"/>
  <c r="H496" i="8"/>
  <c r="AB496" i="8" s="1"/>
  <c r="I496" i="8"/>
  <c r="J496" i="8"/>
  <c r="L496" i="8" s="1"/>
  <c r="K496" i="8"/>
  <c r="M496" i="8"/>
  <c r="O496" i="8"/>
  <c r="P496" i="8"/>
  <c r="Q496" i="8"/>
  <c r="R496" i="8"/>
  <c r="S496" i="8"/>
  <c r="V496" i="8"/>
  <c r="AA496" i="8"/>
  <c r="AK496" i="8"/>
  <c r="B497" i="8"/>
  <c r="C497" i="8"/>
  <c r="E497" i="8"/>
  <c r="J497" i="8" s="1"/>
  <c r="H497" i="8"/>
  <c r="AB497" i="8" s="1"/>
  <c r="I497" i="8"/>
  <c r="K497" i="8"/>
  <c r="M497" i="8"/>
  <c r="O497" i="8"/>
  <c r="P497" i="8"/>
  <c r="Q497" i="8"/>
  <c r="R497" i="8"/>
  <c r="S497" i="8"/>
  <c r="AA497" i="8"/>
  <c r="AK497" i="8"/>
  <c r="B498" i="8"/>
  <c r="C498" i="8"/>
  <c r="E498" i="8"/>
  <c r="AR498" i="8" s="1"/>
  <c r="H498" i="8"/>
  <c r="AB498" i="8" s="1"/>
  <c r="I498" i="8"/>
  <c r="J498" i="8"/>
  <c r="K498" i="8"/>
  <c r="M498" i="8"/>
  <c r="O498" i="8"/>
  <c r="P498" i="8"/>
  <c r="Q498" i="8"/>
  <c r="R498" i="8"/>
  <c r="S498" i="8"/>
  <c r="AA498" i="8"/>
  <c r="AI498" i="8"/>
  <c r="AK498" i="8"/>
  <c r="AL498" i="8"/>
  <c r="AM498" i="8"/>
  <c r="AO498" i="8"/>
  <c r="AS498" i="8" s="1"/>
  <c r="AP498" i="8"/>
  <c r="B499" i="8"/>
  <c r="C499" i="8"/>
  <c r="E499" i="8"/>
  <c r="H499" i="8"/>
  <c r="I499" i="8"/>
  <c r="J499" i="8"/>
  <c r="K499" i="8"/>
  <c r="M499" i="8"/>
  <c r="O499" i="8"/>
  <c r="P499" i="8"/>
  <c r="Q499" i="8"/>
  <c r="R499" i="8"/>
  <c r="S499" i="8"/>
  <c r="V499" i="8"/>
  <c r="AN499" i="8"/>
  <c r="AA499" i="8"/>
  <c r="AB499" i="8"/>
  <c r="AI499" i="8"/>
  <c r="AK499" i="8"/>
  <c r="AL499" i="8"/>
  <c r="AO499" i="8"/>
  <c r="AR499" i="8" s="1"/>
  <c r="AP499" i="8"/>
  <c r="AQ499" i="8"/>
  <c r="B500" i="8"/>
  <c r="C500" i="8"/>
  <c r="E500" i="8"/>
  <c r="H500" i="8"/>
  <c r="AB500" i="8" s="1"/>
  <c r="I500" i="8"/>
  <c r="K500" i="8"/>
  <c r="M500" i="8"/>
  <c r="O500" i="8"/>
  <c r="P500" i="8"/>
  <c r="Q500" i="8"/>
  <c r="R500" i="8"/>
  <c r="S500" i="8"/>
  <c r="AA500" i="8"/>
  <c r="AK500" i="8"/>
  <c r="B501" i="8"/>
  <c r="C501" i="8"/>
  <c r="E501" i="8"/>
  <c r="H501" i="8"/>
  <c r="I501" i="8"/>
  <c r="J501" i="8"/>
  <c r="N501" i="8" s="1"/>
  <c r="K501" i="8"/>
  <c r="L501" i="8"/>
  <c r="M501" i="8"/>
  <c r="O501" i="8"/>
  <c r="P501" i="8"/>
  <c r="Q501" i="8"/>
  <c r="R501" i="8"/>
  <c r="S501" i="8"/>
  <c r="V501" i="8"/>
  <c r="AA501" i="8"/>
  <c r="AB501" i="8"/>
  <c r="AI501" i="8"/>
  <c r="AK501" i="8"/>
  <c r="AL501" i="8"/>
  <c r="AM501" i="8"/>
  <c r="AN501" i="8"/>
  <c r="AO501" i="8"/>
  <c r="AS501" i="8" s="1"/>
  <c r="AP501" i="8"/>
  <c r="AQ501" i="8"/>
  <c r="B502" i="8"/>
  <c r="C502" i="8"/>
  <c r="E502" i="8"/>
  <c r="H502" i="8"/>
  <c r="I502" i="8"/>
  <c r="J502" i="8"/>
  <c r="K502" i="8"/>
  <c r="L502" i="8"/>
  <c r="M502" i="8"/>
  <c r="N502" i="8"/>
  <c r="O502" i="8"/>
  <c r="P502" i="8"/>
  <c r="Q502" i="8"/>
  <c r="R502" i="8"/>
  <c r="S502" i="8"/>
  <c r="V502" i="8"/>
  <c r="AN502" i="8"/>
  <c r="AA502" i="8"/>
  <c r="AB502" i="8"/>
  <c r="AI502" i="8"/>
  <c r="AK502" i="8"/>
  <c r="AL502" i="8"/>
  <c r="AM502" i="8"/>
  <c r="AO502" i="8"/>
  <c r="AP502" i="8"/>
  <c r="AQ502" i="8"/>
  <c r="AR502" i="8"/>
  <c r="B503" i="8"/>
  <c r="C503" i="8"/>
  <c r="E503" i="8"/>
  <c r="J503" i="8" s="1"/>
  <c r="L503" i="8" s="1"/>
  <c r="H503" i="8"/>
  <c r="AB503" i="8" s="1"/>
  <c r="I503" i="8"/>
  <c r="K503" i="8"/>
  <c r="M503" i="8"/>
  <c r="N503" i="8"/>
  <c r="O503" i="8"/>
  <c r="P503" i="8"/>
  <c r="Q503" i="8"/>
  <c r="R503" i="8"/>
  <c r="S503" i="8"/>
  <c r="AA503" i="8"/>
  <c r="AK503" i="8"/>
  <c r="B504" i="8"/>
  <c r="C504" i="8"/>
  <c r="E504" i="8"/>
  <c r="H504" i="8"/>
  <c r="AB504" i="8" s="1"/>
  <c r="I504" i="8"/>
  <c r="J504" i="8"/>
  <c r="K504" i="8"/>
  <c r="L504" i="8"/>
  <c r="M504" i="8"/>
  <c r="N504" i="8"/>
  <c r="O504" i="8"/>
  <c r="P504" i="8"/>
  <c r="Q504" i="8"/>
  <c r="R504" i="8"/>
  <c r="S504" i="8"/>
  <c r="AA504" i="8"/>
  <c r="AK504" i="8"/>
  <c r="AL504" i="8"/>
  <c r="AM504" i="8"/>
  <c r="AO504" i="8"/>
  <c r="AS504" i="8" s="1"/>
  <c r="AP504" i="8"/>
  <c r="AQ504" i="8"/>
  <c r="B505" i="8"/>
  <c r="C505" i="8"/>
  <c r="E505" i="8"/>
  <c r="AP505" i="8" s="1"/>
  <c r="H505" i="8"/>
  <c r="AB505" i="8" s="1"/>
  <c r="I505" i="8"/>
  <c r="K505" i="8"/>
  <c r="M505" i="8"/>
  <c r="O505" i="8"/>
  <c r="P505" i="8"/>
  <c r="Q505" i="8"/>
  <c r="R505" i="8"/>
  <c r="S505" i="8"/>
  <c r="AA505" i="8"/>
  <c r="AK505" i="8"/>
  <c r="V2" i="54"/>
  <c r="V7" i="53"/>
  <c r="U7" i="53"/>
  <c r="T7" i="53"/>
  <c r="V6" i="53"/>
  <c r="U6" i="53"/>
  <c r="T6" i="53"/>
  <c r="V5" i="53"/>
  <c r="U5" i="53"/>
  <c r="T5" i="53"/>
  <c r="V1" i="53"/>
  <c r="U4" i="53"/>
  <c r="U3" i="53" s="1"/>
  <c r="U2" i="53"/>
  <c r="U1" i="53"/>
  <c r="T4" i="53"/>
  <c r="T3" i="53"/>
  <c r="T2" i="53"/>
  <c r="T1" i="53"/>
  <c r="R3" i="54"/>
  <c r="Q3" i="54"/>
  <c r="P3" i="54"/>
  <c r="O3" i="54"/>
  <c r="N3" i="54"/>
  <c r="M3" i="54"/>
  <c r="V44" i="54"/>
  <c r="U44" i="54"/>
  <c r="T44" i="54"/>
  <c r="S44" i="54"/>
  <c r="R44" i="54"/>
  <c r="Q44" i="54"/>
  <c r="P44" i="54"/>
  <c r="O44" i="54"/>
  <c r="N44" i="54"/>
  <c r="M44" i="54"/>
  <c r="K44" i="54"/>
  <c r="J44" i="54"/>
  <c r="L44" i="54"/>
  <c r="I44" i="54"/>
  <c r="F44" i="54"/>
  <c r="C44" i="54"/>
  <c r="V43" i="54"/>
  <c r="U43" i="54"/>
  <c r="T43" i="54"/>
  <c r="S43" i="54"/>
  <c r="R43" i="54"/>
  <c r="Q43" i="54"/>
  <c r="P43" i="54"/>
  <c r="O43" i="54"/>
  <c r="N43" i="54"/>
  <c r="M43" i="54"/>
  <c r="K43" i="54"/>
  <c r="J43" i="54"/>
  <c r="L43" i="54"/>
  <c r="I43" i="54"/>
  <c r="F43" i="54"/>
  <c r="C43" i="54"/>
  <c r="V42" i="54"/>
  <c r="U42" i="54"/>
  <c r="T42" i="54"/>
  <c r="S42" i="54"/>
  <c r="R42" i="54"/>
  <c r="Q42" i="54"/>
  <c r="P42" i="54"/>
  <c r="O42" i="54"/>
  <c r="N42" i="54"/>
  <c r="M42" i="54"/>
  <c r="K42" i="54"/>
  <c r="J42" i="54"/>
  <c r="L42" i="54"/>
  <c r="I42" i="54"/>
  <c r="F42" i="54"/>
  <c r="C42" i="54"/>
  <c r="V41" i="54"/>
  <c r="U41" i="54"/>
  <c r="T41" i="54"/>
  <c r="S41" i="54"/>
  <c r="R41" i="54"/>
  <c r="Q41" i="54"/>
  <c r="P41" i="54"/>
  <c r="O41" i="54"/>
  <c r="N41" i="54"/>
  <c r="M41" i="54"/>
  <c r="K41" i="54"/>
  <c r="J41" i="54"/>
  <c r="L41" i="54"/>
  <c r="I41" i="54"/>
  <c r="F41" i="54"/>
  <c r="C41" i="54"/>
  <c r="V40" i="54"/>
  <c r="U40" i="54"/>
  <c r="T40" i="54"/>
  <c r="S40" i="54"/>
  <c r="R40" i="54"/>
  <c r="Q40" i="54"/>
  <c r="P40" i="54"/>
  <c r="O40" i="54"/>
  <c r="N40" i="54"/>
  <c r="M40" i="54"/>
  <c r="K40" i="54"/>
  <c r="J40" i="54"/>
  <c r="L40" i="54"/>
  <c r="I40" i="54"/>
  <c r="F40" i="54"/>
  <c r="C40" i="54"/>
  <c r="V39" i="54"/>
  <c r="U39" i="54"/>
  <c r="T39" i="54"/>
  <c r="S39" i="54"/>
  <c r="R39" i="54"/>
  <c r="Q39" i="54"/>
  <c r="P39" i="54"/>
  <c r="O39" i="54"/>
  <c r="N39" i="54"/>
  <c r="M39" i="54"/>
  <c r="K39" i="54"/>
  <c r="J39" i="54"/>
  <c r="L39" i="54"/>
  <c r="I39" i="54"/>
  <c r="F39" i="54"/>
  <c r="C39" i="54"/>
  <c r="V38" i="54"/>
  <c r="U38" i="54"/>
  <c r="T38" i="54"/>
  <c r="S38" i="54"/>
  <c r="R38" i="54"/>
  <c r="Q38" i="54"/>
  <c r="P38" i="54"/>
  <c r="O38" i="54"/>
  <c r="N38" i="54"/>
  <c r="M38" i="54"/>
  <c r="K38" i="54"/>
  <c r="J38" i="54"/>
  <c r="L38" i="54"/>
  <c r="I38" i="54"/>
  <c r="F38" i="54"/>
  <c r="C38" i="54"/>
  <c r="V37" i="54"/>
  <c r="U37" i="54"/>
  <c r="T37" i="54"/>
  <c r="S37" i="54"/>
  <c r="R37" i="54"/>
  <c r="Q37" i="54"/>
  <c r="P37" i="54"/>
  <c r="O37" i="54"/>
  <c r="N37" i="54"/>
  <c r="M37" i="54"/>
  <c r="K37" i="54"/>
  <c r="J37" i="54"/>
  <c r="L37" i="54"/>
  <c r="I37" i="54"/>
  <c r="F37" i="54"/>
  <c r="C37" i="54"/>
  <c r="V36" i="54"/>
  <c r="U36" i="54"/>
  <c r="T36" i="54"/>
  <c r="S36" i="54"/>
  <c r="R36" i="54"/>
  <c r="Q36" i="54"/>
  <c r="P36" i="54"/>
  <c r="O36" i="54"/>
  <c r="N36" i="54"/>
  <c r="M36" i="54"/>
  <c r="K36" i="54"/>
  <c r="J36" i="54"/>
  <c r="L36" i="54"/>
  <c r="I36" i="54"/>
  <c r="F36" i="54"/>
  <c r="C36" i="54"/>
  <c r="V35" i="54"/>
  <c r="U35" i="54"/>
  <c r="T35" i="54"/>
  <c r="S35" i="54"/>
  <c r="R35" i="54"/>
  <c r="Q35" i="54"/>
  <c r="P35" i="54"/>
  <c r="O35" i="54"/>
  <c r="N35" i="54"/>
  <c r="M35" i="54"/>
  <c r="K35" i="54"/>
  <c r="J35" i="54"/>
  <c r="L35" i="54"/>
  <c r="I35" i="54"/>
  <c r="F35" i="54"/>
  <c r="C35" i="54"/>
  <c r="V34" i="54"/>
  <c r="U34" i="54"/>
  <c r="T34" i="54"/>
  <c r="S34" i="54"/>
  <c r="R34" i="54"/>
  <c r="Q34" i="54"/>
  <c r="P34" i="54"/>
  <c r="O34" i="54"/>
  <c r="N34" i="54"/>
  <c r="M34" i="54"/>
  <c r="K34" i="54"/>
  <c r="J34" i="54"/>
  <c r="L34" i="54"/>
  <c r="I34" i="54"/>
  <c r="F34" i="54"/>
  <c r="C34" i="54"/>
  <c r="V33" i="54"/>
  <c r="U33" i="54"/>
  <c r="T33" i="54"/>
  <c r="S33" i="54"/>
  <c r="R33" i="54"/>
  <c r="Q33" i="54"/>
  <c r="P33" i="54"/>
  <c r="O33" i="54"/>
  <c r="N33" i="54"/>
  <c r="M33" i="54"/>
  <c r="K33" i="54"/>
  <c r="J33" i="54"/>
  <c r="L33" i="54"/>
  <c r="I33" i="54"/>
  <c r="F33" i="54"/>
  <c r="C33" i="54"/>
  <c r="V32" i="54"/>
  <c r="U32" i="54"/>
  <c r="T32" i="54"/>
  <c r="S32" i="54"/>
  <c r="R32" i="54"/>
  <c r="Q32" i="54"/>
  <c r="P32" i="54"/>
  <c r="O32" i="54"/>
  <c r="N32" i="54"/>
  <c r="M32" i="54"/>
  <c r="K32" i="54"/>
  <c r="J32" i="54"/>
  <c r="L32" i="54"/>
  <c r="I32" i="54"/>
  <c r="F32" i="54"/>
  <c r="C32" i="54"/>
  <c r="V31" i="54"/>
  <c r="U31" i="54"/>
  <c r="T31" i="54"/>
  <c r="S31" i="54"/>
  <c r="R31" i="54"/>
  <c r="Q31" i="54"/>
  <c r="P31" i="54"/>
  <c r="O31" i="54"/>
  <c r="N31" i="54"/>
  <c r="M31" i="54"/>
  <c r="K31" i="54"/>
  <c r="J31" i="54"/>
  <c r="L31" i="54"/>
  <c r="I31" i="54"/>
  <c r="F31" i="54"/>
  <c r="C31" i="54"/>
  <c r="V30" i="54"/>
  <c r="U30" i="54"/>
  <c r="T30" i="54"/>
  <c r="S30" i="54"/>
  <c r="R30" i="54"/>
  <c r="Q30" i="54"/>
  <c r="P30" i="54"/>
  <c r="O30" i="54"/>
  <c r="N30" i="54"/>
  <c r="M30" i="54"/>
  <c r="K30" i="54"/>
  <c r="J30" i="54"/>
  <c r="L30" i="54"/>
  <c r="I30" i="54"/>
  <c r="F30" i="54"/>
  <c r="C30" i="54"/>
  <c r="V29" i="54"/>
  <c r="U29" i="54"/>
  <c r="T29" i="54"/>
  <c r="S29" i="54"/>
  <c r="R29" i="54"/>
  <c r="Q29" i="54"/>
  <c r="P29" i="54"/>
  <c r="O29" i="54"/>
  <c r="N29" i="54"/>
  <c r="M29" i="54"/>
  <c r="K29" i="54"/>
  <c r="J29" i="54"/>
  <c r="L29" i="54"/>
  <c r="I29" i="54"/>
  <c r="F29" i="54"/>
  <c r="C29" i="54"/>
  <c r="V28" i="54"/>
  <c r="U28" i="54"/>
  <c r="T28" i="54"/>
  <c r="S28" i="54"/>
  <c r="R28" i="54"/>
  <c r="Q28" i="54"/>
  <c r="P28" i="54"/>
  <c r="O28" i="54"/>
  <c r="N28" i="54"/>
  <c r="M28" i="54"/>
  <c r="K28" i="54"/>
  <c r="J28" i="54"/>
  <c r="L28" i="54"/>
  <c r="I28" i="54"/>
  <c r="F28" i="54"/>
  <c r="C28" i="54"/>
  <c r="V27" i="54"/>
  <c r="U27" i="54"/>
  <c r="T27" i="54"/>
  <c r="S27" i="54"/>
  <c r="R27" i="54"/>
  <c r="Q27" i="54"/>
  <c r="P27" i="54"/>
  <c r="O27" i="54"/>
  <c r="N27" i="54"/>
  <c r="M27" i="54"/>
  <c r="K27" i="54"/>
  <c r="J27" i="54"/>
  <c r="L27" i="54"/>
  <c r="I27" i="54"/>
  <c r="F27" i="54"/>
  <c r="C27" i="54"/>
  <c r="V26" i="54"/>
  <c r="U26" i="54"/>
  <c r="T26" i="54"/>
  <c r="S26" i="54"/>
  <c r="R26" i="54"/>
  <c r="Q26" i="54"/>
  <c r="P26" i="54"/>
  <c r="O26" i="54"/>
  <c r="N26" i="54"/>
  <c r="M26" i="54"/>
  <c r="K26" i="54"/>
  <c r="J26" i="54"/>
  <c r="L26" i="54"/>
  <c r="I26" i="54"/>
  <c r="F26" i="54"/>
  <c r="C26" i="54"/>
  <c r="V25" i="54"/>
  <c r="U25" i="54"/>
  <c r="T25" i="54"/>
  <c r="S25" i="54"/>
  <c r="R25" i="54"/>
  <c r="Q25" i="54"/>
  <c r="P25" i="54"/>
  <c r="O25" i="54"/>
  <c r="N25" i="54"/>
  <c r="M25" i="54"/>
  <c r="K25" i="54"/>
  <c r="J25" i="54"/>
  <c r="L25" i="54"/>
  <c r="I25" i="54"/>
  <c r="F25" i="54"/>
  <c r="C25" i="54"/>
  <c r="V24" i="54"/>
  <c r="U24" i="54"/>
  <c r="T24" i="54"/>
  <c r="S24" i="54"/>
  <c r="R24" i="54"/>
  <c r="Q24" i="54"/>
  <c r="P24" i="54"/>
  <c r="O24" i="54"/>
  <c r="N24" i="54"/>
  <c r="M24" i="54"/>
  <c r="K24" i="54"/>
  <c r="J24" i="54"/>
  <c r="L24" i="54"/>
  <c r="I24" i="54"/>
  <c r="F24" i="54"/>
  <c r="C24" i="54"/>
  <c r="V23" i="54"/>
  <c r="U23" i="54"/>
  <c r="T23" i="54"/>
  <c r="S23" i="54"/>
  <c r="R23" i="54"/>
  <c r="Q23" i="54"/>
  <c r="P23" i="54"/>
  <c r="O23" i="54"/>
  <c r="N23" i="54"/>
  <c r="M23" i="54"/>
  <c r="K23" i="54"/>
  <c r="J23" i="54"/>
  <c r="L23" i="54"/>
  <c r="I23" i="54"/>
  <c r="F23" i="54"/>
  <c r="C23" i="54"/>
  <c r="V22" i="54"/>
  <c r="U22" i="54"/>
  <c r="T22" i="54"/>
  <c r="S22" i="54"/>
  <c r="R22" i="54"/>
  <c r="Q22" i="54"/>
  <c r="P22" i="54"/>
  <c r="O22" i="54"/>
  <c r="N22" i="54"/>
  <c r="M22" i="54"/>
  <c r="K22" i="54"/>
  <c r="J22" i="54"/>
  <c r="L22" i="54"/>
  <c r="I22" i="54"/>
  <c r="F22" i="54"/>
  <c r="C22" i="54"/>
  <c r="V21" i="54"/>
  <c r="U21" i="54"/>
  <c r="T21" i="54"/>
  <c r="S21" i="54"/>
  <c r="R21" i="54"/>
  <c r="Q21" i="54"/>
  <c r="P21" i="54"/>
  <c r="O21" i="54"/>
  <c r="N21" i="54"/>
  <c r="M21" i="54"/>
  <c r="K21" i="54"/>
  <c r="J21" i="54"/>
  <c r="L21" i="54"/>
  <c r="I21" i="54"/>
  <c r="F21" i="54"/>
  <c r="C21" i="54"/>
  <c r="V20" i="54"/>
  <c r="U20" i="54"/>
  <c r="T20" i="54"/>
  <c r="S20" i="54"/>
  <c r="R20" i="54"/>
  <c r="Q20" i="54"/>
  <c r="P20" i="54"/>
  <c r="O20" i="54"/>
  <c r="N20" i="54"/>
  <c r="M20" i="54"/>
  <c r="K20" i="54"/>
  <c r="J20" i="54"/>
  <c r="L20" i="54"/>
  <c r="I20" i="54"/>
  <c r="F20" i="54"/>
  <c r="C20" i="54"/>
  <c r="V19" i="54"/>
  <c r="U19" i="54"/>
  <c r="T19" i="54"/>
  <c r="S19" i="54"/>
  <c r="R19" i="54"/>
  <c r="Q19" i="54"/>
  <c r="P19" i="54"/>
  <c r="O19" i="54"/>
  <c r="N19" i="54"/>
  <c r="M19" i="54"/>
  <c r="K19" i="54"/>
  <c r="J19" i="54"/>
  <c r="L19" i="54"/>
  <c r="I19" i="54"/>
  <c r="F19" i="54"/>
  <c r="C19" i="54"/>
  <c r="V18" i="54"/>
  <c r="U18" i="54"/>
  <c r="T18" i="54"/>
  <c r="S18" i="54"/>
  <c r="R18" i="54"/>
  <c r="Q18" i="54"/>
  <c r="P18" i="54"/>
  <c r="O18" i="54"/>
  <c r="N18" i="54"/>
  <c r="M18" i="54"/>
  <c r="K18" i="54"/>
  <c r="J18" i="54"/>
  <c r="L18" i="54"/>
  <c r="I18" i="54"/>
  <c r="F18" i="54"/>
  <c r="C18" i="54"/>
  <c r="V17" i="54"/>
  <c r="U17" i="54"/>
  <c r="T17" i="54"/>
  <c r="S17" i="54"/>
  <c r="R17" i="54"/>
  <c r="Q17" i="54"/>
  <c r="P17" i="54"/>
  <c r="O17" i="54"/>
  <c r="N17" i="54"/>
  <c r="M17" i="54"/>
  <c r="K17" i="54"/>
  <c r="J17" i="54"/>
  <c r="L17" i="54"/>
  <c r="I17" i="54"/>
  <c r="F17" i="54"/>
  <c r="C17" i="54"/>
  <c r="V16" i="54"/>
  <c r="U16" i="54"/>
  <c r="T16" i="54"/>
  <c r="S16" i="54"/>
  <c r="R16" i="54"/>
  <c r="Q16" i="54"/>
  <c r="P16" i="54"/>
  <c r="O16" i="54"/>
  <c r="N16" i="54"/>
  <c r="M16" i="54"/>
  <c r="K16" i="54"/>
  <c r="J16" i="54"/>
  <c r="L16" i="54"/>
  <c r="I16" i="54"/>
  <c r="F16" i="54"/>
  <c r="C16" i="54"/>
  <c r="V15" i="54"/>
  <c r="U15" i="54"/>
  <c r="T15" i="54"/>
  <c r="S15" i="54"/>
  <c r="R15" i="54"/>
  <c r="Q15" i="54"/>
  <c r="P15" i="54"/>
  <c r="O15" i="54"/>
  <c r="N15" i="54"/>
  <c r="M15" i="54"/>
  <c r="K15" i="54"/>
  <c r="J15" i="54"/>
  <c r="L15" i="54"/>
  <c r="I15" i="54"/>
  <c r="F15" i="54"/>
  <c r="C15" i="54"/>
  <c r="V14" i="54"/>
  <c r="U14" i="54"/>
  <c r="T14" i="54"/>
  <c r="S14" i="54"/>
  <c r="R14" i="54"/>
  <c r="Q14" i="54"/>
  <c r="P14" i="54"/>
  <c r="O14" i="54"/>
  <c r="N14" i="54"/>
  <c r="M14" i="54"/>
  <c r="K14" i="54"/>
  <c r="J14" i="54"/>
  <c r="L14" i="54"/>
  <c r="I14" i="54"/>
  <c r="F14" i="54"/>
  <c r="C14" i="54"/>
  <c r="V13" i="54"/>
  <c r="U13" i="54"/>
  <c r="T13" i="54"/>
  <c r="S13" i="54"/>
  <c r="R13" i="54"/>
  <c r="Q13" i="54"/>
  <c r="P13" i="54"/>
  <c r="O13" i="54"/>
  <c r="N13" i="54"/>
  <c r="M13" i="54"/>
  <c r="K13" i="54"/>
  <c r="J13" i="54"/>
  <c r="L13" i="54"/>
  <c r="I13" i="54"/>
  <c r="F13" i="54"/>
  <c r="C13" i="54"/>
  <c r="V12" i="54"/>
  <c r="U12" i="54"/>
  <c r="T12" i="54"/>
  <c r="S12" i="54"/>
  <c r="R12" i="54"/>
  <c r="Q12" i="54"/>
  <c r="P12" i="54"/>
  <c r="O12" i="54"/>
  <c r="N12" i="54"/>
  <c r="M12" i="54"/>
  <c r="K12" i="54"/>
  <c r="J12" i="54"/>
  <c r="L12" i="54"/>
  <c r="I12" i="54"/>
  <c r="F12" i="54"/>
  <c r="C12" i="54"/>
  <c r="V11" i="54"/>
  <c r="U11" i="54"/>
  <c r="T11" i="54"/>
  <c r="S11" i="54"/>
  <c r="R11" i="54"/>
  <c r="Q11" i="54"/>
  <c r="P11" i="54"/>
  <c r="O11" i="54"/>
  <c r="N11" i="54"/>
  <c r="M11" i="54"/>
  <c r="K11" i="54"/>
  <c r="J11" i="54"/>
  <c r="L11" i="54"/>
  <c r="I11" i="54"/>
  <c r="F11" i="54"/>
  <c r="C11" i="54"/>
  <c r="V10" i="54"/>
  <c r="U10" i="54"/>
  <c r="T10" i="54"/>
  <c r="S10" i="54"/>
  <c r="R10" i="54"/>
  <c r="Q10" i="54"/>
  <c r="P10" i="54"/>
  <c r="O10" i="54"/>
  <c r="N10" i="54"/>
  <c r="M10" i="54"/>
  <c r="K10" i="54"/>
  <c r="J10" i="54"/>
  <c r="L10" i="54"/>
  <c r="I10" i="54"/>
  <c r="F10" i="54"/>
  <c r="C10" i="54"/>
  <c r="V9" i="54"/>
  <c r="U9" i="54"/>
  <c r="T9" i="54"/>
  <c r="S9" i="54"/>
  <c r="R9" i="54"/>
  <c r="Q9" i="54"/>
  <c r="P9" i="54"/>
  <c r="O9" i="54"/>
  <c r="N9" i="54"/>
  <c r="M9" i="54"/>
  <c r="K9" i="54"/>
  <c r="J9" i="54"/>
  <c r="L9" i="54"/>
  <c r="I9" i="54"/>
  <c r="F9" i="54"/>
  <c r="C9" i="54"/>
  <c r="V8" i="54"/>
  <c r="U8" i="54"/>
  <c r="T8" i="54"/>
  <c r="S8" i="54"/>
  <c r="R8" i="54"/>
  <c r="Q8" i="54"/>
  <c r="K8" i="54"/>
  <c r="L8" i="54"/>
  <c r="I8" i="54"/>
  <c r="F8" i="54"/>
  <c r="C8" i="54"/>
  <c r="F55" i="6"/>
  <c r="F54" i="6"/>
  <c r="F53" i="6"/>
  <c r="F52" i="6"/>
  <c r="F51" i="6"/>
  <c r="F50" i="6"/>
  <c r="F49" i="6"/>
  <c r="F48" i="6"/>
  <c r="F47" i="6"/>
  <c r="F46" i="6"/>
  <c r="F45" i="6"/>
  <c r="C31" i="6"/>
  <c r="E32" i="6"/>
  <c r="F31" i="6"/>
  <c r="E31" i="6"/>
  <c r="F30" i="6"/>
  <c r="E30" i="6"/>
  <c r="F28" i="6"/>
  <c r="E28" i="6"/>
  <c r="F27" i="6"/>
  <c r="E27" i="6"/>
  <c r="F26" i="6"/>
  <c r="E26" i="6"/>
  <c r="F25" i="6"/>
  <c r="E25" i="6"/>
  <c r="F24" i="6"/>
  <c r="E24" i="6"/>
  <c r="C24" i="6"/>
  <c r="C23" i="6"/>
  <c r="S55" i="6"/>
  <c r="S54" i="6"/>
  <c r="S53" i="6"/>
  <c r="S52" i="6"/>
  <c r="S51" i="6"/>
  <c r="S50" i="6"/>
  <c r="S49" i="6"/>
  <c r="S48" i="6"/>
  <c r="S47" i="6"/>
  <c r="S46" i="6"/>
  <c r="S45" i="6"/>
  <c r="S41" i="6"/>
  <c r="S40" i="6"/>
  <c r="S39" i="6"/>
  <c r="S38" i="6"/>
  <c r="S37" i="6"/>
  <c r="S36" i="6"/>
  <c r="S35" i="6"/>
  <c r="S34" i="6"/>
  <c r="S33" i="6"/>
  <c r="S32" i="6"/>
  <c r="S31" i="6"/>
  <c r="V4" i="54"/>
  <c r="V3" i="54"/>
  <c r="V1" i="54"/>
  <c r="J8" i="54"/>
  <c r="AJ13" i="8"/>
  <c r="AJ37" i="8"/>
  <c r="AJ61" i="8"/>
  <c r="AJ85" i="8"/>
  <c r="AJ109" i="8"/>
  <c r="AJ133" i="8"/>
  <c r="AJ157" i="8"/>
  <c r="AJ181" i="8"/>
  <c r="AJ205" i="8"/>
  <c r="AJ229" i="8"/>
  <c r="AJ214" i="8"/>
  <c r="AJ95" i="8"/>
  <c r="AJ97" i="8"/>
  <c r="AJ50" i="8"/>
  <c r="AJ106" i="8"/>
  <c r="AJ204" i="8"/>
  <c r="AJ14" i="8"/>
  <c r="AJ38" i="8"/>
  <c r="AJ62" i="8"/>
  <c r="AJ86" i="8"/>
  <c r="AJ110" i="8"/>
  <c r="AJ134" i="8"/>
  <c r="AJ158" i="8"/>
  <c r="AJ182" i="8"/>
  <c r="AJ206" i="8"/>
  <c r="AJ230" i="8"/>
  <c r="AJ22" i="8"/>
  <c r="AJ215" i="8"/>
  <c r="AJ239" i="8"/>
  <c r="AJ25" i="8"/>
  <c r="AJ122" i="8"/>
  <c r="AJ58" i="8"/>
  <c r="AJ107" i="8"/>
  <c r="AJ132" i="8"/>
  <c r="AJ15" i="8"/>
  <c r="AJ39" i="8"/>
  <c r="AJ63" i="8"/>
  <c r="AJ87" i="8"/>
  <c r="AJ111" i="8"/>
  <c r="AJ135" i="8"/>
  <c r="AJ159" i="8"/>
  <c r="AJ183" i="8"/>
  <c r="AJ207" i="8"/>
  <c r="AJ231" i="8"/>
  <c r="AJ118" i="8"/>
  <c r="AJ23" i="8"/>
  <c r="AJ49" i="8"/>
  <c r="AJ74" i="8"/>
  <c r="AJ226" i="8"/>
  <c r="AJ155" i="8"/>
  <c r="AJ156" i="8"/>
  <c r="AJ16" i="8"/>
  <c r="AJ40" i="8"/>
  <c r="AJ64" i="8"/>
  <c r="AJ88" i="8"/>
  <c r="AJ112" i="8"/>
  <c r="AJ136" i="8"/>
  <c r="AJ160" i="8"/>
  <c r="AJ184" i="8"/>
  <c r="AJ208" i="8"/>
  <c r="AJ232" i="8"/>
  <c r="AJ166" i="8"/>
  <c r="AJ238" i="8"/>
  <c r="AJ47" i="8"/>
  <c r="AJ121" i="8"/>
  <c r="AJ26" i="8"/>
  <c r="AJ225" i="8"/>
  <c r="AJ34" i="8"/>
  <c r="AJ59" i="8"/>
  <c r="AJ84" i="8"/>
  <c r="AJ17" i="8"/>
  <c r="AJ41" i="8"/>
  <c r="AJ65" i="8"/>
  <c r="AJ89" i="8"/>
  <c r="AJ113" i="8"/>
  <c r="AJ137" i="8"/>
  <c r="AJ161" i="8"/>
  <c r="AJ185" i="8"/>
  <c r="AJ209" i="8"/>
  <c r="AJ233" i="8"/>
  <c r="AJ142" i="8"/>
  <c r="AJ71" i="8"/>
  <c r="AJ73" i="8"/>
  <c r="AJ98" i="8"/>
  <c r="AJ177" i="8"/>
  <c r="AJ130" i="8"/>
  <c r="AJ83" i="8"/>
  <c r="AJ36" i="8"/>
  <c r="AJ18" i="8"/>
  <c r="AJ42" i="8"/>
  <c r="AJ66" i="8"/>
  <c r="AJ90" i="8"/>
  <c r="AJ114" i="8"/>
  <c r="AJ138" i="8"/>
  <c r="AJ162" i="8"/>
  <c r="AJ186" i="8"/>
  <c r="AJ210" i="8"/>
  <c r="AJ234" i="8"/>
  <c r="AJ190" i="8"/>
  <c r="AJ167" i="8"/>
  <c r="AJ193" i="8"/>
  <c r="AJ170" i="8"/>
  <c r="AJ19" i="8"/>
  <c r="AJ43" i="8"/>
  <c r="AJ67" i="8"/>
  <c r="AJ91" i="8"/>
  <c r="AJ115" i="8"/>
  <c r="AJ139" i="8"/>
  <c r="AJ163" i="8"/>
  <c r="AJ187" i="8"/>
  <c r="AJ211" i="8"/>
  <c r="AJ235" i="8"/>
  <c r="AJ70" i="8"/>
  <c r="AJ191" i="8"/>
  <c r="AJ169" i="8"/>
  <c r="AJ242" i="8"/>
  <c r="AJ105" i="8"/>
  <c r="AJ202" i="8"/>
  <c r="AJ179" i="8"/>
  <c r="AJ20" i="8"/>
  <c r="AJ44" i="8"/>
  <c r="AJ68" i="8"/>
  <c r="AJ92" i="8"/>
  <c r="AJ116" i="8"/>
  <c r="AJ140" i="8"/>
  <c r="AJ164" i="8"/>
  <c r="AJ188" i="8"/>
  <c r="AJ212" i="8"/>
  <c r="AJ236" i="8"/>
  <c r="AJ94" i="8"/>
  <c r="AJ143" i="8"/>
  <c r="AJ241" i="8"/>
  <c r="AJ194" i="8"/>
  <c r="AJ201" i="8"/>
  <c r="AJ178" i="8"/>
  <c r="AJ203" i="8"/>
  <c r="AJ21" i="8"/>
  <c r="AJ45" i="8"/>
  <c r="AJ69" i="8"/>
  <c r="AJ93" i="8"/>
  <c r="AJ117" i="8"/>
  <c r="AJ141" i="8"/>
  <c r="AJ165" i="8"/>
  <c r="AJ189" i="8"/>
  <c r="AJ213" i="8"/>
  <c r="AJ237" i="8"/>
  <c r="AJ46" i="8"/>
  <c r="AJ119" i="8"/>
  <c r="AJ217" i="8"/>
  <c r="AJ218" i="8"/>
  <c r="AJ129" i="8"/>
  <c r="AJ33" i="8"/>
  <c r="AJ180" i="8"/>
  <c r="AJ24" i="8"/>
  <c r="AJ48" i="8"/>
  <c r="AJ72" i="8"/>
  <c r="AJ96" i="8"/>
  <c r="AJ120" i="8"/>
  <c r="AJ144" i="8"/>
  <c r="AJ168" i="8"/>
  <c r="AJ192" i="8"/>
  <c r="AJ216" i="8"/>
  <c r="AJ240" i="8"/>
  <c r="AJ145" i="8"/>
  <c r="AJ146" i="8"/>
  <c r="AJ153" i="8"/>
  <c r="AJ227" i="8"/>
  <c r="AJ228" i="8"/>
  <c r="AJ27" i="8"/>
  <c r="AJ51" i="8"/>
  <c r="AJ75" i="8"/>
  <c r="AJ99" i="8"/>
  <c r="AJ123" i="8"/>
  <c r="AJ147" i="8"/>
  <c r="AJ171" i="8"/>
  <c r="AJ195" i="8"/>
  <c r="AJ219" i="8"/>
  <c r="AJ243" i="8"/>
  <c r="AJ30" i="8"/>
  <c r="AJ102" i="8"/>
  <c r="AJ150" i="8"/>
  <c r="AJ198" i="8"/>
  <c r="AJ31" i="8"/>
  <c r="AJ79" i="8"/>
  <c r="AJ103" i="8"/>
  <c r="AJ127" i="8"/>
  <c r="AJ151" i="8"/>
  <c r="AJ175" i="8"/>
  <c r="AJ223" i="8"/>
  <c r="AJ32" i="8"/>
  <c r="AJ80" i="8"/>
  <c r="AJ104" i="8"/>
  <c r="AJ152" i="8"/>
  <c r="AJ200" i="8"/>
  <c r="AJ57" i="8"/>
  <c r="AJ154" i="8"/>
  <c r="AJ35" i="8"/>
  <c r="AJ60" i="8"/>
  <c r="AJ28" i="8"/>
  <c r="AJ52" i="8"/>
  <c r="AJ76" i="8"/>
  <c r="AJ100" i="8"/>
  <c r="AJ124" i="8"/>
  <c r="AJ148" i="8"/>
  <c r="AJ172" i="8"/>
  <c r="AJ196" i="8"/>
  <c r="AJ220" i="8"/>
  <c r="AJ244" i="8"/>
  <c r="AJ29" i="8"/>
  <c r="AJ53" i="8"/>
  <c r="AJ77" i="8"/>
  <c r="AJ101" i="8"/>
  <c r="AJ125" i="8"/>
  <c r="AJ149" i="8"/>
  <c r="AJ173" i="8"/>
  <c r="AJ197" i="8"/>
  <c r="AJ221" i="8"/>
  <c r="AJ54" i="8"/>
  <c r="AJ78" i="8"/>
  <c r="AJ126" i="8"/>
  <c r="AJ174" i="8"/>
  <c r="AJ222" i="8"/>
  <c r="AJ55" i="8"/>
  <c r="AJ199" i="8"/>
  <c r="AJ56" i="8"/>
  <c r="AJ128" i="8"/>
  <c r="AJ176" i="8"/>
  <c r="AJ224" i="8"/>
  <c r="AJ81" i="8"/>
  <c r="AJ82" i="8"/>
  <c r="AJ131" i="8"/>
  <c r="AJ108" i="8"/>
  <c r="X13" i="8"/>
  <c r="X37" i="8"/>
  <c r="X61" i="8"/>
  <c r="X85" i="8"/>
  <c r="X109" i="8"/>
  <c r="X133" i="8"/>
  <c r="X157" i="8"/>
  <c r="X181" i="8"/>
  <c r="X205" i="8"/>
  <c r="X229" i="8"/>
  <c r="X23" i="8"/>
  <c r="X32" i="8"/>
  <c r="X153" i="8"/>
  <c r="X34" i="8"/>
  <c r="X59" i="8"/>
  <c r="X132" i="8"/>
  <c r="X14" i="8"/>
  <c r="X38" i="8"/>
  <c r="X62" i="8"/>
  <c r="X86" i="8"/>
  <c r="X110" i="8"/>
  <c r="X134" i="8"/>
  <c r="X158" i="8"/>
  <c r="X182" i="8"/>
  <c r="X206" i="8"/>
  <c r="X230" i="8"/>
  <c r="X71" i="8"/>
  <c r="X239" i="8"/>
  <c r="X127" i="8"/>
  <c r="X80" i="8"/>
  <c r="X105" i="8"/>
  <c r="X154" i="8"/>
  <c r="X131" i="8"/>
  <c r="X156" i="8"/>
  <c r="X15" i="8"/>
  <c r="X39" i="8"/>
  <c r="X63" i="8"/>
  <c r="X87" i="8"/>
  <c r="X111" i="8"/>
  <c r="X135" i="8"/>
  <c r="X159" i="8"/>
  <c r="X183" i="8"/>
  <c r="X207" i="8"/>
  <c r="X231" i="8"/>
  <c r="X47" i="8"/>
  <c r="X151" i="8"/>
  <c r="X104" i="8"/>
  <c r="X57" i="8"/>
  <c r="X58" i="8"/>
  <c r="X155" i="8"/>
  <c r="X84" i="8"/>
  <c r="X16" i="8"/>
  <c r="X40" i="8"/>
  <c r="X64" i="8"/>
  <c r="X88" i="8"/>
  <c r="X112" i="8"/>
  <c r="X136" i="8"/>
  <c r="X160" i="8"/>
  <c r="X184" i="8"/>
  <c r="X208" i="8"/>
  <c r="X232" i="8"/>
  <c r="X17" i="8"/>
  <c r="X41" i="8"/>
  <c r="X65" i="8"/>
  <c r="X89" i="8"/>
  <c r="X113" i="8"/>
  <c r="X137" i="8"/>
  <c r="X161" i="8"/>
  <c r="X185" i="8"/>
  <c r="X209" i="8"/>
  <c r="X233" i="8"/>
  <c r="X143" i="8"/>
  <c r="X31" i="8"/>
  <c r="X200" i="8"/>
  <c r="X201" i="8"/>
  <c r="X178" i="8"/>
  <c r="X203" i="8"/>
  <c r="X180" i="8"/>
  <c r="X18" i="8"/>
  <c r="X42" i="8"/>
  <c r="X66" i="8"/>
  <c r="X90" i="8"/>
  <c r="X114" i="8"/>
  <c r="X138" i="8"/>
  <c r="X162" i="8"/>
  <c r="X186" i="8"/>
  <c r="X210" i="8"/>
  <c r="X234" i="8"/>
  <c r="X119" i="8"/>
  <c r="X223" i="8"/>
  <c r="X152" i="8"/>
  <c r="X33" i="8"/>
  <c r="X106" i="8"/>
  <c r="X35" i="8"/>
  <c r="X36" i="8"/>
  <c r="X19" i="8"/>
  <c r="X43" i="8"/>
  <c r="X67" i="8"/>
  <c r="X91" i="8"/>
  <c r="X115" i="8"/>
  <c r="X139" i="8"/>
  <c r="X163" i="8"/>
  <c r="X187" i="8"/>
  <c r="X211" i="8"/>
  <c r="X235" i="8"/>
  <c r="X167" i="8"/>
  <c r="X79" i="8"/>
  <c r="X225" i="8"/>
  <c r="X20" i="8"/>
  <c r="X44" i="8"/>
  <c r="X68" i="8"/>
  <c r="X92" i="8"/>
  <c r="X116" i="8"/>
  <c r="X140" i="8"/>
  <c r="X164" i="8"/>
  <c r="X188" i="8"/>
  <c r="X212" i="8"/>
  <c r="X236" i="8"/>
  <c r="X191" i="8"/>
  <c r="X55" i="8"/>
  <c r="X224" i="8"/>
  <c r="X21" i="8"/>
  <c r="X45" i="8"/>
  <c r="X69" i="8"/>
  <c r="X93" i="8"/>
  <c r="X117" i="8"/>
  <c r="X141" i="8"/>
  <c r="X165" i="8"/>
  <c r="X189" i="8"/>
  <c r="X213" i="8"/>
  <c r="X237" i="8"/>
  <c r="X95" i="8"/>
  <c r="X103" i="8"/>
  <c r="X22" i="8"/>
  <c r="X46" i="8"/>
  <c r="X70" i="8"/>
  <c r="X94" i="8"/>
  <c r="X118" i="8"/>
  <c r="X142" i="8"/>
  <c r="X166" i="8"/>
  <c r="X190" i="8"/>
  <c r="X214" i="8"/>
  <c r="X238" i="8"/>
  <c r="X215" i="8"/>
  <c r="X226" i="8"/>
  <c r="X24" i="8"/>
  <c r="X48" i="8"/>
  <c r="X72" i="8"/>
  <c r="X96" i="8"/>
  <c r="X120" i="8"/>
  <c r="X144" i="8"/>
  <c r="X168" i="8"/>
  <c r="X192" i="8"/>
  <c r="X216" i="8"/>
  <c r="X240" i="8"/>
  <c r="X228" i="8"/>
  <c r="X25" i="8"/>
  <c r="X49" i="8"/>
  <c r="X73" i="8"/>
  <c r="X97" i="8"/>
  <c r="X121" i="8"/>
  <c r="X145" i="8"/>
  <c r="X169" i="8"/>
  <c r="X193" i="8"/>
  <c r="X217" i="8"/>
  <c r="X241" i="8"/>
  <c r="X77" i="8"/>
  <c r="X173" i="8"/>
  <c r="X54" i="8"/>
  <c r="X150" i="8"/>
  <c r="X176" i="8"/>
  <c r="X129" i="8"/>
  <c r="X202" i="8"/>
  <c r="X107" i="8"/>
  <c r="X204" i="8"/>
  <c r="X26" i="8"/>
  <c r="X50" i="8"/>
  <c r="X74" i="8"/>
  <c r="X98" i="8"/>
  <c r="X122" i="8"/>
  <c r="X146" i="8"/>
  <c r="X170" i="8"/>
  <c r="X194" i="8"/>
  <c r="X218" i="8"/>
  <c r="X242" i="8"/>
  <c r="X53" i="8"/>
  <c r="X125" i="8"/>
  <c r="X197" i="8"/>
  <c r="X78" i="8"/>
  <c r="X126" i="8"/>
  <c r="X174" i="8"/>
  <c r="X222" i="8"/>
  <c r="X199" i="8"/>
  <c r="X56" i="8"/>
  <c r="X177" i="8"/>
  <c r="X82" i="8"/>
  <c r="X179" i="8"/>
  <c r="X227" i="8"/>
  <c r="X60" i="8"/>
  <c r="X27" i="8"/>
  <c r="X51" i="8"/>
  <c r="X75" i="8"/>
  <c r="X99" i="8"/>
  <c r="X123" i="8"/>
  <c r="X147" i="8"/>
  <c r="X171" i="8"/>
  <c r="X195" i="8"/>
  <c r="X219" i="8"/>
  <c r="X243" i="8"/>
  <c r="X29" i="8"/>
  <c r="X101" i="8"/>
  <c r="X149" i="8"/>
  <c r="X221" i="8"/>
  <c r="X30" i="8"/>
  <c r="X102" i="8"/>
  <c r="X198" i="8"/>
  <c r="X175" i="8"/>
  <c r="X128" i="8"/>
  <c r="X81" i="8"/>
  <c r="X130" i="8"/>
  <c r="X83" i="8"/>
  <c r="X108" i="8"/>
  <c r="X28" i="8"/>
  <c r="X52" i="8"/>
  <c r="X76" i="8"/>
  <c r="X100" i="8"/>
  <c r="X124" i="8"/>
  <c r="X148" i="8"/>
  <c r="X172" i="8"/>
  <c r="X196" i="8"/>
  <c r="X220" i="8"/>
  <c r="X244" i="8"/>
  <c r="W13" i="8"/>
  <c r="W37" i="8"/>
  <c r="W61" i="8"/>
  <c r="W85" i="8"/>
  <c r="W109" i="8"/>
  <c r="W133" i="8"/>
  <c r="W157" i="8"/>
  <c r="W181" i="8"/>
  <c r="W205" i="8"/>
  <c r="W229" i="8"/>
  <c r="W14" i="8"/>
  <c r="W38" i="8"/>
  <c r="W62" i="8"/>
  <c r="W86" i="8"/>
  <c r="W110" i="8"/>
  <c r="W134" i="8"/>
  <c r="W158" i="8"/>
  <c r="W182" i="8"/>
  <c r="W206" i="8"/>
  <c r="W230" i="8"/>
  <c r="W15" i="8"/>
  <c r="W39" i="8"/>
  <c r="W63" i="8"/>
  <c r="W87" i="8"/>
  <c r="W111" i="8"/>
  <c r="W135" i="8"/>
  <c r="W159" i="8"/>
  <c r="W183" i="8"/>
  <c r="W207" i="8"/>
  <c r="W231" i="8"/>
  <c r="W16" i="8"/>
  <c r="W40" i="8"/>
  <c r="W64" i="8"/>
  <c r="W88" i="8"/>
  <c r="W112" i="8"/>
  <c r="W136" i="8"/>
  <c r="W160" i="8"/>
  <c r="W184" i="8"/>
  <c r="W208" i="8"/>
  <c r="W232" i="8"/>
  <c r="W17" i="8"/>
  <c r="W41" i="8"/>
  <c r="W65" i="8"/>
  <c r="W89" i="8"/>
  <c r="W113" i="8"/>
  <c r="W137" i="8"/>
  <c r="W161" i="8"/>
  <c r="W185" i="8"/>
  <c r="W209" i="8"/>
  <c r="W233" i="8"/>
  <c r="W18" i="8"/>
  <c r="W42" i="8"/>
  <c r="W66" i="8"/>
  <c r="W90" i="8"/>
  <c r="W114" i="8"/>
  <c r="W138" i="8"/>
  <c r="W162" i="8"/>
  <c r="W186" i="8"/>
  <c r="W210" i="8"/>
  <c r="W234" i="8"/>
  <c r="W19" i="8"/>
  <c r="W43" i="8"/>
  <c r="W67" i="8"/>
  <c r="W91" i="8"/>
  <c r="W115" i="8"/>
  <c r="W139" i="8"/>
  <c r="W163" i="8"/>
  <c r="W187" i="8"/>
  <c r="W211" i="8"/>
  <c r="W235" i="8"/>
  <c r="W20" i="8"/>
  <c r="W44" i="8"/>
  <c r="W68" i="8"/>
  <c r="W92" i="8"/>
  <c r="W116" i="8"/>
  <c r="W140" i="8"/>
  <c r="W164" i="8"/>
  <c r="W188" i="8"/>
  <c r="W212" i="8"/>
  <c r="W236" i="8"/>
  <c r="W47" i="8"/>
  <c r="W71" i="8"/>
  <c r="W95" i="8"/>
  <c r="W119" i="8"/>
  <c r="W143" i="8"/>
  <c r="W167" i="8"/>
  <c r="W215" i="8"/>
  <c r="W239" i="8"/>
  <c r="W52" i="8"/>
  <c r="W21" i="8"/>
  <c r="W45" i="8"/>
  <c r="W69" i="8"/>
  <c r="W93" i="8"/>
  <c r="W117" i="8"/>
  <c r="W141" i="8"/>
  <c r="W165" i="8"/>
  <c r="W189" i="8"/>
  <c r="W213" i="8"/>
  <c r="W237" i="8"/>
  <c r="W22" i="8"/>
  <c r="W46" i="8"/>
  <c r="W70" i="8"/>
  <c r="W94" i="8"/>
  <c r="W118" i="8"/>
  <c r="W142" i="8"/>
  <c r="W166" i="8"/>
  <c r="W190" i="8"/>
  <c r="W214" i="8"/>
  <c r="W238" i="8"/>
  <c r="W23" i="8"/>
  <c r="W191" i="8"/>
  <c r="W76" i="8"/>
  <c r="W24" i="8"/>
  <c r="W48" i="8"/>
  <c r="W72" i="8"/>
  <c r="W96" i="8"/>
  <c r="W120" i="8"/>
  <c r="W144" i="8"/>
  <c r="W168" i="8"/>
  <c r="W192" i="8"/>
  <c r="W216" i="8"/>
  <c r="W240" i="8"/>
  <c r="W25" i="8"/>
  <c r="W49" i="8"/>
  <c r="W73" i="8"/>
  <c r="W97" i="8"/>
  <c r="W121" i="8"/>
  <c r="W145" i="8"/>
  <c r="W169" i="8"/>
  <c r="W193" i="8"/>
  <c r="W217" i="8"/>
  <c r="W241" i="8"/>
  <c r="W28" i="8"/>
  <c r="W100" i="8"/>
  <c r="W124" i="8"/>
  <c r="W148" i="8"/>
  <c r="W172" i="8"/>
  <c r="W196" i="8"/>
  <c r="W220" i="8"/>
  <c r="W244" i="8"/>
  <c r="W26" i="8"/>
  <c r="W50" i="8"/>
  <c r="W74" i="8"/>
  <c r="W98" i="8"/>
  <c r="W122" i="8"/>
  <c r="W146" i="8"/>
  <c r="W170" i="8"/>
  <c r="W194" i="8"/>
  <c r="W218" i="8"/>
  <c r="W242" i="8"/>
  <c r="W27" i="8"/>
  <c r="W51" i="8"/>
  <c r="W75" i="8"/>
  <c r="W99" i="8"/>
  <c r="W123" i="8"/>
  <c r="W147" i="8"/>
  <c r="W171" i="8"/>
  <c r="W195" i="8"/>
  <c r="W219" i="8"/>
  <c r="W243" i="8"/>
  <c r="W29" i="8"/>
  <c r="W53" i="8"/>
  <c r="W77" i="8"/>
  <c r="W101" i="8"/>
  <c r="W125" i="8"/>
  <c r="W149" i="8"/>
  <c r="W173" i="8"/>
  <c r="W197" i="8"/>
  <c r="W221" i="8"/>
  <c r="W30" i="8"/>
  <c r="W54" i="8"/>
  <c r="W78" i="8"/>
  <c r="W102" i="8"/>
  <c r="W126" i="8"/>
  <c r="W150" i="8"/>
  <c r="W174" i="8"/>
  <c r="W198" i="8"/>
  <c r="W222" i="8"/>
  <c r="W31" i="8"/>
  <c r="W55" i="8"/>
  <c r="W79" i="8"/>
  <c r="W103" i="8"/>
  <c r="W127" i="8"/>
  <c r="W151" i="8"/>
  <c r="W175" i="8"/>
  <c r="W199" i="8"/>
  <c r="W223" i="8"/>
  <c r="W32" i="8"/>
  <c r="W56" i="8"/>
  <c r="W80" i="8"/>
  <c r="W104" i="8"/>
  <c r="W128" i="8"/>
  <c r="W152" i="8"/>
  <c r="W176" i="8"/>
  <c r="W200" i="8"/>
  <c r="W224" i="8"/>
  <c r="W33" i="8"/>
  <c r="W57" i="8"/>
  <c r="W81" i="8"/>
  <c r="W105" i="8"/>
  <c r="W129" i="8"/>
  <c r="W153" i="8"/>
  <c r="W177" i="8"/>
  <c r="W201" i="8"/>
  <c r="W225" i="8"/>
  <c r="W34" i="8"/>
  <c r="W58" i="8"/>
  <c r="W82" i="8"/>
  <c r="W106" i="8"/>
  <c r="W130" i="8"/>
  <c r="W154" i="8"/>
  <c r="W178" i="8"/>
  <c r="W202" i="8"/>
  <c r="W226" i="8"/>
  <c r="W35" i="8"/>
  <c r="W59" i="8"/>
  <c r="W83" i="8"/>
  <c r="W107" i="8"/>
  <c r="W131" i="8"/>
  <c r="W155" i="8"/>
  <c r="W179" i="8"/>
  <c r="W203" i="8"/>
  <c r="W227" i="8"/>
  <c r="W36" i="8"/>
  <c r="W60" i="8"/>
  <c r="W84" i="8"/>
  <c r="W108" i="8"/>
  <c r="W132" i="8"/>
  <c r="W156" i="8"/>
  <c r="W180" i="8"/>
  <c r="W204" i="8"/>
  <c r="W228" i="8"/>
  <c r="AT489" i="8" l="1"/>
  <c r="AS373" i="8"/>
  <c r="AS490" i="8"/>
  <c r="AS489" i="8"/>
  <c r="AR373" i="8"/>
  <c r="AR490" i="8"/>
  <c r="AT474" i="8"/>
  <c r="AT437" i="8"/>
  <c r="AS349" i="8"/>
  <c r="AT397" i="8"/>
  <c r="AR349" i="8"/>
  <c r="AR397" i="8"/>
  <c r="AR325" i="8"/>
  <c r="AN443" i="8"/>
  <c r="AS408" i="8"/>
  <c r="AR384" i="8"/>
  <c r="AS325" i="8"/>
  <c r="AT465" i="8"/>
  <c r="AT360" i="8"/>
  <c r="AT348" i="8"/>
  <c r="AR320" i="8"/>
  <c r="AS471" i="8"/>
  <c r="AT374" i="8"/>
  <c r="AT318" i="8"/>
  <c r="AT319" i="8"/>
  <c r="AS318" i="8"/>
  <c r="AS374" i="8"/>
  <c r="AR319" i="8"/>
  <c r="AT433" i="8"/>
  <c r="AT391" i="8"/>
  <c r="AT390" i="8"/>
  <c r="AS433" i="8"/>
  <c r="AR391" i="8"/>
  <c r="AS390" i="8"/>
  <c r="AR358" i="8"/>
  <c r="AR487" i="8"/>
  <c r="AS388" i="8"/>
  <c r="AR388" i="8"/>
  <c r="AT354" i="8"/>
  <c r="AT320" i="8"/>
  <c r="AR486" i="8"/>
  <c r="AR471" i="8"/>
  <c r="AS360" i="8"/>
  <c r="AT499" i="8"/>
  <c r="AT479" i="8"/>
  <c r="AS344" i="8"/>
  <c r="AR344" i="8"/>
  <c r="AS499" i="8"/>
  <c r="AT377" i="8"/>
  <c r="AT342" i="8"/>
  <c r="AT416" i="8"/>
  <c r="AT343" i="8"/>
  <c r="AS342" i="8"/>
  <c r="AR341" i="8"/>
  <c r="AR306" i="8"/>
  <c r="AS424" i="8"/>
  <c r="AT366" i="8"/>
  <c r="AS384" i="8"/>
  <c r="AS366" i="8"/>
  <c r="AT312" i="8"/>
  <c r="AS306" i="8"/>
  <c r="L486" i="8"/>
  <c r="N486" i="8"/>
  <c r="L306" i="8"/>
  <c r="N306" i="8"/>
  <c r="AM469" i="8"/>
  <c r="AQ469" i="8"/>
  <c r="J469" i="8"/>
  <c r="AP469" i="8"/>
  <c r="AN469" i="8"/>
  <c r="V469" i="8"/>
  <c r="AO469" i="8"/>
  <c r="AS469" i="8" s="1"/>
  <c r="AI469" i="8"/>
  <c r="AL469" i="8"/>
  <c r="L456" i="8"/>
  <c r="N456" i="8"/>
  <c r="L394" i="8"/>
  <c r="N394" i="8"/>
  <c r="AR428" i="8"/>
  <c r="AS428" i="8"/>
  <c r="AT428" i="8"/>
  <c r="AR311" i="8"/>
  <c r="AS311" i="8"/>
  <c r="AT311" i="8"/>
  <c r="L307" i="8"/>
  <c r="N307" i="8"/>
  <c r="L450" i="8"/>
  <c r="N450" i="8"/>
  <c r="AR430" i="8"/>
  <c r="AS430" i="8"/>
  <c r="AT430" i="8"/>
  <c r="N358" i="8"/>
  <c r="L358" i="8"/>
  <c r="L497" i="8"/>
  <c r="N497" i="8"/>
  <c r="AS370" i="8"/>
  <c r="AR370" i="8"/>
  <c r="L457" i="8"/>
  <c r="N457" i="8"/>
  <c r="L453" i="8"/>
  <c r="N453" i="8"/>
  <c r="L483" i="8"/>
  <c r="N483" i="8"/>
  <c r="L468" i="8"/>
  <c r="AS436" i="8"/>
  <c r="AT436" i="8"/>
  <c r="AS435" i="8"/>
  <c r="L405" i="8"/>
  <c r="N405" i="8"/>
  <c r="N475" i="8"/>
  <c r="L475" i="8"/>
  <c r="AN493" i="8"/>
  <c r="AI493" i="8"/>
  <c r="AL493" i="8"/>
  <c r="J493" i="8"/>
  <c r="V493" i="8"/>
  <c r="AQ493" i="8"/>
  <c r="AM493" i="8"/>
  <c r="AP493" i="8"/>
  <c r="AO493" i="8"/>
  <c r="L499" i="8"/>
  <c r="N499" i="8"/>
  <c r="AT435" i="8"/>
  <c r="AN500" i="8"/>
  <c r="AI500" i="8"/>
  <c r="J500" i="8"/>
  <c r="AQ500" i="8"/>
  <c r="V500" i="8"/>
  <c r="AL500" i="8"/>
  <c r="AM500" i="8"/>
  <c r="AP500" i="8"/>
  <c r="AO500" i="8"/>
  <c r="L406" i="8"/>
  <c r="L471" i="8"/>
  <c r="N471" i="8"/>
  <c r="AR480" i="8"/>
  <c r="AS480" i="8"/>
  <c r="AT480" i="8"/>
  <c r="L491" i="8"/>
  <c r="N491" i="8"/>
  <c r="AT484" i="8"/>
  <c r="AR456" i="8"/>
  <c r="L350" i="8"/>
  <c r="N350" i="8"/>
  <c r="N316" i="8"/>
  <c r="L316" i="8"/>
  <c r="AS314" i="8"/>
  <c r="AT314" i="8"/>
  <c r="AR314" i="8"/>
  <c r="AS484" i="8"/>
  <c r="AP477" i="8"/>
  <c r="AT476" i="8"/>
  <c r="AN467" i="8"/>
  <c r="V467" i="8"/>
  <c r="AI467" i="8"/>
  <c r="AL467" i="8"/>
  <c r="V441" i="8"/>
  <c r="L420" i="8"/>
  <c r="N420" i="8"/>
  <c r="L413" i="8"/>
  <c r="N413" i="8"/>
  <c r="AN398" i="8"/>
  <c r="AI398" i="8"/>
  <c r="AL398" i="8"/>
  <c r="AM398" i="8"/>
  <c r="AO398" i="8"/>
  <c r="AR398" i="8" s="1"/>
  <c r="AP398" i="8"/>
  <c r="AQ398" i="8"/>
  <c r="J398" i="8"/>
  <c r="L349" i="8"/>
  <c r="N349" i="8"/>
  <c r="AL394" i="8"/>
  <c r="AM394" i="8"/>
  <c r="V394" i="8"/>
  <c r="AN394" i="8"/>
  <c r="AI394" i="8"/>
  <c r="AO394" i="8"/>
  <c r="AT394" i="8" s="1"/>
  <c r="AP394" i="8"/>
  <c r="AN321" i="8"/>
  <c r="AL321" i="8"/>
  <c r="AO321" i="8"/>
  <c r="AS321" i="8" s="1"/>
  <c r="AR321" i="8"/>
  <c r="J321" i="8"/>
  <c r="V321" i="8"/>
  <c r="AI321" i="8"/>
  <c r="AM321" i="8"/>
  <c r="AP321" i="8"/>
  <c r="AQ321" i="8"/>
  <c r="J505" i="8"/>
  <c r="AR457" i="8"/>
  <c r="AS457" i="8"/>
  <c r="AL456" i="8"/>
  <c r="L380" i="8"/>
  <c r="N380" i="8"/>
  <c r="L319" i="8"/>
  <c r="N319" i="8"/>
  <c r="L498" i="8"/>
  <c r="N498" i="8"/>
  <c r="AQ477" i="8"/>
  <c r="J410" i="8"/>
  <c r="AL410" i="8"/>
  <c r="AM410" i="8"/>
  <c r="AO410" i="8"/>
  <c r="AR410" i="8" s="1"/>
  <c r="AT504" i="8"/>
  <c r="N489" i="8"/>
  <c r="AO477" i="8"/>
  <c r="AT477" i="8" s="1"/>
  <c r="AS476" i="8"/>
  <c r="AO468" i="8"/>
  <c r="AP456" i="8"/>
  <c r="AI454" i="8"/>
  <c r="AL454" i="8"/>
  <c r="AM454" i="8"/>
  <c r="AO454" i="8"/>
  <c r="AR378" i="8"/>
  <c r="AS378" i="8"/>
  <c r="AT378" i="8"/>
  <c r="V504" i="8"/>
  <c r="AN504" i="8"/>
  <c r="AP491" i="8"/>
  <c r="N482" i="8"/>
  <c r="AT467" i="8"/>
  <c r="AR465" i="8"/>
  <c r="AS465" i="8"/>
  <c r="AO456" i="8"/>
  <c r="J451" i="8"/>
  <c r="AS451" i="8"/>
  <c r="AT451" i="8"/>
  <c r="V451" i="8"/>
  <c r="AI449" i="8"/>
  <c r="AM449" i="8"/>
  <c r="V449" i="8"/>
  <c r="AN449" i="8"/>
  <c r="AL449" i="8"/>
  <c r="AO449" i="8"/>
  <c r="L422" i="8"/>
  <c r="V395" i="8"/>
  <c r="AN395" i="8"/>
  <c r="J395" i="8"/>
  <c r="AI395" i="8"/>
  <c r="AL395" i="8"/>
  <c r="AM395" i="8"/>
  <c r="AN381" i="8"/>
  <c r="V381" i="8"/>
  <c r="AI381" i="8"/>
  <c r="AL381" i="8"/>
  <c r="AP381" i="8"/>
  <c r="AQ381" i="8"/>
  <c r="J381" i="8"/>
  <c r="AO337" i="8"/>
  <c r="AQ337" i="8"/>
  <c r="V337" i="8"/>
  <c r="AI337" i="8"/>
  <c r="J337" i="8"/>
  <c r="AN337" i="8"/>
  <c r="AP337" i="8"/>
  <c r="AQ505" i="8"/>
  <c r="AI408" i="8"/>
  <c r="AL408" i="8"/>
  <c r="AM408" i="8"/>
  <c r="J408" i="8"/>
  <c r="V408" i="8"/>
  <c r="AN408" i="8"/>
  <c r="AO505" i="8"/>
  <c r="AR505" i="8" s="1"/>
  <c r="N496" i="8"/>
  <c r="N474" i="8"/>
  <c r="N463" i="8"/>
  <c r="AT498" i="8"/>
  <c r="AM505" i="8"/>
  <c r="AR504" i="8"/>
  <c r="AQ498" i="8"/>
  <c r="AO491" i="8"/>
  <c r="V490" i="8"/>
  <c r="AN490" i="8"/>
  <c r="AP484" i="8"/>
  <c r="AM477" i="8"/>
  <c r="AM468" i="8"/>
  <c r="AS467" i="8"/>
  <c r="J464" i="8"/>
  <c r="AR452" i="8"/>
  <c r="AS452" i="8"/>
  <c r="AT452" i="8"/>
  <c r="N444" i="8"/>
  <c r="AN420" i="8"/>
  <c r="AI420" i="8"/>
  <c r="AL420" i="8"/>
  <c r="AM420" i="8"/>
  <c r="V413" i="8"/>
  <c r="AI413" i="8"/>
  <c r="AL413" i="8"/>
  <c r="AM413" i="8"/>
  <c r="AO413" i="8"/>
  <c r="AR413" i="8" s="1"/>
  <c r="AP413" i="8"/>
  <c r="AQ413" i="8"/>
  <c r="AT408" i="8"/>
  <c r="L368" i="8"/>
  <c r="N368" i="8"/>
  <c r="N325" i="8"/>
  <c r="L325" i="8"/>
  <c r="AL505" i="8"/>
  <c r="AI503" i="8"/>
  <c r="AL503" i="8"/>
  <c r="AM503" i="8"/>
  <c r="AO483" i="8"/>
  <c r="V483" i="8"/>
  <c r="AN483" i="8"/>
  <c r="AL477" i="8"/>
  <c r="AS464" i="8"/>
  <c r="J462" i="8"/>
  <c r="AM456" i="8"/>
  <c r="AN450" i="8"/>
  <c r="V450" i="8"/>
  <c r="AI450" i="8"/>
  <c r="L445" i="8"/>
  <c r="AR357" i="8"/>
  <c r="AT357" i="8"/>
  <c r="AR347" i="8"/>
  <c r="AT347" i="8"/>
  <c r="AN345" i="8"/>
  <c r="AO345" i="8"/>
  <c r="AR345" i="8" s="1"/>
  <c r="J345" i="8"/>
  <c r="V345" i="8"/>
  <c r="AI345" i="8"/>
  <c r="AL345" i="8"/>
  <c r="AM345" i="8"/>
  <c r="AQ345" i="8"/>
  <c r="AN326" i="8"/>
  <c r="AI326" i="8"/>
  <c r="AO326" i="8"/>
  <c r="AT326" i="8" s="1"/>
  <c r="J326" i="8"/>
  <c r="V326" i="8"/>
  <c r="AQ326" i="8"/>
  <c r="AL326" i="8"/>
  <c r="AM326" i="8"/>
  <c r="AP326" i="8"/>
  <c r="AM421" i="8"/>
  <c r="AO421" i="8"/>
  <c r="AT421" i="8" s="1"/>
  <c r="AQ421" i="8"/>
  <c r="J421" i="8"/>
  <c r="V421" i="8"/>
  <c r="AN421" i="8"/>
  <c r="AR409" i="8"/>
  <c r="AS409" i="8"/>
  <c r="L339" i="8"/>
  <c r="N339" i="8"/>
  <c r="V497" i="8"/>
  <c r="AN497" i="8"/>
  <c r="AN475" i="8"/>
  <c r="AI475" i="8"/>
  <c r="AL475" i="8"/>
  <c r="AI456" i="8"/>
  <c r="AN415" i="8"/>
  <c r="AI415" i="8"/>
  <c r="AL415" i="8"/>
  <c r="J415" i="8"/>
  <c r="V415" i="8"/>
  <c r="AQ355" i="8"/>
  <c r="V355" i="8"/>
  <c r="AN355" i="8"/>
  <c r="AI355" i="8"/>
  <c r="AL355" i="8"/>
  <c r="AM355" i="8"/>
  <c r="AO355" i="8"/>
  <c r="AT355" i="8" s="1"/>
  <c r="AP355" i="8"/>
  <c r="J355" i="8"/>
  <c r="AI477" i="8"/>
  <c r="AQ503" i="8"/>
  <c r="AI496" i="8"/>
  <c r="AL496" i="8"/>
  <c r="AM496" i="8"/>
  <c r="AO496" i="8"/>
  <c r="AT496" i="8" s="1"/>
  <c r="AQ394" i="8"/>
  <c r="AP497" i="8"/>
  <c r="AP450" i="8"/>
  <c r="AM445" i="8"/>
  <c r="AQ445" i="8"/>
  <c r="V445" i="8"/>
  <c r="V481" i="8"/>
  <c r="J481" i="8"/>
  <c r="AQ475" i="8"/>
  <c r="AN426" i="8"/>
  <c r="AI426" i="8"/>
  <c r="AL426" i="8"/>
  <c r="AM426" i="8"/>
  <c r="AO426" i="8"/>
  <c r="AR426" i="8" s="1"/>
  <c r="V505" i="8"/>
  <c r="AI504" i="8"/>
  <c r="AN491" i="8"/>
  <c r="AL490" i="8"/>
  <c r="AQ488" i="8"/>
  <c r="J487" i="8"/>
  <c r="AM483" i="8"/>
  <c r="AP475" i="8"/>
  <c r="J472" i="8"/>
  <c r="V468" i="8"/>
  <c r="AL464" i="8"/>
  <c r="AR461" i="8"/>
  <c r="AT461" i="8"/>
  <c r="V456" i="8"/>
  <c r="AN454" i="8"/>
  <c r="AP449" i="8"/>
  <c r="AR447" i="8"/>
  <c r="AS447" i="8"/>
  <c r="AT447" i="8"/>
  <c r="AP420" i="8"/>
  <c r="AN410" i="8"/>
  <c r="AL334" i="8"/>
  <c r="AN334" i="8"/>
  <c r="V334" i="8"/>
  <c r="AI334" i="8"/>
  <c r="AM334" i="8"/>
  <c r="AO334" i="8"/>
  <c r="AT334" i="8" s="1"/>
  <c r="AP334" i="8"/>
  <c r="AQ334" i="8"/>
  <c r="J334" i="8"/>
  <c r="AS334" i="8"/>
  <c r="AI462" i="8"/>
  <c r="AL462" i="8"/>
  <c r="AM462" i="8"/>
  <c r="AO462" i="8"/>
  <c r="AS462" i="8" s="1"/>
  <c r="AP462" i="8"/>
  <c r="AR394" i="8"/>
  <c r="AO464" i="8"/>
  <c r="AR464" i="8" s="1"/>
  <c r="AN463" i="8"/>
  <c r="V463" i="8"/>
  <c r="AI463" i="8"/>
  <c r="AL423" i="8"/>
  <c r="AM423" i="8"/>
  <c r="AO423" i="8"/>
  <c r="AR423" i="8" s="1"/>
  <c r="J423" i="8"/>
  <c r="V399" i="8"/>
  <c r="AN399" i="8"/>
  <c r="AI399" i="8"/>
  <c r="AP399" i="8"/>
  <c r="AQ399" i="8"/>
  <c r="J399" i="8"/>
  <c r="AP503" i="8"/>
  <c r="AQ495" i="8"/>
  <c r="J495" i="8"/>
  <c r="AM473" i="8"/>
  <c r="J473" i="8"/>
  <c r="AS502" i="8"/>
  <c r="AT502" i="8"/>
  <c r="AO497" i="8"/>
  <c r="AT497" i="8" s="1"/>
  <c r="AT501" i="8"/>
  <c r="AM497" i="8"/>
  <c r="AQ496" i="8"/>
  <c r="AO495" i="8"/>
  <c r="AT495" i="8" s="1"/>
  <c r="AT494" i="8"/>
  <c r="AP488" i="8"/>
  <c r="AT487" i="8"/>
  <c r="AN484" i="8"/>
  <c r="AL483" i="8"/>
  <c r="AQ481" i="8"/>
  <c r="AO475" i="8"/>
  <c r="AS475" i="8" s="1"/>
  <c r="AQ473" i="8"/>
  <c r="AQ463" i="8"/>
  <c r="AT460" i="8"/>
  <c r="AI451" i="8"/>
  <c r="AM450" i="8"/>
  <c r="AS441" i="8"/>
  <c r="L437" i="8"/>
  <c r="N437" i="8"/>
  <c r="V429" i="8"/>
  <c r="AN429" i="8"/>
  <c r="AI429" i="8"/>
  <c r="AO429" i="8"/>
  <c r="AP429" i="8"/>
  <c r="AQ429" i="8"/>
  <c r="J429" i="8"/>
  <c r="J427" i="8"/>
  <c r="AS427" i="8"/>
  <c r="AT427" i="8"/>
  <c r="V427" i="8"/>
  <c r="AN427" i="8"/>
  <c r="AI427" i="8"/>
  <c r="AP421" i="8"/>
  <c r="AO420" i="8"/>
  <c r="AT420" i="8" s="1"/>
  <c r="AQ415" i="8"/>
  <c r="AQ395" i="8"/>
  <c r="AO381" i="8"/>
  <c r="AR381" i="8" s="1"/>
  <c r="AM337" i="8"/>
  <c r="AN498" i="8"/>
  <c r="AL497" i="8"/>
  <c r="AP496" i="8"/>
  <c r="AS494" i="8"/>
  <c r="V491" i="8"/>
  <c r="AI490" i="8"/>
  <c r="AP481" i="8"/>
  <c r="N478" i="8"/>
  <c r="AP473" i="8"/>
  <c r="AI464" i="8"/>
  <c r="AP463" i="8"/>
  <c r="AQ462" i="8"/>
  <c r="AS460" i="8"/>
  <c r="V454" i="8"/>
  <c r="AL450" i="8"/>
  <c r="AQ446" i="8"/>
  <c r="AP445" i="8"/>
  <c r="AP441" i="8"/>
  <c r="V440" i="8"/>
  <c r="AN440" i="8"/>
  <c r="AN439" i="8"/>
  <c r="AL439" i="8"/>
  <c r="V439" i="8"/>
  <c r="AI439" i="8"/>
  <c r="AM439" i="8"/>
  <c r="AI432" i="8"/>
  <c r="AL432" i="8"/>
  <c r="AM432" i="8"/>
  <c r="AN432" i="8"/>
  <c r="AO432" i="8"/>
  <c r="AP432" i="8"/>
  <c r="AQ432" i="8"/>
  <c r="AR422" i="8"/>
  <c r="AS422" i="8"/>
  <c r="AT422" i="8"/>
  <c r="AL421" i="8"/>
  <c r="AP415" i="8"/>
  <c r="V410" i="8"/>
  <c r="AQ400" i="8"/>
  <c r="J400" i="8"/>
  <c r="AL400" i="8"/>
  <c r="AM400" i="8"/>
  <c r="AO400" i="8"/>
  <c r="AP395" i="8"/>
  <c r="AL337" i="8"/>
  <c r="AM475" i="8"/>
  <c r="AO473" i="8"/>
  <c r="AR473" i="8" s="1"/>
  <c r="V472" i="8"/>
  <c r="AO463" i="8"/>
  <c r="AR463" i="8" s="1"/>
  <c r="AO445" i="8"/>
  <c r="AS445" i="8" s="1"/>
  <c r="AS440" i="8"/>
  <c r="AQ423" i="8"/>
  <c r="AO415" i="8"/>
  <c r="AS415" i="8" s="1"/>
  <c r="V398" i="8"/>
  <c r="AO395" i="8"/>
  <c r="AR395" i="8" s="1"/>
  <c r="AO393" i="8"/>
  <c r="AR393" i="8" s="1"/>
  <c r="J393" i="8"/>
  <c r="AT393" i="8"/>
  <c r="V393" i="8"/>
  <c r="AN393" i="8"/>
  <c r="AI393" i="8"/>
  <c r="AL393" i="8"/>
  <c r="AM393" i="8"/>
  <c r="AM381" i="8"/>
  <c r="AP345" i="8"/>
  <c r="L336" i="8"/>
  <c r="N336" i="8"/>
  <c r="J477" i="8"/>
  <c r="AI505" i="8"/>
  <c r="AQ483" i="8"/>
  <c r="AN477" i="8"/>
  <c r="AQ450" i="8"/>
  <c r="AN446" i="8"/>
  <c r="AI446" i="8"/>
  <c r="J446" i="8"/>
  <c r="AR488" i="8"/>
  <c r="AT488" i="8"/>
  <c r="J488" i="8"/>
  <c r="AS488" i="8"/>
  <c r="AR475" i="8"/>
  <c r="AN456" i="8"/>
  <c r="V444" i="8"/>
  <c r="AN444" i="8"/>
  <c r="AI444" i="8"/>
  <c r="AT415" i="8"/>
  <c r="AS396" i="8"/>
  <c r="AT396" i="8"/>
  <c r="AM464" i="8"/>
  <c r="AO450" i="8"/>
  <c r="AQ441" i="8"/>
  <c r="AR441" i="8"/>
  <c r="AT441" i="8"/>
  <c r="J441" i="8"/>
  <c r="AI392" i="8"/>
  <c r="AL392" i="8"/>
  <c r="AM392" i="8"/>
  <c r="J392" i="8"/>
  <c r="V392" i="8"/>
  <c r="AN392" i="8"/>
  <c r="AO392" i="8"/>
  <c r="AT392" i="8" s="1"/>
  <c r="AN503" i="8"/>
  <c r="AR501" i="8"/>
  <c r="AM495" i="8"/>
  <c r="V487" i="8"/>
  <c r="V484" i="8"/>
  <c r="AI483" i="8"/>
  <c r="AO481" i="8"/>
  <c r="AS481" i="8" s="1"/>
  <c r="V503" i="8"/>
  <c r="V498" i="8"/>
  <c r="AI497" i="8"/>
  <c r="AL495" i="8"/>
  <c r="V494" i="8"/>
  <c r="AM488" i="8"/>
  <c r="AQ487" i="8"/>
  <c r="AL480" i="8"/>
  <c r="J479" i="8"/>
  <c r="AS479" i="8"/>
  <c r="V479" i="8"/>
  <c r="AN479" i="8"/>
  <c r="AI479" i="8"/>
  <c r="AP472" i="8"/>
  <c r="AN451" i="8"/>
  <c r="AO446" i="8"/>
  <c r="AT446" i="8" s="1"/>
  <c r="AL445" i="8"/>
  <c r="AP444" i="8"/>
  <c r="AR440" i="8"/>
  <c r="AT426" i="8"/>
  <c r="AP423" i="8"/>
  <c r="AI421" i="8"/>
  <c r="AN413" i="8"/>
  <c r="AQ497" i="8"/>
  <c r="J382" i="8"/>
  <c r="V382" i="8"/>
  <c r="AM382" i="8"/>
  <c r="AO382" i="8"/>
  <c r="AS382" i="8" s="1"/>
  <c r="AP382" i="8"/>
  <c r="AN505" i="8"/>
  <c r="AP483" i="8"/>
  <c r="AN468" i="8"/>
  <c r="AO503" i="8"/>
  <c r="AL488" i="8"/>
  <c r="AP487" i="8"/>
  <c r="AM481" i="8"/>
  <c r="AL473" i="8"/>
  <c r="AO472" i="8"/>
  <c r="AN464" i="8"/>
  <c r="AM463" i="8"/>
  <c r="AN462" i="8"/>
  <c r="AO459" i="8"/>
  <c r="V459" i="8"/>
  <c r="AN459" i="8"/>
  <c r="AI459" i="8"/>
  <c r="AO444" i="8"/>
  <c r="AR444" i="8" s="1"/>
  <c r="AM441" i="8"/>
  <c r="AQ440" i="8"/>
  <c r="AT439" i="8"/>
  <c r="L435" i="8"/>
  <c r="N435" i="8"/>
  <c r="V420" i="8"/>
  <c r="AM415" i="8"/>
  <c r="AQ382" i="8"/>
  <c r="L373" i="8"/>
  <c r="N373" i="8"/>
  <c r="AN496" i="8"/>
  <c r="AI495" i="8"/>
  <c r="AI486" i="8"/>
  <c r="AL486" i="8"/>
  <c r="AM486" i="8"/>
  <c r="AL481" i="8"/>
  <c r="AN471" i="8"/>
  <c r="AI471" i="8"/>
  <c r="AL471" i="8"/>
  <c r="AL463" i="8"/>
  <c r="AM446" i="8"/>
  <c r="AI445" i="8"/>
  <c r="AL441" i="8"/>
  <c r="V433" i="8"/>
  <c r="J433" i="8"/>
  <c r="AN433" i="8"/>
  <c r="AI433" i="8"/>
  <c r="AL433" i="8"/>
  <c r="AI423" i="8"/>
  <c r="AN401" i="8"/>
  <c r="AI401" i="8"/>
  <c r="AL401" i="8"/>
  <c r="AM401" i="8"/>
  <c r="AO401" i="8"/>
  <c r="AR401" i="8" s="1"/>
  <c r="AP401" i="8"/>
  <c r="AQ401" i="8"/>
  <c r="J401" i="8"/>
  <c r="AO399" i="8"/>
  <c r="AR399" i="8" s="1"/>
  <c r="AL382" i="8"/>
  <c r="L372" i="8"/>
  <c r="N372" i="8"/>
  <c r="AI336" i="8"/>
  <c r="AL336" i="8"/>
  <c r="AQ336" i="8"/>
  <c r="V336" i="8"/>
  <c r="AN336" i="8"/>
  <c r="AM336" i="8"/>
  <c r="AO336" i="8"/>
  <c r="AT336" i="8" s="1"/>
  <c r="AP336" i="8"/>
  <c r="AN434" i="8"/>
  <c r="AI425" i="8"/>
  <c r="AM425" i="8"/>
  <c r="L343" i="8"/>
  <c r="N343" i="8"/>
  <c r="N329" i="8"/>
  <c r="L329" i="8"/>
  <c r="AM307" i="8"/>
  <c r="AQ307" i="8"/>
  <c r="V307" i="8"/>
  <c r="AN307" i="8"/>
  <c r="AI307" i="8"/>
  <c r="AL307" i="8"/>
  <c r="AO307" i="8"/>
  <c r="AR307" i="8" s="1"/>
  <c r="AP307" i="8"/>
  <c r="AI466" i="8"/>
  <c r="J492" i="8"/>
  <c r="AR474" i="8"/>
  <c r="AQ466" i="8"/>
  <c r="AO458" i="8"/>
  <c r="AR458" i="8" s="1"/>
  <c r="V453" i="8"/>
  <c r="AI453" i="8"/>
  <c r="AP443" i="8"/>
  <c r="J442" i="8"/>
  <c r="AP406" i="8"/>
  <c r="L331" i="8"/>
  <c r="N331" i="8"/>
  <c r="V322" i="8"/>
  <c r="AL322" i="8"/>
  <c r="AM322" i="8"/>
  <c r="J322" i="8"/>
  <c r="AN322" i="8"/>
  <c r="AI322" i="8"/>
  <c r="AO322" i="8"/>
  <c r="AT322" i="8" s="1"/>
  <c r="AP322" i="8"/>
  <c r="AQ322" i="8"/>
  <c r="AI470" i="8"/>
  <c r="AP466" i="8"/>
  <c r="AO443" i="8"/>
  <c r="V419" i="8"/>
  <c r="AN419" i="8"/>
  <c r="AT412" i="8"/>
  <c r="V412" i="8"/>
  <c r="AN412" i="8"/>
  <c r="AO406" i="8"/>
  <c r="V405" i="8"/>
  <c r="AN405" i="8"/>
  <c r="AI405" i="8"/>
  <c r="V368" i="8"/>
  <c r="AN368" i="8"/>
  <c r="L366" i="8"/>
  <c r="AR335" i="8"/>
  <c r="AS335" i="8"/>
  <c r="N308" i="8"/>
  <c r="AQ492" i="8"/>
  <c r="AP474" i="8"/>
  <c r="AQ470" i="8"/>
  <c r="AO466" i="8"/>
  <c r="AS461" i="8"/>
  <c r="AM458" i="8"/>
  <c r="AT457" i="8"/>
  <c r="J447" i="8"/>
  <c r="AP437" i="8"/>
  <c r="AQ425" i="8"/>
  <c r="AQ419" i="8"/>
  <c r="AS412" i="8"/>
  <c r="AT405" i="8"/>
  <c r="L403" i="8"/>
  <c r="N403" i="8"/>
  <c r="L375" i="8"/>
  <c r="N375" i="8"/>
  <c r="AM466" i="8"/>
  <c r="AL458" i="8"/>
  <c r="AM443" i="8"/>
  <c r="AI442" i="8"/>
  <c r="AO442" i="8"/>
  <c r="AS442" i="8" s="1"/>
  <c r="AP425" i="8"/>
  <c r="AM406" i="8"/>
  <c r="J389" i="8"/>
  <c r="AS389" i="8"/>
  <c r="V389" i="8"/>
  <c r="AL387" i="8"/>
  <c r="AM387" i="8"/>
  <c r="AO387" i="8"/>
  <c r="V387" i="8"/>
  <c r="AN387" i="8"/>
  <c r="AI387" i="8"/>
  <c r="L379" i="8"/>
  <c r="N379" i="8"/>
  <c r="AQ376" i="8"/>
  <c r="AR376" i="8"/>
  <c r="J376" i="8"/>
  <c r="AS376" i="8"/>
  <c r="AT376" i="8"/>
  <c r="AT370" i="8"/>
  <c r="AI360" i="8"/>
  <c r="AL360" i="8"/>
  <c r="AQ360" i="8"/>
  <c r="J360" i="8"/>
  <c r="AL346" i="8"/>
  <c r="AM346" i="8"/>
  <c r="J346" i="8"/>
  <c r="V346" i="8"/>
  <c r="AN346" i="8"/>
  <c r="AI346" i="8"/>
  <c r="AS338" i="8"/>
  <c r="AT338" i="8"/>
  <c r="AR338" i="8"/>
  <c r="AO492" i="8"/>
  <c r="AT492" i="8" s="1"/>
  <c r="AL489" i="8"/>
  <c r="AL482" i="8"/>
  <c r="AL478" i="8"/>
  <c r="AO470" i="8"/>
  <c r="AL466" i="8"/>
  <c r="AQ465" i="8"/>
  <c r="AP453" i="8"/>
  <c r="AL443" i="8"/>
  <c r="V436" i="8"/>
  <c r="AO425" i="8"/>
  <c r="AT425" i="8" s="1"/>
  <c r="AO419" i="8"/>
  <c r="AI418" i="8"/>
  <c r="AL418" i="8"/>
  <c r="AO418" i="8"/>
  <c r="AS418" i="8" s="1"/>
  <c r="AQ412" i="8"/>
  <c r="AL406" i="8"/>
  <c r="AR405" i="8"/>
  <c r="AT389" i="8"/>
  <c r="AN377" i="8"/>
  <c r="AI377" i="8"/>
  <c r="AL377" i="8"/>
  <c r="AM377" i="8"/>
  <c r="AR377" i="8"/>
  <c r="J377" i="8"/>
  <c r="AN374" i="8"/>
  <c r="AI374" i="8"/>
  <c r="V374" i="8"/>
  <c r="AL374" i="8"/>
  <c r="AM374" i="8"/>
  <c r="L371" i="8"/>
  <c r="N371" i="8"/>
  <c r="AT368" i="8"/>
  <c r="AM499" i="8"/>
  <c r="AO485" i="8"/>
  <c r="AR485" i="8" s="1"/>
  <c r="AM474" i="8"/>
  <c r="AP465" i="8"/>
  <c r="AP461" i="8"/>
  <c r="AI458" i="8"/>
  <c r="V457" i="8"/>
  <c r="AO453" i="8"/>
  <c r="AR453" i="8" s="1"/>
  <c r="AQ442" i="8"/>
  <c r="AM437" i="8"/>
  <c r="AR436" i="8"/>
  <c r="AL425" i="8"/>
  <c r="AP412" i="8"/>
  <c r="AQ405" i="8"/>
  <c r="AR389" i="8"/>
  <c r="V388" i="8"/>
  <c r="AN388" i="8"/>
  <c r="AI388" i="8"/>
  <c r="V375" i="8"/>
  <c r="AN375" i="8"/>
  <c r="AS368" i="8"/>
  <c r="AR317" i="8"/>
  <c r="AT317" i="8"/>
  <c r="AQ417" i="8"/>
  <c r="AR417" i="8"/>
  <c r="J417" i="8"/>
  <c r="AS417" i="8"/>
  <c r="AI406" i="8"/>
  <c r="V402" i="8"/>
  <c r="AS402" i="8"/>
  <c r="AT402" i="8"/>
  <c r="J402" i="8"/>
  <c r="AR368" i="8"/>
  <c r="L348" i="8"/>
  <c r="N348" i="8"/>
  <c r="J333" i="8"/>
  <c r="AN333" i="8"/>
  <c r="V333" i="8"/>
  <c r="AI333" i="8"/>
  <c r="AL333" i="8"/>
  <c r="AM333" i="8"/>
  <c r="AO333" i="8"/>
  <c r="AS333" i="8" s="1"/>
  <c r="AP333" i="8"/>
  <c r="AQ333" i="8"/>
  <c r="AR333" i="8"/>
  <c r="AT333" i="8"/>
  <c r="AQ323" i="8"/>
  <c r="J323" i="8"/>
  <c r="V323" i="8"/>
  <c r="AN323" i="8"/>
  <c r="AL323" i="8"/>
  <c r="AI323" i="8"/>
  <c r="AM323" i="8"/>
  <c r="AO323" i="8"/>
  <c r="AP323" i="8"/>
  <c r="J309" i="8"/>
  <c r="AN309" i="8"/>
  <c r="V309" i="8"/>
  <c r="AI309" i="8"/>
  <c r="AL309" i="8"/>
  <c r="AM309" i="8"/>
  <c r="AO309" i="8"/>
  <c r="AT309" i="8" s="1"/>
  <c r="AP309" i="8"/>
  <c r="AQ309" i="8"/>
  <c r="AR309" i="8"/>
  <c r="AI312" i="8"/>
  <c r="AL312" i="8"/>
  <c r="AQ312" i="8"/>
  <c r="J312" i="8"/>
  <c r="V312" i="8"/>
  <c r="AN312" i="8"/>
  <c r="AS312" i="8"/>
  <c r="AR371" i="8"/>
  <c r="AS371" i="8"/>
  <c r="AT371" i="8"/>
  <c r="AQ346" i="8"/>
  <c r="AR434" i="8"/>
  <c r="J434" i="8"/>
  <c r="AS434" i="8"/>
  <c r="AT434" i="8"/>
  <c r="V416" i="8"/>
  <c r="V409" i="8"/>
  <c r="AP346" i="8"/>
  <c r="AI324" i="8"/>
  <c r="AL324" i="8"/>
  <c r="V324" i="8"/>
  <c r="AN324" i="8"/>
  <c r="AM324" i="8"/>
  <c r="AO324" i="8"/>
  <c r="AP324" i="8"/>
  <c r="J324" i="8"/>
  <c r="AN422" i="8"/>
  <c r="AI422" i="8"/>
  <c r="AM360" i="8"/>
  <c r="AO346" i="8"/>
  <c r="L315" i="8"/>
  <c r="N315" i="8"/>
  <c r="AO313" i="8"/>
  <c r="AT313" i="8" s="1"/>
  <c r="AQ313" i="8"/>
  <c r="V313" i="8"/>
  <c r="AI313" i="8"/>
  <c r="J313" i="8"/>
  <c r="AP313" i="8"/>
  <c r="AL358" i="8"/>
  <c r="AT358" i="8"/>
  <c r="AN358" i="8"/>
  <c r="J357" i="8"/>
  <c r="AS357" i="8"/>
  <c r="AN357" i="8"/>
  <c r="AI348" i="8"/>
  <c r="AL348" i="8"/>
  <c r="AR348" i="8"/>
  <c r="V348" i="8"/>
  <c r="AQ347" i="8"/>
  <c r="J347" i="8"/>
  <c r="AS347" i="8"/>
  <c r="V347" i="8"/>
  <c r="AN347" i="8"/>
  <c r="AL347" i="8"/>
  <c r="AS386" i="8"/>
  <c r="AT386" i="8"/>
  <c r="AQ379" i="8"/>
  <c r="V369" i="8"/>
  <c r="AI358" i="8"/>
  <c r="AM357" i="8"/>
  <c r="AM348" i="8"/>
  <c r="AM347" i="8"/>
  <c r="J438" i="8"/>
  <c r="J414" i="8"/>
  <c r="J365" i="8"/>
  <c r="J363" i="8"/>
  <c r="AL357" i="8"/>
  <c r="J455" i="8"/>
  <c r="AT448" i="8"/>
  <c r="J431" i="8"/>
  <c r="AT424" i="8"/>
  <c r="AO411" i="8"/>
  <c r="J407" i="8"/>
  <c r="AQ403" i="8"/>
  <c r="AT403" i="8"/>
  <c r="V391" i="8"/>
  <c r="AI391" i="8"/>
  <c r="AP379" i="8"/>
  <c r="AS354" i="8"/>
  <c r="AI347" i="8"/>
  <c r="AQ331" i="8"/>
  <c r="L396" i="8"/>
  <c r="N396" i="8"/>
  <c r="AO379" i="8"/>
  <c r="AS379" i="8" s="1"/>
  <c r="AR364" i="8"/>
  <c r="V364" i="8"/>
  <c r="AN364" i="8"/>
  <c r="AM364" i="8"/>
  <c r="AI357" i="8"/>
  <c r="AN353" i="8"/>
  <c r="AI353" i="8"/>
  <c r="AL353" i="8"/>
  <c r="AM353" i="8"/>
  <c r="AR353" i="8"/>
  <c r="AQ352" i="8"/>
  <c r="AR352" i="8"/>
  <c r="J352" i="8"/>
  <c r="AS352" i="8"/>
  <c r="AT352" i="8"/>
  <c r="AQ385" i="8"/>
  <c r="AI372" i="8"/>
  <c r="AR372" i="8"/>
  <c r="AT364" i="8"/>
  <c r="AL363" i="8"/>
  <c r="AM363" i="8"/>
  <c r="AO363" i="8"/>
  <c r="AR363" i="8" s="1"/>
  <c r="AT363" i="8"/>
  <c r="V358" i="8"/>
  <c r="J351" i="8"/>
  <c r="AN348" i="8"/>
  <c r="AO438" i="8"/>
  <c r="AT438" i="8" s="1"/>
  <c r="AO414" i="8"/>
  <c r="AT414" i="8" s="1"/>
  <c r="AP385" i="8"/>
  <c r="AM379" i="8"/>
  <c r="V378" i="8"/>
  <c r="AS372" i="8"/>
  <c r="AO365" i="8"/>
  <c r="AT365" i="8" s="1"/>
  <c r="AS364" i="8"/>
  <c r="L361" i="8"/>
  <c r="V357" i="8"/>
  <c r="AT353" i="8"/>
  <c r="AM341" i="8"/>
  <c r="J341" i="8"/>
  <c r="AS341" i="8"/>
  <c r="AO331" i="8"/>
  <c r="AT330" i="8"/>
  <c r="AO455" i="8"/>
  <c r="AO431" i="8"/>
  <c r="AR431" i="8" s="1"/>
  <c r="AO407" i="8"/>
  <c r="AR396" i="8"/>
  <c r="AO385" i="8"/>
  <c r="AR385" i="8" s="1"/>
  <c r="AI384" i="8"/>
  <c r="AL384" i="8"/>
  <c r="AL379" i="8"/>
  <c r="AQ378" i="8"/>
  <c r="AQ372" i="8"/>
  <c r="AQ364" i="8"/>
  <c r="AS353" i="8"/>
  <c r="AP352" i="8"/>
  <c r="AR340" i="8"/>
  <c r="AT340" i="8"/>
  <c r="V340" i="8"/>
  <c r="AN340" i="8"/>
  <c r="AM340" i="8"/>
  <c r="AS330" i="8"/>
  <c r="AQ371" i="8"/>
  <c r="V371" i="8"/>
  <c r="AN371" i="8"/>
  <c r="AM351" i="8"/>
  <c r="AO351" i="8"/>
  <c r="AL339" i="8"/>
  <c r="AM339" i="8"/>
  <c r="AO339" i="8"/>
  <c r="AS339" i="8" s="1"/>
  <c r="AN329" i="8"/>
  <c r="AI329" i="8"/>
  <c r="AL329" i="8"/>
  <c r="AM329" i="8"/>
  <c r="AR329" i="8"/>
  <c r="AQ328" i="8"/>
  <c r="J328" i="8"/>
  <c r="AR316" i="8"/>
  <c r="AT316" i="8"/>
  <c r="V316" i="8"/>
  <c r="AN316" i="8"/>
  <c r="AM316" i="8"/>
  <c r="AL315" i="8"/>
  <c r="AM315" i="8"/>
  <c r="AO315" i="8"/>
  <c r="AR315" i="8" s="1"/>
  <c r="J370" i="8"/>
  <c r="J327" i="8"/>
  <c r="AN350" i="8"/>
  <c r="AI350" i="8"/>
  <c r="AO350" i="8"/>
  <c r="AR350" i="8" s="1"/>
  <c r="AT329" i="8"/>
  <c r="AP371" i="8"/>
  <c r="AS362" i="8"/>
  <c r="AT362" i="8"/>
  <c r="AO361" i="8"/>
  <c r="AQ361" i="8"/>
  <c r="V361" i="8"/>
  <c r="AI361" i="8"/>
  <c r="AP351" i="8"/>
  <c r="AS329" i="8"/>
  <c r="AP328" i="8"/>
  <c r="AS316" i="8"/>
  <c r="AL370" i="8"/>
  <c r="AM370" i="8"/>
  <c r="AN369" i="8"/>
  <c r="AO369" i="8"/>
  <c r="AR369" i="8" s="1"/>
  <c r="J369" i="8"/>
  <c r="AQ329" i="8"/>
  <c r="AO328" i="8"/>
  <c r="AR328" i="8" s="1"/>
  <c r="AM327" i="8"/>
  <c r="AO327" i="8"/>
  <c r="AQ316" i="8"/>
  <c r="AN310" i="8"/>
  <c r="AS383" i="8"/>
  <c r="J383" i="8"/>
  <c r="AS359" i="8"/>
  <c r="J359" i="8"/>
  <c r="AO404" i="8"/>
  <c r="AR383" i="8"/>
  <c r="AO380" i="8"/>
  <c r="AI367" i="8"/>
  <c r="AQ366" i="8"/>
  <c r="AR359" i="8"/>
  <c r="AO356" i="8"/>
  <c r="AI343" i="8"/>
  <c r="AQ342" i="8"/>
  <c r="AO332" i="8"/>
  <c r="AI319" i="8"/>
  <c r="AO308" i="8"/>
  <c r="V306" i="8"/>
  <c r="AQ383" i="8"/>
  <c r="AQ359" i="8"/>
  <c r="AM332" i="8"/>
  <c r="AM308" i="8"/>
  <c r="AS317" i="8"/>
  <c r="J317" i="8"/>
  <c r="AT310" i="8"/>
  <c r="AQ310" i="8"/>
  <c r="C305" i="8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3" i="6"/>
  <c r="E3" i="6"/>
  <c r="C4" i="6"/>
  <c r="E4" i="6"/>
  <c r="B5" i="6" a="1"/>
  <c r="B5" i="6" s="1"/>
  <c r="C5" i="6"/>
  <c r="C6" i="6"/>
  <c r="C7" i="6"/>
  <c r="C8" i="6"/>
  <c r="E8" i="6"/>
  <c r="D13" i="6" s="1"/>
  <c r="C9" i="6"/>
  <c r="E9" i="6"/>
  <c r="C10" i="6"/>
  <c r="C12" i="6"/>
  <c r="C13" i="6"/>
  <c r="C14" i="6"/>
  <c r="C15" i="6"/>
  <c r="C16" i="6"/>
  <c r="C17" i="6"/>
  <c r="C18" i="6"/>
  <c r="C19" i="6"/>
  <c r="E46" i="6"/>
  <c r="C26" i="6"/>
  <c r="C28" i="6" s="1"/>
  <c r="C29" i="6"/>
  <c r="F32" i="6"/>
  <c r="E45" i="6"/>
  <c r="E47" i="6"/>
  <c r="E48" i="6"/>
  <c r="E49" i="6"/>
  <c r="E50" i="6"/>
  <c r="E51" i="6"/>
  <c r="E52" i="6"/>
  <c r="E53" i="6"/>
  <c r="E54" i="6"/>
  <c r="E55" i="6"/>
  <c r="O4" i="8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C32" i="6" s="1"/>
  <c r="P24" i="6"/>
  <c r="N24" i="6"/>
  <c r="M24" i="6"/>
  <c r="L24" i="6"/>
  <c r="R24" i="6" s="1"/>
  <c r="Q23" i="6" a="1"/>
  <c r="Q23" i="6" s="1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7" i="8"/>
  <c r="AA199" i="8"/>
  <c r="AA202" i="8"/>
  <c r="AA220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A194" i="8" s="1"/>
  <c r="AE23" i="8"/>
  <c r="AA203" i="8" s="1"/>
  <c r="AE24" i="8"/>
  <c r="AA208" i="8" s="1"/>
  <c r="AE25" i="8"/>
  <c r="AA215" i="8" s="1"/>
  <c r="AE26" i="8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AS425" i="8" l="1"/>
  <c r="AT315" i="8"/>
  <c r="AR425" i="8"/>
  <c r="AR495" i="8"/>
  <c r="AR446" i="8"/>
  <c r="AS495" i="8"/>
  <c r="AS315" i="8"/>
  <c r="AT307" i="8"/>
  <c r="AS497" i="8"/>
  <c r="AS350" i="8"/>
  <c r="AT398" i="8"/>
  <c r="AR469" i="8"/>
  <c r="AS414" i="8"/>
  <c r="AR496" i="8"/>
  <c r="AT385" i="8"/>
  <c r="AS355" i="8"/>
  <c r="AR382" i="8"/>
  <c r="AR355" i="8"/>
  <c r="AR415" i="8"/>
  <c r="AT350" i="8"/>
  <c r="AR365" i="8"/>
  <c r="AT399" i="8"/>
  <c r="AS496" i="8"/>
  <c r="AS421" i="8"/>
  <c r="AS365" i="8"/>
  <c r="AR477" i="8"/>
  <c r="AR339" i="8"/>
  <c r="AR334" i="8"/>
  <c r="AS426" i="8"/>
  <c r="AS446" i="8"/>
  <c r="AS307" i="8"/>
  <c r="AT423" i="8"/>
  <c r="AR414" i="8"/>
  <c r="AT463" i="8"/>
  <c r="AS394" i="8"/>
  <c r="AS326" i="8"/>
  <c r="AT475" i="8"/>
  <c r="AR326" i="8"/>
  <c r="AS398" i="8"/>
  <c r="AT469" i="8"/>
  <c r="AS431" i="8"/>
  <c r="AR438" i="8"/>
  <c r="AT473" i="8"/>
  <c r="AS381" i="8"/>
  <c r="AT369" i="8"/>
  <c r="AS473" i="8"/>
  <c r="L429" i="8"/>
  <c r="N429" i="8"/>
  <c r="L360" i="8"/>
  <c r="N360" i="8"/>
  <c r="N389" i="8"/>
  <c r="L389" i="8"/>
  <c r="AR466" i="8"/>
  <c r="AS466" i="8"/>
  <c r="AT466" i="8"/>
  <c r="AR400" i="8"/>
  <c r="AS400" i="8"/>
  <c r="AT400" i="8"/>
  <c r="L333" i="8"/>
  <c r="N333" i="8"/>
  <c r="AA221" i="8"/>
  <c r="AA225" i="8"/>
  <c r="AA222" i="8"/>
  <c r="AA223" i="8"/>
  <c r="AA224" i="8"/>
  <c r="AA226" i="8"/>
  <c r="AS324" i="8"/>
  <c r="AT324" i="8"/>
  <c r="AR324" i="8"/>
  <c r="L321" i="8"/>
  <c r="N321" i="8"/>
  <c r="L357" i="8"/>
  <c r="N357" i="8"/>
  <c r="L487" i="8"/>
  <c r="N487" i="8"/>
  <c r="AR411" i="8"/>
  <c r="AS411" i="8"/>
  <c r="AT411" i="8"/>
  <c r="AR455" i="8"/>
  <c r="AT455" i="8"/>
  <c r="AS455" i="8"/>
  <c r="L427" i="8"/>
  <c r="N427" i="8"/>
  <c r="AR332" i="8"/>
  <c r="AS332" i="8"/>
  <c r="AT332" i="8"/>
  <c r="L446" i="8"/>
  <c r="N446" i="8"/>
  <c r="AR493" i="8"/>
  <c r="AS493" i="8"/>
  <c r="AT493" i="8"/>
  <c r="AR472" i="8"/>
  <c r="AT472" i="8"/>
  <c r="AS472" i="8"/>
  <c r="AR337" i="8"/>
  <c r="AS337" i="8"/>
  <c r="AT337" i="8"/>
  <c r="AR323" i="8"/>
  <c r="AT323" i="8"/>
  <c r="AS323" i="8"/>
  <c r="L431" i="8"/>
  <c r="N431" i="8"/>
  <c r="AR449" i="8"/>
  <c r="AT449" i="8"/>
  <c r="AS449" i="8"/>
  <c r="AR351" i="8"/>
  <c r="AS351" i="8"/>
  <c r="AT351" i="8"/>
  <c r="AR407" i="8"/>
  <c r="AS407" i="8"/>
  <c r="AT407" i="8"/>
  <c r="N381" i="8"/>
  <c r="L381" i="8"/>
  <c r="AR429" i="8"/>
  <c r="AS429" i="8"/>
  <c r="AT429" i="8"/>
  <c r="AS454" i="8"/>
  <c r="AR454" i="8"/>
  <c r="AT454" i="8"/>
  <c r="AR308" i="8"/>
  <c r="AS308" i="8"/>
  <c r="AT308" i="8"/>
  <c r="L351" i="8"/>
  <c r="N351" i="8"/>
  <c r="AR442" i="8"/>
  <c r="L433" i="8"/>
  <c r="N433" i="8"/>
  <c r="AR450" i="8"/>
  <c r="AT450" i="8"/>
  <c r="AS450" i="8"/>
  <c r="AT381" i="8"/>
  <c r="AR331" i="8"/>
  <c r="AS331" i="8"/>
  <c r="AT379" i="8"/>
  <c r="L312" i="8"/>
  <c r="N312" i="8"/>
  <c r="AS393" i="8"/>
  <c r="L399" i="8"/>
  <c r="N399" i="8"/>
  <c r="L421" i="8"/>
  <c r="N421" i="8"/>
  <c r="AR356" i="8"/>
  <c r="AS356" i="8"/>
  <c r="AT356" i="8"/>
  <c r="AS327" i="8"/>
  <c r="AR327" i="8"/>
  <c r="AT361" i="8"/>
  <c r="AS361" i="8"/>
  <c r="AR361" i="8"/>
  <c r="L402" i="8"/>
  <c r="N402" i="8"/>
  <c r="L442" i="8"/>
  <c r="N442" i="8"/>
  <c r="L393" i="8"/>
  <c r="N393" i="8"/>
  <c r="AS399" i="8"/>
  <c r="AT345" i="8"/>
  <c r="AR483" i="8"/>
  <c r="AT483" i="8"/>
  <c r="AS483" i="8"/>
  <c r="L455" i="8"/>
  <c r="N455" i="8"/>
  <c r="AS463" i="8"/>
  <c r="L415" i="8"/>
  <c r="N415" i="8"/>
  <c r="AR421" i="8"/>
  <c r="AS345" i="8"/>
  <c r="AT328" i="8"/>
  <c r="N341" i="8"/>
  <c r="L341" i="8"/>
  <c r="L377" i="8"/>
  <c r="N377" i="8"/>
  <c r="AR470" i="8"/>
  <c r="AT470" i="8"/>
  <c r="AR443" i="8"/>
  <c r="AS443" i="8"/>
  <c r="AT443" i="8"/>
  <c r="AR503" i="8"/>
  <c r="AT503" i="8"/>
  <c r="AS503" i="8"/>
  <c r="L345" i="8"/>
  <c r="N345" i="8"/>
  <c r="C506" i="8"/>
  <c r="AS328" i="8"/>
  <c r="N313" i="8"/>
  <c r="L313" i="8"/>
  <c r="L323" i="8"/>
  <c r="N323" i="8"/>
  <c r="AS395" i="8"/>
  <c r="AT395" i="8"/>
  <c r="N400" i="8"/>
  <c r="L400" i="8"/>
  <c r="AR462" i="8"/>
  <c r="AT445" i="8"/>
  <c r="AR468" i="8"/>
  <c r="AS468" i="8"/>
  <c r="L493" i="8"/>
  <c r="N493" i="8"/>
  <c r="AT462" i="8"/>
  <c r="AR380" i="8"/>
  <c r="AS380" i="8"/>
  <c r="AT380" i="8"/>
  <c r="L328" i="8"/>
  <c r="N328" i="8"/>
  <c r="N363" i="8"/>
  <c r="L363" i="8"/>
  <c r="N408" i="8"/>
  <c r="L408" i="8"/>
  <c r="AS369" i="8"/>
  <c r="AT331" i="8"/>
  <c r="L401" i="8"/>
  <c r="N401" i="8"/>
  <c r="AS470" i="8"/>
  <c r="AT442" i="8"/>
  <c r="L477" i="8"/>
  <c r="N477" i="8"/>
  <c r="N464" i="8"/>
  <c r="L464" i="8"/>
  <c r="AT505" i="8"/>
  <c r="AR404" i="8"/>
  <c r="AS404" i="8"/>
  <c r="AT404" i="8"/>
  <c r="L369" i="8"/>
  <c r="N369" i="8"/>
  <c r="AS453" i="8"/>
  <c r="AT453" i="8"/>
  <c r="AR492" i="8"/>
  <c r="AS458" i="8"/>
  <c r="AT458" i="8"/>
  <c r="AS477" i="8"/>
  <c r="AT464" i="8"/>
  <c r="AS505" i="8"/>
  <c r="AT500" i="8"/>
  <c r="AS500" i="8"/>
  <c r="AR500" i="8"/>
  <c r="N365" i="8"/>
  <c r="L365" i="8"/>
  <c r="L417" i="8"/>
  <c r="N417" i="8"/>
  <c r="L376" i="8"/>
  <c r="N376" i="8"/>
  <c r="AS392" i="8"/>
  <c r="AR392" i="8"/>
  <c r="AS444" i="8"/>
  <c r="AR497" i="8"/>
  <c r="N451" i="8"/>
  <c r="L451" i="8"/>
  <c r="N505" i="8"/>
  <c r="L505" i="8"/>
  <c r="AA201" i="8"/>
  <c r="D14" i="6"/>
  <c r="L352" i="8"/>
  <c r="N352" i="8"/>
  <c r="AS492" i="8"/>
  <c r="AS423" i="8"/>
  <c r="N423" i="8"/>
  <c r="L423" i="8"/>
  <c r="AT481" i="8"/>
  <c r="L355" i="8"/>
  <c r="N355" i="8"/>
  <c r="L398" i="8"/>
  <c r="N398" i="8"/>
  <c r="L469" i="8"/>
  <c r="N469" i="8"/>
  <c r="AA200" i="8"/>
  <c r="AS385" i="8"/>
  <c r="AR346" i="8"/>
  <c r="AT346" i="8"/>
  <c r="N434" i="8"/>
  <c r="L434" i="8"/>
  <c r="AS336" i="8"/>
  <c r="L392" i="8"/>
  <c r="N392" i="8"/>
  <c r="AT444" i="8"/>
  <c r="L473" i="8"/>
  <c r="N473" i="8"/>
  <c r="AR481" i="8"/>
  <c r="AT410" i="8"/>
  <c r="L327" i="8"/>
  <c r="N327" i="8"/>
  <c r="L414" i="8"/>
  <c r="N414" i="8"/>
  <c r="AR418" i="8"/>
  <c r="AT418" i="8"/>
  <c r="AR336" i="8"/>
  <c r="N382" i="8"/>
  <c r="L382" i="8"/>
  <c r="AS410" i="8"/>
  <c r="L500" i="8"/>
  <c r="N500" i="8"/>
  <c r="N317" i="8"/>
  <c r="L317" i="8"/>
  <c r="AS420" i="8"/>
  <c r="AR420" i="8"/>
  <c r="L481" i="8"/>
  <c r="N481" i="8"/>
  <c r="AT456" i="8"/>
  <c r="AS456" i="8"/>
  <c r="AR379" i="8"/>
  <c r="N347" i="8"/>
  <c r="L347" i="8"/>
  <c r="L492" i="8"/>
  <c r="N492" i="8"/>
  <c r="AS401" i="8"/>
  <c r="AT401" i="8"/>
  <c r="AA198" i="8"/>
  <c r="L370" i="8"/>
  <c r="N370" i="8"/>
  <c r="AT339" i="8"/>
  <c r="AS485" i="8"/>
  <c r="AT485" i="8"/>
  <c r="AS322" i="8"/>
  <c r="L326" i="8"/>
  <c r="N326" i="8"/>
  <c r="AT413" i="8"/>
  <c r="AS413" i="8"/>
  <c r="L395" i="8"/>
  <c r="N395" i="8"/>
  <c r="L410" i="8"/>
  <c r="N410" i="8"/>
  <c r="AR313" i="8"/>
  <c r="AS313" i="8"/>
  <c r="AS363" i="8"/>
  <c r="AR322" i="8"/>
  <c r="AT382" i="8"/>
  <c r="AA196" i="8"/>
  <c r="L359" i="8"/>
  <c r="N359" i="8"/>
  <c r="N438" i="8"/>
  <c r="L438" i="8"/>
  <c r="AS309" i="8"/>
  <c r="L488" i="8"/>
  <c r="N488" i="8"/>
  <c r="AS432" i="8"/>
  <c r="AR432" i="8"/>
  <c r="AT432" i="8"/>
  <c r="L472" i="8"/>
  <c r="N472" i="8"/>
  <c r="AR445" i="8"/>
  <c r="AS491" i="8"/>
  <c r="AT491" i="8"/>
  <c r="AR491" i="8"/>
  <c r="N479" i="8"/>
  <c r="L479" i="8"/>
  <c r="N334" i="8"/>
  <c r="L334" i="8"/>
  <c r="AT431" i="8"/>
  <c r="L322" i="8"/>
  <c r="N322" i="8"/>
  <c r="AR459" i="8"/>
  <c r="AS459" i="8"/>
  <c r="AT459" i="8"/>
  <c r="AA195" i="8"/>
  <c r="L407" i="8"/>
  <c r="N407" i="8"/>
  <c r="AS438" i="8"/>
  <c r="L324" i="8"/>
  <c r="N324" i="8"/>
  <c r="L309" i="8"/>
  <c r="N309" i="8"/>
  <c r="AR419" i="8"/>
  <c r="AT419" i="8"/>
  <c r="AS346" i="8"/>
  <c r="AT387" i="8"/>
  <c r="AR387" i="8"/>
  <c r="AS387" i="8"/>
  <c r="AR406" i="8"/>
  <c r="AS406" i="8"/>
  <c r="AT406" i="8"/>
  <c r="L441" i="8"/>
  <c r="N441" i="8"/>
  <c r="AT321" i="8"/>
  <c r="L383" i="8"/>
  <c r="N383" i="8"/>
  <c r="L346" i="8"/>
  <c r="N346" i="8"/>
  <c r="N447" i="8"/>
  <c r="L447" i="8"/>
  <c r="AT327" i="8"/>
  <c r="L495" i="8"/>
  <c r="N495" i="8"/>
  <c r="L462" i="8"/>
  <c r="N462" i="8"/>
  <c r="N337" i="8"/>
  <c r="L337" i="8"/>
  <c r="AS419" i="8"/>
  <c r="AT468" i="8"/>
  <c r="C30" i="6"/>
  <c r="C11" i="6"/>
  <c r="C20" i="6"/>
  <c r="T3" i="54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S157" i="8" l="1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64" i="8"/>
  <c r="AK116" i="8"/>
  <c r="AK71" i="8"/>
  <c r="AK131" i="8"/>
  <c r="AK140" i="8"/>
  <c r="AK59" i="8"/>
  <c r="AK156" i="8"/>
  <c r="AK82" i="8"/>
  <c r="AK150" i="8"/>
  <c r="AK132" i="8"/>
  <c r="AK121" i="8"/>
  <c r="AK175" i="8"/>
  <c r="AK151" i="8"/>
  <c r="AK167" i="8"/>
  <c r="AK159" i="8"/>
  <c r="AK174" i="8"/>
  <c r="AK137" i="8"/>
  <c r="AK86" i="8"/>
  <c r="AK20" i="8"/>
  <c r="AK110" i="8"/>
  <c r="AK108" i="8"/>
  <c r="AK177" i="8"/>
  <c r="AK91" i="8"/>
  <c r="AK126" i="8"/>
  <c r="AK120" i="8"/>
  <c r="AK138" i="8"/>
  <c r="AK163" i="8"/>
  <c r="AK84" i="8"/>
  <c r="AK28" i="8"/>
  <c r="AK29" i="8"/>
  <c r="AK38" i="8"/>
  <c r="AK106" i="8"/>
  <c r="AK158" i="8"/>
  <c r="AK113" i="8"/>
  <c r="AK157" i="8"/>
  <c r="AK65" i="8"/>
  <c r="AK136" i="8"/>
  <c r="AK43" i="8"/>
  <c r="AK118" i="8"/>
  <c r="AK144" i="8"/>
  <c r="AK139" i="8"/>
  <c r="AK178" i="8"/>
  <c r="AK186" i="8"/>
  <c r="AK54" i="8"/>
  <c r="AK176" i="8"/>
  <c r="AK122" i="8"/>
  <c r="AK30" i="8"/>
  <c r="AK143" i="8"/>
  <c r="AK109" i="8"/>
  <c r="AK114" i="8"/>
  <c r="AK17" i="8"/>
  <c r="AK111" i="8"/>
  <c r="AK112" i="8"/>
  <c r="AK134" i="8"/>
  <c r="AK171" i="8"/>
  <c r="AK72" i="8"/>
  <c r="AK165" i="8"/>
  <c r="AK187" i="8"/>
  <c r="AK146" i="8"/>
  <c r="AK130" i="8"/>
  <c r="AK107" i="8"/>
  <c r="AK145" i="8"/>
  <c r="AK124" i="8"/>
  <c r="AK166" i="8"/>
  <c r="AK74" i="8"/>
  <c r="AK129" i="8"/>
  <c r="AK135" i="8"/>
  <c r="AK115" i="8"/>
  <c r="AK128" i="8"/>
  <c r="AK184" i="8"/>
  <c r="AK36" i="8"/>
  <c r="AK95" i="8"/>
  <c r="AK169" i="8"/>
  <c r="AK141" i="8"/>
  <c r="AK83" i="8"/>
  <c r="AK152" i="8"/>
  <c r="AK125" i="8"/>
  <c r="AK133" i="8"/>
  <c r="AK127" i="8"/>
  <c r="AK117" i="8"/>
  <c r="AK103" i="8"/>
  <c r="AK16" i="8"/>
  <c r="AK161" i="8"/>
  <c r="AK119" i="8"/>
  <c r="AK123" i="8"/>
  <c r="I198" i="8" l="1"/>
  <c r="I197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E13" i="8" l="1"/>
  <c r="AL13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R12" i="8" l="1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B5" i="5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M100" i="8"/>
  <c r="P100" i="8" s="1"/>
  <c r="Q305" i="8"/>
  <c r="H8" i="8"/>
  <c r="H9" i="8"/>
  <c r="H10" i="8"/>
  <c r="H11" i="8"/>
  <c r="O305" i="8"/>
  <c r="P305" i="8"/>
  <c r="K305" i="8"/>
  <c r="M305" i="8"/>
  <c r="M65" i="8"/>
  <c r="P65" i="8" s="1"/>
  <c r="M79" i="8"/>
  <c r="P79" i="8" s="1"/>
  <c r="M91" i="8"/>
  <c r="P91" i="8" s="1"/>
  <c r="M51" i="8"/>
  <c r="P51" i="8" s="1"/>
  <c r="AL14" i="8"/>
  <c r="AM14" i="8"/>
  <c r="V279" i="8" l="1"/>
  <c r="AN279" i="8"/>
  <c r="AI279" i="8"/>
  <c r="AO279" i="8"/>
  <c r="AS279" i="8" s="1"/>
  <c r="AO284" i="8"/>
  <c r="AT284" i="8" s="1"/>
  <c r="V284" i="8"/>
  <c r="AI284" i="8"/>
  <c r="AR284" i="8"/>
  <c r="AN302" i="8"/>
  <c r="AI302" i="8"/>
  <c r="V302" i="8"/>
  <c r="AO302" i="8"/>
  <c r="AS302" i="8" s="1"/>
  <c r="AT302" i="8"/>
  <c r="AR302" i="8"/>
  <c r="AI282" i="8"/>
  <c r="AN282" i="8"/>
  <c r="V282" i="8"/>
  <c r="AO282" i="8"/>
  <c r="AT282" i="8" s="1"/>
  <c r="AO289" i="8"/>
  <c r="AS289" i="8" s="1"/>
  <c r="AI289" i="8"/>
  <c r="V289" i="8"/>
  <c r="AR289" i="8"/>
  <c r="AI301" i="8"/>
  <c r="V301" i="8"/>
  <c r="AO301" i="8"/>
  <c r="AS301" i="8" s="1"/>
  <c r="AR301" i="8"/>
  <c r="AI281" i="8"/>
  <c r="V281" i="8"/>
  <c r="AO281" i="8"/>
  <c r="AT281" i="8" s="1"/>
  <c r="AS281" i="8"/>
  <c r="AO288" i="8"/>
  <c r="AS288" i="8" s="1"/>
  <c r="AN288" i="8"/>
  <c r="V288" i="8"/>
  <c r="AI288" i="8"/>
  <c r="AO290" i="8"/>
  <c r="AS290" i="8" s="1"/>
  <c r="AN290" i="8"/>
  <c r="AI290" i="8"/>
  <c r="V290" i="8"/>
  <c r="AI283" i="8"/>
  <c r="V283" i="8"/>
  <c r="AO283" i="8"/>
  <c r="AT283" i="8" s="1"/>
  <c r="AS283" i="8"/>
  <c r="AR283" i="8"/>
  <c r="AO287" i="8"/>
  <c r="AT287" i="8" s="1"/>
  <c r="AN287" i="8"/>
  <c r="AI287" i="8"/>
  <c r="V287" i="8"/>
  <c r="AO291" i="8"/>
  <c r="AR291" i="8" s="1"/>
  <c r="AN291" i="8"/>
  <c r="AI291" i="8"/>
  <c r="V291" i="8"/>
  <c r="AT291" i="8"/>
  <c r="V304" i="8"/>
  <c r="AI304" i="8"/>
  <c r="AO304" i="8"/>
  <c r="AS304" i="8" s="1"/>
  <c r="AI305" i="8"/>
  <c r="AN305" i="8"/>
  <c r="V305" i="8"/>
  <c r="AO305" i="8"/>
  <c r="AT305" i="8" s="1"/>
  <c r="AO292" i="8"/>
  <c r="AS292" i="8" s="1"/>
  <c r="V292" i="8"/>
  <c r="AI292" i="8"/>
  <c r="AI277" i="8"/>
  <c r="V277" i="8"/>
  <c r="AO277" i="8"/>
  <c r="AS277" i="8" s="1"/>
  <c r="AT277" i="8"/>
  <c r="AR277" i="8"/>
  <c r="AO286" i="8"/>
  <c r="AT286" i="8" s="1"/>
  <c r="AI286" i="8"/>
  <c r="AN286" i="8"/>
  <c r="V286" i="8"/>
  <c r="AO293" i="8"/>
  <c r="AT293" i="8" s="1"/>
  <c r="AI293" i="8"/>
  <c r="V293" i="8"/>
  <c r="AO285" i="8"/>
  <c r="AT285" i="8" s="1"/>
  <c r="AI285" i="8"/>
  <c r="V285" i="8"/>
  <c r="AS285" i="8"/>
  <c r="AR285" i="8"/>
  <c r="AO294" i="8"/>
  <c r="AS294" i="8" s="1"/>
  <c r="AI294" i="8"/>
  <c r="V294" i="8"/>
  <c r="V280" i="8"/>
  <c r="AI280" i="8"/>
  <c r="AO280" i="8"/>
  <c r="AS280" i="8" s="1"/>
  <c r="V295" i="8"/>
  <c r="AO295" i="8"/>
  <c r="AR295" i="8" s="1"/>
  <c r="AN295" i="8"/>
  <c r="AI295" i="8"/>
  <c r="AT295" i="8"/>
  <c r="AS295" i="8"/>
  <c r="V303" i="8"/>
  <c r="AN303" i="8"/>
  <c r="AI303" i="8"/>
  <c r="AO303" i="8"/>
  <c r="AS303" i="8" s="1"/>
  <c r="AR303" i="8"/>
  <c r="AI297" i="8"/>
  <c r="V297" i="8"/>
  <c r="AO297" i="8"/>
  <c r="AR297" i="8" s="1"/>
  <c r="AS297" i="8"/>
  <c r="AI298" i="8"/>
  <c r="V298" i="8"/>
  <c r="AO298" i="8"/>
  <c r="AR298" i="8" s="1"/>
  <c r="AN298" i="8"/>
  <c r="AS298" i="8"/>
  <c r="AN278" i="8"/>
  <c r="AI278" i="8"/>
  <c r="V278" i="8"/>
  <c r="AO278" i="8"/>
  <c r="AS278" i="8" s="1"/>
  <c r="AI275" i="8"/>
  <c r="V275" i="8"/>
  <c r="AO275" i="8"/>
  <c r="AR275" i="8" s="1"/>
  <c r="AI299" i="8"/>
  <c r="V299" i="8"/>
  <c r="AO299" i="8"/>
  <c r="AR299" i="8" s="1"/>
  <c r="AS299" i="8"/>
  <c r="V296" i="8"/>
  <c r="AO296" i="8"/>
  <c r="AR296" i="8" s="1"/>
  <c r="AI296" i="8"/>
  <c r="AI276" i="8"/>
  <c r="V276" i="8"/>
  <c r="AO276" i="8"/>
  <c r="AR276" i="8" s="1"/>
  <c r="AS276" i="8"/>
  <c r="AN300" i="8"/>
  <c r="AI300" i="8"/>
  <c r="V300" i="8"/>
  <c r="AO300" i="8"/>
  <c r="AR300" i="8" s="1"/>
  <c r="H11" i="5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Q293" i="8"/>
  <c r="AN293" i="8"/>
  <c r="AP293" i="8"/>
  <c r="AQ294" i="8"/>
  <c r="AN294" i="8"/>
  <c r="AP294" i="8"/>
  <c r="AP295" i="8"/>
  <c r="AQ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P302" i="8"/>
  <c r="AQ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P286" i="8"/>
  <c r="AQ286" i="8"/>
  <c r="AP34" i="8"/>
  <c r="AQ34" i="8"/>
  <c r="AP298" i="8"/>
  <c r="AQ298" i="8"/>
  <c r="AP299" i="8"/>
  <c r="AQ299" i="8"/>
  <c r="AN299" i="8"/>
  <c r="AP282" i="8"/>
  <c r="AQ282" i="8"/>
  <c r="AN283" i="8"/>
  <c r="AP283" i="8"/>
  <c r="AQ283" i="8"/>
  <c r="AN284" i="8"/>
  <c r="AP284" i="8"/>
  <c r="AQ284" i="8"/>
  <c r="AQ287" i="8"/>
  <c r="AP287" i="8"/>
  <c r="AP305" i="8"/>
  <c r="AQ305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P290" i="8"/>
  <c r="AQ14" i="8"/>
  <c r="AP14" i="8"/>
  <c r="AP279" i="8"/>
  <c r="AQ279" i="8"/>
  <c r="AP303" i="8"/>
  <c r="AQ303" i="8"/>
  <c r="AQ291" i="8"/>
  <c r="AP291" i="8"/>
  <c r="AQ292" i="8"/>
  <c r="AN292" i="8"/>
  <c r="AP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S284" i="8" l="1"/>
  <c r="AT276" i="8"/>
  <c r="AT301" i="8"/>
  <c r="AR279" i="8"/>
  <c r="AT289" i="8"/>
  <c r="AR278" i="8"/>
  <c r="AT297" i="8"/>
  <c r="AT275" i="8"/>
  <c r="AT303" i="8"/>
  <c r="AR282" i="8"/>
  <c r="AR304" i="8"/>
  <c r="AT304" i="8"/>
  <c r="AT290" i="8"/>
  <c r="AR280" i="8"/>
  <c r="AR288" i="8"/>
  <c r="AT288" i="8"/>
  <c r="AT300" i="8"/>
  <c r="AS275" i="8"/>
  <c r="AT294" i="8"/>
  <c r="AR286" i="8"/>
  <c r="AR305" i="8"/>
  <c r="AR287" i="8"/>
  <c r="AR294" i="8"/>
  <c r="AS286" i="8"/>
  <c r="AS305" i="8"/>
  <c r="AS287" i="8"/>
  <c r="AS300" i="8"/>
  <c r="AT299" i="8"/>
  <c r="AT298" i="8"/>
  <c r="AR281" i="8"/>
  <c r="AS282" i="8"/>
  <c r="AT279" i="8"/>
  <c r="AR293" i="8"/>
  <c r="AR292" i="8"/>
  <c r="AT280" i="8"/>
  <c r="AS293" i="8"/>
  <c r="AT292" i="8"/>
  <c r="AS291" i="8"/>
  <c r="AT296" i="8"/>
  <c r="AT278" i="8"/>
  <c r="AS296" i="8"/>
  <c r="AR290" i="8"/>
  <c r="E36" i="8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Q15" i="8" l="1"/>
  <c r="AP15" i="8"/>
  <c r="AQ17" i="8"/>
  <c r="AP17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AM15" i="8"/>
  <c r="AL15" i="8"/>
  <c r="AI14" i="8"/>
  <c r="AI13" i="8"/>
  <c r="V14" i="8"/>
  <c r="V13" i="8"/>
  <c r="AN13" i="8" l="1"/>
  <c r="AN14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M16" i="8"/>
  <c r="AL16" i="8"/>
  <c r="AI15" i="8"/>
  <c r="AL17" i="8"/>
  <c r="AM17" i="8"/>
  <c r="V15" i="8"/>
  <c r="AO13" i="8"/>
  <c r="AO14" i="8"/>
  <c r="AN15" i="8" l="1"/>
  <c r="AS14" i="8"/>
  <c r="AR14" i="8"/>
  <c r="AS13" i="8"/>
  <c r="AR13" i="8"/>
  <c r="AT14" i="8"/>
  <c r="AT13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I16" i="8"/>
  <c r="AI17" i="8"/>
  <c r="AI18" i="8"/>
  <c r="AL18" i="8"/>
  <c r="AM18" i="8"/>
  <c r="V18" i="8"/>
  <c r="AO15" i="8"/>
  <c r="AS15" i="8" l="1"/>
  <c r="AT15" i="8"/>
  <c r="AR15" i="8"/>
  <c r="AN18" i="8"/>
  <c r="I16" i="8"/>
  <c r="AB16" i="8"/>
  <c r="H17" i="8"/>
  <c r="AB17" i="8" s="1"/>
  <c r="AP20" i="8"/>
  <c r="AQ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M19" i="8"/>
  <c r="AI19" i="8"/>
  <c r="AL19" i="8"/>
  <c r="AO18" i="8"/>
  <c r="AN17" i="8" l="1"/>
  <c r="AN16" i="8"/>
  <c r="AS18" i="8"/>
  <c r="AR18" i="8"/>
  <c r="AT18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M20" i="8"/>
  <c r="AI20" i="8"/>
  <c r="AL20" i="8"/>
  <c r="V19" i="8"/>
  <c r="V16" i="8"/>
  <c r="V17" i="8"/>
  <c r="AN19" i="8" l="1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AI21" i="8"/>
  <c r="AM21" i="8"/>
  <c r="AL21" i="8"/>
  <c r="AO19" i="8"/>
  <c r="AO16" i="8"/>
  <c r="AO17" i="8"/>
  <c r="AT17" i="8" l="1"/>
  <c r="AS17" i="8"/>
  <c r="AR17" i="8"/>
  <c r="AT16" i="8"/>
  <c r="AS16" i="8"/>
  <c r="AR16" i="8"/>
  <c r="AN20" i="8"/>
  <c r="AS19" i="8"/>
  <c r="AR19" i="8"/>
  <c r="AT19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AL22" i="8"/>
  <c r="AM22" i="8"/>
  <c r="AI22" i="8"/>
  <c r="V20" i="8"/>
  <c r="V21" i="8"/>
  <c r="AN21" i="8" l="1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L23" i="8"/>
  <c r="AI23" i="8"/>
  <c r="AM23" i="8"/>
  <c r="AO21" i="8"/>
  <c r="V22" i="8"/>
  <c r="AO20" i="8"/>
  <c r="AR20" i="8" l="1"/>
  <c r="AS20" i="8"/>
  <c r="AT20" i="8"/>
  <c r="AS21" i="8"/>
  <c r="AR21" i="8"/>
  <c r="AT21" i="8"/>
  <c r="AN22" i="8"/>
  <c r="AP25" i="8"/>
  <c r="AQ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L24" i="8"/>
  <c r="AI24" i="8"/>
  <c r="AM24" i="8"/>
  <c r="AO22" i="8"/>
  <c r="V23" i="8"/>
  <c r="AR22" i="8" l="1"/>
  <c r="AS22" i="8"/>
  <c r="AT22" i="8"/>
  <c r="AN23" i="8"/>
  <c r="AP26" i="8"/>
  <c r="AQ26" i="8"/>
  <c r="AP45" i="8"/>
  <c r="AQ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AL25" i="8"/>
  <c r="AM25" i="8"/>
  <c r="AI25" i="8"/>
  <c r="AO23" i="8"/>
  <c r="V24" i="8"/>
  <c r="AS23" i="8" l="1"/>
  <c r="AR23" i="8"/>
  <c r="AT23" i="8"/>
  <c r="AN2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AI26" i="8"/>
  <c r="AM26" i="8"/>
  <c r="AL26" i="8"/>
  <c r="AO24" i="8"/>
  <c r="V25" i="8"/>
  <c r="AR24" i="8" l="1"/>
  <c r="AS24" i="8"/>
  <c r="AT24" i="8"/>
  <c r="AN25" i="8"/>
  <c r="AP28" i="8"/>
  <c r="AQ28" i="8"/>
  <c r="AP47" i="8"/>
  <c r="AQ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AL27" i="8"/>
  <c r="AM27" i="8"/>
  <c r="AI27" i="8"/>
  <c r="V26" i="8"/>
  <c r="AO25" i="8"/>
  <c r="AR25" i="8" l="1"/>
  <c r="AS25" i="8"/>
  <c r="AT25" i="8"/>
  <c r="AN2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AI28" i="8"/>
  <c r="AL28" i="8"/>
  <c r="AM28" i="8"/>
  <c r="AO26" i="8"/>
  <c r="V27" i="8"/>
  <c r="AT26" i="8" l="1"/>
  <c r="AR26" i="8"/>
  <c r="AS26" i="8"/>
  <c r="AN27" i="8"/>
  <c r="AP29" i="8"/>
  <c r="AQ29" i="8"/>
  <c r="AP49" i="8"/>
  <c r="AQ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L29" i="8"/>
  <c r="AM29" i="8"/>
  <c r="AO27" i="8"/>
  <c r="AR27" i="8" l="1"/>
  <c r="AT27" i="8"/>
  <c r="AS27" i="8"/>
  <c r="AN2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I29" i="8"/>
  <c r="AI30" i="8"/>
  <c r="AM30" i="8"/>
  <c r="AL30" i="8"/>
  <c r="V28" i="8"/>
  <c r="AP32" i="8" l="1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AL31" i="8"/>
  <c r="AM31" i="8"/>
  <c r="AI31" i="8"/>
  <c r="AO28" i="8"/>
  <c r="V31" i="8"/>
  <c r="AN30" i="8" l="1"/>
  <c r="AT28" i="8"/>
  <c r="AS28" i="8"/>
  <c r="AR28" i="8"/>
  <c r="AN29" i="8"/>
  <c r="AN31" i="8"/>
  <c r="AP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AI44" i="8"/>
  <c r="AI42" i="8"/>
  <c r="AM32" i="8"/>
  <c r="AI51" i="8"/>
  <c r="AI36" i="8"/>
  <c r="AI33" i="8"/>
  <c r="AI34" i="8"/>
  <c r="AI39" i="8"/>
  <c r="AI41" i="8"/>
  <c r="AI48" i="8"/>
  <c r="AI50" i="8"/>
  <c r="AI38" i="8"/>
  <c r="AI43" i="8"/>
  <c r="AI40" i="8"/>
  <c r="AI49" i="8"/>
  <c r="AI46" i="8"/>
  <c r="AI47" i="8"/>
  <c r="AL32" i="8"/>
  <c r="AI37" i="8"/>
  <c r="AI35" i="8"/>
  <c r="AI32" i="8"/>
  <c r="AI45" i="8"/>
  <c r="V29" i="8"/>
  <c r="V47" i="8"/>
  <c r="V41" i="8"/>
  <c r="V32" i="8"/>
  <c r="V51" i="8"/>
  <c r="V49" i="8"/>
  <c r="V44" i="8"/>
  <c r="V34" i="8"/>
  <c r="V35" i="8"/>
  <c r="V33" i="8"/>
  <c r="V37" i="8"/>
  <c r="V39" i="8"/>
  <c r="V40" i="8"/>
  <c r="V42" i="8"/>
  <c r="V48" i="8"/>
  <c r="V50" i="8"/>
  <c r="AO31" i="8"/>
  <c r="V30" i="8"/>
  <c r="V46" i="8"/>
  <c r="V45" i="8"/>
  <c r="AN32" i="8" l="1"/>
  <c r="AN51" i="8"/>
  <c r="AN33" i="8"/>
  <c r="AN34" i="8"/>
  <c r="AN35" i="8"/>
  <c r="AN37" i="8"/>
  <c r="AN39" i="8"/>
  <c r="AN40" i="8"/>
  <c r="AN41" i="8"/>
  <c r="AN42" i="8"/>
  <c r="AN44" i="8"/>
  <c r="AN45" i="8"/>
  <c r="AN46" i="8"/>
  <c r="AN47" i="8"/>
  <c r="AN48" i="8"/>
  <c r="AN49" i="8"/>
  <c r="AN50" i="8"/>
  <c r="AS31" i="8"/>
  <c r="AR31" i="8"/>
  <c r="AT3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L33" i="8"/>
  <c r="AI52" i="8"/>
  <c r="AM33" i="8"/>
  <c r="AO42" i="8"/>
  <c r="AO39" i="8"/>
  <c r="AO33" i="8"/>
  <c r="AO47" i="8"/>
  <c r="AO29" i="8"/>
  <c r="AO37" i="8"/>
  <c r="AO48" i="8"/>
  <c r="AO35" i="8"/>
  <c r="AO32" i="8"/>
  <c r="AO50" i="8"/>
  <c r="AO30" i="8"/>
  <c r="AO49" i="8"/>
  <c r="AO51" i="8"/>
  <c r="AO40" i="8"/>
  <c r="V52" i="8"/>
  <c r="AO44" i="8"/>
  <c r="AO41" i="8"/>
  <c r="AO34" i="8"/>
  <c r="AO46" i="8"/>
  <c r="AO45" i="8"/>
  <c r="AR30" i="8" l="1"/>
  <c r="AS30" i="8"/>
  <c r="AT30" i="8"/>
  <c r="AR29" i="8"/>
  <c r="AS29" i="8"/>
  <c r="AT29" i="8"/>
  <c r="AN38" i="8"/>
  <c r="AN36" i="8"/>
  <c r="AN43" i="8"/>
  <c r="AS40" i="8"/>
  <c r="AR40" i="8"/>
  <c r="AT40" i="8"/>
  <c r="AS41" i="8"/>
  <c r="AR41" i="8"/>
  <c r="AT41" i="8"/>
  <c r="AR39" i="8"/>
  <c r="AS39" i="8"/>
  <c r="AT39" i="8"/>
  <c r="AS47" i="8"/>
  <c r="AT47" i="8"/>
  <c r="AR47" i="8"/>
  <c r="AR34" i="8"/>
  <c r="AS34" i="8"/>
  <c r="AT34" i="8"/>
  <c r="AT50" i="8"/>
  <c r="AR50" i="8"/>
  <c r="AS50" i="8"/>
  <c r="AS37" i="8"/>
  <c r="AT37" i="8"/>
  <c r="AR37" i="8"/>
  <c r="AS49" i="8"/>
  <c r="AT49" i="8"/>
  <c r="AR49" i="8"/>
  <c r="AS44" i="8"/>
  <c r="AR44" i="8"/>
  <c r="AT44" i="8"/>
  <c r="AS48" i="8"/>
  <c r="AR48" i="8"/>
  <c r="AT48" i="8"/>
  <c r="AT46" i="8"/>
  <c r="AS46" i="8"/>
  <c r="AR46" i="8"/>
  <c r="AS33" i="8"/>
  <c r="AR33" i="8"/>
  <c r="AT33" i="8"/>
  <c r="AS35" i="8"/>
  <c r="AT35" i="8"/>
  <c r="AR35" i="8"/>
  <c r="AS45" i="8"/>
  <c r="AT45" i="8"/>
  <c r="AR45" i="8"/>
  <c r="AR42" i="8"/>
  <c r="AT42" i="8"/>
  <c r="AS42" i="8"/>
  <c r="AN52" i="8"/>
  <c r="AS51" i="8"/>
  <c r="AR51" i="8"/>
  <c r="AR32" i="8"/>
  <c r="AS32" i="8"/>
  <c r="AT51" i="8"/>
  <c r="AT3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AM34" i="8"/>
  <c r="AL34" i="8"/>
  <c r="AI53" i="8"/>
  <c r="V53" i="8"/>
  <c r="AO52" i="8"/>
  <c r="V36" i="8"/>
  <c r="V38" i="8"/>
  <c r="V43" i="8"/>
  <c r="AT52" i="8" l="1"/>
  <c r="AS52" i="8"/>
  <c r="AR52" i="8"/>
  <c r="AN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L35" i="8"/>
  <c r="AM35" i="8"/>
  <c r="AI54" i="8"/>
  <c r="AO38" i="8"/>
  <c r="AO43" i="8"/>
  <c r="AO53" i="8"/>
  <c r="AO36" i="8"/>
  <c r="AT38" i="8" l="1"/>
  <c r="AR38" i="8"/>
  <c r="AS38" i="8"/>
  <c r="AR43" i="8"/>
  <c r="AT43" i="8"/>
  <c r="AS43" i="8"/>
  <c r="AT36" i="8"/>
  <c r="AS36" i="8"/>
  <c r="AR36" i="8"/>
  <c r="AN54" i="8"/>
  <c r="AR53" i="8"/>
  <c r="AS53" i="8"/>
  <c r="AT53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L36" i="8"/>
  <c r="AM36" i="8"/>
  <c r="AI55" i="8"/>
  <c r="V55" i="8"/>
  <c r="V54" i="8"/>
  <c r="AN55" i="8" l="1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I56" i="8"/>
  <c r="AL37" i="8"/>
  <c r="AM37" i="8"/>
  <c r="AO55" i="8"/>
  <c r="V56" i="8"/>
  <c r="AO54" i="8"/>
  <c r="AS54" i="8" l="1"/>
  <c r="AR54" i="8"/>
  <c r="AT54" i="8"/>
  <c r="AN56" i="8"/>
  <c r="AS55" i="8"/>
  <c r="AR55" i="8"/>
  <c r="AT55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AL38" i="8"/>
  <c r="AM38" i="8"/>
  <c r="AI57" i="8"/>
  <c r="V57" i="8"/>
  <c r="AO56" i="8"/>
  <c r="AR56" i="8" l="1"/>
  <c r="AS56" i="8"/>
  <c r="AT56" i="8"/>
  <c r="AN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L39" i="8"/>
  <c r="AM39" i="8"/>
  <c r="AI58" i="8"/>
  <c r="AO57" i="8"/>
  <c r="V58" i="8"/>
  <c r="AN58" i="8" l="1"/>
  <c r="AR57" i="8"/>
  <c r="AS57" i="8"/>
  <c r="AT57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M40" i="8"/>
  <c r="AL40" i="8"/>
  <c r="AI59" i="8"/>
  <c r="AO58" i="8"/>
  <c r="AR58" i="8" l="1"/>
  <c r="AS58" i="8"/>
  <c r="AT58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AL41" i="8"/>
  <c r="AI60" i="8"/>
  <c r="AM41" i="8"/>
  <c r="V60" i="8"/>
  <c r="AN59" i="8" l="1"/>
  <c r="AN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AI61" i="8"/>
  <c r="AL42" i="8"/>
  <c r="AM42" i="8"/>
  <c r="AM43" i="8" s="1"/>
  <c r="AO60" i="8"/>
  <c r="V61" i="8"/>
  <c r="V59" i="8"/>
  <c r="AR60" i="8" l="1"/>
  <c r="AS60" i="8"/>
  <c r="AT60" i="8"/>
  <c r="AN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L43" i="8"/>
  <c r="AI62" i="8"/>
  <c r="AM44" i="8"/>
  <c r="AO59" i="8"/>
  <c r="V62" i="8"/>
  <c r="AO61" i="8"/>
  <c r="AS59" i="8" l="1"/>
  <c r="AT59" i="8"/>
  <c r="AR59" i="8"/>
  <c r="AS61" i="8"/>
  <c r="AT61" i="8"/>
  <c r="AR61" i="8"/>
  <c r="AN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L44" i="8"/>
  <c r="AM45" i="8"/>
  <c r="AI63" i="8"/>
  <c r="V63" i="8"/>
  <c r="AO62" i="8"/>
  <c r="AN63" i="8" l="1"/>
  <c r="AS62" i="8"/>
  <c r="AR62" i="8"/>
  <c r="AT62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L45" i="8"/>
  <c r="AI64" i="8"/>
  <c r="AM46" i="8"/>
  <c r="V64" i="8"/>
  <c r="AO63" i="8"/>
  <c r="AN64" i="8" l="1"/>
  <c r="AS63" i="8"/>
  <c r="AR63" i="8"/>
  <c r="AT63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L46" i="8"/>
  <c r="AI65" i="8"/>
  <c r="AM47" i="8"/>
  <c r="AO64" i="8"/>
  <c r="AT64" i="8" l="1"/>
  <c r="AS64" i="8"/>
  <c r="AR64" i="8"/>
  <c r="AQ67" i="8"/>
  <c r="AP67" i="8"/>
  <c r="I46" i="8"/>
  <c r="H47" i="8"/>
  <c r="AB47" i="8" s="1"/>
  <c r="K196" i="8"/>
  <c r="M196" i="8"/>
  <c r="P196" i="8" s="1"/>
  <c r="Q66" i="8"/>
  <c r="N66" i="8"/>
  <c r="O66" i="8" s="1"/>
  <c r="L66" i="8"/>
  <c r="J67" i="8"/>
  <c r="M67" i="8"/>
  <c r="P67" i="8" s="1"/>
  <c r="K67" i="8"/>
  <c r="B69" i="8"/>
  <c r="E68" i="8"/>
  <c r="AL47" i="8"/>
  <c r="AM48" i="8"/>
  <c r="AM49" i="8" s="1"/>
  <c r="AI66" i="8"/>
  <c r="AO66" i="8"/>
  <c r="V66" i="8"/>
  <c r="AN65" i="8" l="1"/>
  <c r="AN66" i="8"/>
  <c r="AS66" i="8"/>
  <c r="AR66" i="8"/>
  <c r="AT66" i="8"/>
  <c r="AP68" i="8"/>
  <c r="AQ68" i="8"/>
  <c r="I47" i="8"/>
  <c r="H48" i="8"/>
  <c r="AB48" i="8" s="1"/>
  <c r="K197" i="8"/>
  <c r="M197" i="8"/>
  <c r="P197" i="8" s="1"/>
  <c r="K68" i="8"/>
  <c r="M68" i="8"/>
  <c r="P68" i="8" s="1"/>
  <c r="J68" i="8"/>
  <c r="B70" i="8"/>
  <c r="E69" i="8"/>
  <c r="N67" i="8"/>
  <c r="O67" i="8" s="1"/>
  <c r="Q67" i="8"/>
  <c r="L67" i="8"/>
  <c r="AI67" i="8"/>
  <c r="AM50" i="8"/>
  <c r="AL48" i="8"/>
  <c r="AO67" i="8"/>
  <c r="V67" i="8"/>
  <c r="V65" i="8"/>
  <c r="AN67" i="8" l="1"/>
  <c r="AP69" i="8"/>
  <c r="AQ69" i="8"/>
  <c r="I48" i="8"/>
  <c r="H49" i="8"/>
  <c r="AB49" i="8" s="1"/>
  <c r="K198" i="8"/>
  <c r="M198" i="8"/>
  <c r="P198" i="8" s="1"/>
  <c r="K69" i="8"/>
  <c r="M69" i="8"/>
  <c r="P69" i="8" s="1"/>
  <c r="J69" i="8"/>
  <c r="B71" i="8"/>
  <c r="E70" i="8"/>
  <c r="Q68" i="8"/>
  <c r="L68" i="8"/>
  <c r="N68" i="8"/>
  <c r="O68" i="8" s="1"/>
  <c r="AL49" i="8"/>
  <c r="AM51" i="8"/>
  <c r="AI68" i="8"/>
  <c r="AS67" i="8"/>
  <c r="AR67" i="8"/>
  <c r="AO65" i="8"/>
  <c r="AT67" i="8"/>
  <c r="AO68" i="8"/>
  <c r="V68" i="8"/>
  <c r="AR65" i="8" l="1"/>
  <c r="AS65" i="8"/>
  <c r="AT65" i="8"/>
  <c r="AN68" i="8"/>
  <c r="AP70" i="8"/>
  <c r="AQ70" i="8"/>
  <c r="I49" i="8"/>
  <c r="H50" i="8"/>
  <c r="AB50" i="8" s="1"/>
  <c r="K199" i="8"/>
  <c r="M199" i="8"/>
  <c r="P199" i="8" s="1"/>
  <c r="Q198" i="8"/>
  <c r="K70" i="8"/>
  <c r="J70" i="8"/>
  <c r="M70" i="8"/>
  <c r="P70" i="8" s="1"/>
  <c r="B72" i="8"/>
  <c r="E71" i="8"/>
  <c r="Q69" i="8"/>
  <c r="N69" i="8"/>
  <c r="O69" i="8" s="1"/>
  <c r="L69" i="8"/>
  <c r="AI69" i="8"/>
  <c r="AM52" i="8"/>
  <c r="AM53" i="8" s="1"/>
  <c r="AL50" i="8"/>
  <c r="AS68" i="8"/>
  <c r="AR68" i="8"/>
  <c r="V69" i="8"/>
  <c r="AT68" i="8"/>
  <c r="AO69" i="8"/>
  <c r="AN69" i="8" l="1"/>
  <c r="AP71" i="8"/>
  <c r="AQ71" i="8"/>
  <c r="I50" i="8"/>
  <c r="H51" i="8"/>
  <c r="AB51" i="8" s="1"/>
  <c r="E72" i="8"/>
  <c r="B73" i="8"/>
  <c r="K200" i="8"/>
  <c r="M200" i="8"/>
  <c r="P200" i="8" s="1"/>
  <c r="O198" i="8"/>
  <c r="K71" i="8"/>
  <c r="M71" i="8"/>
  <c r="P71" i="8" s="1"/>
  <c r="J71" i="8"/>
  <c r="Q70" i="8"/>
  <c r="L70" i="8"/>
  <c r="N70" i="8"/>
  <c r="O70" i="8" s="1"/>
  <c r="AM54" i="8"/>
  <c r="AL51" i="8"/>
  <c r="AI70" i="8"/>
  <c r="AS69" i="8"/>
  <c r="V70" i="8"/>
  <c r="AT69" i="8"/>
  <c r="AO70" i="8"/>
  <c r="AR69" i="8"/>
  <c r="AN70" i="8" l="1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Q71" i="8"/>
  <c r="N71" i="8"/>
  <c r="O71" i="8" s="1"/>
  <c r="L71" i="8"/>
  <c r="AM55" i="8"/>
  <c r="AL52" i="8"/>
  <c r="AI71" i="8"/>
  <c r="AT70" i="8"/>
  <c r="AS70" i="8"/>
  <c r="AR70" i="8"/>
  <c r="AP73" i="8" l="1"/>
  <c r="AQ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AM56" i="8"/>
  <c r="AI72" i="8"/>
  <c r="AL53" i="8"/>
  <c r="AN71" i="8" l="1"/>
  <c r="O201" i="8"/>
  <c r="AP74" i="8"/>
  <c r="AQ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AI73" i="8"/>
  <c r="AL54" i="8"/>
  <c r="AM57" i="8"/>
  <c r="V73" i="8"/>
  <c r="AO73" i="8"/>
  <c r="V71" i="8"/>
  <c r="AO71" i="8"/>
  <c r="AN72" i="8" l="1"/>
  <c r="AN73" i="8"/>
  <c r="AP75" i="8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AL55" i="8"/>
  <c r="AI74" i="8"/>
  <c r="AM58" i="8"/>
  <c r="V72" i="8"/>
  <c r="AR71" i="8"/>
  <c r="AS73" i="8"/>
  <c r="AR73" i="8"/>
  <c r="AO72" i="8"/>
  <c r="AS71" i="8"/>
  <c r="AT73" i="8"/>
  <c r="AT71" i="8"/>
  <c r="AP76" i="8" l="1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AM59" i="8"/>
  <c r="AL56" i="8"/>
  <c r="AI75" i="8"/>
  <c r="AO75" i="8"/>
  <c r="V75" i="8"/>
  <c r="AT72" i="8"/>
  <c r="AS72" i="8"/>
  <c r="AR72" i="8"/>
  <c r="AN74" i="8" l="1"/>
  <c r="AN7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AI76" i="8"/>
  <c r="AM60" i="8"/>
  <c r="AL57" i="8"/>
  <c r="AO76" i="8"/>
  <c r="AT75" i="8"/>
  <c r="AS75" i="8"/>
  <c r="V74" i="8"/>
  <c r="AO74" i="8"/>
  <c r="AR75" i="8"/>
  <c r="V76" i="8"/>
  <c r="AN76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M80" i="8"/>
  <c r="P80" i="8" s="1"/>
  <c r="AI77" i="8"/>
  <c r="AL58" i="8"/>
  <c r="AM61" i="8"/>
  <c r="AR76" i="8"/>
  <c r="AO77" i="8"/>
  <c r="AT76" i="8"/>
  <c r="AS76" i="8"/>
  <c r="V77" i="8"/>
  <c r="AT74" i="8"/>
  <c r="AS74" i="8"/>
  <c r="AR74" i="8"/>
  <c r="AN77" i="8" l="1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M81" i="8"/>
  <c r="P81" i="8" s="1"/>
  <c r="AL59" i="8"/>
  <c r="AM62" i="8"/>
  <c r="AI78" i="8"/>
  <c r="AS77" i="8"/>
  <c r="AO78" i="8"/>
  <c r="AR77" i="8"/>
  <c r="AT77" i="8"/>
  <c r="AP80" i="8" l="1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M82" i="8"/>
  <c r="P82" i="8" s="1"/>
  <c r="AI80" i="8"/>
  <c r="AL60" i="8"/>
  <c r="AM63" i="8"/>
  <c r="AI79" i="8"/>
  <c r="AR78" i="8"/>
  <c r="AS78" i="8"/>
  <c r="V78" i="8"/>
  <c r="AT78" i="8"/>
  <c r="AO79" i="8"/>
  <c r="AN78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AL61" i="8"/>
  <c r="AM64" i="8"/>
  <c r="AI81" i="8"/>
  <c r="AT79" i="8"/>
  <c r="AS79" i="8"/>
  <c r="AR79" i="8"/>
  <c r="AO80" i="8"/>
  <c r="V79" i="8"/>
  <c r="AN79" i="8" l="1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K211" i="8"/>
  <c r="M211" i="8"/>
  <c r="P211" i="8" s="1"/>
  <c r="O209" i="8"/>
  <c r="AI82" i="8"/>
  <c r="AM65" i="8"/>
  <c r="AL62" i="8"/>
  <c r="AS80" i="8"/>
  <c r="AR80" i="8"/>
  <c r="V80" i="8"/>
  <c r="AT80" i="8"/>
  <c r="AO81" i="8"/>
  <c r="AN80" i="8" l="1"/>
  <c r="O81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K212" i="8"/>
  <c r="M212" i="8"/>
  <c r="P212" i="8" s="1"/>
  <c r="AM66" i="8"/>
  <c r="AL63" i="8"/>
  <c r="AT81" i="8"/>
  <c r="V81" i="8"/>
  <c r="AS81" i="8"/>
  <c r="AR81" i="8"/>
  <c r="AN81" i="8" l="1"/>
  <c r="O82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AL64" i="8"/>
  <c r="AM67" i="8"/>
  <c r="AI83" i="8"/>
  <c r="AO82" i="8"/>
  <c r="AN82" i="8" l="1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AL65" i="8"/>
  <c r="AL66" i="8" s="1"/>
  <c r="AM68" i="8"/>
  <c r="AL67" i="8"/>
  <c r="AI84" i="8"/>
  <c r="AS82" i="8"/>
  <c r="AR82" i="8"/>
  <c r="V82" i="8"/>
  <c r="AT82" i="8"/>
  <c r="AN83" i="8" l="1"/>
  <c r="AQ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AI85" i="8"/>
  <c r="AL68" i="8"/>
  <c r="AM69" i="8"/>
  <c r="V83" i="8"/>
  <c r="AO83" i="8"/>
  <c r="AO85" i="8"/>
  <c r="V85" i="8"/>
  <c r="AN84" i="8" l="1"/>
  <c r="AN85" i="8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AM70" i="8"/>
  <c r="AL69" i="8"/>
  <c r="AI86" i="8"/>
  <c r="AR85" i="8"/>
  <c r="AT85" i="8"/>
  <c r="AT83" i="8"/>
  <c r="AR83" i="8"/>
  <c r="AS85" i="8"/>
  <c r="V84" i="8"/>
  <c r="AO84" i="8"/>
  <c r="AS83" i="8"/>
  <c r="AQ88" i="8" l="1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AM71" i="8"/>
  <c r="AI87" i="8"/>
  <c r="AL70" i="8"/>
  <c r="AS84" i="8"/>
  <c r="AT84" i="8"/>
  <c r="AO87" i="8"/>
  <c r="AR84" i="8"/>
  <c r="V87" i="8"/>
  <c r="AN86" i="8" l="1"/>
  <c r="AN8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AL71" i="8"/>
  <c r="AI88" i="8"/>
  <c r="AM72" i="8"/>
  <c r="AO88" i="8"/>
  <c r="AO86" i="8"/>
  <c r="AS87" i="8"/>
  <c r="V88" i="8"/>
  <c r="V86" i="8"/>
  <c r="AT87" i="8"/>
  <c r="AR87" i="8"/>
  <c r="AN88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AL72" i="8"/>
  <c r="AM73" i="8"/>
  <c r="AI89" i="8"/>
  <c r="AS88" i="8"/>
  <c r="AR86" i="8"/>
  <c r="V89" i="8"/>
  <c r="AR88" i="8"/>
  <c r="AT88" i="8"/>
  <c r="AS86" i="8"/>
  <c r="AO89" i="8"/>
  <c r="AT86" i="8"/>
  <c r="AN89" i="8" l="1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AM74" i="8"/>
  <c r="AI90" i="8"/>
  <c r="AL73" i="8"/>
  <c r="AR89" i="8"/>
  <c r="V90" i="8"/>
  <c r="AS89" i="8"/>
  <c r="AO90" i="8"/>
  <c r="AT89" i="8"/>
  <c r="AN90" i="8" l="1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AM75" i="8"/>
  <c r="AI91" i="8"/>
  <c r="AL74" i="8"/>
  <c r="AR90" i="8"/>
  <c r="AT90" i="8"/>
  <c r="AS90" i="8"/>
  <c r="AP93" i="8" l="1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AL75" i="8"/>
  <c r="AM76" i="8"/>
  <c r="AI92" i="8"/>
  <c r="V92" i="8"/>
  <c r="AO92" i="8"/>
  <c r="AN91" i="8" l="1"/>
  <c r="AN92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AL76" i="8"/>
  <c r="AI93" i="8"/>
  <c r="AM77" i="8"/>
  <c r="AR92" i="8"/>
  <c r="V93" i="8"/>
  <c r="AT92" i="8"/>
  <c r="AO91" i="8"/>
  <c r="AO93" i="8"/>
  <c r="AS92" i="8"/>
  <c r="V91" i="8"/>
  <c r="AN93" i="8" l="1"/>
  <c r="AP95" i="8"/>
  <c r="AQ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AM78" i="8"/>
  <c r="AI94" i="8"/>
  <c r="AL77" i="8"/>
  <c r="AO94" i="8"/>
  <c r="AS93" i="8"/>
  <c r="AR91" i="8"/>
  <c r="V94" i="8"/>
  <c r="AS91" i="8"/>
  <c r="AT91" i="8"/>
  <c r="AR93" i="8"/>
  <c r="AT93" i="8"/>
  <c r="AN94" i="8" l="1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AI95" i="8"/>
  <c r="AL78" i="8"/>
  <c r="AM79" i="8"/>
  <c r="AR94" i="8"/>
  <c r="AT94" i="8"/>
  <c r="AS94" i="8"/>
  <c r="Q96" i="8" l="1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AM80" i="8"/>
  <c r="AI96" i="8"/>
  <c r="AL79" i="8"/>
  <c r="AO96" i="8"/>
  <c r="V96" i="8"/>
  <c r="AN95" i="8" l="1"/>
  <c r="AN9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AM81" i="8"/>
  <c r="AI97" i="8"/>
  <c r="AL80" i="8"/>
  <c r="AO95" i="8"/>
  <c r="V95" i="8"/>
  <c r="AR96" i="8"/>
  <c r="AO97" i="8"/>
  <c r="V97" i="8"/>
  <c r="AS96" i="8"/>
  <c r="AT96" i="8"/>
  <c r="AN97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AM82" i="8"/>
  <c r="AI98" i="8"/>
  <c r="AL81" i="8"/>
  <c r="AS97" i="8"/>
  <c r="AR95" i="8"/>
  <c r="AO98" i="8"/>
  <c r="AS95" i="8"/>
  <c r="AT95" i="8"/>
  <c r="AR97" i="8"/>
  <c r="V98" i="8"/>
  <c r="AT97" i="8"/>
  <c r="AN98" i="8" l="1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M102" i="8"/>
  <c r="P102" i="8" s="1"/>
  <c r="AI99" i="8"/>
  <c r="AL82" i="8"/>
  <c r="AM83" i="8"/>
  <c r="AR98" i="8"/>
  <c r="AT98" i="8"/>
  <c r="AS98" i="8"/>
  <c r="AO99" i="8"/>
  <c r="V99" i="8"/>
  <c r="AN99" i="8" l="1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M103" i="8"/>
  <c r="P103" i="8" s="1"/>
  <c r="AI100" i="8"/>
  <c r="AM84" i="8"/>
  <c r="AL83" i="8"/>
  <c r="AT99" i="8"/>
  <c r="AS99" i="8"/>
  <c r="V100" i="8"/>
  <c r="AO100" i="8"/>
  <c r="AR99" i="8"/>
  <c r="AN100" i="8" l="1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AI101" i="8"/>
  <c r="AL84" i="8"/>
  <c r="AM85" i="8"/>
  <c r="V101" i="8"/>
  <c r="AR100" i="8"/>
  <c r="AS100" i="8"/>
  <c r="AO101" i="8"/>
  <c r="AT100" i="8"/>
  <c r="AN101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AL85" i="8"/>
  <c r="AM86" i="8"/>
  <c r="AI102" i="8"/>
  <c r="AT101" i="8"/>
  <c r="AS101" i="8"/>
  <c r="AO102" i="8"/>
  <c r="AR101" i="8"/>
  <c r="V102" i="8"/>
  <c r="AN102" i="8" l="1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AI103" i="8"/>
  <c r="AM87" i="8"/>
  <c r="AL86" i="8"/>
  <c r="AS102" i="8"/>
  <c r="AR102" i="8"/>
  <c r="AT102" i="8"/>
  <c r="L104" i="8" l="1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AL87" i="8"/>
  <c r="AM88" i="8"/>
  <c r="AI104" i="8"/>
  <c r="AO104" i="8"/>
  <c r="V104" i="8"/>
  <c r="AN103" i="8" l="1"/>
  <c r="AN104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AM89" i="8"/>
  <c r="AI105" i="8"/>
  <c r="AL88" i="8"/>
  <c r="V105" i="8"/>
  <c r="AR104" i="8"/>
  <c r="V103" i="8"/>
  <c r="AO103" i="8"/>
  <c r="AS104" i="8"/>
  <c r="AT104" i="8"/>
  <c r="AO105" i="8"/>
  <c r="AN105" i="8" l="1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AL89" i="8"/>
  <c r="AM90" i="8"/>
  <c r="AI106" i="8"/>
  <c r="AR105" i="8"/>
  <c r="AS105" i="8"/>
  <c r="AT105" i="8"/>
  <c r="AT103" i="8"/>
  <c r="AR103" i="8"/>
  <c r="AS103" i="8"/>
  <c r="E109" i="8" l="1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AM91" i="8"/>
  <c r="AL90" i="8"/>
  <c r="AI107" i="8"/>
  <c r="AN106" i="8" l="1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AL91" i="8"/>
  <c r="AM92" i="8"/>
  <c r="AI108" i="8"/>
  <c r="V106" i="8"/>
  <c r="AO106" i="8"/>
  <c r="AN10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AL92" i="8"/>
  <c r="AM93" i="8"/>
  <c r="AI109" i="8"/>
  <c r="AO107" i="8"/>
  <c r="AR106" i="8"/>
  <c r="AS106" i="8"/>
  <c r="AT106" i="8"/>
  <c r="V107" i="8"/>
  <c r="AN108" i="8" l="1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AM94" i="8"/>
  <c r="AL93" i="8"/>
  <c r="AI110" i="8"/>
  <c r="AO108" i="8"/>
  <c r="AT107" i="8"/>
  <c r="AR107" i="8"/>
  <c r="V108" i="8"/>
  <c r="AS107" i="8"/>
  <c r="AN109" i="8" l="1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AM95" i="8"/>
  <c r="AL94" i="8"/>
  <c r="AI111" i="8"/>
  <c r="AO109" i="8"/>
  <c r="AT108" i="8"/>
  <c r="AS108" i="8"/>
  <c r="V109" i="8"/>
  <c r="AR108" i="8"/>
  <c r="AN110" i="8" l="1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AL95" i="8"/>
  <c r="AM96" i="8"/>
  <c r="AI112" i="8"/>
  <c r="AS109" i="8"/>
  <c r="AR109" i="8"/>
  <c r="V110" i="8"/>
  <c r="AT109" i="8"/>
  <c r="AO110" i="8"/>
  <c r="AN111" i="8" l="1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B245" i="8"/>
  <c r="AM97" i="8"/>
  <c r="AI113" i="8"/>
  <c r="AL96" i="8"/>
  <c r="V111" i="8"/>
  <c r="AR110" i="8"/>
  <c r="AS110" i="8"/>
  <c r="AT110" i="8"/>
  <c r="AQ96" i="8"/>
  <c r="AO111" i="8"/>
  <c r="AN112" i="8" l="1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E245" i="8"/>
  <c r="B246" i="8"/>
  <c r="AM98" i="8"/>
  <c r="AI114" i="8"/>
  <c r="AL97" i="8"/>
  <c r="AQ97" i="8"/>
  <c r="AT111" i="8"/>
  <c r="AR111" i="8"/>
  <c r="AO112" i="8"/>
  <c r="V112" i="8"/>
  <c r="AS111" i="8"/>
  <c r="AP96" i="8"/>
  <c r="AO245" i="8" l="1"/>
  <c r="AT245" i="8" s="1"/>
  <c r="AI245" i="8"/>
  <c r="V245" i="8"/>
  <c r="AS245" i="8"/>
  <c r="AR245" i="8"/>
  <c r="AN113" i="8"/>
  <c r="AQ245" i="8"/>
  <c r="AN245" i="8"/>
  <c r="AP245" i="8"/>
  <c r="P11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J245" i="8"/>
  <c r="Q245" i="8" s="1"/>
  <c r="AI115" i="8"/>
  <c r="AM99" i="8"/>
  <c r="AL98" i="8"/>
  <c r="AQ98" i="8"/>
  <c r="AP97" i="8"/>
  <c r="AT112" i="8"/>
  <c r="AR112" i="8"/>
  <c r="V113" i="8"/>
  <c r="AO113" i="8"/>
  <c r="AS112" i="8"/>
  <c r="AO246" i="8" l="1"/>
  <c r="AS246" i="8" s="1"/>
  <c r="AI246" i="8"/>
  <c r="V246" i="8"/>
  <c r="AT246" i="8"/>
  <c r="AR246" i="8"/>
  <c r="AN114" i="8"/>
  <c r="AQ246" i="8"/>
  <c r="AP246" i="8"/>
  <c r="AN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M100" i="8"/>
  <c r="AL99" i="8"/>
  <c r="AI116" i="8"/>
  <c r="AS113" i="8"/>
  <c r="AQ99" i="8"/>
  <c r="AR113" i="8"/>
  <c r="V114" i="8"/>
  <c r="AP98" i="8"/>
  <c r="AO114" i="8"/>
  <c r="AT113" i="8"/>
  <c r="V247" i="8" l="1"/>
  <c r="AO247" i="8"/>
  <c r="AS247" i="8" s="1"/>
  <c r="AI247" i="8"/>
  <c r="AT247" i="8"/>
  <c r="AR247" i="8"/>
  <c r="AN115" i="8"/>
  <c r="AP247" i="8"/>
  <c r="AQ247" i="8"/>
  <c r="AN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247" i="8"/>
  <c r="P247" i="8" s="1"/>
  <c r="K247" i="8"/>
  <c r="O245" i="8"/>
  <c r="L246" i="8"/>
  <c r="N246" i="8"/>
  <c r="O246" i="8" s="1"/>
  <c r="B249" i="8"/>
  <c r="E248" i="8"/>
  <c r="J247" i="8"/>
  <c r="Q247" i="8" s="1"/>
  <c r="AI117" i="8"/>
  <c r="AM101" i="8"/>
  <c r="AL100" i="8"/>
  <c r="AP99" i="8"/>
  <c r="V115" i="8"/>
  <c r="AT114" i="8"/>
  <c r="AS114" i="8"/>
  <c r="AO115" i="8"/>
  <c r="AQ100" i="8"/>
  <c r="AR114" i="8"/>
  <c r="V248" i="8" l="1"/>
  <c r="AO248" i="8"/>
  <c r="AR248" i="8" s="1"/>
  <c r="AI248" i="8"/>
  <c r="AS248" i="8"/>
  <c r="AT248" i="8"/>
  <c r="M119" i="8"/>
  <c r="P119" i="8" s="1"/>
  <c r="AN116" i="8"/>
  <c r="AP248" i="8"/>
  <c r="AQ248" i="8"/>
  <c r="AN248" i="8"/>
  <c r="P118" i="8"/>
  <c r="O117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248" i="8"/>
  <c r="P248" i="8" s="1"/>
  <c r="K248" i="8"/>
  <c r="L247" i="8"/>
  <c r="N247" i="8"/>
  <c r="J248" i="8"/>
  <c r="Q248" i="8" s="1"/>
  <c r="B250" i="8"/>
  <c r="E249" i="8"/>
  <c r="AM102" i="8"/>
  <c r="AL101" i="8"/>
  <c r="AI118" i="8"/>
  <c r="AQ101" i="8"/>
  <c r="AR115" i="8"/>
  <c r="AS115" i="8"/>
  <c r="AP100" i="8"/>
  <c r="AO116" i="8"/>
  <c r="V116" i="8"/>
  <c r="AT115" i="8"/>
  <c r="AI249" i="8" l="1"/>
  <c r="V249" i="8"/>
  <c r="AO249" i="8"/>
  <c r="AR249" i="8" s="1"/>
  <c r="M120" i="8"/>
  <c r="P120" i="8" s="1"/>
  <c r="AN117" i="8"/>
  <c r="AP249" i="8"/>
  <c r="AQ249" i="8"/>
  <c r="AN249" i="8"/>
  <c r="O118" i="8"/>
  <c r="J120" i="8"/>
  <c r="K120" i="8"/>
  <c r="I99" i="8"/>
  <c r="H100" i="8"/>
  <c r="AB100" i="8" s="1"/>
  <c r="B122" i="8"/>
  <c r="E121" i="8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M103" i="8"/>
  <c r="AL102" i="8"/>
  <c r="AI119" i="8"/>
  <c r="AR116" i="8"/>
  <c r="AQ102" i="8"/>
  <c r="AS116" i="8"/>
  <c r="AP101" i="8"/>
  <c r="V117" i="8"/>
  <c r="AT116" i="8"/>
  <c r="AO117" i="8"/>
  <c r="AT249" i="8" l="1"/>
  <c r="AS249" i="8"/>
  <c r="M121" i="8"/>
  <c r="P121" i="8" s="1"/>
  <c r="AI250" i="8"/>
  <c r="V250" i="8"/>
  <c r="AO250" i="8"/>
  <c r="AR250" i="8" s="1"/>
  <c r="AN118" i="8"/>
  <c r="AP250" i="8"/>
  <c r="AQ250" i="8"/>
  <c r="AN250" i="8"/>
  <c r="J121" i="8"/>
  <c r="K121" i="8"/>
  <c r="B123" i="8"/>
  <c r="E122" i="8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I120" i="8"/>
  <c r="AL103" i="8"/>
  <c r="AM104" i="8"/>
  <c r="AQ103" i="8"/>
  <c r="AO118" i="8"/>
  <c r="AP102" i="8"/>
  <c r="V118" i="8"/>
  <c r="AS117" i="8"/>
  <c r="AT117" i="8"/>
  <c r="AR117" i="8"/>
  <c r="AS250" i="8" l="1"/>
  <c r="AT250" i="8"/>
  <c r="M122" i="8"/>
  <c r="P122" i="8" s="1"/>
  <c r="AI251" i="8"/>
  <c r="V251" i="8"/>
  <c r="AO251" i="8"/>
  <c r="AR251" i="8" s="1"/>
  <c r="AS251" i="8"/>
  <c r="AT251" i="8"/>
  <c r="AN119" i="8"/>
  <c r="AP251" i="8"/>
  <c r="AQ251" i="8"/>
  <c r="AN251" i="8"/>
  <c r="AM251" i="8"/>
  <c r="AL251" i="8"/>
  <c r="I101" i="8"/>
  <c r="H102" i="8"/>
  <c r="AB102" i="8" s="1"/>
  <c r="K122" i="8"/>
  <c r="J122" i="8"/>
  <c r="O120" i="8"/>
  <c r="B124" i="8"/>
  <c r="E123" i="8"/>
  <c r="Q121" i="8"/>
  <c r="L121" i="8"/>
  <c r="N121" i="8"/>
  <c r="K251" i="8"/>
  <c r="J251" i="8"/>
  <c r="Q251" i="8" s="1"/>
  <c r="B253" i="8"/>
  <c r="E252" i="8"/>
  <c r="L250" i="8"/>
  <c r="N250" i="8"/>
  <c r="O250" i="8" s="1"/>
  <c r="AI121" i="8"/>
  <c r="AM105" i="8"/>
  <c r="AL104" i="8"/>
  <c r="AS118" i="8"/>
  <c r="V119" i="8"/>
  <c r="AP103" i="8"/>
  <c r="AQ104" i="8"/>
  <c r="AR118" i="8"/>
  <c r="AO119" i="8"/>
  <c r="AT118" i="8"/>
  <c r="M123" i="8" l="1"/>
  <c r="P123" i="8" s="1"/>
  <c r="AI252" i="8"/>
  <c r="V252" i="8"/>
  <c r="AO252" i="8"/>
  <c r="AR252" i="8" s="1"/>
  <c r="AS119" i="8"/>
  <c r="AR119" i="8"/>
  <c r="AT119" i="8"/>
  <c r="AN120" i="8"/>
  <c r="AP252" i="8"/>
  <c r="AQ252" i="8"/>
  <c r="AN252" i="8"/>
  <c r="E124" i="8"/>
  <c r="B125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L105" i="8"/>
  <c r="AM106" i="8"/>
  <c r="AI122" i="8"/>
  <c r="AQ105" i="8"/>
  <c r="AO120" i="8"/>
  <c r="AP104" i="8"/>
  <c r="V120" i="8"/>
  <c r="AT252" i="8" l="1"/>
  <c r="AS252" i="8"/>
  <c r="M124" i="8"/>
  <c r="P124" i="8" s="1"/>
  <c r="AI253" i="8"/>
  <c r="V253" i="8"/>
  <c r="AO253" i="8"/>
  <c r="AS253" i="8" s="1"/>
  <c r="AR253" i="8"/>
  <c r="AR120" i="8"/>
  <c r="AT120" i="8"/>
  <c r="AS120" i="8"/>
  <c r="AN121" i="8"/>
  <c r="AB103" i="8"/>
  <c r="H104" i="8"/>
  <c r="AP253" i="8"/>
  <c r="AQ253" i="8"/>
  <c r="AN253" i="8"/>
  <c r="K124" i="8"/>
  <c r="J124" i="8"/>
  <c r="O122" i="8"/>
  <c r="B126" i="8"/>
  <c r="E125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M107" i="8"/>
  <c r="AL106" i="8"/>
  <c r="AI123" i="8"/>
  <c r="AO121" i="8"/>
  <c r="AP105" i="8"/>
  <c r="V121" i="8"/>
  <c r="AQ106" i="8"/>
  <c r="AT253" i="8" l="1"/>
  <c r="AI254" i="8"/>
  <c r="V254" i="8"/>
  <c r="AO254" i="8"/>
  <c r="AS254" i="8" s="1"/>
  <c r="AR254" i="8"/>
  <c r="E506" i="8"/>
  <c r="E7" i="6" s="1"/>
  <c r="AR121" i="8"/>
  <c r="AS121" i="8"/>
  <c r="AT121" i="8"/>
  <c r="AN122" i="8"/>
  <c r="AB104" i="8"/>
  <c r="H105" i="8"/>
  <c r="AB105" i="8" s="1"/>
  <c r="Q124" i="8"/>
  <c r="AP254" i="8"/>
  <c r="AQ254" i="8"/>
  <c r="AN254" i="8"/>
  <c r="N124" i="8"/>
  <c r="L124" i="8"/>
  <c r="J125" i="8"/>
  <c r="K125" i="8"/>
  <c r="M125" i="8"/>
  <c r="B127" i="8"/>
  <c r="E126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AM108" i="8"/>
  <c r="AL107" i="8"/>
  <c r="AI124" i="8"/>
  <c r="V122" i="8"/>
  <c r="AO122" i="8"/>
  <c r="AP106" i="8"/>
  <c r="AQ107" i="8"/>
  <c r="AT254" i="8" l="1"/>
  <c r="V255" i="8"/>
  <c r="AI255" i="8"/>
  <c r="AO255" i="8"/>
  <c r="AS255" i="8" s="1"/>
  <c r="AS122" i="8"/>
  <c r="AR122" i="8"/>
  <c r="AT122" i="8"/>
  <c r="AN123" i="8"/>
  <c r="O124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I125" i="8"/>
  <c r="AM109" i="8"/>
  <c r="AL108" i="8"/>
  <c r="V126" i="8"/>
  <c r="AQ108" i="8"/>
  <c r="V123" i="8"/>
  <c r="AP107" i="8"/>
  <c r="AO126" i="8"/>
  <c r="AO123" i="8"/>
  <c r="V256" i="8" l="1"/>
  <c r="AI256" i="8"/>
  <c r="AO256" i="8"/>
  <c r="AS256" i="8" s="1"/>
  <c r="AR255" i="8"/>
  <c r="AT255" i="8"/>
  <c r="AT123" i="8"/>
  <c r="AR123" i="8"/>
  <c r="AS123" i="8"/>
  <c r="AN124" i="8"/>
  <c r="AN256" i="8"/>
  <c r="AP256" i="8"/>
  <c r="AQ256" i="8"/>
  <c r="M127" i="8"/>
  <c r="K127" i="8"/>
  <c r="J127" i="8"/>
  <c r="Q126" i="8"/>
  <c r="N126" i="8"/>
  <c r="L126" i="8"/>
  <c r="O125" i="8"/>
  <c r="B129" i="8"/>
  <c r="E128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M110" i="8"/>
  <c r="AL109" i="8"/>
  <c r="AI126" i="8"/>
  <c r="AS126" i="8"/>
  <c r="AT126" i="8"/>
  <c r="AR126" i="8"/>
  <c r="AO124" i="8"/>
  <c r="V125" i="8"/>
  <c r="V124" i="8"/>
  <c r="AQ109" i="8"/>
  <c r="V127" i="8"/>
  <c r="AO127" i="8" s="1"/>
  <c r="AP108" i="8"/>
  <c r="I53" i="6"/>
  <c r="I55" i="6"/>
  <c r="L53" i="6"/>
  <c r="M53" i="6"/>
  <c r="J53" i="6"/>
  <c r="AR256" i="8" l="1"/>
  <c r="AI257" i="8"/>
  <c r="AN257" i="8"/>
  <c r="V257" i="8"/>
  <c r="AO257" i="8"/>
  <c r="AT257" i="8" s="1"/>
  <c r="AT256" i="8"/>
  <c r="AS124" i="8"/>
  <c r="AR124" i="8"/>
  <c r="AT124" i="8"/>
  <c r="AN125" i="8"/>
  <c r="AN126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AM111" i="8"/>
  <c r="AL110" i="8"/>
  <c r="AI127" i="8"/>
  <c r="AP109" i="8"/>
  <c r="AO125" i="8"/>
  <c r="AR127" i="8"/>
  <c r="AT127" i="8"/>
  <c r="AQ110" i="8"/>
  <c r="AS127" i="8"/>
  <c r="V128" i="8"/>
  <c r="AO128" i="8" s="1"/>
  <c r="K53" i="6"/>
  <c r="AS257" i="8" l="1"/>
  <c r="AR257" i="8"/>
  <c r="AI258" i="8"/>
  <c r="V258" i="8"/>
  <c r="AO258" i="8"/>
  <c r="AT258" i="8" s="1"/>
  <c r="AS125" i="8"/>
  <c r="AR125" i="8"/>
  <c r="AT125" i="8"/>
  <c r="AN127" i="8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N257" i="8"/>
  <c r="L257" i="8"/>
  <c r="AM112" i="8"/>
  <c r="AL111" i="8"/>
  <c r="AI128" i="8"/>
  <c r="AR128" i="8"/>
  <c r="AT128" i="8"/>
  <c r="AQ111" i="8"/>
  <c r="AS128" i="8"/>
  <c r="V129" i="8"/>
  <c r="AO129" i="8"/>
  <c r="AP110" i="8"/>
  <c r="AI259" i="8" l="1"/>
  <c r="V259" i="8"/>
  <c r="AO259" i="8"/>
  <c r="AT259" i="8" s="1"/>
  <c r="AS259" i="8"/>
  <c r="AR259" i="8"/>
  <c r="Q258" i="8"/>
  <c r="AS258" i="8"/>
  <c r="AR258" i="8"/>
  <c r="AN128" i="8"/>
  <c r="AN259" i="8"/>
  <c r="AP259" i="8"/>
  <c r="AQ259" i="8"/>
  <c r="J130" i="8"/>
  <c r="M130" i="8"/>
  <c r="K130" i="8"/>
  <c r="P129" i="8"/>
  <c r="L129" i="8"/>
  <c r="N129" i="8"/>
  <c r="Q129" i="8"/>
  <c r="B132" i="8"/>
  <c r="E131" i="8"/>
  <c r="O128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M113" i="8"/>
  <c r="AL112" i="8"/>
  <c r="AI129" i="8"/>
  <c r="AR129" i="8"/>
  <c r="AT129" i="8"/>
  <c r="AS129" i="8"/>
  <c r="AP111" i="8"/>
  <c r="AQ112" i="8"/>
  <c r="V130" i="8"/>
  <c r="AO130" i="8" s="1"/>
  <c r="AO260" i="8" l="1"/>
  <c r="AT260" i="8" s="1"/>
  <c r="AI260" i="8"/>
  <c r="V260" i="8"/>
  <c r="K131" i="8"/>
  <c r="AN129" i="8"/>
  <c r="AN260" i="8"/>
  <c r="AP260" i="8"/>
  <c r="AQ260" i="8"/>
  <c r="J131" i="8"/>
  <c r="M131" i="8"/>
  <c r="P131" i="8" s="1"/>
  <c r="P130" i="8"/>
  <c r="B133" i="8"/>
  <c r="E132" i="8"/>
  <c r="O129" i="8"/>
  <c r="Q130" i="8"/>
  <c r="N130" i="8"/>
  <c r="L13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AL113" i="8"/>
  <c r="AI130" i="8"/>
  <c r="AM114" i="8"/>
  <c r="AM115" i="8"/>
  <c r="AR130" i="8"/>
  <c r="AP112" i="8"/>
  <c r="AQ114" i="8"/>
  <c r="AT130" i="8"/>
  <c r="AQ113" i="8"/>
  <c r="AS130" i="8"/>
  <c r="V131" i="8"/>
  <c r="AR260" i="8" l="1"/>
  <c r="AS260" i="8"/>
  <c r="Q260" i="8"/>
  <c r="AO261" i="8"/>
  <c r="AT261" i="8" s="1"/>
  <c r="AI261" i="8"/>
  <c r="V261" i="8"/>
  <c r="AS261" i="8"/>
  <c r="AR261" i="8"/>
  <c r="K132" i="8"/>
  <c r="AN130" i="8"/>
  <c r="AN261" i="8"/>
  <c r="AP261" i="8"/>
  <c r="AQ261" i="8"/>
  <c r="O130" i="8"/>
  <c r="J132" i="8"/>
  <c r="M132" i="8"/>
  <c r="P132" i="8" s="1"/>
  <c r="B134" i="8"/>
  <c r="E133" i="8"/>
  <c r="Q131" i="8"/>
  <c r="N131" i="8"/>
  <c r="L13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M116" i="8"/>
  <c r="AM117" i="8"/>
  <c r="AL114" i="8"/>
  <c r="AI131" i="8"/>
  <c r="AO131" i="8"/>
  <c r="AP113" i="8"/>
  <c r="AQ116" i="8"/>
  <c r="AQ115" i="8"/>
  <c r="V132" i="8"/>
  <c r="K133" i="8" l="1"/>
  <c r="AI262" i="8"/>
  <c r="AO262" i="8"/>
  <c r="AT262" i="8" s="1"/>
  <c r="V262" i="8"/>
  <c r="AS262" i="8"/>
  <c r="AR262" i="8"/>
  <c r="AN131" i="8"/>
  <c r="Q132" i="8"/>
  <c r="O131" i="8"/>
  <c r="M133" i="8"/>
  <c r="P133" i="8" s="1"/>
  <c r="AN262" i="8"/>
  <c r="AP262" i="8"/>
  <c r="AQ262" i="8"/>
  <c r="E134" i="8"/>
  <c r="B135" i="8"/>
  <c r="J133" i="8"/>
  <c r="N132" i="8"/>
  <c r="L132" i="8"/>
  <c r="AL262" i="8"/>
  <c r="AM262" i="8"/>
  <c r="I112" i="8"/>
  <c r="H113" i="8"/>
  <c r="AB113" i="8" s="1"/>
  <c r="M262" i="8"/>
  <c r="P262" i="8" s="1"/>
  <c r="K262" i="8"/>
  <c r="O260" i="8"/>
  <c r="J262" i="8"/>
  <c r="N261" i="8"/>
  <c r="L261" i="8"/>
  <c r="E263" i="8"/>
  <c r="B264" i="8"/>
  <c r="AL115" i="8"/>
  <c r="AI132" i="8"/>
  <c r="AM118" i="8"/>
  <c r="AO132" i="8"/>
  <c r="AQ118" i="8"/>
  <c r="AT131" i="8"/>
  <c r="AS131" i="8"/>
  <c r="AR131" i="8"/>
  <c r="V133" i="8"/>
  <c r="AP114" i="8"/>
  <c r="AO133" i="8"/>
  <c r="AQ117" i="8"/>
  <c r="AO263" i="8" l="1"/>
  <c r="AT263" i="8" s="1"/>
  <c r="AI263" i="8"/>
  <c r="V263" i="8"/>
  <c r="Q262" i="8"/>
  <c r="K134" i="8"/>
  <c r="AN132" i="8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L116" i="8"/>
  <c r="AM119" i="8"/>
  <c r="AI133" i="8"/>
  <c r="AM120" i="8"/>
  <c r="AT132" i="8"/>
  <c r="AT133" i="8"/>
  <c r="AR132" i="8"/>
  <c r="AR133" i="8"/>
  <c r="AP115" i="8"/>
  <c r="AS132" i="8"/>
  <c r="AS133" i="8"/>
  <c r="V134" i="8"/>
  <c r="AO134" i="8"/>
  <c r="AS263" i="8" l="1"/>
  <c r="AR263" i="8"/>
  <c r="AO264" i="8"/>
  <c r="AT264" i="8" s="1"/>
  <c r="AN264" i="8"/>
  <c r="V264" i="8"/>
  <c r="AI264" i="8"/>
  <c r="AS264" i="8"/>
  <c r="AR264" i="8"/>
  <c r="AN133" i="8"/>
  <c r="M135" i="8"/>
  <c r="P135" i="8" s="1"/>
  <c r="K135" i="8"/>
  <c r="Q134" i="8"/>
  <c r="O133" i="8"/>
  <c r="L134" i="8"/>
  <c r="N134" i="8"/>
  <c r="O134" i="8" s="1"/>
  <c r="AP264" i="8"/>
  <c r="AQ264" i="8"/>
  <c r="B137" i="8"/>
  <c r="E136" i="8"/>
  <c r="J135" i="8"/>
  <c r="AL264" i="8"/>
  <c r="AM264" i="8"/>
  <c r="I114" i="8"/>
  <c r="H115" i="8"/>
  <c r="AB115" i="8" s="1"/>
  <c r="K264" i="8"/>
  <c r="M264" i="8"/>
  <c r="P264" i="8" s="1"/>
  <c r="L263" i="8"/>
  <c r="N263" i="8"/>
  <c r="J264" i="8"/>
  <c r="B266" i="8"/>
  <c r="E265" i="8"/>
  <c r="AI134" i="8"/>
  <c r="AM127" i="8"/>
  <c r="AM130" i="8"/>
  <c r="AM121" i="8"/>
  <c r="AM126" i="8"/>
  <c r="AL117" i="8"/>
  <c r="AM129" i="8"/>
  <c r="AM128" i="8"/>
  <c r="AT134" i="8"/>
  <c r="AQ119" i="8"/>
  <c r="AP116" i="8"/>
  <c r="AS134" i="8"/>
  <c r="V135" i="8"/>
  <c r="AQ129" i="8"/>
  <c r="AQ126" i="8"/>
  <c r="AO135" i="8"/>
  <c r="AR134" i="8"/>
  <c r="AQ128" i="8"/>
  <c r="AQ120" i="8"/>
  <c r="AQ127" i="8"/>
  <c r="Q264" i="8" l="1"/>
  <c r="AO265" i="8"/>
  <c r="AT265" i="8" s="1"/>
  <c r="AI265" i="8"/>
  <c r="V265" i="8"/>
  <c r="AN134" i="8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M131" i="8"/>
  <c r="AI135" i="8"/>
  <c r="AM122" i="8"/>
  <c r="AM123" i="8" s="1"/>
  <c r="AL118" i="8"/>
  <c r="AP117" i="8"/>
  <c r="AT135" i="8"/>
  <c r="AQ131" i="8"/>
  <c r="AR135" i="8"/>
  <c r="AQ121" i="8"/>
  <c r="AS135" i="8"/>
  <c r="AQ130" i="8"/>
  <c r="V136" i="8"/>
  <c r="AO136" i="8" s="1"/>
  <c r="AQ122" i="8"/>
  <c r="AS265" i="8" l="1"/>
  <c r="AR265" i="8"/>
  <c r="AO266" i="8"/>
  <c r="AT266" i="8" s="1"/>
  <c r="AI266" i="8"/>
  <c r="V266" i="8"/>
  <c r="AR266" i="8"/>
  <c r="AS266" i="8"/>
  <c r="AN135" i="8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L266" i="8"/>
  <c r="AM266" i="8"/>
  <c r="I116" i="8"/>
  <c r="H117" i="8"/>
  <c r="AB117" i="8" s="1"/>
  <c r="O264" i="8"/>
  <c r="K266" i="8"/>
  <c r="M266" i="8"/>
  <c r="P266" i="8" s="1"/>
  <c r="J266" i="8"/>
  <c r="B268" i="8"/>
  <c r="E267" i="8"/>
  <c r="L265" i="8"/>
  <c r="N265" i="8"/>
  <c r="AM133" i="8"/>
  <c r="AM132" i="8"/>
  <c r="AL119" i="8"/>
  <c r="AM124" i="8"/>
  <c r="AI136" i="8"/>
  <c r="AR136" i="8"/>
  <c r="AQ132" i="8"/>
  <c r="AS136" i="8"/>
  <c r="AT136" i="8"/>
  <c r="AP118" i="8"/>
  <c r="AQ123" i="8"/>
  <c r="V137" i="8"/>
  <c r="AO137" i="8"/>
  <c r="AO267" i="8" l="1"/>
  <c r="AT267" i="8" s="1"/>
  <c r="AN267" i="8"/>
  <c r="AI267" i="8"/>
  <c r="V267" i="8"/>
  <c r="AR267" i="8"/>
  <c r="AS267" i="8"/>
  <c r="Q266" i="8"/>
  <c r="O136" i="8"/>
  <c r="M138" i="8"/>
  <c r="P138" i="8" s="1"/>
  <c r="K138" i="8"/>
  <c r="AN136" i="8"/>
  <c r="Q137" i="8"/>
  <c r="AQ267" i="8"/>
  <c r="AP267" i="8"/>
  <c r="J138" i="8"/>
  <c r="B140" i="8"/>
  <c r="E139" i="8"/>
  <c r="L137" i="8"/>
  <c r="N137" i="8"/>
  <c r="O137" i="8" s="1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M125" i="8"/>
  <c r="AM134" i="8"/>
  <c r="AL120" i="8"/>
  <c r="AI137" i="8"/>
  <c r="AQ124" i="8"/>
  <c r="AT137" i="8"/>
  <c r="AQ125" i="8"/>
  <c r="AQ134" i="8"/>
  <c r="V138" i="8"/>
  <c r="AS137" i="8"/>
  <c r="AP119" i="8"/>
  <c r="AR137" i="8"/>
  <c r="AQ133" i="8"/>
  <c r="AO268" i="8" l="1"/>
  <c r="AS268" i="8" s="1"/>
  <c r="V268" i="8"/>
  <c r="AI268" i="8"/>
  <c r="AT268" i="8"/>
  <c r="AR268" i="8"/>
  <c r="AN137" i="8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L121" i="8"/>
  <c r="AI138" i="8"/>
  <c r="AM135" i="8"/>
  <c r="AO138" i="8"/>
  <c r="V139" i="8"/>
  <c r="AO139" i="8" s="1"/>
  <c r="AP120" i="8"/>
  <c r="AO269" i="8" l="1"/>
  <c r="AS269" i="8" s="1"/>
  <c r="V269" i="8"/>
  <c r="AI269" i="8"/>
  <c r="AN138" i="8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L122" i="8"/>
  <c r="AM136" i="8"/>
  <c r="AM138" i="8"/>
  <c r="AI139" i="8"/>
  <c r="AR138" i="8"/>
  <c r="AT139" i="8"/>
  <c r="AT138" i="8"/>
  <c r="AS138" i="8"/>
  <c r="AR139" i="8"/>
  <c r="AQ137" i="8"/>
  <c r="AP121" i="8"/>
  <c r="V140" i="8"/>
  <c r="AS139" i="8"/>
  <c r="AQ135" i="8"/>
  <c r="AT269" i="8" l="1"/>
  <c r="AR269" i="8"/>
  <c r="AO270" i="8"/>
  <c r="AS270" i="8" s="1"/>
  <c r="AI270" i="8"/>
  <c r="AN270" i="8"/>
  <c r="V270" i="8"/>
  <c r="AT270" i="8"/>
  <c r="AR270" i="8"/>
  <c r="AN139" i="8"/>
  <c r="E142" i="8"/>
  <c r="B143" i="8"/>
  <c r="M141" i="8"/>
  <c r="P141" i="8" s="1"/>
  <c r="K141" i="8"/>
  <c r="Q140" i="8"/>
  <c r="O139" i="8"/>
  <c r="AQ270" i="8"/>
  <c r="AP270" i="8"/>
  <c r="L140" i="8"/>
  <c r="N140" i="8"/>
  <c r="J141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I140" i="8"/>
  <c r="AL130" i="8"/>
  <c r="AL129" i="8"/>
  <c r="AL131" i="8"/>
  <c r="AL127" i="8"/>
  <c r="AM139" i="8"/>
  <c r="AL123" i="8"/>
  <c r="AL128" i="8"/>
  <c r="AL126" i="8"/>
  <c r="AM137" i="8"/>
  <c r="AO140" i="8"/>
  <c r="AQ138" i="8"/>
  <c r="AP126" i="8"/>
  <c r="AQ136" i="8"/>
  <c r="AP127" i="8"/>
  <c r="AP130" i="8"/>
  <c r="AP129" i="8"/>
  <c r="AQ139" i="8"/>
  <c r="AP122" i="8"/>
  <c r="V141" i="8"/>
  <c r="AP128" i="8"/>
  <c r="K142" i="8" l="1"/>
  <c r="V271" i="8"/>
  <c r="AO271" i="8"/>
  <c r="AS271" i="8" s="1"/>
  <c r="AI271" i="8"/>
  <c r="AN271" i="8"/>
  <c r="AT271" i="8"/>
  <c r="AR271" i="8"/>
  <c r="AN140" i="8"/>
  <c r="J142" i="8"/>
  <c r="L142" i="8" s="1"/>
  <c r="M142" i="8"/>
  <c r="P142" i="8" s="1"/>
  <c r="B144" i="8"/>
  <c r="E143" i="8"/>
  <c r="Q141" i="8"/>
  <c r="O140" i="8"/>
  <c r="AP271" i="8"/>
  <c r="AQ271" i="8"/>
  <c r="L141" i="8"/>
  <c r="N141" i="8"/>
  <c r="I121" i="8"/>
  <c r="H122" i="8"/>
  <c r="AB122" i="8" s="1"/>
  <c r="AM271" i="8"/>
  <c r="AL271" i="8"/>
  <c r="B273" i="8"/>
  <c r="E272" i="8"/>
  <c r="L270" i="8"/>
  <c r="N270" i="8"/>
  <c r="J271" i="8"/>
  <c r="AM140" i="8"/>
  <c r="AI141" i="8"/>
  <c r="AM142" i="8"/>
  <c r="AL124" i="8"/>
  <c r="AL132" i="8"/>
  <c r="AO141" i="8"/>
  <c r="AT140" i="8"/>
  <c r="AS140" i="8"/>
  <c r="AP123" i="8"/>
  <c r="AR140" i="8"/>
  <c r="AP131" i="8"/>
  <c r="V142" i="8"/>
  <c r="AO142" i="8" s="1"/>
  <c r="AP132" i="8"/>
  <c r="AQ140" i="8"/>
  <c r="V272" i="8" l="1"/>
  <c r="AO272" i="8"/>
  <c r="AR272" i="8" s="1"/>
  <c r="AI272" i="8"/>
  <c r="AS272" i="8"/>
  <c r="AT272" i="8"/>
  <c r="Q142" i="8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L133" i="8"/>
  <c r="AI142" i="8"/>
  <c r="AM141" i="8"/>
  <c r="AM143" i="8"/>
  <c r="AL125" i="8"/>
  <c r="AT141" i="8"/>
  <c r="AQ141" i="8"/>
  <c r="AT142" i="8"/>
  <c r="AR142" i="8"/>
  <c r="AS141" i="8"/>
  <c r="AR141" i="8"/>
  <c r="AS142" i="8"/>
  <c r="AP124" i="8"/>
  <c r="AP133" i="8"/>
  <c r="AQ142" i="8"/>
  <c r="V143" i="8"/>
  <c r="AO143" i="8" s="1"/>
  <c r="AI273" i="8" l="1"/>
  <c r="V273" i="8"/>
  <c r="AO273" i="8"/>
  <c r="AR273" i="8" s="1"/>
  <c r="AS273" i="8"/>
  <c r="AT273" i="8"/>
  <c r="AI274" i="8"/>
  <c r="V274" i="8"/>
  <c r="AO274" i="8"/>
  <c r="AR274" i="8" s="1"/>
  <c r="AN274" i="8"/>
  <c r="AS274" i="8"/>
  <c r="AN143" i="8"/>
  <c r="J144" i="8"/>
  <c r="M144" i="8"/>
  <c r="K144" i="8"/>
  <c r="B146" i="8"/>
  <c r="E145" i="8"/>
  <c r="P143" i="8"/>
  <c r="N143" i="8"/>
  <c r="L143" i="8"/>
  <c r="Q143" i="8"/>
  <c r="AP274" i="8"/>
  <c r="AQ274" i="8"/>
  <c r="AP273" i="8"/>
  <c r="AQ273" i="8"/>
  <c r="AN273" i="8"/>
  <c r="AM274" i="8"/>
  <c r="AL274" i="8"/>
  <c r="AM273" i="8"/>
  <c r="AL273" i="8"/>
  <c r="I123" i="8"/>
  <c r="H124" i="8"/>
  <c r="AB124" i="8" s="1"/>
  <c r="J273" i="8"/>
  <c r="J274" i="8"/>
  <c r="L272" i="8"/>
  <c r="N272" i="8"/>
  <c r="AI143" i="8"/>
  <c r="AM144" i="8"/>
  <c r="AL135" i="8"/>
  <c r="AL134" i="8"/>
  <c r="AM145" i="8"/>
  <c r="AP125" i="8"/>
  <c r="AT143" i="8"/>
  <c r="AR143" i="8"/>
  <c r="V144" i="8"/>
  <c r="AO144" i="8" s="1"/>
  <c r="AQ143" i="8"/>
  <c r="AP134" i="8"/>
  <c r="AS143" i="8"/>
  <c r="AT274" i="8" l="1"/>
  <c r="AN144" i="8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L142" i="8"/>
  <c r="AL137" i="8"/>
  <c r="AI144" i="8"/>
  <c r="AL143" i="8"/>
  <c r="AL141" i="8"/>
  <c r="AL136" i="8"/>
  <c r="AL139" i="8"/>
  <c r="AL140" i="8"/>
  <c r="AL144" i="8"/>
  <c r="AP136" i="8"/>
  <c r="AP139" i="8"/>
  <c r="AP138" i="8"/>
  <c r="AP140" i="8"/>
  <c r="AP141" i="8"/>
  <c r="AQ144" i="8"/>
  <c r="AP135" i="8"/>
  <c r="AP143" i="8"/>
  <c r="AT144" i="8"/>
  <c r="V145" i="8"/>
  <c r="AO145" i="8" s="1"/>
  <c r="AR144" i="8"/>
  <c r="AS144" i="8"/>
  <c r="AP142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M146" i="8"/>
  <c r="AM147" i="8"/>
  <c r="AL138" i="8"/>
  <c r="AI145" i="8"/>
  <c r="AL145" i="8"/>
  <c r="AQ145" i="8"/>
  <c r="V146" i="8"/>
  <c r="AO146" i="8"/>
  <c r="AP144" i="8"/>
  <c r="AP137" i="8"/>
  <c r="AT145" i="8"/>
  <c r="AS145" i="8"/>
  <c r="AR145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I146" i="8"/>
  <c r="AL146" i="8"/>
  <c r="AR146" i="8"/>
  <c r="AP146" i="8"/>
  <c r="AQ146" i="8"/>
  <c r="AP145" i="8"/>
  <c r="V147" i="8"/>
  <c r="AO147" i="8" s="1"/>
  <c r="AT146" i="8"/>
  <c r="AS146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L147" i="8"/>
  <c r="AM148" i="8"/>
  <c r="AI147" i="8"/>
  <c r="AL148" i="8"/>
  <c r="AR147" i="8"/>
  <c r="AQ147" i="8"/>
  <c r="AP147" i="8"/>
  <c r="AS147" i="8"/>
  <c r="V148" i="8"/>
  <c r="AO148" i="8" s="1"/>
  <c r="AT147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L149" i="8"/>
  <c r="AM149" i="8"/>
  <c r="AM150" i="8"/>
  <c r="AI148" i="8"/>
  <c r="AP148" i="8"/>
  <c r="AQ148" i="8"/>
  <c r="AS148" i="8"/>
  <c r="V149" i="8"/>
  <c r="AR148" i="8"/>
  <c r="AT148" i="8"/>
  <c r="AO149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L150" i="8"/>
  <c r="AI149" i="8"/>
  <c r="AS149" i="8"/>
  <c r="AP149" i="8"/>
  <c r="AT149" i="8"/>
  <c r="AQ149" i="8"/>
  <c r="AR149" i="8"/>
  <c r="V150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I150" i="8"/>
  <c r="AL151" i="8"/>
  <c r="AM151" i="8"/>
  <c r="AO150" i="8"/>
  <c r="V151" i="8"/>
  <c r="AO151" i="8" s="1"/>
  <c r="AP150" i="8"/>
  <c r="AQ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I151" i="8"/>
  <c r="AL152" i="8"/>
  <c r="AM152" i="8"/>
  <c r="AS150" i="8"/>
  <c r="AT151" i="8"/>
  <c r="AT150" i="8"/>
  <c r="AR150" i="8"/>
  <c r="V152" i="8"/>
  <c r="AS151" i="8"/>
  <c r="AO152" i="8"/>
  <c r="AQ151" i="8"/>
  <c r="AP151" i="8"/>
  <c r="AR151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I152" i="8"/>
  <c r="AM153" i="8"/>
  <c r="AL153" i="8"/>
  <c r="AT152" i="8"/>
  <c r="AR152" i="8"/>
  <c r="AP152" i="8"/>
  <c r="AS152" i="8"/>
  <c r="AQ152" i="8"/>
  <c r="V153" i="8"/>
  <c r="AO153" i="8" s="1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L154" i="8"/>
  <c r="AI153" i="8"/>
  <c r="AM154" i="8"/>
  <c r="AS153" i="8"/>
  <c r="V154" i="8"/>
  <c r="AO154" i="8"/>
  <c r="AT153" i="8"/>
  <c r="AQ153" i="8"/>
  <c r="AP153" i="8"/>
  <c r="AR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M155" i="8"/>
  <c r="AM156" i="8"/>
  <c r="AI154" i="8"/>
  <c r="AL155" i="8"/>
  <c r="AR154" i="8"/>
  <c r="AT154" i="8"/>
  <c r="AP154" i="8"/>
  <c r="AQ154" i="8"/>
  <c r="V155" i="8"/>
  <c r="AS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L156" i="8"/>
  <c r="AI155" i="8"/>
  <c r="AO155" i="8"/>
  <c r="AQ155" i="8"/>
  <c r="V156" i="8"/>
  <c r="AP155" i="8"/>
  <c r="AO156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I156" i="8"/>
  <c r="AM157" i="8"/>
  <c r="AL157" i="8"/>
  <c r="AT155" i="8"/>
  <c r="AS156" i="8"/>
  <c r="AR156" i="8"/>
  <c r="AS155" i="8"/>
  <c r="AP156" i="8"/>
  <c r="AR155" i="8"/>
  <c r="V157" i="8"/>
  <c r="AO157" i="8" s="1"/>
  <c r="AT156" i="8"/>
  <c r="AQ156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I157" i="8"/>
  <c r="AL158" i="8"/>
  <c r="AM158" i="8"/>
  <c r="AL159" i="8"/>
  <c r="AR157" i="8"/>
  <c r="AS157" i="8"/>
  <c r="AT157" i="8"/>
  <c r="V158" i="8"/>
  <c r="AP157" i="8"/>
  <c r="AO158" i="8"/>
  <c r="AQ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M159" i="8"/>
  <c r="AI158" i="8"/>
  <c r="AS158" i="8"/>
  <c r="AQ158" i="8"/>
  <c r="AR158" i="8"/>
  <c r="AP158" i="8"/>
  <c r="V159" i="8"/>
  <c r="AT158" i="8"/>
  <c r="AO159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I159" i="8"/>
  <c r="AL160" i="8"/>
  <c r="AM160" i="8"/>
  <c r="AQ159" i="8"/>
  <c r="AT159" i="8"/>
  <c r="AR159" i="8"/>
  <c r="AP159" i="8"/>
  <c r="AS159" i="8"/>
  <c r="V160" i="8"/>
  <c r="AO160" i="8" s="1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I160" i="8"/>
  <c r="AM161" i="8"/>
  <c r="AL161" i="8"/>
  <c r="AM162" i="8"/>
  <c r="AQ160" i="8"/>
  <c r="AT160" i="8"/>
  <c r="AR160" i="8"/>
  <c r="V161" i="8"/>
  <c r="AO161" i="8" s="1"/>
  <c r="AP160" i="8"/>
  <c r="AS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L162" i="8"/>
  <c r="AI161" i="8"/>
  <c r="AR161" i="8"/>
  <c r="AS161" i="8"/>
  <c r="V162" i="8"/>
  <c r="AO162" i="8"/>
  <c r="AQ161" i="8"/>
  <c r="AT161" i="8"/>
  <c r="AP161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M163" i="8"/>
  <c r="AL163" i="8"/>
  <c r="AI162" i="8"/>
  <c r="V163" i="8"/>
  <c r="AO163" i="8"/>
  <c r="AT162" i="8"/>
  <c r="AS162" i="8"/>
  <c r="AP162" i="8"/>
  <c r="AQ162" i="8"/>
  <c r="AR162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L164" i="8"/>
  <c r="AM164" i="8"/>
  <c r="AI163" i="8"/>
  <c r="AL165" i="8"/>
  <c r="AT163" i="8"/>
  <c r="AS163" i="8"/>
  <c r="V164" i="8"/>
  <c r="AO164" i="8" s="1"/>
  <c r="AP163" i="8"/>
  <c r="AR163" i="8"/>
  <c r="AQ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I164" i="8"/>
  <c r="AM165" i="8"/>
  <c r="AM166" i="8"/>
  <c r="AT164" i="8"/>
  <c r="AP164" i="8"/>
  <c r="V165" i="8"/>
  <c r="AQ164" i="8"/>
  <c r="AS164" i="8"/>
  <c r="AO165" i="8"/>
  <c r="AR164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L167" i="8"/>
  <c r="AL166" i="8"/>
  <c r="AI165" i="8"/>
  <c r="AS165" i="8"/>
  <c r="AP165" i="8"/>
  <c r="AT165" i="8"/>
  <c r="AR165" i="8"/>
  <c r="V166" i="8"/>
  <c r="AO166" i="8" s="1"/>
  <c r="AQ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I166" i="8"/>
  <c r="AM167" i="8"/>
  <c r="AS166" i="8"/>
  <c r="AT166" i="8"/>
  <c r="AP166" i="8"/>
  <c r="AQ166" i="8"/>
  <c r="V167" i="8"/>
  <c r="AO167" i="8"/>
  <c r="AR166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M168" i="8"/>
  <c r="AL168" i="8"/>
  <c r="AI167" i="8"/>
  <c r="AR167" i="8"/>
  <c r="AS167" i="8"/>
  <c r="AT167" i="8"/>
  <c r="AQ167" i="8"/>
  <c r="AP167" i="8"/>
  <c r="V168" i="8"/>
  <c r="AO168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I168" i="8"/>
  <c r="AL169" i="8"/>
  <c r="AM169" i="8"/>
  <c r="AR168" i="8"/>
  <c r="AQ168" i="8"/>
  <c r="AS168" i="8"/>
  <c r="AT168" i="8"/>
  <c r="AP168" i="8"/>
  <c r="V169" i="8"/>
  <c r="AO169" i="8" s="1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I169" i="8"/>
  <c r="AL170" i="8"/>
  <c r="AM170" i="8"/>
  <c r="AP169" i="8"/>
  <c r="AQ169" i="8"/>
  <c r="V170" i="8"/>
  <c r="AR169" i="8"/>
  <c r="AS169" i="8"/>
  <c r="AT169" i="8"/>
  <c r="AO170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I170" i="8"/>
  <c r="AM172" i="8"/>
  <c r="AM171" i="8"/>
  <c r="AL171" i="8"/>
  <c r="AR170" i="8"/>
  <c r="AQ170" i="8"/>
  <c r="AP170" i="8"/>
  <c r="AT170" i="8"/>
  <c r="V171" i="8"/>
  <c r="AO171" i="8" s="1"/>
  <c r="AS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I171" i="8"/>
  <c r="AL172" i="8"/>
  <c r="AS171" i="8"/>
  <c r="AQ171" i="8"/>
  <c r="AR171" i="8"/>
  <c r="V172" i="8"/>
  <c r="AO172" i="8"/>
  <c r="AP171" i="8"/>
  <c r="AT171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I172" i="8"/>
  <c r="AM173" i="8"/>
  <c r="AL173" i="8"/>
  <c r="AM174" i="8"/>
  <c r="AR172" i="8"/>
  <c r="AS172" i="8"/>
  <c r="AT172" i="8"/>
  <c r="AQ172" i="8"/>
  <c r="AP172" i="8"/>
  <c r="V173" i="8"/>
  <c r="AO173" i="8" s="1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I173" i="8"/>
  <c r="AL174" i="8"/>
  <c r="AL175" i="8"/>
  <c r="AP173" i="8"/>
  <c r="AQ173" i="8"/>
  <c r="AT173" i="8"/>
  <c r="AS173" i="8"/>
  <c r="AR173" i="8"/>
  <c r="V174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I174" i="8"/>
  <c r="AM175" i="8"/>
  <c r="AO174" i="8"/>
  <c r="AP174" i="8"/>
  <c r="AQ174" i="8"/>
  <c r="V175" i="8"/>
  <c r="AO175" i="8" s="1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I175" i="8"/>
  <c r="AL176" i="8"/>
  <c r="AM176" i="8"/>
  <c r="AS174" i="8"/>
  <c r="AR175" i="8"/>
  <c r="AT174" i="8"/>
  <c r="V176" i="8"/>
  <c r="AP175" i="8"/>
  <c r="AR174" i="8"/>
  <c r="AO176" i="8"/>
  <c r="AT175" i="8"/>
  <c r="AQ175" i="8"/>
  <c r="AS175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I176" i="8"/>
  <c r="AL178" i="8"/>
  <c r="AL177" i="8"/>
  <c r="AM177" i="8"/>
  <c r="AR176" i="8"/>
  <c r="AQ176" i="8"/>
  <c r="AS176" i="8"/>
  <c r="V177" i="8"/>
  <c r="AO177" i="8" s="1"/>
  <c r="AP176" i="8"/>
  <c r="AT176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M178" i="8"/>
  <c r="AM179" i="8"/>
  <c r="AI177" i="8"/>
  <c r="AT177" i="8"/>
  <c r="AP177" i="8"/>
  <c r="AQ177" i="8"/>
  <c r="AS177" i="8"/>
  <c r="AP178" i="8"/>
  <c r="AQ178" i="8"/>
  <c r="V178" i="8"/>
  <c r="AO178" i="8" s="1"/>
  <c r="AR177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M180" i="8"/>
  <c r="AI178" i="8"/>
  <c r="AL180" i="8"/>
  <c r="AL179" i="8"/>
  <c r="AS178" i="8"/>
  <c r="AR178" i="8"/>
  <c r="AT178" i="8"/>
  <c r="V179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M181" i="8"/>
  <c r="AI179" i="8"/>
  <c r="AO179" i="8"/>
  <c r="AQ179" i="8"/>
  <c r="V180" i="8"/>
  <c r="AO180" i="8" s="1"/>
  <c r="AP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L182" i="8"/>
  <c r="AL181" i="8"/>
  <c r="AM182" i="8"/>
  <c r="AI180" i="8"/>
  <c r="AR179" i="8"/>
  <c r="AQ180" i="8"/>
  <c r="AR180" i="8"/>
  <c r="AS179" i="8"/>
  <c r="V181" i="8"/>
  <c r="AS180" i="8"/>
  <c r="AP180" i="8"/>
  <c r="AT179" i="8"/>
  <c r="AT180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I181" i="8"/>
  <c r="AO181" i="8"/>
  <c r="V182" i="8"/>
  <c r="AP181" i="8"/>
  <c r="AQ181" i="8"/>
  <c r="AO182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I182" i="8"/>
  <c r="AL183" i="8"/>
  <c r="AM183" i="8"/>
  <c r="AM184" i="8"/>
  <c r="AS181" i="8"/>
  <c r="V183" i="8"/>
  <c r="AP182" i="8"/>
  <c r="AT181" i="8"/>
  <c r="AR182" i="8"/>
  <c r="AR181" i="8"/>
  <c r="AO183" i="8"/>
  <c r="AT182" i="8"/>
  <c r="AQ182" i="8"/>
  <c r="AS182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L184" i="8"/>
  <c r="AI183" i="8"/>
  <c r="V184" i="8"/>
  <c r="AS183" i="8"/>
  <c r="AO184" i="8"/>
  <c r="AR183" i="8"/>
  <c r="AP183" i="8"/>
  <c r="AT183" i="8"/>
  <c r="AQ183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M185" i="8"/>
  <c r="AL185" i="8"/>
  <c r="AI184" i="8"/>
  <c r="AT184" i="8"/>
  <c r="AS184" i="8"/>
  <c r="AR184" i="8"/>
  <c r="AQ184" i="8"/>
  <c r="AP184" i="8"/>
  <c r="V185" i="8"/>
  <c r="AO185" i="8"/>
  <c r="AN185" i="8" l="1"/>
  <c r="B188" i="8"/>
  <c r="E187" i="8"/>
  <c r="P185" i="8"/>
  <c r="J186" i="8"/>
  <c r="K186" i="8"/>
  <c r="M186" i="8"/>
  <c r="Q185" i="8"/>
  <c r="L185" i="8"/>
  <c r="N185" i="8"/>
  <c r="O184" i="8"/>
  <c r="AB171" i="8"/>
  <c r="H172" i="8"/>
  <c r="I172" i="8" s="1"/>
  <c r="AI185" i="8"/>
  <c r="AL186" i="8"/>
  <c r="AL187" i="8"/>
  <c r="AM186" i="8"/>
  <c r="AQ185" i="8"/>
  <c r="AR185" i="8"/>
  <c r="AP185" i="8"/>
  <c r="AS185" i="8"/>
  <c r="AT185" i="8"/>
  <c r="V186" i="8"/>
  <c r="AO186" i="8" s="1"/>
  <c r="AN186" i="8" l="1"/>
  <c r="AB5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I186" i="8"/>
  <c r="AM187" i="8"/>
  <c r="AS186" i="8"/>
  <c r="AR186" i="8"/>
  <c r="AP186" i="8"/>
  <c r="AT186" i="8"/>
  <c r="AQ186" i="8"/>
  <c r="V187" i="8"/>
  <c r="AO187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L188" i="8"/>
  <c r="AM188" i="8"/>
  <c r="AI187" i="8"/>
  <c r="AQ187" i="8"/>
  <c r="AP187" i="8"/>
  <c r="AT187" i="8"/>
  <c r="AS187" i="8"/>
  <c r="V188" i="8"/>
  <c r="AO188" i="8" s="1"/>
  <c r="AR187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M189" i="8"/>
  <c r="AM190" i="8"/>
  <c r="AL189" i="8"/>
  <c r="AI188" i="8"/>
  <c r="AS188" i="8"/>
  <c r="AT188" i="8"/>
  <c r="AP188" i="8"/>
  <c r="AR188" i="8"/>
  <c r="V189" i="8"/>
  <c r="AQ188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AB175" i="8"/>
  <c r="H176" i="8"/>
  <c r="I176" i="8" s="1"/>
  <c r="AL190" i="8"/>
  <c r="AI189" i="8"/>
  <c r="AI190" i="8"/>
  <c r="AO189" i="8"/>
  <c r="AP189" i="8"/>
  <c r="AQ189" i="8"/>
  <c r="V190" i="8"/>
  <c r="AO190" i="8" s="1"/>
  <c r="L190" i="8" l="1"/>
  <c r="N190" i="8"/>
  <c r="O190" i="8" s="1"/>
  <c r="B193" i="8"/>
  <c r="E192" i="8"/>
  <c r="J191" i="8"/>
  <c r="Q191" i="8" s="1"/>
  <c r="AB176" i="8"/>
  <c r="H177" i="8"/>
  <c r="I177" i="8" s="1"/>
  <c r="AM191" i="8"/>
  <c r="AI191" i="8"/>
  <c r="AL191" i="8"/>
  <c r="AR189" i="8"/>
  <c r="AS189" i="8"/>
  <c r="AS190" i="8"/>
  <c r="V191" i="8"/>
  <c r="AO191" i="8"/>
  <c r="AT190" i="8"/>
  <c r="AT189" i="8"/>
  <c r="AR190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M192" i="8"/>
  <c r="AI192" i="8"/>
  <c r="AL192" i="8"/>
  <c r="AS191" i="8"/>
  <c r="AQ191" i="8"/>
  <c r="AT191" i="8"/>
  <c r="AR191" i="8"/>
  <c r="AP190" i="8"/>
  <c r="AP191" i="8"/>
  <c r="V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L193" i="8"/>
  <c r="AI193" i="8"/>
  <c r="AM193" i="8"/>
  <c r="AO192" i="8"/>
  <c r="AP192" i="8"/>
  <c r="V193" i="8"/>
  <c r="AO193" i="8" s="1"/>
  <c r="AQ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M194" i="8"/>
  <c r="AL194" i="8"/>
  <c r="AI194" i="8"/>
  <c r="AR192" i="8"/>
  <c r="AT193" i="8"/>
  <c r="AT192" i="8"/>
  <c r="AR193" i="8"/>
  <c r="AS193" i="8"/>
  <c r="AS192" i="8"/>
  <c r="AP193" i="8"/>
  <c r="V194" i="8"/>
  <c r="AO194" i="8" s="1"/>
  <c r="O193" i="8" l="1"/>
  <c r="E196" i="8"/>
  <c r="B197" i="8"/>
  <c r="J195" i="8"/>
  <c r="N194" i="8"/>
  <c r="O194" i="8" s="1"/>
  <c r="L194" i="8"/>
  <c r="AB180" i="8"/>
  <c r="H181" i="8"/>
  <c r="I181" i="8" s="1"/>
  <c r="AL195" i="8"/>
  <c r="AM195" i="8"/>
  <c r="AR194" i="8"/>
  <c r="AP194" i="8"/>
  <c r="AT194" i="8"/>
  <c r="V195" i="8"/>
  <c r="AQ194" i="8"/>
  <c r="AS194" i="8"/>
  <c r="AQ193" i="8"/>
  <c r="E197" i="8" l="1"/>
  <c r="B198" i="8"/>
  <c r="AN194" i="8"/>
  <c r="Q195" i="8"/>
  <c r="L195" i="8"/>
  <c r="N195" i="8"/>
  <c r="O195" i="8" s="1"/>
  <c r="J197" i="8"/>
  <c r="Q197" i="8" s="1"/>
  <c r="J196" i="8"/>
  <c r="AB181" i="8"/>
  <c r="H182" i="8"/>
  <c r="I182" i="8" s="1"/>
  <c r="AI195" i="8"/>
  <c r="AL196" i="8"/>
  <c r="AM196" i="8"/>
  <c r="AO195" i="8"/>
  <c r="V196" i="8"/>
  <c r="E198" i="8" l="1"/>
  <c r="B199" i="8"/>
  <c r="AN195" i="8"/>
  <c r="AN196" i="8"/>
  <c r="Q196" i="8"/>
  <c r="N196" i="8"/>
  <c r="O196" i="8" s="1"/>
  <c r="L196" i="8"/>
  <c r="L197" i="8"/>
  <c r="N197" i="8"/>
  <c r="O197" i="8" s="1"/>
  <c r="AB182" i="8"/>
  <c r="H183" i="8"/>
  <c r="I183" i="8" s="1"/>
  <c r="AI196" i="8"/>
  <c r="AM197" i="8"/>
  <c r="AI198" i="8"/>
  <c r="AI197" i="8"/>
  <c r="AL197" i="8"/>
  <c r="AO196" i="8"/>
  <c r="AP195" i="8"/>
  <c r="AS195" i="8"/>
  <c r="AQ196" i="8"/>
  <c r="V197" i="8"/>
  <c r="AT195" i="8"/>
  <c r="AO197" i="8"/>
  <c r="AP196" i="8"/>
  <c r="AQ195" i="8"/>
  <c r="AR195" i="8"/>
  <c r="B200" i="8" l="1"/>
  <c r="E199" i="8"/>
  <c r="J198" i="8"/>
  <c r="AN197" i="8"/>
  <c r="AB183" i="8"/>
  <c r="H184" i="8"/>
  <c r="I184" i="8" s="1"/>
  <c r="AM198" i="8"/>
  <c r="AL199" i="8"/>
  <c r="AM199" i="8"/>
  <c r="AL198" i="8"/>
  <c r="AT196" i="8"/>
  <c r="AP199" i="8"/>
  <c r="AP198" i="8"/>
  <c r="AQ198" i="8"/>
  <c r="V198" i="8"/>
  <c r="AR196" i="8"/>
  <c r="AR197" i="8"/>
  <c r="AQ199" i="8"/>
  <c r="AQ197" i="8"/>
  <c r="AS196" i="8"/>
  <c r="AS197" i="8"/>
  <c r="AT197" i="8"/>
  <c r="AP197" i="8"/>
  <c r="AN198" i="8" l="1"/>
  <c r="N198" i="8"/>
  <c r="L198" i="8"/>
  <c r="J199" i="8"/>
  <c r="E200" i="8"/>
  <c r="B201" i="8"/>
  <c r="AB184" i="8"/>
  <c r="H185" i="8"/>
  <c r="I185" i="8" s="1"/>
  <c r="AI199" i="8"/>
  <c r="AO198" i="8"/>
  <c r="V199" i="8"/>
  <c r="AO199" i="8"/>
  <c r="AN199" i="8" l="1"/>
  <c r="Q199" i="8"/>
  <c r="L199" i="8"/>
  <c r="N199" i="8"/>
  <c r="J200" i="8"/>
  <c r="B202" i="8"/>
  <c r="E201" i="8"/>
  <c r="AB185" i="8"/>
  <c r="H186" i="8"/>
  <c r="I186" i="8" s="1"/>
  <c r="AL200" i="8"/>
  <c r="AI200" i="8"/>
  <c r="AM200" i="8"/>
  <c r="AT198" i="8"/>
  <c r="V200" i="8"/>
  <c r="AS198" i="8"/>
  <c r="AS199" i="8"/>
  <c r="AQ200" i="8"/>
  <c r="AR198" i="8"/>
  <c r="AR199" i="8"/>
  <c r="AP200" i="8"/>
  <c r="AT199" i="8"/>
  <c r="AN200" i="8" l="1"/>
  <c r="B203" i="8"/>
  <c r="E202" i="8"/>
  <c r="J201" i="8"/>
  <c r="N200" i="8"/>
  <c r="L200" i="8"/>
  <c r="AB186" i="8"/>
  <c r="H187" i="8"/>
  <c r="I187" i="8" s="1"/>
  <c r="AI201" i="8"/>
  <c r="AM201" i="8"/>
  <c r="AL201" i="8"/>
  <c r="AO200" i="8"/>
  <c r="AP201" i="8"/>
  <c r="AQ201" i="8"/>
  <c r="V201" i="8"/>
  <c r="AO201" i="8" s="1"/>
  <c r="AN201" i="8" l="1"/>
  <c r="Q201" i="8"/>
  <c r="L201" i="8"/>
  <c r="N201" i="8"/>
  <c r="J202" i="8"/>
  <c r="E203" i="8"/>
  <c r="B204" i="8"/>
  <c r="AB187" i="8"/>
  <c r="H188" i="8"/>
  <c r="I188" i="8" s="1"/>
  <c r="AI202" i="8"/>
  <c r="AL202" i="8"/>
  <c r="AM202" i="8"/>
  <c r="AS200" i="8"/>
  <c r="AQ202" i="8"/>
  <c r="AP202" i="8"/>
  <c r="AR200" i="8"/>
  <c r="AT201" i="8"/>
  <c r="AT200" i="8"/>
  <c r="AR201" i="8"/>
  <c r="AS201" i="8"/>
  <c r="V202" i="8"/>
  <c r="AO202" i="8" s="1"/>
  <c r="AN202" i="8" l="1"/>
  <c r="B205" i="8"/>
  <c r="E204" i="8"/>
  <c r="J203" i="8"/>
  <c r="L202" i="8"/>
  <c r="N202" i="8"/>
  <c r="O202" i="8" s="1"/>
  <c r="AB188" i="8"/>
  <c r="H189" i="8"/>
  <c r="I189" i="8" s="1"/>
  <c r="AI203" i="8"/>
  <c r="AL203" i="8"/>
  <c r="AM203" i="8"/>
  <c r="AS202" i="8"/>
  <c r="AR202" i="8"/>
  <c r="AQ203" i="8"/>
  <c r="AT202" i="8"/>
  <c r="V203" i="8"/>
  <c r="AP203" i="8"/>
  <c r="AN203" i="8" l="1"/>
  <c r="E205" i="8"/>
  <c r="B206" i="8"/>
  <c r="L203" i="8"/>
  <c r="N203" i="8"/>
  <c r="O203" i="8" s="1"/>
  <c r="J204" i="8"/>
  <c r="AB189" i="8"/>
  <c r="H190" i="8"/>
  <c r="I190" i="8" s="1"/>
  <c r="AL204" i="8"/>
  <c r="AI204" i="8"/>
  <c r="AM204" i="8"/>
  <c r="AO203" i="8"/>
  <c r="AP204" i="8"/>
  <c r="V204" i="8"/>
  <c r="AQ204" i="8"/>
  <c r="AN204" i="8" l="1"/>
  <c r="Q204" i="8"/>
  <c r="L204" i="8"/>
  <c r="N204" i="8"/>
  <c r="O204" i="8" s="1"/>
  <c r="E206" i="8"/>
  <c r="B207" i="8"/>
  <c r="J205" i="8"/>
  <c r="AB190" i="8"/>
  <c r="H191" i="8"/>
  <c r="I191" i="8" s="1"/>
  <c r="AL205" i="8"/>
  <c r="AM205" i="8"/>
  <c r="AI205" i="8"/>
  <c r="AO204" i="8"/>
  <c r="V205" i="8"/>
  <c r="AR203" i="8"/>
  <c r="AO205" i="8"/>
  <c r="AT203" i="8"/>
  <c r="AS203" i="8"/>
  <c r="AQ205" i="8"/>
  <c r="AP205" i="8"/>
  <c r="AN205" i="8" l="1"/>
  <c r="Q205" i="8"/>
  <c r="L205" i="8"/>
  <c r="N205" i="8"/>
  <c r="J206" i="8"/>
  <c r="B208" i="8"/>
  <c r="E207" i="8"/>
  <c r="AB191" i="8"/>
  <c r="H192" i="8"/>
  <c r="I192" i="8" s="1"/>
  <c r="AL206" i="8"/>
  <c r="AI206" i="8"/>
  <c r="AM206" i="8"/>
  <c r="AS204" i="8"/>
  <c r="AR204" i="8"/>
  <c r="AP206" i="8"/>
  <c r="AS205" i="8"/>
  <c r="AT204" i="8"/>
  <c r="AT205" i="8"/>
  <c r="V206" i="8"/>
  <c r="AO206" i="8" s="1"/>
  <c r="AQ206" i="8"/>
  <c r="AR205" i="8"/>
  <c r="AN206" i="8" l="1"/>
  <c r="Q206" i="8"/>
  <c r="N206" i="8"/>
  <c r="L206" i="8"/>
  <c r="J207" i="8"/>
  <c r="B209" i="8"/>
  <c r="E208" i="8"/>
  <c r="AB192" i="8"/>
  <c r="H193" i="8"/>
  <c r="I193" i="8" s="1"/>
  <c r="AI207" i="8"/>
  <c r="AL207" i="8"/>
  <c r="AM207" i="8"/>
  <c r="V207" i="8"/>
  <c r="AT206" i="8"/>
  <c r="AR206" i="8"/>
  <c r="AP207" i="8"/>
  <c r="AO207" i="8"/>
  <c r="AS206" i="8"/>
  <c r="AQ207" i="8"/>
  <c r="AN207" i="8" l="1"/>
  <c r="J208" i="8"/>
  <c r="E209" i="8"/>
  <c r="B210" i="8"/>
  <c r="Q207" i="8"/>
  <c r="L207" i="8"/>
  <c r="N207" i="8"/>
  <c r="O207" i="8" s="1"/>
  <c r="AB193" i="8"/>
  <c r="H194" i="8"/>
  <c r="I194" i="8" s="1"/>
  <c r="AI208" i="8"/>
  <c r="AM208" i="8"/>
  <c r="AL208" i="8"/>
  <c r="AT207" i="8"/>
  <c r="V208" i="8"/>
  <c r="AP208" i="8"/>
  <c r="AQ208" i="8"/>
  <c r="AR207" i="8"/>
  <c r="AS207" i="8"/>
  <c r="AO208" i="8"/>
  <c r="AN208" i="8" l="1"/>
  <c r="J209" i="8"/>
  <c r="Q208" i="8"/>
  <c r="N208" i="8"/>
  <c r="O208" i="8" s="1"/>
  <c r="L208" i="8"/>
  <c r="B211" i="8"/>
  <c r="E210" i="8"/>
  <c r="AB194" i="8"/>
  <c r="H195" i="8"/>
  <c r="I195" i="8" s="1"/>
  <c r="AI209" i="8"/>
  <c r="AL209" i="8"/>
  <c r="AM209" i="8"/>
  <c r="AR208" i="8"/>
  <c r="AT208" i="8"/>
  <c r="AP209" i="8"/>
  <c r="V209" i="8"/>
  <c r="AQ209" i="8"/>
  <c r="AS208" i="8"/>
  <c r="AO209" i="8"/>
  <c r="AN209" i="8" l="1"/>
  <c r="J210" i="8"/>
  <c r="B212" i="8"/>
  <c r="E211" i="8"/>
  <c r="N209" i="8"/>
  <c r="L209" i="8"/>
  <c r="AB195" i="8"/>
  <c r="H196" i="8"/>
  <c r="I196" i="8" s="1"/>
  <c r="AL210" i="8"/>
  <c r="AI210" i="8"/>
  <c r="AM210" i="8"/>
  <c r="V210" i="8"/>
  <c r="AP210" i="8"/>
  <c r="AR209" i="8"/>
  <c r="AS209" i="8"/>
  <c r="AT209" i="8"/>
  <c r="AQ210" i="8"/>
  <c r="AO210" i="8"/>
  <c r="AN210" i="8" l="1"/>
  <c r="J211" i="8"/>
  <c r="E212" i="8"/>
  <c r="B213" i="8"/>
  <c r="Q210" i="8"/>
  <c r="L210" i="8"/>
  <c r="N210" i="8"/>
  <c r="O210" i="8" s="1"/>
  <c r="AB196" i="8"/>
  <c r="H197" i="8"/>
  <c r="AI211" i="8"/>
  <c r="AM211" i="8"/>
  <c r="AL211" i="8"/>
  <c r="AT210" i="8"/>
  <c r="AP211" i="8"/>
  <c r="AQ211" i="8"/>
  <c r="AS210" i="8"/>
  <c r="V211" i="8"/>
  <c r="AR210" i="8"/>
  <c r="AO211" i="8"/>
  <c r="AN211" i="8" l="1"/>
  <c r="E213" i="8"/>
  <c r="B214" i="8"/>
  <c r="J212" i="8"/>
  <c r="Q211" i="8"/>
  <c r="N211" i="8"/>
  <c r="O211" i="8" s="1"/>
  <c r="L211" i="8"/>
  <c r="AB197" i="8"/>
  <c r="H198" i="8"/>
  <c r="AL212" i="8"/>
  <c r="AI212" i="8"/>
  <c r="AM212" i="8"/>
  <c r="AP212" i="8"/>
  <c r="AQ212" i="8"/>
  <c r="AR211" i="8"/>
  <c r="AT211" i="8"/>
  <c r="V212" i="8"/>
  <c r="AO212" i="8"/>
  <c r="AS211" i="8"/>
  <c r="AN212" i="8" l="1"/>
  <c r="Q212" i="8"/>
  <c r="N212" i="8"/>
  <c r="O212" i="8" s="1"/>
  <c r="L212" i="8"/>
  <c r="B215" i="8"/>
  <c r="E214" i="8"/>
  <c r="J213" i="8"/>
  <c r="AB198" i="8"/>
  <c r="H199" i="8"/>
  <c r="I199" i="8" s="1"/>
  <c r="AM213" i="8"/>
  <c r="AI213" i="8"/>
  <c r="AL213" i="8"/>
  <c r="AT212" i="8"/>
  <c r="AS212" i="8"/>
  <c r="AR212" i="8"/>
  <c r="AP213" i="8"/>
  <c r="V213" i="8"/>
  <c r="AQ213" i="8"/>
  <c r="AN213" i="8" l="1"/>
  <c r="Q213" i="8"/>
  <c r="N213" i="8"/>
  <c r="L213" i="8"/>
  <c r="J214" i="8"/>
  <c r="B216" i="8"/>
  <c r="E215" i="8"/>
  <c r="AB199" i="8"/>
  <c r="H200" i="8"/>
  <c r="I200" i="8" s="1"/>
  <c r="AI214" i="8"/>
  <c r="AL214" i="8"/>
  <c r="AM214" i="8"/>
  <c r="AO213" i="8"/>
  <c r="V214" i="8"/>
  <c r="AO214" i="8"/>
  <c r="AQ214" i="8"/>
  <c r="AP214" i="8"/>
  <c r="AN214" i="8" l="1"/>
  <c r="B217" i="8"/>
  <c r="E216" i="8"/>
  <c r="J215" i="8"/>
  <c r="Q214" i="8"/>
  <c r="N214" i="8"/>
  <c r="O214" i="8" s="1"/>
  <c r="L214" i="8"/>
  <c r="AB200" i="8"/>
  <c r="H201" i="8"/>
  <c r="AM215" i="8"/>
  <c r="AL215" i="8"/>
  <c r="AI215" i="8"/>
  <c r="AT213" i="8"/>
  <c r="AR213" i="8"/>
  <c r="AQ215" i="8"/>
  <c r="AS213" i="8"/>
  <c r="AR214" i="8"/>
  <c r="AS214" i="8"/>
  <c r="AT214" i="8"/>
  <c r="AP215" i="8"/>
  <c r="V215" i="8"/>
  <c r="AN215" i="8" l="1"/>
  <c r="Q215" i="8"/>
  <c r="N215" i="8"/>
  <c r="L215" i="8"/>
  <c r="J216" i="8"/>
  <c r="E217" i="8"/>
  <c r="B218" i="8"/>
  <c r="AB201" i="8"/>
  <c r="I201" i="8"/>
  <c r="H202" i="8"/>
  <c r="AM216" i="8"/>
  <c r="AI216" i="8"/>
  <c r="AL216" i="8"/>
  <c r="AO215" i="8"/>
  <c r="AP216" i="8"/>
  <c r="AQ216" i="8"/>
  <c r="V216" i="8"/>
  <c r="AO216" i="8"/>
  <c r="AN216" i="8" l="1"/>
  <c r="B219" i="8"/>
  <c r="E218" i="8"/>
  <c r="Q216" i="8"/>
  <c r="N216" i="8"/>
  <c r="L216" i="8"/>
  <c r="J217" i="8"/>
  <c r="AB202" i="8"/>
  <c r="I202" i="8"/>
  <c r="H203" i="8"/>
  <c r="AM217" i="8"/>
  <c r="AL217" i="8"/>
  <c r="AI217" i="8"/>
  <c r="AR215" i="8"/>
  <c r="AS216" i="8"/>
  <c r="AS215" i="8"/>
  <c r="AR216" i="8"/>
  <c r="AQ217" i="8"/>
  <c r="AT215" i="8"/>
  <c r="AP217" i="8"/>
  <c r="AT216" i="8"/>
  <c r="V217" i="8"/>
  <c r="AN217" i="8" l="1"/>
  <c r="Q217" i="8"/>
  <c r="N217" i="8"/>
  <c r="L217" i="8"/>
  <c r="J218" i="8"/>
  <c r="E219" i="8"/>
  <c r="B220" i="8"/>
  <c r="AB203" i="8"/>
  <c r="I203" i="8"/>
  <c r="H204" i="8"/>
  <c r="AI218" i="8"/>
  <c r="AM218" i="8"/>
  <c r="AL218" i="8"/>
  <c r="AO217" i="8"/>
  <c r="AP218" i="8"/>
  <c r="V218" i="8"/>
  <c r="AQ218" i="8"/>
  <c r="AN218" i="8" l="1"/>
  <c r="B221" i="8"/>
  <c r="E220" i="8"/>
  <c r="Q218" i="8"/>
  <c r="N218" i="8"/>
  <c r="O218" i="8" s="1"/>
  <c r="L218" i="8"/>
  <c r="J219" i="8"/>
  <c r="AB204" i="8"/>
  <c r="I204" i="8"/>
  <c r="H205" i="8"/>
  <c r="AI219" i="8"/>
  <c r="AL219" i="8"/>
  <c r="AM219" i="8"/>
  <c r="AO218" i="8"/>
  <c r="V219" i="8"/>
  <c r="AO219" i="8" s="1"/>
  <c r="AS217" i="8"/>
  <c r="AP219" i="8"/>
  <c r="AT217" i="8"/>
  <c r="AQ219" i="8"/>
  <c r="AR217" i="8"/>
  <c r="AN219" i="8" l="1"/>
  <c r="Q219" i="8"/>
  <c r="L219" i="8"/>
  <c r="N219" i="8"/>
  <c r="J220" i="8"/>
  <c r="B222" i="8"/>
  <c r="E221" i="8"/>
  <c r="AB205" i="8"/>
  <c r="I205" i="8"/>
  <c r="H206" i="8"/>
  <c r="AI220" i="8"/>
  <c r="AM220" i="8"/>
  <c r="AL220" i="8"/>
  <c r="AR218" i="8"/>
  <c r="AT219" i="8"/>
  <c r="AQ220" i="8"/>
  <c r="AP220" i="8"/>
  <c r="AR219" i="8"/>
  <c r="AT218" i="8"/>
  <c r="AS218" i="8"/>
  <c r="AS219" i="8"/>
  <c r="V220" i="8"/>
  <c r="AN220" i="8" l="1"/>
  <c r="Q220" i="8"/>
  <c r="L220" i="8"/>
  <c r="N220" i="8"/>
  <c r="J221" i="8"/>
  <c r="E222" i="8"/>
  <c r="B223" i="8"/>
  <c r="AB206" i="8"/>
  <c r="I206" i="8"/>
  <c r="H207" i="8"/>
  <c r="AI221" i="8"/>
  <c r="AL221" i="8"/>
  <c r="AM221" i="8"/>
  <c r="AO220" i="8"/>
  <c r="AQ221" i="8"/>
  <c r="AP221" i="8"/>
  <c r="V221" i="8"/>
  <c r="AO221" i="8" s="1"/>
  <c r="AN221" i="8" l="1"/>
  <c r="J222" i="8"/>
  <c r="B224" i="8"/>
  <c r="E223" i="8"/>
  <c r="Q221" i="8"/>
  <c r="N221" i="8"/>
  <c r="L221" i="8"/>
  <c r="AB207" i="8"/>
  <c r="I207" i="8"/>
  <c r="H208" i="8"/>
  <c r="AI222" i="8"/>
  <c r="AM222" i="8"/>
  <c r="AL222" i="8"/>
  <c r="AT220" i="8"/>
  <c r="AQ222" i="8"/>
  <c r="AS221" i="8"/>
  <c r="AT221" i="8"/>
  <c r="AS220" i="8"/>
  <c r="AP222" i="8"/>
  <c r="V222" i="8"/>
  <c r="AO222" i="8"/>
  <c r="AR220" i="8"/>
  <c r="AR221" i="8"/>
  <c r="AN222" i="8" l="1"/>
  <c r="J223" i="8"/>
  <c r="E224" i="8"/>
  <c r="B225" i="8"/>
  <c r="Q222" i="8"/>
  <c r="L222" i="8"/>
  <c r="N222" i="8"/>
  <c r="AB208" i="8"/>
  <c r="I208" i="8"/>
  <c r="H209" i="8"/>
  <c r="AL223" i="8"/>
  <c r="AI223" i="8"/>
  <c r="AM223" i="8"/>
  <c r="AT222" i="8"/>
  <c r="AR222" i="8"/>
  <c r="AQ223" i="8"/>
  <c r="AS222" i="8"/>
  <c r="V223" i="8"/>
  <c r="AO223" i="8" s="1"/>
  <c r="AP223" i="8"/>
  <c r="AN223" i="8" l="1"/>
  <c r="J224" i="8"/>
  <c r="E225" i="8"/>
  <c r="B226" i="8"/>
  <c r="L223" i="8"/>
  <c r="N223" i="8"/>
  <c r="AB209" i="8"/>
  <c r="I209" i="8"/>
  <c r="H210" i="8"/>
  <c r="AI224" i="8"/>
  <c r="AM224" i="8"/>
  <c r="AL224" i="8"/>
  <c r="AS223" i="8"/>
  <c r="AQ224" i="8"/>
  <c r="V224" i="8"/>
  <c r="AO224" i="8"/>
  <c r="AP224" i="8"/>
  <c r="AT223" i="8"/>
  <c r="AR223" i="8"/>
  <c r="AN224" i="8" l="1"/>
  <c r="B227" i="8"/>
  <c r="E226" i="8"/>
  <c r="J225" i="8"/>
  <c r="L224" i="8"/>
  <c r="N224" i="8"/>
  <c r="AB210" i="8"/>
  <c r="I210" i="8"/>
  <c r="H211" i="8"/>
  <c r="AM225" i="8"/>
  <c r="AI225" i="8"/>
  <c r="AL225" i="8"/>
  <c r="AT224" i="8"/>
  <c r="AS224" i="8"/>
  <c r="AR224" i="8"/>
  <c r="AP225" i="8"/>
  <c r="AQ225" i="8"/>
  <c r="V225" i="8"/>
  <c r="AN225" i="8" l="1"/>
  <c r="L225" i="8"/>
  <c r="N225" i="8"/>
  <c r="J226" i="8"/>
  <c r="B228" i="8"/>
  <c r="E227" i="8"/>
  <c r="AB211" i="8"/>
  <c r="I211" i="8"/>
  <c r="H212" i="8"/>
  <c r="AL226" i="8"/>
  <c r="AI226" i="8"/>
  <c r="AM226" i="8"/>
  <c r="AO225" i="8"/>
  <c r="AP226" i="8"/>
  <c r="V226" i="8"/>
  <c r="AO226" i="8" s="1"/>
  <c r="AQ226" i="8"/>
  <c r="AN226" i="8" l="1"/>
  <c r="B229" i="8"/>
  <c r="E228" i="8"/>
  <c r="J227" i="8"/>
  <c r="Q226" i="8"/>
  <c r="N226" i="8"/>
  <c r="L226" i="8"/>
  <c r="AB212" i="8"/>
  <c r="I212" i="8"/>
  <c r="H213" i="8"/>
  <c r="AI227" i="8"/>
  <c r="AL227" i="8"/>
  <c r="AM227" i="8"/>
  <c r="AS225" i="8"/>
  <c r="V227" i="8"/>
  <c r="AR226" i="8"/>
  <c r="AR225" i="8"/>
  <c r="AQ227" i="8"/>
  <c r="AP227" i="8"/>
  <c r="AT225" i="8"/>
  <c r="AS226" i="8"/>
  <c r="AT226" i="8"/>
  <c r="AO227" i="8"/>
  <c r="AN227" i="8" l="1"/>
  <c r="Q227" i="8"/>
  <c r="L227" i="8"/>
  <c r="N227" i="8"/>
  <c r="J228" i="8"/>
  <c r="E229" i="8"/>
  <c r="B230" i="8"/>
  <c r="AB213" i="8"/>
  <c r="I213" i="8"/>
  <c r="H214" i="8"/>
  <c r="AL228" i="8"/>
  <c r="AI228" i="8"/>
  <c r="AM228" i="8"/>
  <c r="AR227" i="8"/>
  <c r="AP228" i="8"/>
  <c r="AS227" i="8"/>
  <c r="AT227" i="8"/>
  <c r="V228" i="8"/>
  <c r="AO228" i="8" s="1"/>
  <c r="AQ228" i="8"/>
  <c r="AN228" i="8" l="1"/>
  <c r="J229" i="8"/>
  <c r="Q228" i="8"/>
  <c r="L228" i="8"/>
  <c r="N228" i="8"/>
  <c r="E230" i="8"/>
  <c r="B231" i="8"/>
  <c r="AB214" i="8"/>
  <c r="I214" i="8"/>
  <c r="H215" i="8"/>
  <c r="AI229" i="8"/>
  <c r="AM229" i="8"/>
  <c r="AL229" i="8"/>
  <c r="AP229" i="8"/>
  <c r="AR228" i="8"/>
  <c r="AT228" i="8"/>
  <c r="V229" i="8"/>
  <c r="AS228" i="8"/>
  <c r="AO229" i="8"/>
  <c r="AQ229" i="8"/>
  <c r="AN229" i="8" l="1"/>
  <c r="E231" i="8"/>
  <c r="B232" i="8"/>
  <c r="J230" i="8"/>
  <c r="Q229" i="8"/>
  <c r="L229" i="8"/>
  <c r="N229" i="8"/>
  <c r="O229" i="8" s="1"/>
  <c r="AB215" i="8"/>
  <c r="I215" i="8"/>
  <c r="H216" i="8"/>
  <c r="AL230" i="8"/>
  <c r="AI230" i="8"/>
  <c r="AM230" i="8"/>
  <c r="AT229" i="8"/>
  <c r="AS229" i="8"/>
  <c r="V230" i="8"/>
  <c r="AQ230" i="8"/>
  <c r="AP230" i="8"/>
  <c r="AR229" i="8"/>
  <c r="AO230" i="8"/>
  <c r="AN230" i="8" l="1"/>
  <c r="Q230" i="8"/>
  <c r="L230" i="8"/>
  <c r="N230" i="8"/>
  <c r="E232" i="8"/>
  <c r="B233" i="8"/>
  <c r="J231" i="8"/>
  <c r="AB216" i="8"/>
  <c r="I216" i="8"/>
  <c r="H217" i="8"/>
  <c r="AL231" i="8"/>
  <c r="AM231" i="8"/>
  <c r="AI231" i="8"/>
  <c r="AR230" i="8"/>
  <c r="AS230" i="8"/>
  <c r="AQ231" i="8"/>
  <c r="AT230" i="8"/>
  <c r="AP231" i="8"/>
  <c r="V231" i="8"/>
  <c r="AO231" i="8" s="1"/>
  <c r="AN231" i="8" l="1"/>
  <c r="Q231" i="8"/>
  <c r="N231" i="8"/>
  <c r="L231" i="8"/>
  <c r="B234" i="8"/>
  <c r="E233" i="8"/>
  <c r="J232" i="8"/>
  <c r="AB217" i="8"/>
  <c r="I217" i="8"/>
  <c r="H218" i="8"/>
  <c r="AI232" i="8"/>
  <c r="AM232" i="8"/>
  <c r="AL232" i="8"/>
  <c r="AS231" i="8"/>
  <c r="AR231" i="8"/>
  <c r="V232" i="8"/>
  <c r="AP232" i="8"/>
  <c r="AT231" i="8"/>
  <c r="AQ232" i="8"/>
  <c r="AO232" i="8"/>
  <c r="AN232" i="8" l="1"/>
  <c r="Q232" i="8"/>
  <c r="N232" i="8"/>
  <c r="O232" i="8" s="1"/>
  <c r="L232" i="8"/>
  <c r="B235" i="8"/>
  <c r="E234" i="8"/>
  <c r="J233" i="8"/>
  <c r="AB218" i="8"/>
  <c r="I218" i="8"/>
  <c r="H219" i="8"/>
  <c r="AL233" i="8"/>
  <c r="AI233" i="8"/>
  <c r="AM233" i="8"/>
  <c r="AT232" i="8"/>
  <c r="AS232" i="8"/>
  <c r="AP233" i="8"/>
  <c r="AR232" i="8"/>
  <c r="V233" i="8"/>
  <c r="AO233" i="8"/>
  <c r="AQ233" i="8"/>
  <c r="AN233" i="8" l="1"/>
  <c r="Q233" i="8"/>
  <c r="L233" i="8"/>
  <c r="N233" i="8"/>
  <c r="J234" i="8"/>
  <c r="B236" i="8"/>
  <c r="E235" i="8"/>
  <c r="AB219" i="8"/>
  <c r="I219" i="8"/>
  <c r="H220" i="8"/>
  <c r="AL234" i="8"/>
  <c r="AI234" i="8"/>
  <c r="AM234" i="8"/>
  <c r="AR233" i="8"/>
  <c r="AT233" i="8"/>
  <c r="AS233" i="8"/>
  <c r="AQ234" i="8"/>
  <c r="AP234" i="8"/>
  <c r="V234" i="8"/>
  <c r="AN234" i="8" l="1"/>
  <c r="J235" i="8"/>
  <c r="B237" i="8"/>
  <c r="E236" i="8"/>
  <c r="Q234" i="8"/>
  <c r="N234" i="8"/>
  <c r="L234" i="8"/>
  <c r="AB220" i="8"/>
  <c r="I220" i="8"/>
  <c r="H221" i="8"/>
  <c r="AI235" i="8"/>
  <c r="AL235" i="8"/>
  <c r="AM235" i="8"/>
  <c r="AO234" i="8"/>
  <c r="AQ235" i="8"/>
  <c r="V235" i="8"/>
  <c r="AO235" i="8"/>
  <c r="AP235" i="8"/>
  <c r="AN235" i="8" l="1"/>
  <c r="J236" i="8"/>
  <c r="E237" i="8"/>
  <c r="B238" i="8"/>
  <c r="Q235" i="8"/>
  <c r="N235" i="8"/>
  <c r="O235" i="8" s="1"/>
  <c r="L235" i="8"/>
  <c r="AB221" i="8"/>
  <c r="I221" i="8"/>
  <c r="H222" i="8"/>
  <c r="AM236" i="8"/>
  <c r="AI236" i="8"/>
  <c r="AL236" i="8"/>
  <c r="AS234" i="8"/>
  <c r="AT235" i="8"/>
  <c r="V236" i="8"/>
  <c r="AT234" i="8"/>
  <c r="AP236" i="8"/>
  <c r="AR235" i="8"/>
  <c r="AR234" i="8"/>
  <c r="AS235" i="8"/>
  <c r="AQ236" i="8"/>
  <c r="AN236" i="8" l="1"/>
  <c r="B239" i="8"/>
  <c r="E238" i="8"/>
  <c r="J237" i="8"/>
  <c r="Q236" i="8"/>
  <c r="N236" i="8"/>
  <c r="L236" i="8"/>
  <c r="AB222" i="8"/>
  <c r="I222" i="8"/>
  <c r="H223" i="8"/>
  <c r="AI237" i="8"/>
  <c r="AM237" i="8"/>
  <c r="AL237" i="8"/>
  <c r="AO236" i="8"/>
  <c r="AP237" i="8"/>
  <c r="V237" i="8"/>
  <c r="AQ237" i="8"/>
  <c r="AO237" i="8"/>
  <c r="AN237" i="8" l="1"/>
  <c r="Q237" i="8"/>
  <c r="N237" i="8"/>
  <c r="L237" i="8"/>
  <c r="J238" i="8"/>
  <c r="B240" i="8"/>
  <c r="E239" i="8"/>
  <c r="AB223" i="8"/>
  <c r="I223" i="8"/>
  <c r="H224" i="8"/>
  <c r="AM238" i="8"/>
  <c r="AL238" i="8"/>
  <c r="AI238" i="8"/>
  <c r="AR236" i="8"/>
  <c r="AQ238" i="8"/>
  <c r="V238" i="8"/>
  <c r="AS237" i="8"/>
  <c r="AT236" i="8"/>
  <c r="AR237" i="8"/>
  <c r="AT237" i="8"/>
  <c r="AS236" i="8"/>
  <c r="AO238" i="8"/>
  <c r="AP238" i="8"/>
  <c r="AN238" i="8" l="1"/>
  <c r="J239" i="8"/>
  <c r="B241" i="8"/>
  <c r="E240" i="8"/>
  <c r="Q238" i="8"/>
  <c r="N238" i="8"/>
  <c r="O238" i="8" s="1"/>
  <c r="L238" i="8"/>
  <c r="AB224" i="8"/>
  <c r="I224" i="8"/>
  <c r="H225" i="8"/>
  <c r="AL239" i="8"/>
  <c r="AI239" i="8"/>
  <c r="AM239" i="8"/>
  <c r="AR238" i="8"/>
  <c r="AP239" i="8"/>
  <c r="AS238" i="8"/>
  <c r="V239" i="8"/>
  <c r="AO239" i="8" s="1"/>
  <c r="AQ239" i="8"/>
  <c r="AT238" i="8"/>
  <c r="AN239" i="8" l="1"/>
  <c r="B242" i="8"/>
  <c r="E241" i="8"/>
  <c r="J240" i="8"/>
  <c r="Q239" i="8"/>
  <c r="N239" i="8"/>
  <c r="L239" i="8"/>
  <c r="AB225" i="8"/>
  <c r="I225" i="8"/>
  <c r="H226" i="8"/>
  <c r="AI240" i="8"/>
  <c r="AM240" i="8"/>
  <c r="AL240" i="8"/>
  <c r="AT239" i="8"/>
  <c r="V240" i="8"/>
  <c r="AQ240" i="8"/>
  <c r="AR239" i="8"/>
  <c r="AP240" i="8"/>
  <c r="AS239" i="8"/>
  <c r="AO240" i="8"/>
  <c r="AN240" i="8" l="1"/>
  <c r="Q240" i="8"/>
  <c r="N240" i="8"/>
  <c r="L240" i="8"/>
  <c r="J241" i="8"/>
  <c r="E242" i="8"/>
  <c r="B243" i="8"/>
  <c r="AB226" i="8"/>
  <c r="I226" i="8"/>
  <c r="H227" i="8"/>
  <c r="H228" i="8"/>
  <c r="AL241" i="8"/>
  <c r="AM241" i="8"/>
  <c r="AI241" i="8"/>
  <c r="AR240" i="8"/>
  <c r="AQ241" i="8"/>
  <c r="AP241" i="8"/>
  <c r="AT240" i="8"/>
  <c r="AS240" i="8"/>
  <c r="V241" i="8"/>
  <c r="AO241" i="8"/>
  <c r="AN241" i="8" l="1"/>
  <c r="Q241" i="8"/>
  <c r="N241" i="8"/>
  <c r="L241" i="8"/>
  <c r="J242" i="8"/>
  <c r="B244" i="8"/>
  <c r="E244" i="8" s="1"/>
  <c r="E243" i="8"/>
  <c r="AB228" i="8"/>
  <c r="I228" i="8"/>
  <c r="AB227" i="8"/>
  <c r="I227" i="8"/>
  <c r="H229" i="8"/>
  <c r="AM242" i="8"/>
  <c r="AL242" i="8"/>
  <c r="AI242" i="8"/>
  <c r="AT241" i="8"/>
  <c r="AP242" i="8"/>
  <c r="AQ242" i="8"/>
  <c r="AS241" i="8"/>
  <c r="AR241" i="8"/>
  <c r="V242" i="8"/>
  <c r="AO242" i="8"/>
  <c r="AN242" i="8" l="1"/>
  <c r="J243" i="8"/>
  <c r="Q242" i="8"/>
  <c r="L242" i="8"/>
  <c r="N242" i="8"/>
  <c r="J244" i="8"/>
  <c r="AB229" i="8"/>
  <c r="I229" i="8"/>
  <c r="H230" i="8"/>
  <c r="AM244" i="8"/>
  <c r="AL243" i="8"/>
  <c r="AI243" i="8"/>
  <c r="AI244" i="8"/>
  <c r="AL244" i="8"/>
  <c r="AM243" i="8"/>
  <c r="V244" i="8"/>
  <c r="AP244" i="8"/>
  <c r="AR242" i="8"/>
  <c r="AP243" i="8"/>
  <c r="AQ243" i="8"/>
  <c r="AO244" i="8"/>
  <c r="AQ244" i="8"/>
  <c r="AS242" i="8"/>
  <c r="V243" i="8"/>
  <c r="AO243" i="8"/>
  <c r="AT242" i="8"/>
  <c r="V506" i="8" l="1"/>
  <c r="AN243" i="8"/>
  <c r="AN244" i="8"/>
  <c r="Q244" i="8"/>
  <c r="Q506" i="8" s="1"/>
  <c r="L244" i="8"/>
  <c r="N244" i="8"/>
  <c r="O244" i="8" s="1"/>
  <c r="J506" i="8"/>
  <c r="E11" i="6" s="1"/>
  <c r="Q243" i="8"/>
  <c r="N243" i="8"/>
  <c r="L243" i="8"/>
  <c r="AB230" i="8"/>
  <c r="I230" i="8"/>
  <c r="H231" i="8"/>
  <c r="AT243" i="8"/>
  <c r="AR243" i="8"/>
  <c r="AS244" i="8"/>
  <c r="AR244" i="8"/>
  <c r="AT244" i="8"/>
  <c r="AS243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AB244" i="8" l="1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l="1"/>
  <c r="H259" i="8"/>
  <c r="AB259" i="8" s="1"/>
  <c r="H260" i="8" l="1"/>
  <c r="AB260" i="8" l="1"/>
  <c r="H261" i="8"/>
  <c r="AB261" i="8" s="1"/>
  <c r="H262" i="8" l="1"/>
  <c r="AB262" i="8" l="1"/>
  <c r="H263" i="8"/>
  <c r="AB263" i="8" s="1"/>
  <c r="H264" i="8"/>
  <c r="AB264" i="8" s="1"/>
  <c r="H265" i="8" l="1"/>
  <c r="AB265" i="8" l="1"/>
  <c r="H506" i="8"/>
  <c r="E10" i="6" s="1"/>
  <c r="H266" i="8"/>
  <c r="AB266" i="8" s="1"/>
  <c r="AC506" i="8" l="1"/>
  <c r="AC5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<sst xmlns="http://schemas.openxmlformats.org/spreadsheetml/2006/main" count="3863" uniqueCount="1948">
  <si>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</si>
  <si>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</si>
  <si>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</si>
  <si>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</si>
  <si>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</si>
  <si>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</si>
  <si>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</si>
  <si>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</si>
  <si>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</si>
  <si>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</si>
  <si>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</si>
  <si>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</si>
  <si>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</si>
  <si>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</si>
  <si>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</si>
  <si>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</si>
  <si>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</si>
  <si>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</si>
  <si>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</si>
  <si>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</si>
  <si>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</si>
  <si>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</si>
  <si>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</si>
  <si>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</si>
  <si>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</si>
  <si>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</si>
  <si>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</si>
  <si>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</si>
  <si>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</si>
  <si>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</si>
  <si>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</si>
  <si>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</si>
  <si>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</si>
  <si>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</si>
  <si>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</si>
  <si>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</si>
  <si>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</si>
  <si>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</si>
  <si>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</si>
  <si>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</si>
  <si>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</si>
  <si>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</si>
  <si>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</si>
  <si>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</si>
  <si>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</si>
  <si>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</si>
  <si>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</si>
  <si>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</si>
  <si>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</si>
  <si>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</si>
  <si>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</si>
  <si>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</si>
  <si>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</si>
  <si>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</si>
  <si>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</si>
  <si>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</si>
  <si>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</si>
  <si>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</si>
  <si>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</si>
  <si>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</si>
  <si>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</si>
  <si>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</si>
  <si>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</si>
  <si>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</si>
  <si>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</si>
  <si>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</si>
  <si>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</si>
  <si>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</si>
  <si>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</si>
  <si>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</si>
  <si>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</si>
  <si>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</si>
  <si>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</si>
  <si>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</si>
  <si>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</si>
  <si>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</si>
  <si>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</si>
  <si>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</si>
  <si>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</si>
  <si>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</si>
  <si>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</si>
  <si>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</si>
  <si>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</si>
  <si>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</si>
  <si>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</si>
  <si>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</si>
  <si>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</si>
  <si>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</si>
  <si>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</si>
  <si>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</si>
  <si>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</si>
  <si>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</si>
  <si>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</si>
  <si>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</si>
  <si>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</si>
  <si>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</si>
  <si>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</si>
  <si>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</si>
  <si>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</si>
  <si>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</si>
  <si>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</si>
  <si>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</si>
  <si>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</si>
  <si>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</si>
  <si>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</si>
  <si>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</si>
  <si>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</si>
  <si>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</si>
  <si>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</si>
  <si>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</si>
  <si>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</si>
  <si>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</si>
  <si>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</si>
  <si>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</si>
  <si>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</si>
  <si>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</si>
  <si>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</si>
  <si>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</si>
  <si>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</si>
  <si>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</si>
  <si>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</si>
  <si>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</si>
  <si>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</si>
  <si>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</si>
  <si>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</si>
  <si>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</si>
  <si>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</si>
  <si>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</si>
  <si>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</si>
  <si>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</si>
  <si>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</si>
  <si>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</si>
  <si>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</si>
  <si>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</si>
  <si>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</si>
  <si>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</si>
  <si>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</si>
  <si>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</si>
  <si>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</si>
  <si>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</si>
  <si>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</si>
  <si>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</si>
  <si>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</si>
  <si>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</si>
  <si>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</si>
  <si>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</si>
  <si>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</si>
  <si>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</si>
  <si>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</si>
  <si>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</si>
  <si>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</si>
  <si>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</si>
  <si>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</si>
  <si>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</si>
  <si>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</si>
  <si>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</si>
  <si>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</si>
  <si>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</si>
  <si>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</si>
  <si>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</si>
  <si>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</si>
  <si>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</si>
  <si>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</si>
  <si>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</si>
  <si>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</si>
  <si>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</si>
  <si>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</si>
  <si>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</si>
  <si>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</si>
  <si>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</si>
  <si>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</si>
  <si>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</si>
  <si>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</si>
  <si>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</si>
  <si>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</si>
  <si>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</si>
  <si>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</si>
  <si>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</si>
  <si>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</si>
  <si>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</si>
  <si>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</si>
  <si>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</si>
  <si>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</si>
  <si>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</si>
  <si>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</si>
  <si>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</si>
  <si>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</si>
  <si>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</si>
  <si>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</si>
  <si>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</si>
  <si>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</si>
  <si>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</si>
  <si>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</si>
  <si>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</si>
  <si>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</si>
  <si>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</si>
  <si>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</si>
  <si>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</si>
  <si>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</si>
  <si>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</si>
  <si>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</si>
  <si>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</si>
  <si>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</si>
  <si>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</si>
  <si>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</si>
  <si>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</si>
  <si>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</si>
  <si>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</si>
  <si>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</si>
  <si>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</si>
  <si>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</si>
  <si>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</si>
  <si>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</si>
  <si>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</si>
  <si>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</si>
  <si>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</si>
  <si>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</si>
  <si>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</si>
  <si>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</si>
  <si>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</si>
  <si>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</si>
  <si>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</si>
  <si>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</si>
  <si>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</si>
  <si>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</si>
  <si>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</si>
  <si>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</si>
  <si>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</si>
  <si>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</si>
  <si>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</si>
  <si>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</si>
  <si>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</si>
  <si>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</si>
  <si>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</si>
  <si>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</si>
  <si>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</si>
  <si>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</si>
  <si>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</si>
  <si>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</si>
  <si>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</si>
  <si>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</si>
  <si>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</si>
  <si>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</si>
  <si>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</si>
  <si>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</si>
  <si>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</si>
  <si>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</si>
  <si>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</si>
  <si>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</si>
  <si>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</si>
  <si>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</si>
  <si>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</si>
  <si>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</si>
  <si>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</si>
  <si>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</si>
  <si>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</si>
  <si>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</si>
  <si>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</si>
  <si>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</si>
  <si>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</si>
  <si>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</si>
  <si>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</si>
  <si>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</si>
  <si>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</si>
  <si>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</si>
  <si>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</si>
  <si>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</si>
  <si>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</si>
  <si>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</si>
  <si>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</si>
  <si>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</si>
  <si>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</si>
  <si>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</si>
  <si>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</si>
  <si>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</si>
  <si>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</si>
  <si>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</si>
  <si>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</si>
  <si>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</si>
  <si>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</si>
  <si>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</si>
  <si>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</si>
  <si>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</si>
  <si>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</si>
  <si>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</si>
  <si>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</si>
  <si>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</si>
  <si>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</si>
  <si>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</si>
  <si>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</si>
  <si>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</si>
  <si>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</si>
  <si>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</si>
  <si>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</si>
  <si>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</si>
  <si>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</si>
  <si>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</si>
  <si>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</si>
  <si>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</si>
  <si>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</si>
  <si>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</si>
  <si>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</si>
  <si>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</si>
  <si>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</si>
  <si>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</si>
  <si>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</si>
  <si>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</si>
  <si>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</si>
  <si>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</si>
  <si>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</si>
  <si>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</si>
  <si>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</si>
  <si>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</si>
  <si>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</si>
  <si>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</si>
  <si>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</si>
  <si>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</si>
  <si>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</si>
  <si>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</si>
  <si>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</si>
  <si>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</si>
  <si>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</si>
  <si>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</si>
  <si>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</si>
  <si>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</si>
  <si>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</si>
  <si>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</si>
  <si>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</si>
  <si>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</si>
  <si>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</si>
  <si>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</si>
  <si>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</si>
  <si>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</si>
  <si>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</si>
  <si>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</si>
  <si>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</si>
  <si>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</si>
  <si>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</si>
  <si>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</si>
  <si>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</si>
  <si>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</si>
  <si>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</si>
  <si>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</si>
  <si>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</si>
  <si>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</si>
  <si>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</si>
  <si>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</si>
  <si>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</si>
  <si>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</si>
  <si>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</si>
  <si>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</si>
  <si>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</si>
  <si>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</si>
  <si>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</si>
  <si>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</si>
  <si>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</si>
  <si>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</si>
  <si>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</si>
  <si>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</si>
  <si>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</si>
  <si>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</si>
  <si>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</si>
  <si>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</si>
  <si>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</si>
  <si>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</si>
  <si>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</si>
  <si>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</si>
  <si>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</si>
  <si>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</si>
  <si>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</si>
  <si>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</si>
  <si>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</si>
  <si>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</si>
  <si>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</si>
  <si>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</si>
  <si>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</si>
  <si>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</si>
  <si>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</si>
  <si>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</si>
  <si>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</si>
  <si>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</si>
  <si>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</si>
  <si>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</si>
  <si>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</si>
  <si>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</si>
  <si>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</si>
  <si>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</si>
  <si>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</si>
  <si>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</si>
  <si>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</si>
  <si>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</si>
  <si>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</si>
  <si>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</si>
  <si>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</si>
  <si>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</si>
  <si>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</si>
  <si>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</si>
  <si>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</si>
  <si>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</si>
  <si>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</si>
  <si>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</si>
  <si>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</si>
  <si>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</si>
  <si>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</si>
  <si>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</si>
  <si>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</si>
  <si>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</si>
  <si>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</si>
  <si>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</si>
  <si>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</si>
  <si>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</si>
  <si>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</si>
  <si>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</si>
  <si>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</si>
  <si>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</si>
  <si>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</si>
  <si>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</si>
  <si>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</si>
  <si>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</si>
  <si>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</si>
  <si>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</si>
  <si>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</si>
  <si>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</si>
  <si>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</si>
  <si>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</si>
  <si>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</si>
  <si>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</si>
  <si>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</si>
  <si>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</si>
  <si>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</si>
  <si>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</si>
  <si>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</si>
  <si>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</si>
  <si>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</si>
  <si>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</si>
  <si>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</si>
  <si>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</si>
  <si>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</si>
  <si>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</si>
  <si>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</si>
  <si>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</si>
  <si>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</si>
  <si>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</si>
  <si>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</si>
  <si>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</si>
  <si>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</si>
  <si>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</si>
  <si>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</si>
  <si>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</si>
  <si>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</si>
  <si>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</si>
  <si>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</si>
  <si>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</si>
  <si>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</si>
  <si>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</si>
  <si>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</si>
  <si>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</si>
  <si>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</si>
  <si>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</si>
  <si>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</si>
  <si>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</si>
  <si>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</si>
  <si>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</si>
  <si>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</si>
  <si>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</si>
  <si>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</si>
  <si>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</si>
  <si>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</si>
  <si>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</si>
  <si>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</si>
  <si>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</si>
  <si>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</si>
  <si>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</si>
  <si>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</si>
  <si>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</si>
  <si>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</si>
  <si>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</si>
  <si>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</si>
  <si>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</si>
  <si>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</si>
  <si>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</si>
  <si>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</si>
  <si>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</si>
  <si>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</si>
  <si>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</si>
  <si>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</si>
  <si>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</si>
  <si>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</si>
  <si>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</si>
  <si>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</si>
  <si>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</si>
  <si>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</si>
  <si>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</si>
  <si>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</si>
  <si>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</si>
  <si>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</si>
  <si>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</si>
  <si>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</si>
  <si>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</si>
  <si>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</si>
  <si>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</si>
  <si>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</si>
  <si>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</si>
  <si>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</si>
  <si>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</si>
  <si>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</si>
  <si>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</si>
  <si>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</si>
  <si>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</si>
  <si>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</si>
  <si>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</si>
  <si>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</si>
  <si>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</si>
  <si>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</si>
  <si>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</si>
  <si>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</si>
  <si>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</si>
  <si>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</si>
  <si>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</si>
  <si>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</si>
  <si>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</si>
  <si>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</si>
  <si>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</si>
  <si>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</si>
  <si>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</si>
  <si>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</si>
  <si>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</si>
  <si>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</si>
  <si>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</si>
  <si>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</si>
  <si>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</si>
  <si>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</si>
  <si>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</si>
  <si>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</si>
  <si>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</si>
  <si>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</si>
  <si>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</si>
  <si>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</si>
  <si>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</si>
  <si>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</si>
  <si>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</si>
  <si>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</si>
  <si>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</si>
  <si>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</si>
  <si>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</si>
  <si>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</si>
  <si>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</si>
  <si>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</si>
  <si>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</si>
  <si>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</si>
  <si>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</si>
  <si>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</si>
  <si>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</si>
  <si>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</si>
  <si>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</si>
  <si>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</si>
  <si>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</si>
  <si>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</si>
  <si>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</si>
  <si>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</si>
  <si>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</si>
  <si>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</si>
  <si>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</si>
  <si>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</si>
  <si>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</si>
  <si>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</si>
  <si>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</si>
  <si>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</si>
  <si>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</si>
  <si>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</si>
  <si>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</si>
  <si>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</si>
  <si>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</si>
  <si>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</si>
  <si>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</si>
  <si>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</si>
  <si>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</si>
  <si>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</si>
  <si>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</si>
  <si>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</si>
  <si>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</si>
  <si>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</si>
  <si>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</si>
  <si>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</si>
  <si>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</si>
  <si>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</si>
  <si>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</si>
  <si>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</si>
  <si>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</si>
  <si>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</si>
  <si>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</si>
  <si>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</si>
  <si>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</si>
  <si>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</si>
  <si>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</si>
  <si>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</si>
  <si>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</si>
  <si>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</si>
  <si>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</si>
  <si>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</si>
  <si>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</si>
  <si>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</si>
  <si>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</si>
  <si>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</si>
  <si>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</si>
  <si>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</si>
  <si>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</si>
  <si>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</si>
  <si>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</si>
  <si>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</si>
  <si>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</si>
  <si>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</si>
  <si>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</si>
  <si>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</si>
  <si>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</si>
  <si>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</si>
  <si>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</si>
  <si>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</si>
  <si>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</si>
  <si>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</si>
  <si>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</si>
  <si>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</si>
  <si>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</si>
  <si>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</si>
  <si>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</si>
  <si>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</si>
  <si>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</si>
  <si>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</si>
  <si>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</si>
  <si>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</si>
  <si>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</si>
  <si>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</si>
  <si>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</si>
  <si>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</si>
  <si>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</si>
  <si>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</si>
  <si>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</si>
  <si>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</si>
  <si>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</si>
  <si>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</si>
  <si>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</si>
  <si>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</si>
  <si>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</si>
  <si>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</si>
  <si>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</si>
  <si>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</si>
  <si>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</si>
  <si>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</si>
  <si>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</si>
  <si>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</si>
  <si>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</si>
  <si>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</si>
  <si>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</si>
  <si>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</si>
  <si>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</si>
  <si>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</si>
  <si>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</si>
  <si>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</si>
  <si>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</si>
  <si>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</si>
  <si>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</si>
  <si>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</si>
  <si>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</si>
  <si>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</si>
  <si>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</si>
  <si>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</si>
  <si>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</si>
  <si>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</si>
  <si>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</si>
  <si>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</si>
  <si>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</si>
  <si>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</si>
  <si>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</si>
  <si>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</si>
  <si>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</si>
  <si>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</si>
  <si>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</si>
  <si>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</si>
  <si>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</si>
  <si>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</si>
  <si>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</si>
  <si>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</si>
  <si>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</si>
  <si>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</si>
  <si>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</si>
  <si>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</si>
  <si>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</si>
  <si>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</si>
  <si>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</si>
  <si>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</si>
  <si>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</si>
  <si>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</si>
  <si>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</si>
  <si>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</si>
  <si>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</si>
  <si>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</si>
  <si>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</si>
  <si>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</si>
  <si>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</si>
  <si>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</si>
  <si>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</si>
  <si>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</si>
  <si>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</si>
  <si>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</si>
  <si>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</si>
  <si>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</si>
  <si>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</si>
  <si>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</si>
  <si>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</si>
  <si>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</si>
  <si>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</si>
  <si>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</si>
  <si>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</si>
  <si>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</si>
  <si>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</si>
  <si>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</si>
  <si>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</si>
  <si>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</si>
  <si>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</si>
  <si>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</si>
  <si>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</si>
  <si>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</si>
  <si>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</si>
  <si>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</si>
  <si>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</si>
  <si>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</si>
  <si>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</si>
  <si>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</si>
  <si>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</si>
  <si>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</si>
  <si>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</si>
  <si>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</si>
  <si>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</si>
  <si>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</si>
  <si>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</si>
  <si>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</si>
  <si>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</si>
  <si>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</si>
  <si>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</si>
  <si>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</si>
  <si>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</si>
  <si>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</si>
  <si>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</si>
  <si>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</si>
  <si>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</si>
  <si>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</si>
  <si>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</si>
  <si>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</si>
  <si>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</si>
  <si>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</si>
  <si>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</si>
  <si>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</si>
  <si>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</si>
  <si>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</si>
  <si>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</si>
  <si>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</si>
  <si>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</si>
  <si>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</si>
  <si>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</si>
  <si>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</si>
  <si>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</si>
  <si>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</si>
  <si>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</si>
  <si>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</si>
  <si>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</si>
  <si>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</si>
  <si>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</si>
  <si>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</si>
  <si>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</si>
  <si>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</si>
  <si>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</si>
  <si>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</si>
  <si>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</si>
  <si>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</si>
  <si>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</si>
  <si>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</si>
  <si>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</si>
  <si>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</si>
  <si>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</si>
  <si>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</si>
  <si>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</si>
  <si>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</si>
  <si>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</si>
  <si>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</si>
  <si>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</si>
  <si>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</si>
  <si>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</si>
  <si>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</si>
  <si>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</si>
  <si>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</si>
  <si>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</si>
  <si>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</si>
  <si>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</si>
  <si>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</si>
  <si>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</si>
  <si>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</si>
  <si>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</si>
  <si>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</si>
  <si>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</si>
  <si>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</si>
  <si>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</si>
  <si>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</si>
  <si>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</si>
  <si>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</si>
  <si>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</si>
  <si>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</si>
  <si>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</si>
  <si>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</si>
  <si>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</si>
  <si>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</si>
  <si>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</si>
  <si>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</si>
  <si>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</si>
  <si>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</si>
  <si>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</si>
  <si>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</si>
  <si>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</si>
  <si>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</si>
  <si>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</si>
  <si>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</si>
  <si>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</si>
  <si>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</si>
  <si>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</si>
  <si>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</si>
  <si>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</si>
  <si>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</si>
  <si>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</si>
  <si>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</si>
  <si>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</si>
  <si>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</si>
  <si>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</si>
  <si>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</si>
  <si>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</si>
  <si>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</si>
  <si>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</si>
  <si>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</si>
  <si>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</si>
  <si>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</si>
  <si>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</si>
  <si>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</si>
  <si>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</si>
  <si>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</si>
  <si>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</si>
  <si>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</si>
  <si>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</si>
  <si>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</si>
  <si>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</si>
  <si>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</si>
  <si>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</si>
  <si>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</si>
  <si>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</si>
  <si>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</si>
  <si>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</si>
  <si>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</si>
  <si>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</si>
  <si>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</si>
  <si>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</si>
  <si>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</si>
  <si>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</si>
  <si>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</si>
  <si>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</si>
  <si>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</si>
  <si>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</si>
  <si>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</si>
  <si>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</si>
  <si>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</si>
  <si>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</si>
  <si>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</si>
  <si>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</si>
  <si>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</si>
  <si>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</si>
  <si>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</si>
  <si>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</si>
  <si>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</si>
  <si>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</si>
  <si>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</si>
  <si>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</si>
  <si>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</si>
  <si>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</si>
  <si>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</si>
  <si>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</si>
  <si>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</si>
  <si>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</si>
  <si>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</si>
  <si>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</si>
  <si>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</si>
  <si>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</si>
  <si>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</si>
  <si>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</si>
  <si>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</si>
  <si>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</si>
  <si>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</si>
  <si>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</si>
  <si>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</si>
  <si>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</si>
  <si>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</si>
  <si>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</si>
  <si>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</si>
  <si>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</si>
  <si>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</si>
  <si>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</si>
  <si>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</si>
  <si>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</si>
  <si>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</si>
  <si>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</si>
  <si>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</si>
  <si>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</si>
  <si>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</si>
  <si>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</si>
  <si>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</si>
  <si>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</si>
  <si>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</si>
  <si>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</si>
  <si>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</si>
  <si>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</si>
  <si>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</si>
  <si>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</si>
  <si>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</si>
  <si>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</si>
  <si>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</si>
  <si>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</si>
  <si>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</si>
  <si>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</si>
  <si>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</si>
  <si>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</si>
  <si>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</si>
  <si>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</si>
  <si>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</si>
  <si>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</si>
  <si>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</si>
  <si>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</si>
  <si>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</si>
  <si>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</si>
  <si>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</si>
  <si>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</si>
  <si>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</si>
  <si>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</si>
  <si>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</si>
  <si>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</si>
  <si>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</si>
  <si>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</si>
  <si>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</si>
  <si>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</si>
  <si>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</si>
  <si>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</si>
  <si>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</si>
  <si>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</si>
  <si>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</si>
  <si>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</si>
  <si>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</si>
  <si>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</si>
  <si>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</si>
  <si>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</si>
  <si>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</si>
  <si>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</si>
  <si>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</si>
  <si>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</si>
  <si>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</si>
  <si>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</si>
  <si>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</si>
  <si>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</si>
  <si>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</si>
  <si>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</si>
  <si>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</si>
  <si>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</si>
  <si>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</si>
  <si>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</si>
  <si>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</si>
  <si>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</si>
  <si>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</si>
  <si>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</si>
  <si>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</si>
  <si>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</si>
  <si>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</si>
  <si>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</si>
  <si>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</si>
  <si>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</si>
  <si>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</si>
  <si>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</si>
  <si>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</si>
  <si>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</si>
  <si>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</si>
  <si>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</si>
  <si>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</si>
  <si>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</si>
  <si>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</si>
  <si>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</si>
  <si>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</si>
  <si>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</si>
  <si>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</si>
  <si>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</si>
  <si>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</si>
  <si>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</si>
  <si>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</si>
  <si>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</si>
  <si>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</si>
  <si>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</si>
  <si>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</si>
  <si>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</si>
  <si>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</si>
  <si>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</si>
  <si>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</si>
  <si>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</si>
  <si>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</si>
  <si>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</si>
  <si>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</si>
  <si>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</si>
  <si>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</si>
  <si>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</si>
  <si>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</si>
  <si>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</si>
  <si>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</si>
  <si>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</si>
  <si>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</si>
  <si>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</si>
  <si>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</si>
  <si>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</si>
  <si>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</si>
  <si>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</si>
  <si>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</si>
  <si>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</si>
  <si>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</si>
  <si>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</si>
  <si>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</si>
  <si>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</si>
  <si>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</si>
  <si>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</si>
  <si>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</si>
  <si>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</si>
  <si>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</si>
  <si>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</si>
  <si>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</si>
  <si>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</si>
  <si>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</si>
  <si>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</si>
  <si>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</si>
  <si>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</si>
  <si>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</si>
  <si>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</si>
  <si>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</si>
  <si>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</si>
  <si>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</si>
  <si>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</si>
  <si>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</si>
  <si>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</si>
  <si>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</si>
  <si>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</si>
  <si>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</si>
  <si>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</si>
  <si>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</si>
  <si>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</si>
  <si>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</si>
  <si>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</si>
  <si>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</si>
  <si>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</si>
  <si>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</si>
  <si>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</si>
  <si>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</si>
  <si>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</si>
  <si>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</si>
  <si>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</si>
  <si>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</si>
  <si>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</si>
  <si>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</si>
  <si>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</si>
  <si>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</si>
  <si>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</si>
  <si>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</si>
  <si>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</si>
  <si>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</si>
  <si>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</si>
  <si>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</si>
  <si>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</si>
  <si>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</si>
  <si>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</si>
  <si>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</si>
  <si>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</si>
  <si>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</si>
  <si>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</si>
  <si>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</si>
  <si>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</si>
  <si>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</si>
  <si>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</si>
  <si>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</si>
  <si>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</si>
  <si>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</si>
  <si>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</si>
  <si>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</si>
  <si>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</si>
  <si>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</si>
  <si>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</si>
  <si>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</si>
  <si>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</si>
  <si>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</si>
  <si>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</si>
  <si>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</si>
  <si>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</si>
  <si>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</si>
  <si>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</si>
  <si>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</si>
  <si>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</si>
  <si>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</si>
  <si>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</si>
  <si>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</si>
  <si>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</si>
  <si>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</si>
  <si>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</si>
  <si>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</si>
  <si>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</si>
  <si>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</si>
  <si>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</si>
  <si>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</si>
  <si>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</si>
  <si>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</si>
  <si>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</si>
  <si>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</si>
  <si>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</si>
  <si>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</si>
  <si>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</si>
  <si>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</si>
  <si>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</si>
  <si>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</si>
  <si>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</si>
  <si>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</si>
  <si>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</si>
  <si>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</si>
  <si>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</si>
  <si>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</si>
  <si>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</si>
  <si>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</si>
  <si>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</si>
  <si>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</si>
  <si>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</si>
  <si>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</si>
  <si>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</si>
  <si>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</si>
  <si>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</si>
  <si>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</si>
  <si>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</si>
  <si>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</si>
  <si>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</si>
  <si>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</si>
  <si>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</si>
  <si>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</si>
  <si>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</si>
  <si>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</si>
  <si>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</si>
  <si>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</si>
  <si>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</si>
  <si>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</si>
  <si>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</si>
  <si>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</si>
  <si>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</si>
  <si>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</si>
  <si>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</si>
  <si>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</si>
  <si>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</si>
  <si>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</si>
  <si>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</si>
  <si>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</si>
  <si>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</si>
  <si>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</si>
  <si>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</si>
  <si>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</si>
  <si>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</si>
  <si>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</si>
  <si>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</si>
  <si>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</si>
  <si>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</si>
  <si>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</si>
  <si>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</si>
  <si>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</si>
  <si>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</si>
  <si>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</si>
  <si>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</si>
  <si>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</si>
  <si>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</si>
  <si>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</si>
  <si>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</si>
  <si>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</si>
  <si>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</si>
  <si>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</si>
  <si>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</si>
  <si>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</si>
  <si>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</si>
  <si>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</si>
  <si>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</si>
  <si>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</si>
  <si>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</si>
  <si>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</si>
  <si>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</si>
  <si>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</si>
  <si>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</si>
  <si>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</si>
  <si>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</si>
  <si>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</si>
  <si>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</si>
  <si>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</si>
  <si>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</si>
  <si>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</si>
  <si>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</si>
  <si>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</si>
  <si>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</si>
  <si>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</si>
  <si>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</si>
  <si>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</si>
  <si>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</si>
  <si>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</si>
  <si>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</si>
  <si>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</si>
  <si>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</si>
  <si>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</si>
  <si>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</si>
  <si>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</si>
  <si>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</si>
  <si>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</si>
  <si>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</si>
  <si>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</si>
  <si>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</si>
  <si>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</si>
  <si>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</si>
  <si>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</si>
  <si>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</si>
  <si>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</si>
  <si>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</si>
  <si>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</si>
  <si>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</si>
  <si>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</si>
  <si>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</si>
  <si>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</si>
  <si>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</si>
  <si>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</si>
  <si>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</si>
  <si>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</si>
  <si>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</si>
  <si>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</si>
  <si>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</si>
  <si>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</si>
  <si>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</si>
  <si>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</si>
  <si>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</si>
  <si>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</si>
  <si>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</si>
  <si>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</si>
  <si>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</si>
  <si>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</si>
  <si>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</si>
  <si>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</si>
  <si>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</si>
  <si>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</si>
  <si>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</si>
  <si>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</si>
  <si>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</si>
  <si>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</si>
  <si>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</si>
  <si>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</si>
  <si>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</si>
  <si>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</si>
  <si>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</si>
  <si>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</si>
  <si>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</si>
  <si>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</si>
  <si>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</si>
  <si>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</si>
  <si>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</si>
  <si>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</si>
  <si>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</si>
  <si>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</si>
  <si>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</si>
  <si>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</si>
  <si>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</si>
  <si>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</si>
  <si>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</si>
  <si>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</si>
  <si>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</si>
  <si>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</si>
  <si>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</si>
  <si>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</si>
  <si>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</si>
  <si>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</si>
  <si>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</si>
  <si>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</si>
  <si>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</si>
  <si>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</si>
  <si>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</si>
  <si>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</si>
  <si>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</si>
  <si>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</si>
  <si>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</si>
  <si>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</si>
  <si>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</si>
  <si>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</si>
  <si>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</si>
  <si>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</si>
  <si>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</si>
  <si>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</si>
  <si>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</si>
  <si>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</si>
  <si>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</si>
  <si>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</si>
  <si>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</si>
  <si>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</si>
  <si>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</si>
  <si>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</si>
  <si>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</si>
  <si>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</si>
  <si>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</si>
  <si>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</si>
  <si>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</si>
  <si>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</si>
  <si>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</si>
  <si>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</si>
  <si>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</si>
  <si>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</si>
  <si>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</si>
  <si>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</si>
  <si>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</si>
  <si>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</si>
  <si>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</si>
  <si>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</si>
  <si>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</si>
  <si>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</si>
  <si>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</si>
  <si>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</si>
  <si>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</si>
  <si>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</si>
  <si>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</si>
  <si>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</si>
  <si>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</si>
  <si>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</si>
  <si>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</si>
  <si>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</si>
  <si>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</si>
  <si>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</si>
  <si>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</si>
  <si>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</si>
  <si>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</si>
  <si>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</si>
  <si>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</si>
  <si>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</si>
  <si>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</si>
  <si>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</si>
  <si>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</si>
  <si>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</si>
  <si>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</si>
  <si>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</si>
  <si>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</si>
  <si>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</si>
  <si>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</si>
  <si>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</si>
  <si>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</si>
  <si>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</si>
  <si>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</si>
  <si>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</si>
  <si>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</si>
  <si>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</si>
  <si>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</si>
  <si>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</si>
  <si>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</si>
  <si>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</si>
  <si>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</si>
  <si>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</si>
  <si>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</si>
  <si>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</si>
  <si>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</si>
  <si>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</si>
  <si>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</si>
  <si>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</si>
  <si>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</si>
  <si>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</si>
  <si>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</si>
  <si>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</si>
  <si>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</si>
  <si>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</si>
  <si>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</si>
  <si>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</si>
  <si>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</si>
  <si>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</si>
  <si>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</si>
  <si>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</si>
  <si>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</si>
  <si>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</si>
  <si>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</si>
  <si>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</si>
  <si>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</si>
  <si>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</si>
  <si>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</si>
  <si>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</si>
  <si>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</si>
  <si>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</si>
  <si>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</si>
  <si>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</si>
  <si>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</si>
  <si>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</si>
  <si>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</si>
  <si>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</si>
  <si>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</si>
  <si>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</si>
  <si>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</si>
  <si>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</si>
  <si>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</si>
  <si>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</si>
  <si>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</si>
  <si>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</si>
  <si>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</si>
  <si>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</si>
  <si>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</si>
  <si>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</si>
  <si>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</si>
  <si>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</si>
  <si>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</si>
  <si>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</si>
  <si>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</si>
  <si>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</si>
  <si>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</si>
  <si>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</si>
  <si>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</si>
  <si>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</si>
  <si>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</si>
  <si>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</si>
  <si>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</si>
  <si>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</si>
  <si>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</si>
  <si>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</si>
  <si>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</si>
  <si>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</si>
  <si>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</si>
  <si>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</si>
  <si>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</si>
  <si>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</si>
  <si>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</si>
  <si>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</si>
  <si>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</si>
  <si>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</si>
  <si>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</si>
  <si>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</si>
  <si>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</si>
  <si>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</si>
  <si>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</si>
  <si>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</si>
  <si>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</si>
  <si>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</si>
  <si>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</si>
  <si>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</si>
  <si>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</si>
  <si>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</si>
  <si>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</si>
  <si>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</si>
  <si>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</si>
  <si>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</si>
  <si>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</si>
  <si>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</si>
  <si>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</si>
  <si>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</si>
  <si>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</si>
  <si>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</si>
  <si>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</si>
  <si>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</si>
  <si>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</si>
  <si>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</si>
  <si>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</si>
  <si>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</si>
  <si>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</si>
  <si>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</si>
  <si>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</si>
  <si>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</si>
  <si>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</si>
  <si>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</si>
  <si>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</si>
  <si>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</si>
  <si>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</si>
  <si>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</si>
  <si>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</si>
  <si>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</si>
  <si>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</si>
  <si>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</si>
  <si>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</si>
  <si>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</si>
  <si>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</si>
  <si>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</si>
  <si>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</si>
  <si>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</si>
  <si>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</si>
  <si>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</si>
  <si>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</si>
  <si>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</si>
  <si>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</si>
  <si>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</si>
  <si>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</si>
  <si>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</si>
  <si>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</si>
  <si>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</si>
  <si>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</si>
  <si>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</si>
  <si>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</si>
  <si>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</si>
  <si>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</si>
  <si>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</si>
  <si>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</si>
  <si>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</si>
  <si>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</si>
  <si>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</si>
  <si>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</si>
  <si>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</si>
  <si>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</si>
  <si>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</si>
  <si>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</si>
  <si>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</si>
  <si>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</si>
  <si>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</si>
  <si>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</si>
  <si>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</si>
  <si>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</si>
  <si>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</si>
  <si>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</si>
  <si>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</si>
  <si>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</si>
  <si>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</si>
  <si>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</si>
  <si>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</si>
  <si>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</si>
  <si>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</si>
  <si>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</si>
  <si>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</si>
  <si>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</si>
  <si>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</si>
  <si>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</si>
  <si>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</si>
  <si>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</si>
  <si>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</si>
  <si>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</si>
  <si>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</si>
  <si>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</si>
  <si>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</si>
  <si>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</si>
  <si>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</si>
  <si>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</si>
  <si>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</si>
  <si>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</si>
  <si>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</si>
  <si>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</si>
  <si>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</si>
  <si>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</si>
  <si>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</si>
  <si>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</si>
  <si>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</si>
  <si>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</si>
  <si>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</si>
  <si>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</si>
  <si>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</si>
  <si>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</si>
  <si>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</si>
  <si>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</si>
  <si>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</si>
  <si>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</si>
  <si>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</si>
  <si>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</si>
  <si>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</si>
  <si>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</si>
  <si>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</si>
  <si>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</si>
  <si>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</si>
  <si>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</si>
  <si>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</si>
  <si>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</si>
  <si>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</si>
  <si>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</si>
  <si>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</si>
  <si>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</si>
  <si>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</si>
  <si>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</si>
  <si>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</si>
  <si>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</si>
  <si>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</si>
  <si>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</si>
  <si>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</si>
  <si>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</si>
  <si>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</si>
  <si>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</si>
  <si>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</si>
  <si>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</si>
  <si>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</si>
  <si>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</si>
  <si>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</si>
  <si>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</si>
  <si>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</si>
  <si>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</si>
  <si>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</si>
  <si>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</si>
  <si>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</si>
  <si>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</si>
  <si>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</si>
  <si>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</si>
  <si>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</si>
  <si>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</si>
  <si>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</si>
  <si>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</si>
  <si>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</si>
  <si>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</si>
  <si>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</si>
  <si>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</si>
  <si>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</si>
  <si>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</si>
  <si>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</si>
  <si>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</si>
  <si>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</si>
  <si>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</si>
  <si>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</si>
  <si>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</si>
  <si>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</si>
  <si>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</si>
  <si>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</si>
  <si>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</si>
  <si>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</si>
  <si>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</si>
  <si>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</si>
  <si>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</si>
  <si>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</si>
  <si>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</si>
  <si>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</si>
  <si>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</si>
  <si>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</si>
  <si>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</si>
  <si>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</si>
  <si>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</si>
  <si>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</si>
  <si>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</si>
  <si>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</si>
  <si>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</si>
  <si>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</si>
  <si>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</si>
  <si>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</si>
  <si>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</si>
  <si>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</si>
  <si>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</si>
  <si>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</si>
  <si>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</si>
  <si>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</si>
  <si>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</si>
  <si>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</si>
  <si>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</si>
  <si>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</si>
  <si>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</si>
  <si>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</si>
  <si>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</si>
  <si>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</si>
  <si>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</si>
  <si>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</si>
  <si>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</si>
  <si>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</si>
  <si>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</si>
  <si>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</si>
  <si>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</si>
  <si>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</si>
  <si>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</si>
  <si>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</si>
  <si>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</si>
  <si>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</si>
  <si>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</si>
  <si>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</si>
  <si>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</si>
  <si>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</si>
  <si>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</si>
  <si>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</si>
  <si>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</si>
  <si>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</si>
  <si>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</si>
  <si>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</si>
  <si>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</si>
  <si>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</si>
  <si>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</si>
  <si>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</si>
  <si>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</si>
  <si>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</si>
  <si>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</si>
  <si>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</si>
  <si>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</si>
  <si>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</si>
  <si>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</si>
  <si>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</si>
  <si>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</si>
  <si>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</si>
  <si>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</si>
  <si>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</si>
  <si>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</si>
  <si>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</si>
  <si>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</si>
  <si>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</si>
  <si>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</si>
  <si>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</si>
  <si>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</si>
  <si>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</si>
  <si>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</si>
  <si>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</si>
  <si>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</si>
  <si>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</si>
  <si>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</si>
  <si>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</si>
  <si>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</si>
  <si>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</si>
  <si>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</si>
  <si>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</si>
  <si>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</si>
  <si>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</si>
  <si>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</si>
  <si>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</si>
  <si>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</si>
  <si>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</si>
  <si>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</si>
  <si>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</si>
  <si>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</si>
  <si>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</si>
  <si>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</si>
  <si>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</si>
  <si>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</si>
  <si>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</si>
  <si>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</si>
  <si>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</si>
  <si>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</si>
  <si>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</si>
  <si>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</si>
  <si>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</si>
  <si>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</si>
  <si>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</si>
  <si>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</si>
  <si>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</si>
  <si>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</si>
  <si>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</si>
  <si>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</si>
  <si>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</si>
  <si>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</si>
  <si>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</si>
  <si>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</si>
  <si>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</si>
  <si>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</si>
  <si>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</si>
  <si>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</si>
  <si>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</si>
  <si>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</si>
  <si>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</si>
  <si>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</si>
  <si>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</si>
  <si>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</si>
  <si>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</si>
  <si>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</si>
  <si>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</si>
  <si>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</si>
  <si>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</si>
  <si>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</si>
  <si>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</si>
  <si>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</si>
  <si>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</si>
  <si>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</si>
  <si>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</si>
  <si>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</si>
  <si>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</si>
  <si>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</si>
  <si>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</si>
  <si>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</si>
  <si>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</si>
  <si>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</si>
  <si>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</si>
  <si>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</si>
  <si>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</si>
  <si>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</si>
  <si>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</si>
  <si>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</si>
  <si>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</si>
  <si>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</si>
  <si>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</si>
  <si>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</si>
  <si>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</si>
  <si>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</si>
  <si>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</si>
  <si>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</si>
  <si>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</si>
  <si>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</si>
  <si>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</si>
  <si>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</si>
  <si>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</si>
  <si>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</si>
  <si>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</si>
  <si>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</si>
  <si>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</si>
  <si>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</si>
  <si>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</si>
  <si>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</si>
  <si>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</si>
  <si>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</si>
  <si>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</si>
  <si>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</si>
  <si>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</si>
  <si>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</si>
  <si>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</si>
  <si>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</si>
  <si>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</si>
  <si>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</si>
  <si>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</si>
  <si>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</si>
  <si>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</si>
  <si>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</si>
  <si>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</si>
  <si>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</si>
  <si>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</si>
  <si>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</si>
  <si>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</si>
  <si>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</si>
  <si>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</si>
  <si>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</si>
  <si>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</si>
  <si>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</si>
  <si>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</si>
  <si>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</si>
  <si>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</si>
  <si>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</si>
  <si>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</si>
  <si>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</si>
  <si>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</si>
  <si>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</si>
  <si>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</si>
  <si>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</si>
  <si>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</si>
  <si>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</si>
  <si>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</si>
  <si>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</si>
  <si>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ContDI_Data</t>
  </si>
  <si>
    <t>courseCount / viewIdx</t>
  </si>
  <si>
    <t>idx</t>
  </si>
  <si>
    <t>label</t>
  </si>
  <si>
    <t>tieMD</t>
  </si>
  <si>
    <t>tieInc</t>
  </si>
  <si>
    <t>tieAzm</t>
  </si>
  <si>
    <t>tieTVD</t>
  </si>
  <si>
    <t>standLen</t>
  </si>
  <si>
    <t>pdOff</t>
  </si>
  <si>
    <t>diOff</t>
  </si>
  <si>
    <t>tgtMD</t>
  </si>
  <si>
    <t>tgtInc</t>
  </si>
  <si>
    <t>tgtAzm</t>
  </si>
  <si>
    <t>tgtTVD</t>
  </si>
  <si>
    <t>dumpRow</t>
  </si>
  <si>
    <t>Inc.</t>
  </si>
  <si>
    <t>Azimuth</t>
  </si>
  <si>
    <t>Last MWD Survey</t>
  </si>
  <si>
    <t>Bit to Sensor Offsets</t>
  </si>
  <si>
    <t>PD Inc.</t>
  </si>
  <si>
    <t>D&amp;I</t>
  </si>
  <si>
    <t>Target MD</t>
  </si>
  <si>
    <t>Target INC</t>
  </si>
  <si>
    <t>BRR</t>
  </si>
  <si>
    <t>TRR</t>
  </si>
  <si>
    <t>DLR</t>
  </si>
  <si>
    <t>TFR</t>
  </si>
  <si>
    <t>Continuous D &amp; I</t>
  </si>
  <si>
    <t>PD Average</t>
  </si>
  <si>
    <t>MWD Average</t>
  </si>
  <si>
    <t>f/ cont.</t>
  </si>
  <si>
    <t>f/ survey</t>
  </si>
  <si>
    <t>Bit Projection f/ last survey</t>
  </si>
  <si>
    <t>MWD SD</t>
  </si>
  <si>
    <t>Azi.</t>
  </si>
  <si>
    <t>PD SD</t>
  </si>
  <si>
    <t>PD Azm.</t>
  </si>
  <si>
    <t>MWD DLS</t>
  </si>
  <si>
    <t>PD DLS</t>
  </si>
  <si>
    <t>BUR</t>
  </si>
  <si>
    <t>TR</t>
  </si>
  <si>
    <t>Hole Depth</t>
  </si>
  <si>
    <t>Inc. @ Bit</t>
  </si>
  <si>
    <t>Az. @ Bit</t>
  </si>
  <si>
    <t>TVD @ Bit</t>
  </si>
  <si>
    <t>ROP</t>
  </si>
  <si>
    <t>(m)</t>
  </si>
  <si>
    <t>(m/hr)</t>
  </si>
  <si>
    <t>(°)</t>
  </si>
  <si>
    <t>(°/30m)</t>
  </si>
  <si>
    <t>Sliding 18.09m @ 19M                BURR 4.88</t>
  </si>
  <si>
    <t>Sliding 21.61m @ 19M                BURR 5.84</t>
  </si>
  <si>
    <t>Sliding 26.90m @ 19M                BURR 7.27</t>
  </si>
  <si>
    <t>Sliding 28.66m @ 20M                BURR 9.48</t>
  </si>
  <si>
    <t>Sliding 28.75m @ 21M              BURR 14.25</t>
  </si>
  <si>
    <t>Sliding 28.87m @ 21M              BURR 28.35</t>
  </si>
  <si>
    <t>Sliding 6.58m @ 20M                  BURR 1.33</t>
  </si>
  <si>
    <t>Sliding 6.85m @ 21M                  BURR 1.39</t>
  </si>
  <si>
    <t>Sliding 7.67m @ 20M                  BURR 1.49</t>
  </si>
  <si>
    <t>Sliding 7.94m @ 20M                  BURR 1.55</t>
  </si>
  <si>
    <t>Sliding 8.33m @ 20M                  BURR 1.63</t>
  </si>
  <si>
    <t>Sliding 8.77m @ 20M                  BURR 1.71</t>
  </si>
  <si>
    <t>Sliding 9.30m @ 20M                  BURR 1.81</t>
  </si>
  <si>
    <t>Sliding 9.96m @ 20M                  BURR 1.94</t>
  </si>
  <si>
    <t>Sliding 10.60m @ 21M                BURR 2.06</t>
  </si>
  <si>
    <t>Sliding 11.49m @ 21M                BURR 2.24</t>
  </si>
  <si>
    <t>Sliding 14.31m @ 22M                BURR 2.44</t>
  </si>
  <si>
    <t>Sliding 18.75m @ 21M                BURR 2.69</t>
  </si>
  <si>
    <t>Sliding 22.81m @ 20M                BURR 3.02</t>
  </si>
  <si>
    <t>Sliding 24.99m @ 21M                BURR 3.31</t>
  </si>
  <si>
    <t>Sliding 28.69m @ 22M                BURR 3.71</t>
  </si>
  <si>
    <t>Sliding 28.75m @ 22M                BURR 4.22</t>
  </si>
  <si>
    <t>Sliding 28.76m @ 23M                BURR 4.96</t>
  </si>
  <si>
    <t>Sliding 28.76m @ 23M                BURR 6.01</t>
  </si>
  <si>
    <t>Sliding 28.67m @ 23M                BURR 7.57</t>
  </si>
  <si>
    <t>Sliding 28.74m @ 20M              BURR 10.14</t>
  </si>
  <si>
    <t>Sliding 28.71m @ 20M              BURR 15.77</t>
  </si>
  <si>
    <t>Sliding 28.82m @ 20M              BURR 28.28</t>
  </si>
  <si>
    <t>Sliding 18.76m @ 149M              BURR 2.96</t>
  </si>
  <si>
    <t>Sliding 14.59m @ 150M              BURR 3.11</t>
  </si>
  <si>
    <t>Sliding 16.02m @ 150M              BURR 3.40</t>
  </si>
  <si>
    <t>Sliding 17.65m @ 150M              BURR 3.74</t>
  </si>
  <si>
    <t>Sliding 19.69m @ 150M              BURR 4.17</t>
  </si>
  <si>
    <t>Sliding 22.10m @ 150M              BURR 4.68</t>
  </si>
  <si>
    <t>Sliding 25.30m @ 150M              BURR 5.35</t>
  </si>
  <si>
    <t>Sliding 28.78m @ 150M              BURR 6.25</t>
  </si>
  <si>
    <t>Sliding 28.84m @ 150M              BURR 7.45</t>
  </si>
  <si>
    <t>Sliding 28.75m @ 149M              BURR 9.20</t>
  </si>
  <si>
    <t>Sliding 28.74m @ 149M            BURR 12.09</t>
  </si>
  <si>
    <t>Sliding 19.10m @ 149M            BURR 15.27</t>
  </si>
  <si>
    <t>Sliding 9.52m @ 149M              BURR 17.53</t>
  </si>
  <si>
    <t>Sliding 14.50m @ R115             BURR 24.19</t>
  </si>
  <si>
    <t>Sliding 11.62m @ R106               BURR 7.37</t>
  </si>
  <si>
    <t>Sliding 13.13m @ R102               BURR 7.54</t>
  </si>
  <si>
    <t>Sliding 13.29m @ R104               BURR 8.00</t>
  </si>
  <si>
    <t>Sliding 14.17m @ R103               BURR 8.33</t>
  </si>
  <si>
    <t>Sliding 13.62m @ R120             BURR 34.92</t>
  </si>
  <si>
    <t>Sliding 14.50m @ R119             BURR 59.33</t>
  </si>
  <si>
    <t>Sliding 14.32m @ R123             BURR 92.53</t>
  </si>
  <si>
    <t>Sliding 14.50m @ R103               BURR 8.78</t>
  </si>
  <si>
    <t>Sliding 14.21m @ R105               BURR 9.32</t>
  </si>
  <si>
    <t>Sliding 14.50m @ R106               BURR 9.87</t>
  </si>
  <si>
    <t>Between sensors</t>
  </si>
  <si>
    <t>btw sens.</t>
  </si>
  <si>
    <t>Sens DLS</t>
  </si>
  <si>
    <t>Sens BUR</t>
  </si>
  <si>
    <t>PD-D&amp;I</t>
  </si>
  <si>
    <t>Target AZM</t>
  </si>
  <si>
    <t>Target TVD</t>
  </si>
  <si>
    <t>Enter any 3rd Party Tools/hours below</t>
  </si>
  <si>
    <t>Serial</t>
  </si>
  <si>
    <t>Kind</t>
  </si>
  <si>
    <t>PreJobHours</t>
  </si>
  <si>
    <t>JobHours</t>
  </si>
  <si>
    <t>BhaList</t>
  </si>
  <si>
    <t>MotorList</t>
  </si>
  <si>
    <t>Tool</t>
  </si>
  <si>
    <t>6,5</t>
  </si>
  <si>
    <t>4,3,2</t>
  </si>
  <si>
    <t>3,2</t>
  </si>
  <si>
    <t>109.24m</t>
  </si>
  <si>
    <t>280.76m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</si>
</sst>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  <numFmt numFmtId="182" formatCode="#####.00&quot;Hrs&quot;;\-#####.00&quot;Hrs&quot;;"/>
  </numFmts>
  <fonts count="10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</fills>
  <borders count="1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8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29" fillId="0" borderId="0"/>
    <xf numFmtId="0" fontId="31" fillId="0" borderId="0"/>
    <xf numFmtId="0" fontId="31" fillId="0" borderId="0"/>
    <xf numFmtId="0" fontId="39" fillId="0" borderId="0"/>
    <xf numFmtId="0" fontId="38" fillId="0" borderId="0" applyFill="0" applyBorder="0" applyAlignment="0" applyProtection="0"/>
    <xf numFmtId="2" fontId="38" fillId="0" borderId="0" applyFill="0" applyBorder="0" applyAlignment="0" applyProtection="0"/>
    <xf numFmtId="0" fontId="4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977">
    <xf numFmtId="0" fontId="0" fillId="0" borderId="0" xfId="0"/>
    <xf numFmtId="0" fontId="20" fillId="8" borderId="28" xfId="0" applyFont="1" applyFill="1" applyBorder="1" applyAlignment="1" applyProtection="1">
      <alignment horizontal="left" vertical="top"/>
      <protection hidden="1"/>
    </xf>
    <xf numFmtId="0" fontId="20" fillId="8" borderId="28" xfId="0" applyFont="1" applyFill="1" applyBorder="1" applyAlignment="1" applyProtection="1">
      <alignment vertical="center"/>
      <protection hidden="1"/>
    </xf>
    <xf numFmtId="0" fontId="17" fillId="9" borderId="1" xfId="0" applyFont="1" applyFill="1" applyBorder="1" applyAlignment="1" applyProtection="1">
      <alignment horizontal="center" vertical="center"/>
      <protection hidden="1"/>
    </xf>
    <xf numFmtId="0" fontId="19" fillId="8" borderId="28" xfId="0" applyFont="1" applyFill="1" applyBorder="1" applyAlignment="1" applyProtection="1">
      <alignment horizontal="center" vertical="center"/>
      <protection hidden="1"/>
    </xf>
    <xf numFmtId="0" fontId="19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2" fillId="11" borderId="9" xfId="9" applyNumberFormat="1" applyFont="1" applyFill="1" applyBorder="1" applyAlignment="1" applyProtection="1">
      <alignment horizontal="center" vertical="center"/>
      <protection locked="0"/>
    </xf>
    <xf numFmtId="49" fontId="32" fillId="11" borderId="9" xfId="9" applyNumberFormat="1" applyFont="1" applyFill="1" applyBorder="1" applyAlignment="1" applyProtection="1">
      <alignment horizontal="center" vertical="center"/>
      <protection locked="0"/>
    </xf>
    <xf numFmtId="2" fontId="32" fillId="11" borderId="9" xfId="9" applyNumberFormat="1" applyFont="1" applyFill="1" applyBorder="1" applyAlignment="1" applyProtection="1">
      <alignment horizontal="center" vertical="center"/>
      <protection locked="0"/>
    </xf>
    <xf numFmtId="2" fontId="32" fillId="12" borderId="9" xfId="9" applyNumberFormat="1" applyFont="1" applyFill="1" applyBorder="1" applyAlignment="1" applyProtection="1">
      <alignment horizontal="center" vertical="center"/>
      <protection locked="0"/>
    </xf>
    <xf numFmtId="2" fontId="32" fillId="13" borderId="9" xfId="9" applyNumberFormat="1" applyFont="1" applyFill="1" applyBorder="1" applyAlignment="1" applyProtection="1">
      <alignment horizontal="center" vertical="center"/>
      <protection locked="0"/>
    </xf>
    <xf numFmtId="2" fontId="32" fillId="11" borderId="8" xfId="9" applyNumberFormat="1" applyFont="1" applyFill="1" applyBorder="1" applyAlignment="1" applyProtection="1">
      <alignment horizontal="center" vertical="center"/>
      <protection locked="0"/>
    </xf>
    <xf numFmtId="178" fontId="32" fillId="11" borderId="12" xfId="9" applyNumberFormat="1" applyFont="1" applyFill="1" applyBorder="1" applyAlignment="1" applyProtection="1">
      <alignment horizontal="center" vertical="center"/>
      <protection locked="0"/>
    </xf>
    <xf numFmtId="2" fontId="32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0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4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6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0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5" fillId="0" borderId="9" xfId="0" applyFont="1" applyBorder="1"/>
    <xf numFmtId="0" fontId="45" fillId="0" borderId="0" xfId="0" applyFont="1"/>
    <xf numFmtId="0" fontId="45" fillId="0" borderId="9" xfId="0" applyFont="1" applyBorder="1" applyAlignment="1">
      <alignment horizontal="center"/>
    </xf>
    <xf numFmtId="0" fontId="45" fillId="16" borderId="9" xfId="0" applyFont="1" applyFill="1" applyBorder="1"/>
    <xf numFmtId="0" fontId="45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3" fillId="11" borderId="9" xfId="9" applyNumberFormat="1" applyFont="1" applyFill="1" applyBorder="1" applyAlignment="1" applyProtection="1">
      <alignment horizontal="center" vertical="center"/>
      <protection locked="0"/>
    </xf>
    <xf numFmtId="2" fontId="33" fillId="11" borderId="9" xfId="10" applyNumberFormat="1" applyFont="1" applyFill="1" applyBorder="1" applyAlignment="1" applyProtection="1">
      <alignment horizontal="center" vertical="center"/>
      <protection locked="0"/>
    </xf>
    <xf numFmtId="2" fontId="33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4" fillId="0" borderId="6" xfId="7" applyFont="1" applyBorder="1" applyProtection="1">
      <protection locked="0"/>
    </xf>
    <xf numFmtId="177" fontId="44" fillId="0" borderId="0" xfId="7" applyFont="1" applyAlignment="1" applyProtection="1">
      <alignment horizontal="center"/>
      <protection locked="0"/>
    </xf>
    <xf numFmtId="177" fontId="44" fillId="0" borderId="0" xfId="7" applyFont="1" applyProtection="1">
      <protection locked="0"/>
    </xf>
    <xf numFmtId="177" fontId="40" fillId="2" borderId="28" xfId="7" applyFont="1" applyFill="1" applyBorder="1" applyAlignment="1" applyProtection="1">
      <alignment horizontal="center"/>
      <protection locked="0"/>
    </xf>
    <xf numFmtId="177" fontId="44" fillId="0" borderId="17" xfId="7" applyFont="1" applyBorder="1" applyProtection="1">
      <protection locked="0"/>
    </xf>
    <xf numFmtId="177" fontId="44" fillId="0" borderId="40" xfId="7" applyFont="1" applyBorder="1" applyProtection="1">
      <protection locked="0"/>
    </xf>
    <xf numFmtId="177" fontId="44" fillId="0" borderId="34" xfId="7" applyFont="1" applyBorder="1" applyAlignment="1" applyProtection="1">
      <alignment vertical="center"/>
      <protection locked="0"/>
    </xf>
    <xf numFmtId="0" fontId="44" fillId="0" borderId="7" xfId="7" applyNumberFormat="1" applyFont="1" applyBorder="1" applyAlignment="1" applyProtection="1">
      <alignment horizontal="center"/>
      <protection locked="0"/>
    </xf>
    <xf numFmtId="2" fontId="44" fillId="0" borderId="28" xfId="7" applyNumberFormat="1" applyFont="1" applyBorder="1" applyAlignment="1" applyProtection="1">
      <alignment horizontal="center"/>
      <protection locked="0"/>
    </xf>
    <xf numFmtId="0" fontId="44" fillId="0" borderId="28" xfId="7" applyNumberFormat="1" applyFont="1" applyBorder="1" applyAlignment="1" applyProtection="1">
      <alignment horizontal="center"/>
      <protection locked="0"/>
    </xf>
    <xf numFmtId="177" fontId="44" fillId="2" borderId="10" xfId="7" applyFont="1" applyFill="1" applyBorder="1" applyAlignment="1" applyProtection="1">
      <alignment vertical="center"/>
      <protection locked="0"/>
    </xf>
    <xf numFmtId="0" fontId="44" fillId="0" borderId="41" xfId="7" applyNumberFormat="1" applyFont="1" applyBorder="1" applyAlignment="1" applyProtection="1">
      <alignment horizontal="center"/>
      <protection locked="0"/>
    </xf>
    <xf numFmtId="177" fontId="44" fillId="5" borderId="0" xfId="7" applyFont="1" applyFill="1" applyProtection="1">
      <protection locked="0"/>
    </xf>
    <xf numFmtId="177" fontId="44" fillId="3" borderId="2" xfId="7" applyFont="1" applyFill="1" applyBorder="1" applyAlignment="1" applyProtection="1">
      <alignment horizontal="center"/>
      <protection locked="0"/>
    </xf>
    <xf numFmtId="0" fontId="44" fillId="3" borderId="2" xfId="7" applyNumberFormat="1" applyFont="1" applyFill="1" applyBorder="1" applyAlignment="1" applyProtection="1">
      <alignment horizontal="center"/>
      <protection locked="0"/>
    </xf>
    <xf numFmtId="177" fontId="44" fillId="3" borderId="2" xfId="7" applyFont="1" applyFill="1" applyBorder="1" applyProtection="1">
      <protection locked="0"/>
    </xf>
    <xf numFmtId="20" fontId="44" fillId="3" borderId="2" xfId="7" applyNumberFormat="1" applyFont="1" applyFill="1" applyBorder="1" applyAlignment="1" applyProtection="1">
      <alignment horizontal="center"/>
      <protection locked="0"/>
    </xf>
    <xf numFmtId="177" fontId="44" fillId="3" borderId="17" xfId="7" applyFont="1" applyFill="1" applyBorder="1" applyAlignment="1" applyProtection="1">
      <alignment horizontal="center"/>
      <protection locked="0"/>
    </xf>
    <xf numFmtId="0" fontId="44" fillId="3" borderId="17" xfId="7" applyNumberFormat="1" applyFont="1" applyFill="1" applyBorder="1" applyAlignment="1" applyProtection="1">
      <alignment horizontal="center"/>
      <protection locked="0"/>
    </xf>
    <xf numFmtId="177" fontId="44" fillId="3" borderId="17" xfId="7" applyFont="1" applyFill="1" applyBorder="1" applyProtection="1">
      <protection locked="0"/>
    </xf>
    <xf numFmtId="20" fontId="44" fillId="3" borderId="17" xfId="7" applyNumberFormat="1" applyFont="1" applyFill="1" applyBorder="1" applyAlignment="1" applyProtection="1">
      <alignment horizontal="center"/>
      <protection locked="0"/>
    </xf>
    <xf numFmtId="0" fontId="40" fillId="0" borderId="7" xfId="7" applyNumberFormat="1" applyFont="1" applyBorder="1" applyAlignment="1" applyProtection="1">
      <alignment horizontal="center"/>
      <protection locked="0"/>
    </xf>
    <xf numFmtId="177" fontId="40" fillId="3" borderId="0" xfId="7" applyFont="1" applyFill="1" applyAlignment="1" applyProtection="1">
      <alignment horizontal="center"/>
      <protection locked="0"/>
    </xf>
    <xf numFmtId="177" fontId="22" fillId="0" borderId="56" xfId="7" applyFont="1" applyBorder="1" applyAlignment="1" applyProtection="1">
      <alignment horizontal="center"/>
      <protection locked="0"/>
    </xf>
    <xf numFmtId="177" fontId="22" fillId="0" borderId="55" xfId="7" applyFont="1" applyBorder="1" applyAlignment="1" applyProtection="1">
      <alignment horizontal="center"/>
      <protection locked="0"/>
    </xf>
    <xf numFmtId="177" fontId="22" fillId="0" borderId="30" xfId="7" applyFont="1" applyBorder="1" applyAlignment="1" applyProtection="1">
      <alignment horizontal="center"/>
      <protection locked="0"/>
    </xf>
    <xf numFmtId="177" fontId="44" fillId="0" borderId="10" xfId="7" applyFont="1" applyBorder="1" applyAlignment="1" applyProtection="1">
      <alignment vertical="center"/>
      <protection locked="0"/>
    </xf>
    <xf numFmtId="177" fontId="44" fillId="0" borderId="59" xfId="7" applyFont="1" applyBorder="1" applyAlignment="1" applyProtection="1">
      <alignment horizontal="left"/>
      <protection locked="0"/>
    </xf>
    <xf numFmtId="177" fontId="44" fillId="0" borderId="29" xfId="7" applyFont="1" applyBorder="1" applyAlignment="1" applyProtection="1">
      <alignment horizontal="left"/>
      <protection locked="0"/>
    </xf>
    <xf numFmtId="0" fontId="44" fillId="2" borderId="7" xfId="7" applyNumberFormat="1" applyFont="1" applyFill="1" applyBorder="1" applyProtection="1">
      <protection locked="0"/>
    </xf>
    <xf numFmtId="0" fontId="44" fillId="2" borderId="48" xfId="7" applyNumberFormat="1" applyFont="1" applyFill="1" applyBorder="1" applyAlignment="1" applyProtection="1">
      <alignment horizontal="center"/>
      <protection locked="0"/>
    </xf>
    <xf numFmtId="2" fontId="44" fillId="2" borderId="48" xfId="7" applyNumberFormat="1" applyFont="1" applyFill="1" applyBorder="1" applyAlignment="1" applyProtection="1">
      <alignment horizontal="center"/>
      <protection locked="0"/>
    </xf>
    <xf numFmtId="177" fontId="44" fillId="2" borderId="48" xfId="7" applyFont="1" applyFill="1" applyBorder="1" applyAlignment="1" applyProtection="1">
      <alignment horizontal="center"/>
      <protection locked="0"/>
    </xf>
    <xf numFmtId="180" fontId="44" fillId="2" borderId="48" xfId="7" applyNumberFormat="1" applyFont="1" applyFill="1" applyBorder="1" applyAlignment="1" applyProtection="1">
      <alignment horizontal="center"/>
      <protection locked="0"/>
    </xf>
    <xf numFmtId="180" fontId="44" fillId="2" borderId="34" xfId="7" applyNumberFormat="1" applyFont="1" applyFill="1" applyBorder="1" applyAlignment="1" applyProtection="1">
      <alignment horizontal="center"/>
      <protection locked="0"/>
    </xf>
    <xf numFmtId="0" fontId="44" fillId="0" borderId="0" xfId="7" applyNumberFormat="1" applyFont="1" applyProtection="1">
      <protection locked="0"/>
    </xf>
    <xf numFmtId="0" fontId="44" fillId="0" borderId="3" xfId="7" applyNumberFormat="1" applyFont="1" applyBorder="1" applyAlignment="1" applyProtection="1">
      <alignment horizontal="center"/>
      <protection locked="0"/>
    </xf>
    <xf numFmtId="0" fontId="44" fillId="0" borderId="9" xfId="7" applyNumberFormat="1" applyFont="1" applyBorder="1" applyAlignment="1" applyProtection="1">
      <alignment horizontal="center"/>
      <protection locked="0"/>
    </xf>
    <xf numFmtId="2" fontId="44" fillId="3" borderId="9" xfId="7" applyNumberFormat="1" applyFont="1" applyFill="1" applyBorder="1" applyAlignment="1" applyProtection="1">
      <alignment horizontal="center"/>
      <protection locked="0"/>
    </xf>
    <xf numFmtId="177" fontId="44" fillId="0" borderId="9" xfId="7" applyFont="1" applyBorder="1" applyAlignment="1" applyProtection="1">
      <alignment horizontal="center"/>
      <protection locked="0"/>
    </xf>
    <xf numFmtId="180" fontId="44" fillId="0" borderId="9" xfId="7" applyNumberFormat="1" applyFont="1" applyBorder="1" applyAlignment="1" applyProtection="1">
      <alignment horizontal="center"/>
      <protection locked="0"/>
    </xf>
    <xf numFmtId="180" fontId="44" fillId="3" borderId="10" xfId="7" applyNumberFormat="1" applyFont="1" applyFill="1" applyBorder="1" applyAlignment="1" applyProtection="1">
      <alignment horizontal="center"/>
      <protection locked="0"/>
    </xf>
    <xf numFmtId="9" fontId="44" fillId="0" borderId="10" xfId="7" applyNumberFormat="1" applyFont="1" applyBorder="1" applyAlignment="1" applyProtection="1">
      <alignment horizontal="center"/>
      <protection locked="0"/>
    </xf>
    <xf numFmtId="0" fontId="40" fillId="0" borderId="2" xfId="7" applyNumberFormat="1" applyFont="1" applyBorder="1" applyAlignment="1" applyProtection="1">
      <alignment horizontal="center"/>
      <protection locked="0"/>
    </xf>
    <xf numFmtId="177" fontId="44" fillId="0" borderId="2" xfId="7" applyFont="1" applyBorder="1" applyAlignment="1" applyProtection="1">
      <alignment horizontal="left"/>
      <protection locked="0"/>
    </xf>
    <xf numFmtId="0" fontId="44" fillId="2" borderId="3" xfId="7" applyNumberFormat="1" applyFont="1" applyFill="1" applyBorder="1" applyAlignment="1" applyProtection="1">
      <alignment horizontal="center"/>
      <protection locked="0"/>
    </xf>
    <xf numFmtId="0" fontId="44" fillId="2" borderId="9" xfId="7" applyNumberFormat="1" applyFont="1" applyFill="1" applyBorder="1" applyAlignment="1" applyProtection="1">
      <alignment horizontal="center"/>
      <protection locked="0"/>
    </xf>
    <xf numFmtId="2" fontId="44" fillId="2" borderId="9" xfId="7" applyNumberFormat="1" applyFont="1" applyFill="1" applyBorder="1" applyAlignment="1" applyProtection="1">
      <alignment horizontal="center"/>
      <protection locked="0"/>
    </xf>
    <xf numFmtId="177" fontId="44" fillId="2" borderId="9" xfId="7" applyFont="1" applyFill="1" applyBorder="1" applyAlignment="1" applyProtection="1">
      <alignment horizontal="center"/>
      <protection locked="0"/>
    </xf>
    <xf numFmtId="180" fontId="44" fillId="2" borderId="9" xfId="7" applyNumberFormat="1" applyFont="1" applyFill="1" applyBorder="1" applyAlignment="1" applyProtection="1">
      <alignment horizontal="center"/>
      <protection locked="0"/>
    </xf>
    <xf numFmtId="180" fontId="44" fillId="2" borderId="10" xfId="7" applyNumberFormat="1" applyFont="1" applyFill="1" applyBorder="1" applyAlignment="1" applyProtection="1">
      <alignment horizontal="center"/>
      <protection locked="0"/>
    </xf>
    <xf numFmtId="9" fontId="44" fillId="2" borderId="10" xfId="7" applyNumberFormat="1" applyFont="1" applyFill="1" applyBorder="1" applyAlignment="1" applyProtection="1">
      <alignment horizontal="center"/>
      <protection locked="0"/>
    </xf>
    <xf numFmtId="177" fontId="44" fillId="0" borderId="0" xfId="7" applyFont="1" applyAlignment="1" applyProtection="1">
      <alignment horizontal="left"/>
      <protection locked="0"/>
    </xf>
    <xf numFmtId="9" fontId="44" fillId="0" borderId="42" xfId="7" applyNumberFormat="1" applyFont="1" applyBorder="1" applyAlignment="1" applyProtection="1">
      <alignment horizontal="center"/>
      <protection locked="0"/>
    </xf>
    <xf numFmtId="180" fontId="44" fillId="3" borderId="9" xfId="7" applyNumberFormat="1" applyFont="1" applyFill="1" applyBorder="1" applyAlignment="1" applyProtection="1">
      <alignment horizontal="center"/>
      <protection locked="0"/>
    </xf>
    <xf numFmtId="177" fontId="44" fillId="0" borderId="0" xfId="7" applyFont="1" applyAlignment="1" applyProtection="1">
      <alignment horizontal="center" vertical="center" wrapText="1"/>
      <protection locked="0"/>
    </xf>
    <xf numFmtId="0" fontId="44" fillId="2" borderId="41" xfId="7" applyNumberFormat="1" applyFont="1" applyFill="1" applyBorder="1" applyAlignment="1" applyProtection="1">
      <alignment horizontal="center"/>
      <protection locked="0"/>
    </xf>
    <xf numFmtId="0" fontId="44" fillId="2" borderId="22" xfId="7" applyNumberFormat="1" applyFont="1" applyFill="1" applyBorder="1" applyAlignment="1" applyProtection="1">
      <alignment horizontal="center"/>
      <protection locked="0"/>
    </xf>
    <xf numFmtId="2" fontId="44" fillId="2" borderId="22" xfId="7" applyNumberFormat="1" applyFont="1" applyFill="1" applyBorder="1" applyAlignment="1" applyProtection="1">
      <alignment horizontal="center"/>
      <protection locked="0"/>
    </xf>
    <xf numFmtId="177" fontId="44" fillId="2" borderId="22" xfId="7" applyFont="1" applyFill="1" applyBorder="1" applyAlignment="1" applyProtection="1">
      <alignment horizontal="center"/>
      <protection locked="0"/>
    </xf>
    <xf numFmtId="180" fontId="44" fillId="2" borderId="22" xfId="7" applyNumberFormat="1" applyFont="1" applyFill="1" applyBorder="1" applyAlignment="1" applyProtection="1">
      <alignment horizontal="center"/>
      <protection locked="0"/>
    </xf>
    <xf numFmtId="180" fontId="44" fillId="2" borderId="42" xfId="7" applyNumberFormat="1" applyFont="1" applyFill="1" applyBorder="1" applyAlignment="1" applyProtection="1">
      <alignment horizontal="center"/>
      <protection locked="0"/>
    </xf>
    <xf numFmtId="9" fontId="44" fillId="0" borderId="0" xfId="7" applyNumberFormat="1" applyFont="1" applyProtection="1">
      <protection locked="0"/>
    </xf>
    <xf numFmtId="177" fontId="44" fillId="0" borderId="2" xfId="7" applyFont="1" applyBorder="1" applyProtection="1">
      <protection locked="0"/>
    </xf>
    <xf numFmtId="177" fontId="40" fillId="0" borderId="36" xfId="7" applyFont="1" applyBorder="1" applyAlignment="1" applyProtection="1">
      <alignment horizontal="center" vertical="center"/>
      <protection locked="0"/>
    </xf>
    <xf numFmtId="177" fontId="40" fillId="0" borderId="68" xfId="7" applyFont="1" applyBorder="1" applyAlignment="1" applyProtection="1">
      <alignment horizontal="center" vertical="center"/>
      <protection locked="0"/>
    </xf>
    <xf numFmtId="177" fontId="40" fillId="0" borderId="0" xfId="7" applyFont="1" applyAlignment="1" applyProtection="1">
      <alignment horizontal="center" vertical="center"/>
      <protection locked="0"/>
    </xf>
    <xf numFmtId="0" fontId="44" fillId="0" borderId="56" xfId="7" applyNumberFormat="1" applyFont="1" applyBorder="1" applyAlignment="1" applyProtection="1">
      <alignment horizontal="center" vertical="center"/>
      <protection locked="0"/>
    </xf>
    <xf numFmtId="0" fontId="44" fillId="0" borderId="55" xfId="7" applyNumberFormat="1" applyFont="1" applyBorder="1" applyAlignment="1" applyProtection="1">
      <alignment horizontal="center" vertical="center"/>
      <protection locked="0"/>
    </xf>
    <xf numFmtId="0" fontId="44" fillId="0" borderId="63" xfId="7" applyNumberFormat="1" applyFont="1" applyBorder="1" applyAlignment="1" applyProtection="1">
      <alignment horizontal="center" vertical="center"/>
      <protection locked="0"/>
    </xf>
    <xf numFmtId="2" fontId="44" fillId="0" borderId="56" xfId="7" applyNumberFormat="1" applyFont="1" applyBorder="1" applyAlignment="1" applyProtection="1">
      <alignment horizontal="center"/>
      <protection locked="0"/>
    </xf>
    <xf numFmtId="2" fontId="44" fillId="0" borderId="30" xfId="7" applyNumberFormat="1" applyFont="1" applyBorder="1" applyAlignment="1" applyProtection="1">
      <alignment horizontal="center"/>
      <protection locked="0"/>
    </xf>
    <xf numFmtId="2" fontId="44" fillId="0" borderId="0" xfId="7" applyNumberFormat="1" applyFont="1" applyAlignment="1" applyProtection="1">
      <alignment horizontal="center"/>
      <protection locked="0"/>
    </xf>
    <xf numFmtId="0" fontId="40" fillId="2" borderId="36" xfId="7" applyNumberFormat="1" applyFont="1" applyFill="1" applyBorder="1" applyAlignment="1" applyProtection="1">
      <alignment horizontal="center" vertical="center"/>
      <protection locked="0"/>
    </xf>
    <xf numFmtId="0" fontId="40" fillId="2" borderId="68" xfId="7" applyNumberFormat="1" applyFont="1" applyFill="1" applyBorder="1" applyAlignment="1" applyProtection="1">
      <alignment horizontal="center" vertical="center"/>
      <protection locked="0"/>
    </xf>
    <xf numFmtId="0" fontId="40" fillId="2" borderId="59" xfId="7" applyNumberFormat="1" applyFont="1" applyFill="1" applyBorder="1" applyAlignment="1" applyProtection="1">
      <alignment horizontal="center" vertical="center"/>
      <protection locked="0"/>
    </xf>
    <xf numFmtId="2" fontId="40" fillId="2" borderId="36" xfId="7" applyNumberFormat="1" applyFont="1" applyFill="1" applyBorder="1" applyAlignment="1" applyProtection="1">
      <alignment horizontal="center"/>
      <protection locked="0"/>
    </xf>
    <xf numFmtId="2" fontId="40" fillId="2" borderId="37" xfId="7" applyNumberFormat="1" applyFont="1" applyFill="1" applyBorder="1" applyAlignment="1" applyProtection="1">
      <alignment horizontal="center"/>
      <protection locked="0"/>
    </xf>
    <xf numFmtId="0" fontId="44" fillId="0" borderId="51" xfId="7" applyNumberFormat="1" applyFont="1" applyBorder="1" applyAlignment="1" applyProtection="1">
      <alignment horizontal="center" vertical="center"/>
      <protection locked="0"/>
    </xf>
    <xf numFmtId="0" fontId="44" fillId="0" borderId="8" xfId="7" applyNumberFormat="1" applyFont="1" applyBorder="1" applyAlignment="1" applyProtection="1">
      <alignment horizontal="center" vertical="center"/>
      <protection locked="0"/>
    </xf>
    <xf numFmtId="0" fontId="44" fillId="0" borderId="52" xfId="7" applyNumberFormat="1" applyFont="1" applyBorder="1" applyAlignment="1" applyProtection="1">
      <alignment horizontal="center" vertical="center"/>
      <protection locked="0"/>
    </xf>
    <xf numFmtId="2" fontId="44" fillId="0" borderId="51" xfId="7" applyNumberFormat="1" applyFont="1" applyBorder="1" applyAlignment="1" applyProtection="1">
      <alignment horizontal="center"/>
      <protection locked="0"/>
    </xf>
    <xf numFmtId="2" fontId="44" fillId="0" borderId="50" xfId="7" applyNumberFormat="1" applyFont="1" applyBorder="1" applyAlignment="1" applyProtection="1">
      <alignment horizontal="center"/>
      <protection locked="0"/>
    </xf>
    <xf numFmtId="0" fontId="44" fillId="0" borderId="41" xfId="7" applyNumberFormat="1" applyFont="1" applyBorder="1" applyAlignment="1" applyProtection="1">
      <alignment horizontal="center" vertical="center"/>
      <protection locked="0"/>
    </xf>
    <xf numFmtId="0" fontId="44" fillId="0" borderId="22" xfId="7" applyNumberFormat="1" applyFont="1" applyBorder="1" applyAlignment="1" applyProtection="1">
      <alignment horizontal="center" vertical="center"/>
      <protection locked="0"/>
    </xf>
    <xf numFmtId="0" fontId="44" fillId="0" borderId="65" xfId="7" applyNumberFormat="1" applyFont="1" applyBorder="1" applyAlignment="1" applyProtection="1">
      <alignment horizontal="center" vertical="center"/>
      <protection locked="0"/>
    </xf>
    <xf numFmtId="2" fontId="44" fillId="0" borderId="41" xfId="7" applyNumberFormat="1" applyFont="1" applyBorder="1" applyAlignment="1" applyProtection="1">
      <alignment horizontal="center"/>
      <protection locked="0"/>
    </xf>
    <xf numFmtId="2" fontId="44" fillId="0" borderId="42" xfId="7" applyNumberFormat="1" applyFont="1" applyBorder="1" applyAlignment="1" applyProtection="1">
      <alignment horizontal="center"/>
      <protection locked="0"/>
    </xf>
    <xf numFmtId="177" fontId="44" fillId="0" borderId="16" xfId="7" applyFont="1" applyBorder="1" applyProtection="1">
      <protection locked="0"/>
    </xf>
    <xf numFmtId="177" fontId="44" fillId="0" borderId="17" xfId="7" applyFont="1" applyBorder="1" applyAlignment="1" applyProtection="1">
      <alignment horizontal="center"/>
      <protection locked="0"/>
    </xf>
    <xf numFmtId="177" fontId="44" fillId="0" borderId="18" xfId="7" applyFont="1" applyBorder="1" applyProtection="1">
      <protection locked="0"/>
    </xf>
    <xf numFmtId="0" fontId="44" fillId="2" borderId="48" xfId="7" applyNumberFormat="1" applyFont="1" applyFill="1" applyBorder="1" applyAlignment="1">
      <alignment horizontal="center"/>
    </xf>
    <xf numFmtId="0" fontId="44" fillId="0" borderId="9" xfId="7" applyNumberFormat="1" applyFont="1" applyBorder="1" applyAlignment="1">
      <alignment horizontal="center"/>
    </xf>
    <xf numFmtId="0" fontId="44" fillId="2" borderId="9" xfId="7" applyNumberFormat="1" applyFont="1" applyFill="1" applyBorder="1" applyAlignment="1">
      <alignment horizontal="center"/>
    </xf>
    <xf numFmtId="0" fontId="44" fillId="2" borderId="22" xfId="7" applyNumberFormat="1" applyFont="1" applyFill="1" applyBorder="1" applyAlignment="1">
      <alignment horizontal="center"/>
    </xf>
    <xf numFmtId="2" fontId="44" fillId="2" borderId="48" xfId="7" applyNumberFormat="1" applyFont="1" applyFill="1" applyBorder="1" applyAlignment="1">
      <alignment horizontal="center"/>
    </xf>
    <xf numFmtId="2" fontId="44" fillId="3" borderId="9" xfId="7" applyNumberFormat="1" applyFont="1" applyFill="1" applyBorder="1" applyAlignment="1">
      <alignment horizontal="center"/>
    </xf>
    <xf numFmtId="0" fontId="40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2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2" fillId="2" borderId="4" xfId="0" applyFont="1" applyFill="1" applyBorder="1" applyAlignment="1" applyProtection="1">
      <alignment horizontal="right"/>
      <protection hidden="1"/>
    </xf>
    <xf numFmtId="0" fontId="12" fillId="0" borderId="6" xfId="0" applyFont="1" applyBorder="1" applyAlignment="1" applyProtection="1">
      <alignment horizontal="right"/>
      <protection hidden="1"/>
    </xf>
    <xf numFmtId="166" fontId="12" fillId="0" borderId="40" xfId="0" applyNumberFormat="1" applyFont="1" applyBorder="1" applyAlignment="1" applyProtection="1">
      <alignment horizontal="left" vertical="center"/>
      <protection hidden="1"/>
    </xf>
    <xf numFmtId="169" fontId="12" fillId="0" borderId="40" xfId="0" applyNumberFormat="1" applyFont="1" applyBorder="1" applyAlignment="1" applyProtection="1">
      <alignment horizontal="left" vertical="center"/>
      <protection hidden="1"/>
    </xf>
    <xf numFmtId="170" fontId="12" fillId="0" borderId="40" xfId="0" applyNumberFormat="1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vertical="center" wrapText="1"/>
      <protection hidden="1"/>
    </xf>
    <xf numFmtId="0" fontId="15" fillId="0" borderId="0" xfId="0" applyFont="1" applyAlignment="1" applyProtection="1">
      <alignment horizontal="center" vertical="center" wrapText="1"/>
      <protection hidden="1"/>
    </xf>
    <xf numFmtId="0" fontId="30" fillId="0" borderId="40" xfId="0" applyFont="1" applyBorder="1" applyAlignment="1" applyProtection="1">
      <alignment horizontal="left" vertical="center"/>
      <protection hidden="1"/>
    </xf>
    <xf numFmtId="175" fontId="12" fillId="0" borderId="40" xfId="0" applyNumberFormat="1" applyFont="1" applyBorder="1" applyAlignment="1" applyProtection="1">
      <alignment horizontal="left" vertical="center"/>
      <protection hidden="1"/>
    </xf>
    <xf numFmtId="0" fontId="41" fillId="0" borderId="0" xfId="0" applyFont="1" applyAlignment="1" applyProtection="1">
      <alignment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3" fillId="11" borderId="8" xfId="9" applyNumberFormat="1" applyFont="1" applyFill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/>
      <protection locked="0"/>
    </xf>
    <xf numFmtId="0" fontId="40" fillId="0" borderId="40" xfId="0" applyFont="1" applyBorder="1" applyAlignment="1" applyProtection="1">
      <alignment vertical="center"/>
      <protection locked="0"/>
    </xf>
    <xf numFmtId="0" fontId="12" fillId="2" borderId="5" xfId="0" applyFont="1" applyFill="1" applyBorder="1" applyAlignment="1" applyProtection="1">
      <alignment horizontal="left"/>
      <protection locked="0"/>
    </xf>
    <xf numFmtId="0" fontId="17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1" fillId="0" borderId="0" xfId="0" applyFont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165" fontId="20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2" fillId="15" borderId="27" xfId="9" applyNumberFormat="1" applyFont="1" applyFill="1" applyBorder="1" applyAlignment="1" applyProtection="1">
      <alignment horizontal="center" vertical="center"/>
      <protection locked="0"/>
    </xf>
    <xf numFmtId="2" fontId="32" fillId="13" borderId="8" xfId="9" applyNumberFormat="1" applyFont="1" applyFill="1" applyBorder="1" applyAlignment="1" applyProtection="1">
      <alignment horizontal="center" vertical="center"/>
      <protection locked="0"/>
    </xf>
    <xf numFmtId="2" fontId="32" fillId="12" borderId="8" xfId="9" applyNumberFormat="1" applyFont="1" applyFill="1" applyBorder="1" applyAlignment="1" applyProtection="1">
      <alignment horizontal="center" vertical="center"/>
      <protection locked="0"/>
    </xf>
    <xf numFmtId="0" fontId="36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4" fillId="3" borderId="24" xfId="1" applyFont="1" applyFill="1" applyBorder="1" applyAlignment="1" applyProtection="1">
      <alignment horizontal="center" vertical="center"/>
      <protection locked="0"/>
    </xf>
    <xf numFmtId="178" fontId="33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5" fillId="4" borderId="0" xfId="9" applyNumberFormat="1" applyFont="1" applyFill="1" applyAlignment="1" applyProtection="1">
      <alignment horizontal="center" vertical="center" wrapText="1"/>
      <protection locked="0"/>
    </xf>
    <xf numFmtId="2" fontId="25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3" fillId="4" borderId="21" xfId="3" applyNumberFormat="1" applyFont="1" applyFill="1" applyBorder="1" applyAlignment="1" applyProtection="1">
      <alignment horizontal="center" vertical="center"/>
      <protection locked="0"/>
    </xf>
    <xf numFmtId="0" fontId="35" fillId="4" borderId="21" xfId="9" applyFont="1" applyFill="1" applyBorder="1" applyAlignment="1" applyProtection="1">
      <alignment horizontal="center" vertical="center"/>
      <protection locked="0"/>
    </xf>
    <xf numFmtId="0" fontId="35" fillId="4" borderId="21" xfId="9" applyFont="1" applyFill="1" applyBorder="1" applyAlignment="1" applyProtection="1">
      <alignment horizontal="center" vertical="center" wrapText="1"/>
      <protection locked="0"/>
    </xf>
    <xf numFmtId="0" fontId="34" fillId="2" borderId="0" xfId="1" applyFont="1" applyFill="1" applyAlignment="1" applyProtection="1">
      <alignment horizontal="center" vertical="center" wrapText="1"/>
      <protection locked="0"/>
    </xf>
    <xf numFmtId="0" fontId="35" fillId="4" borderId="62" xfId="9" applyFont="1" applyFill="1" applyBorder="1" applyAlignment="1" applyProtection="1">
      <alignment horizontal="center" vertical="center" wrapText="1"/>
      <protection locked="0"/>
    </xf>
    <xf numFmtId="2" fontId="35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37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5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5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2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2" fillId="6" borderId="9" xfId="9" applyNumberFormat="1" applyFont="1" applyFill="1" applyBorder="1" applyAlignment="1" applyProtection="1">
      <alignment horizontal="center" vertical="center"/>
      <protection locked="0"/>
    </xf>
    <xf numFmtId="1" fontId="32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2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2" fillId="12" borderId="8" xfId="9" applyNumberFormat="1" applyFont="1" applyFill="1" applyBorder="1" applyAlignment="1" applyProtection="1">
      <alignment horizontal="center" vertical="center" shrinkToFit="1"/>
      <protection locked="0"/>
    </xf>
    <xf numFmtId="0" fontId="34" fillId="3" borderId="0" xfId="1" applyFont="1" applyFill="1" applyProtection="1">
      <protection locked="0"/>
    </xf>
    <xf numFmtId="0" fontId="42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1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4" fillId="5" borderId="61" xfId="1" applyFont="1" applyFill="1" applyBorder="1" applyAlignment="1" applyProtection="1">
      <alignment horizontal="center"/>
      <protection locked="0"/>
    </xf>
    <xf numFmtId="2" fontId="32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46" fillId="0" borderId="2" xfId="0" applyFont="1" applyBorder="1" applyAlignment="1" applyProtection="1">
      <alignment horizontal="center" vertical="center"/>
      <protection hidden="1"/>
    </xf>
    <xf numFmtId="0" fontId="46" fillId="0" borderId="0" xfId="0" applyFont="1" applyAlignment="1" applyProtection="1">
      <alignment horizontal="center" vertical="center"/>
      <protection hidden="1"/>
    </xf>
    <xf numFmtId="0" fontId="51" fillId="18" borderId="0" xfId="0" applyFont="1" applyFill="1"/>
    <xf numFmtId="0" fontId="53" fillId="18" borderId="0" xfId="0" applyFont="1" applyFill="1"/>
    <xf numFmtId="0" fontId="54" fillId="18" borderId="74" xfId="0" applyFont="1" applyFill="1" applyBorder="1" applyAlignment="1">
      <alignment horizontal="right"/>
    </xf>
    <xf numFmtId="0" fontId="55" fillId="18" borderId="74" xfId="0" applyFont="1" applyFill="1" applyBorder="1" applyAlignment="1">
      <alignment horizontal="left"/>
    </xf>
    <xf numFmtId="0" fontId="54" fillId="19" borderId="74" xfId="0" applyFont="1" applyFill="1" applyBorder="1" applyAlignment="1">
      <alignment horizontal="right"/>
    </xf>
    <xf numFmtId="0" fontId="55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58" fillId="19" borderId="72" xfId="0" applyFont="1" applyFill="1" applyBorder="1" applyAlignment="1">
      <alignment horizontal="center"/>
    </xf>
    <xf numFmtId="0" fontId="58" fillId="19" borderId="72" xfId="0" applyFont="1" applyFill="1" applyBorder="1"/>
    <xf numFmtId="0" fontId="58" fillId="19" borderId="72" xfId="0" applyFont="1" applyFill="1" applyBorder="1" applyAlignment="1">
      <alignment horizontal="right"/>
    </xf>
    <xf numFmtId="0" fontId="51" fillId="18" borderId="75" xfId="0" applyFont="1" applyFill="1" applyBorder="1"/>
    <xf numFmtId="0" fontId="51" fillId="18" borderId="76" xfId="0" applyFont="1" applyFill="1" applyBorder="1"/>
    <xf numFmtId="0" fontId="58" fillId="19" borderId="77" xfId="0" applyFont="1" applyFill="1" applyBorder="1" applyAlignment="1">
      <alignment horizontal="center"/>
    </xf>
    <xf numFmtId="0" fontId="58" fillId="19" borderId="77" xfId="0" applyFont="1" applyFill="1" applyBorder="1"/>
    <xf numFmtId="0" fontId="58" fillId="19" borderId="77" xfId="0" applyFont="1" applyFill="1" applyBorder="1" applyAlignment="1">
      <alignment horizontal="right"/>
    </xf>
    <xf numFmtId="0" fontId="61" fillId="18" borderId="78" xfId="0" applyFont="1" applyFill="1" applyBorder="1"/>
    <xf numFmtId="0" fontId="58" fillId="19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center"/>
    </xf>
    <xf numFmtId="0" fontId="51" fillId="18" borderId="79" xfId="0" applyFont="1" applyFill="1" applyBorder="1" applyAlignment="1">
      <alignment horizontal="right"/>
    </xf>
    <xf numFmtId="0" fontId="56" fillId="19" borderId="79" xfId="0" applyFont="1" applyFill="1" applyBorder="1" applyAlignment="1">
      <alignment horizontal="center"/>
    </xf>
    <xf numFmtId="0" fontId="51" fillId="19" borderId="79" xfId="0" applyFont="1" applyFill="1" applyBorder="1" applyAlignment="1">
      <alignment horizontal="right"/>
    </xf>
    <xf numFmtId="165" fontId="12" fillId="0" borderId="0" xfId="0" applyNumberFormat="1" applyFont="1" applyAlignment="1" applyProtection="1">
      <alignment horizontal="left"/>
      <protection hidden="1"/>
    </xf>
    <xf numFmtId="168" fontId="12" fillId="0" borderId="0" xfId="0" applyNumberFormat="1" applyFont="1" applyAlignment="1" applyProtection="1">
      <alignment horizontal="left"/>
      <protection hidden="1"/>
    </xf>
    <xf numFmtId="167" fontId="12" fillId="0" borderId="0" xfId="0" applyNumberFormat="1" applyFont="1" applyAlignment="1" applyProtection="1">
      <alignment horizontal="left"/>
      <protection hidden="1"/>
    </xf>
    <xf numFmtId="167" fontId="12" fillId="0" borderId="0" xfId="0" applyNumberFormat="1" applyFont="1" applyAlignment="1" applyProtection="1">
      <alignment horizontal="right"/>
      <protection locked="0"/>
    </xf>
    <xf numFmtId="167" fontId="12" fillId="0" borderId="0" xfId="0" applyNumberFormat="1" applyFont="1" applyAlignment="1" applyProtection="1">
      <alignment horizontal="right"/>
      <protection hidden="1"/>
    </xf>
    <xf numFmtId="0" fontId="12" fillId="0" borderId="0" xfId="0" applyFont="1" applyAlignment="1" applyProtection="1">
      <alignment horizontal="left"/>
      <protection hidden="1"/>
    </xf>
    <xf numFmtId="172" fontId="12" fillId="0" borderId="0" xfId="0" applyNumberFormat="1" applyFont="1" applyAlignment="1" applyProtection="1">
      <alignment horizontal="center" vertical="center" shrinkToFit="1"/>
      <protection hidden="1"/>
    </xf>
    <xf numFmtId="171" fontId="12" fillId="0" borderId="0" xfId="0" applyNumberFormat="1" applyFont="1" applyAlignment="1" applyProtection="1">
      <alignment horizontal="center" vertical="center"/>
      <protection locked="0"/>
    </xf>
    <xf numFmtId="179" fontId="12" fillId="0" borderId="0" xfId="0" applyNumberFormat="1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hidden="1"/>
    </xf>
    <xf numFmtId="0" fontId="27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2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2" fillId="0" borderId="40" xfId="0" applyFont="1" applyBorder="1" applyAlignment="1" applyProtection="1">
      <alignment horizontal="left"/>
      <protection locked="0" hidden="1"/>
    </xf>
    <xf numFmtId="2" fontId="12" fillId="0" borderId="40" xfId="0" applyNumberFormat="1" applyFont="1" applyBorder="1" applyAlignment="1" applyProtection="1">
      <alignment horizontal="left"/>
      <protection locked="0"/>
    </xf>
    <xf numFmtId="0" fontId="12" fillId="0" borderId="9" xfId="0" applyFont="1" applyBorder="1" applyAlignment="1">
      <alignment horizontal="center"/>
    </xf>
    <xf numFmtId="0" fontId="12" fillId="0" borderId="19" xfId="0" applyFont="1" applyBorder="1" applyAlignment="1" applyProtection="1">
      <alignment horizontal="center"/>
      <protection locked="0"/>
    </xf>
    <xf numFmtId="0" fontId="12" fillId="0" borderId="22" xfId="0" applyFont="1" applyBorder="1" applyAlignment="1" applyProtection="1">
      <alignment horizontal="center"/>
      <protection locked="0"/>
    </xf>
    <xf numFmtId="0" fontId="12" fillId="0" borderId="22" xfId="0" applyFont="1" applyBorder="1" applyAlignment="1">
      <alignment horizontal="center"/>
    </xf>
    <xf numFmtId="0" fontId="12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2" fillId="0" borderId="40" xfId="0" applyFont="1" applyBorder="1" applyProtection="1">
      <protection hidden="1"/>
    </xf>
    <xf numFmtId="0" fontId="12" fillId="0" borderId="17" xfId="0" applyFont="1" applyBorder="1" applyProtection="1">
      <protection hidden="1"/>
    </xf>
    <xf numFmtId="0" fontId="12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2" fillId="0" borderId="6" xfId="0" applyFont="1" applyBorder="1" applyAlignment="1" applyProtection="1">
      <alignment horizontal="right" vertical="center"/>
      <protection hidden="1"/>
    </xf>
    <xf numFmtId="0" fontId="12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2" fillId="0" borderId="3" xfId="0" applyFont="1" applyBorder="1" applyAlignment="1" applyProtection="1">
      <alignment horizontal="center" vertical="center"/>
      <protection locked="0"/>
    </xf>
    <xf numFmtId="181" fontId="12" fillId="0" borderId="10" xfId="0" applyNumberFormat="1" applyFont="1" applyBorder="1" applyAlignment="1" applyProtection="1">
      <alignment horizontal="center" vertical="center"/>
      <protection locked="0"/>
    </xf>
    <xf numFmtId="0" fontId="12" fillId="0" borderId="10" xfId="0" applyFont="1" applyBorder="1" applyAlignment="1" applyProtection="1">
      <alignment horizontal="center" vertical="center"/>
      <protection locked="0" hidden="1"/>
    </xf>
    <xf numFmtId="0" fontId="12" fillId="0" borderId="41" xfId="0" applyFont="1" applyBorder="1" applyAlignment="1" applyProtection="1">
      <alignment horizontal="center" vertical="center"/>
      <protection locked="0"/>
    </xf>
    <xf numFmtId="181" fontId="12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6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4" fillId="0" borderId="0" xfId="1" applyFont="1" applyProtection="1">
      <protection locked="0"/>
    </xf>
    <xf numFmtId="2" fontId="34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2" fontId="32" fillId="15" borderId="14" xfId="9" applyNumberFormat="1" applyFont="1" applyFill="1" applyBorder="1" applyAlignment="1">
      <alignment horizontal="center" vertical="center"/>
    </xf>
    <xf numFmtId="2" fontId="33" fillId="14" borderId="12" xfId="9" applyNumberFormat="1" applyFont="1" applyFill="1" applyBorder="1" applyAlignment="1">
      <alignment horizontal="center" vertical="center"/>
    </xf>
    <xf numFmtId="2" fontId="32" fillId="12" borderId="9" xfId="9" applyNumberFormat="1" applyFont="1" applyFill="1" applyBorder="1" applyAlignment="1">
      <alignment horizontal="center" vertical="center"/>
    </xf>
    <xf numFmtId="2" fontId="32" fillId="14" borderId="9" xfId="10" applyNumberFormat="1" applyFont="1" applyFill="1" applyBorder="1" applyAlignment="1">
      <alignment horizontal="center" vertical="center"/>
    </xf>
    <xf numFmtId="2" fontId="32" fillId="14" borderId="9" xfId="9" applyNumberFormat="1" applyFont="1" applyFill="1" applyBorder="1" applyAlignment="1">
      <alignment horizontal="center" vertical="center" shrinkToFit="1"/>
    </xf>
    <xf numFmtId="1" fontId="32" fillId="6" borderId="9" xfId="9" applyNumberFormat="1" applyFont="1" applyFill="1" applyBorder="1" applyAlignment="1">
      <alignment horizontal="right" vertical="center" shrinkToFit="1"/>
    </xf>
    <xf numFmtId="2" fontId="32" fillId="6" borderId="9" xfId="9" applyNumberFormat="1" applyFont="1" applyFill="1" applyBorder="1" applyAlignment="1">
      <alignment horizontal="left" vertical="center" shrinkToFit="1"/>
    </xf>
    <xf numFmtId="2" fontId="32" fillId="12" borderId="9" xfId="9" applyNumberFormat="1" applyFont="1" applyFill="1" applyBorder="1" applyAlignment="1">
      <alignment horizontal="center" vertical="center" shrinkToFit="1"/>
    </xf>
    <xf numFmtId="2" fontId="32" fillId="6" borderId="9" xfId="9" applyNumberFormat="1" applyFont="1" applyFill="1" applyBorder="1" applyAlignment="1">
      <alignment horizontal="center" vertical="center" shrinkToFit="1"/>
    </xf>
    <xf numFmtId="2" fontId="32" fillId="6" borderId="9" xfId="9" applyNumberFormat="1" applyFont="1" applyFill="1" applyBorder="1" applyAlignment="1">
      <alignment horizontal="center" vertical="center"/>
    </xf>
    <xf numFmtId="174" fontId="30" fillId="0" borderId="40" xfId="0" applyNumberFormat="1" applyFont="1" applyBorder="1" applyAlignment="1">
      <alignment horizontal="left" vertical="center"/>
    </xf>
    <xf numFmtId="175" fontId="12" fillId="0" borderId="40" xfId="0" applyNumberFormat="1" applyFont="1" applyBorder="1" applyAlignment="1">
      <alignment horizontal="left" vertical="center"/>
    </xf>
    <xf numFmtId="2" fontId="12" fillId="0" borderId="40" xfId="0" applyNumberFormat="1" applyFont="1" applyBorder="1" applyAlignment="1">
      <alignment horizontal="left"/>
    </xf>
    <xf numFmtId="2" fontId="12" fillId="0" borderId="40" xfId="0" applyNumberFormat="1" applyFont="1" applyBorder="1" applyAlignment="1" applyProtection="1">
      <alignment horizontal="left"/>
      <protection hidden="1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left"/>
      <protection locked="0"/>
    </xf>
    <xf numFmtId="0" fontId="12" fillId="12" borderId="3" xfId="0" applyFont="1" applyFill="1" applyBorder="1" applyProtection="1">
      <protection locked="0"/>
    </xf>
    <xf numFmtId="170" fontId="12" fillId="12" borderId="3" xfId="0" applyNumberFormat="1" applyFont="1" applyFill="1" applyBorder="1" applyProtection="1">
      <protection locked="0"/>
    </xf>
    <xf numFmtId="0" fontId="12" fillId="12" borderId="9" xfId="0" applyFont="1" applyFill="1" applyBorder="1" applyAlignment="1" applyProtection="1">
      <alignment horizontal="center"/>
      <protection locked="0"/>
    </xf>
    <xf numFmtId="0" fontId="12" fillId="12" borderId="9" xfId="0" applyFont="1" applyFill="1" applyBorder="1" applyAlignment="1">
      <alignment horizontal="center"/>
    </xf>
    <xf numFmtId="0" fontId="12" fillId="12" borderId="19" xfId="0" applyFont="1" applyFill="1" applyBorder="1" applyAlignment="1" applyProtection="1">
      <alignment horizontal="center"/>
      <protection locked="0"/>
    </xf>
    <xf numFmtId="166" fontId="12" fillId="0" borderId="0" xfId="0" applyNumberFormat="1" applyFont="1" applyAlignment="1" applyProtection="1">
      <alignment horizontal="left" vertical="center"/>
      <protection hidden="1"/>
    </xf>
    <xf numFmtId="16" fontId="30" fillId="0" borderId="0" xfId="0" applyNumberFormat="1" applyFont="1" applyAlignment="1" applyProtection="1">
      <alignment horizontal="left" vertical="center"/>
      <protection hidden="1"/>
    </xf>
    <xf numFmtId="170" fontId="12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2" fillId="0" borderId="0" xfId="0" applyNumberFormat="1" applyFont="1" applyAlignment="1" applyProtection="1">
      <alignment horizontal="left"/>
      <protection hidden="1"/>
    </xf>
    <xf numFmtId="10" fontId="12" fillId="0" borderId="40" xfId="0" applyNumberFormat="1" applyFont="1" applyBorder="1" applyAlignment="1" applyProtection="1">
      <alignment horizontal="left" vertical="center"/>
      <protection hidden="1"/>
    </xf>
    <xf numFmtId="0" fontId="12" fillId="0" borderId="6" xfId="0" applyFont="1" applyBorder="1" applyProtection="1">
      <protection hidden="1"/>
    </xf>
    <xf numFmtId="0" fontId="12" fillId="0" borderId="40" xfId="0" applyFont="1" applyBorder="1" applyAlignment="1" applyProtection="1">
      <alignment horizontal="left"/>
      <protection hidden="1"/>
    </xf>
    <xf numFmtId="0" fontId="12" fillId="12" borderId="80" xfId="0" applyFont="1" applyFill="1" applyBorder="1" applyAlignment="1" applyProtection="1">
      <alignment horizontal="center"/>
      <protection locked="0"/>
    </xf>
    <xf numFmtId="0" fontId="12" fillId="0" borderId="51" xfId="0" applyFont="1" applyBorder="1" applyProtection="1">
      <protection locked="0"/>
    </xf>
    <xf numFmtId="0" fontId="12" fillId="12" borderId="51" xfId="0" applyFont="1" applyFill="1" applyBorder="1" applyAlignment="1" applyProtection="1">
      <alignment horizontal="left"/>
      <protection locked="0"/>
    </xf>
    <xf numFmtId="0" fontId="12" fillId="0" borderId="51" xfId="0" applyFont="1" applyBorder="1" applyAlignment="1" applyProtection="1">
      <alignment horizontal="center"/>
      <protection locked="0"/>
    </xf>
    <xf numFmtId="0" fontId="12" fillId="0" borderId="8" xfId="0" applyFont="1" applyBorder="1" applyAlignment="1" applyProtection="1">
      <alignment horizontal="center"/>
      <protection locked="0"/>
    </xf>
    <xf numFmtId="0" fontId="12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2" fillId="0" borderId="51" xfId="0" applyFont="1" applyBorder="1" applyAlignment="1" applyProtection="1">
      <alignment horizontal="center" vertical="center"/>
      <protection hidden="1"/>
    </xf>
    <xf numFmtId="0" fontId="12" fillId="0" borderId="50" xfId="0" applyFont="1" applyBorder="1" applyAlignment="1" applyProtection="1">
      <alignment horizontal="center" vertical="center"/>
      <protection hidden="1"/>
    </xf>
    <xf numFmtId="0" fontId="12" fillId="2" borderId="16" xfId="0" applyFont="1" applyFill="1" applyBorder="1" applyAlignment="1" applyProtection="1">
      <alignment horizontal="right"/>
      <protection hidden="1"/>
    </xf>
    <xf numFmtId="176" fontId="12" fillId="2" borderId="18" xfId="0" applyNumberFormat="1" applyFont="1" applyFill="1" applyBorder="1" applyAlignment="1" applyProtection="1">
      <alignment horizontal="left"/>
      <protection locked="0"/>
    </xf>
    <xf numFmtId="0" fontId="12" fillId="2" borderId="1" xfId="0" applyFont="1" applyFill="1" applyBorder="1" applyAlignment="1" applyProtection="1">
      <alignment horizontal="right" vertical="center"/>
      <protection hidden="1"/>
    </xf>
    <xf numFmtId="176" fontId="12" fillId="2" borderId="29" xfId="0" applyNumberFormat="1" applyFont="1" applyFill="1" applyBorder="1" applyAlignment="1" applyProtection="1">
      <alignment horizontal="left" vertical="center"/>
      <protection hidden="1"/>
    </xf>
    <xf numFmtId="0" fontId="12" fillId="2" borderId="29" xfId="0" applyFont="1" applyFill="1" applyBorder="1" applyAlignment="1" applyProtection="1">
      <alignment vertical="center"/>
      <protection hidden="1"/>
    </xf>
    <xf numFmtId="0" fontId="12" fillId="2" borderId="36" xfId="0" applyFont="1" applyFill="1" applyBorder="1" applyAlignment="1" applyProtection="1">
      <alignment horizontal="center" vertical="center"/>
      <protection hidden="1"/>
    </xf>
    <xf numFmtId="173" fontId="12" fillId="2" borderId="68" xfId="0" applyNumberFormat="1" applyFont="1" applyFill="1" applyBorder="1" applyAlignment="1" applyProtection="1">
      <alignment horizontal="center" vertical="center"/>
      <protection hidden="1"/>
    </xf>
    <xf numFmtId="0" fontId="12" fillId="2" borderId="37" xfId="0" applyFont="1" applyFill="1" applyBorder="1" applyAlignment="1" applyProtection="1">
      <alignment horizontal="center"/>
      <protection hidden="1"/>
    </xf>
    <xf numFmtId="170" fontId="12" fillId="2" borderId="1" xfId="0" applyNumberFormat="1" applyFont="1" applyFill="1" applyBorder="1" applyAlignment="1" applyProtection="1">
      <alignment horizontal="center" vertical="center"/>
      <protection hidden="1"/>
    </xf>
    <xf numFmtId="0" fontId="12" fillId="2" borderId="22" xfId="0" applyFont="1" applyFill="1" applyBorder="1" applyAlignment="1" applyProtection="1">
      <alignment horizontal="center"/>
      <protection hidden="1"/>
    </xf>
    <xf numFmtId="0" fontId="12" fillId="2" borderId="42" xfId="0" applyFont="1" applyFill="1" applyBorder="1" applyAlignment="1" applyProtection="1">
      <alignment horizontal="center"/>
      <protection hidden="1"/>
    </xf>
    <xf numFmtId="0" fontId="12" fillId="2" borderId="36" xfId="0" applyFont="1" applyFill="1" applyBorder="1" applyAlignment="1" applyProtection="1">
      <alignment horizontal="center"/>
      <protection hidden="1"/>
    </xf>
    <xf numFmtId="0" fontId="12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6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0" fontId="17" fillId="7" borderId="1" xfId="0" applyFont="1" applyFill="1" applyBorder="1" applyAlignment="1" applyProtection="1">
      <alignment horizontal="center" vertical="center"/>
      <protection hidden="1"/>
    </xf>
    <xf numFmtId="0" fontId="17" fillId="4" borderId="16" xfId="0" applyFont="1" applyFill="1" applyBorder="1" applyAlignment="1" applyProtection="1">
      <alignment horizontal="center" vertical="center"/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20" fillId="8" borderId="29" xfId="0" applyFont="1" applyFill="1" applyBorder="1" applyAlignment="1" applyProtection="1">
      <alignment vertical="center"/>
      <protection hidden="1"/>
    </xf>
    <xf numFmtId="0" fontId="17" fillId="9" borderId="16" xfId="0" applyFont="1" applyFill="1" applyBorder="1" applyAlignment="1" applyProtection="1">
      <alignment horizontal="center" vertical="center"/>
      <protection hidden="1"/>
    </xf>
    <xf numFmtId="0" fontId="19" fillId="3" borderId="24" xfId="0" applyFont="1" applyFill="1" applyBorder="1" applyAlignment="1" applyProtection="1">
      <alignment horizontal="center" vertical="center"/>
      <protection hidden="1"/>
    </xf>
    <xf numFmtId="0" fontId="17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4" fillId="3" borderId="0" xfId="1" applyNumberFormat="1" applyFont="1" applyFill="1" applyProtection="1">
      <protection locked="0"/>
    </xf>
    <xf numFmtId="0" fontId="32" fillId="6" borderId="9" xfId="9" applyFont="1" applyFill="1" applyBorder="1" applyAlignment="1" applyProtection="1">
      <alignment horizontal="center" vertical="center"/>
      <protection locked="0"/>
    </xf>
    <xf numFmtId="0" fontId="32" fillId="6" borderId="12" xfId="9" applyFont="1" applyFill="1" applyBorder="1" applyAlignment="1" applyProtection="1">
      <alignment horizontal="center" vertical="center"/>
      <protection locked="0"/>
    </xf>
    <xf numFmtId="2" fontId="32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4" fillId="3" borderId="0" xfId="1" applyFont="1" applyFill="1" applyProtection="1">
      <protection locked="0"/>
    </xf>
    <xf numFmtId="0" fontId="34" fillId="3" borderId="6" xfId="1" applyFont="1" applyFill="1" applyBorder="1" applyAlignment="1" applyProtection="1">
      <alignment horizontal="center" vertical="center"/>
      <protection locked="0"/>
    </xf>
    <xf numFmtId="0" fontId="36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3" fillId="0" borderId="24" xfId="0" applyFont="1" applyBorder="1"/>
    <xf numFmtId="0" fontId="0" fillId="0" borderId="6" xfId="0" applyBorder="1"/>
    <xf numFmtId="0" fontId="5" fillId="0" borderId="0" xfId="0" applyFont="1"/>
    <xf numFmtId="0" fontId="23" fillId="0" borderId="0" xfId="0" applyFont="1"/>
    <xf numFmtId="0" fontId="5" fillId="0" borderId="0" xfId="0" applyFont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28" xfId="0" applyFont="1" applyBorder="1" applyAlignment="1">
      <alignment horizontal="center" vertical="center" shrinkToFit="1"/>
    </xf>
    <xf numFmtId="0" fontId="23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3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3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27" fillId="24" borderId="9" xfId="0" applyNumberFormat="1" applyFont="1" applyFill="1" applyBorder="1" applyAlignment="1" applyProtection="1">
      <alignment horizontal="center"/>
      <protection locked="0"/>
    </xf>
    <xf numFmtId="2" fontId="27" fillId="24" borderId="9" xfId="0" applyNumberFormat="1" applyFont="1" applyFill="1" applyBorder="1" applyAlignment="1" applyProtection="1">
      <alignment horizontal="center"/>
      <protection locked="0"/>
    </xf>
    <xf numFmtId="2" fontId="27" fillId="24" borderId="10" xfId="0" applyNumberFormat="1" applyFont="1" applyFill="1" applyBorder="1" applyAlignment="1" applyProtection="1">
      <alignment horizontal="center"/>
      <protection locked="0"/>
    </xf>
    <xf numFmtId="181" fontId="27" fillId="24" borderId="19" xfId="0" applyNumberFormat="1" applyFont="1" applyFill="1" applyBorder="1" applyAlignment="1" applyProtection="1">
      <alignment horizontal="center"/>
      <protection locked="0"/>
    </xf>
    <xf numFmtId="2" fontId="27" fillId="24" borderId="19" xfId="0" applyNumberFormat="1" applyFont="1" applyFill="1" applyBorder="1" applyAlignment="1" applyProtection="1">
      <alignment horizontal="center"/>
      <protection locked="0"/>
    </xf>
    <xf numFmtId="2" fontId="27" fillId="24" borderId="35" xfId="0" applyNumberFormat="1" applyFont="1" applyFill="1" applyBorder="1" applyAlignment="1" applyProtection="1">
      <alignment horizontal="center"/>
      <protection locked="0"/>
    </xf>
    <xf numFmtId="0" fontId="32" fillId="0" borderId="0" xfId="0" applyFont="1"/>
    <xf numFmtId="2" fontId="32" fillId="6" borderId="19" xfId="9" applyNumberFormat="1" applyFont="1" applyFill="1" applyBorder="1" applyAlignment="1" applyProtection="1">
      <alignment horizontal="center" vertical="center"/>
      <protection locked="0"/>
    </xf>
    <xf numFmtId="2" fontId="25" fillId="6" borderId="3" xfId="9" applyNumberFormat="1" applyFont="1" applyFill="1" applyBorder="1" applyAlignment="1">
      <alignment horizontal="center" vertical="center"/>
    </xf>
    <xf numFmtId="2" fontId="35" fillId="6" borderId="85" xfId="1" applyNumberFormat="1" applyFont="1" applyFill="1" applyBorder="1" applyAlignment="1" applyProtection="1">
      <alignment horizontal="center" vertical="center"/>
      <protection locked="0"/>
    </xf>
    <xf numFmtId="2" fontId="35" fillId="6" borderId="84" xfId="1" applyNumberFormat="1" applyFont="1" applyFill="1" applyBorder="1" applyAlignment="1" applyProtection="1">
      <alignment horizontal="center" vertical="center"/>
      <protection locked="0"/>
    </xf>
    <xf numFmtId="178" fontId="32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2" fillId="6" borderId="0" xfId="9" applyNumberFormat="1" applyFont="1" applyFill="1" applyAlignment="1" applyProtection="1">
      <alignment horizontal="center" vertical="center"/>
      <protection hidden="1"/>
    </xf>
    <xf numFmtId="2" fontId="32" fillId="6" borderId="52" xfId="9" applyNumberFormat="1" applyFont="1" applyFill="1" applyBorder="1" applyAlignment="1" applyProtection="1">
      <alignment horizontal="center" vertical="center"/>
      <protection hidden="1"/>
    </xf>
    <xf numFmtId="2" fontId="25" fillId="6" borderId="10" xfId="9" applyNumberFormat="1" applyFont="1" applyFill="1" applyBorder="1" applyAlignment="1" applyProtection="1">
      <alignment horizontal="center" vertical="center"/>
      <protection hidden="1"/>
    </xf>
    <xf numFmtId="2" fontId="70" fillId="6" borderId="6" xfId="1" applyNumberFormat="1" applyFont="1" applyFill="1" applyBorder="1" applyAlignment="1" applyProtection="1">
      <alignment horizontal="center"/>
      <protection locked="0"/>
    </xf>
    <xf numFmtId="2" fontId="25" fillId="6" borderId="41" xfId="9" applyNumberFormat="1" applyFont="1" applyFill="1" applyBorder="1" applyAlignment="1">
      <alignment horizontal="center" vertical="center"/>
    </xf>
    <xf numFmtId="2" fontId="25" fillId="6" borderId="42" xfId="9" applyNumberFormat="1" applyFont="1" applyFill="1" applyBorder="1" applyAlignment="1" applyProtection="1">
      <alignment horizontal="center" vertical="center"/>
      <protection hidden="1"/>
    </xf>
    <xf numFmtId="2" fontId="35" fillId="6" borderId="88" xfId="1" applyNumberFormat="1" applyFont="1" applyFill="1" applyBorder="1" applyAlignment="1" applyProtection="1">
      <alignment horizontal="center" vertical="center"/>
      <protection locked="0"/>
    </xf>
    <xf numFmtId="2" fontId="35" fillId="6" borderId="90" xfId="1" applyNumberFormat="1" applyFont="1" applyFill="1" applyBorder="1" applyAlignment="1" applyProtection="1">
      <alignment horizontal="center" vertical="center"/>
      <protection locked="0"/>
    </xf>
    <xf numFmtId="2" fontId="35" fillId="6" borderId="91" xfId="1" applyNumberFormat="1" applyFont="1" applyFill="1" applyBorder="1" applyAlignment="1" applyProtection="1">
      <alignment horizontal="center" vertical="center"/>
      <protection locked="0"/>
    </xf>
    <xf numFmtId="2" fontId="32" fillId="3" borderId="6" xfId="9" applyNumberFormat="1" applyFont="1" applyFill="1" applyBorder="1" applyAlignment="1" applyProtection="1">
      <alignment horizontal="center" vertical="center"/>
      <protection locked="0"/>
    </xf>
    <xf numFmtId="0" fontId="35" fillId="2" borderId="7" xfId="1" applyFont="1" applyFill="1" applyBorder="1" applyAlignment="1" applyProtection="1">
      <alignment horizontal="center" vertical="center" wrapText="1"/>
      <protection locked="0"/>
    </xf>
    <xf numFmtId="0" fontId="35" fillId="2" borderId="48" xfId="1" applyFont="1" applyFill="1" applyBorder="1" applyAlignment="1" applyProtection="1">
      <alignment horizontal="center" vertical="center" wrapText="1"/>
      <protection locked="0"/>
    </xf>
    <xf numFmtId="0" fontId="71" fillId="2" borderId="95" xfId="1" applyFont="1" applyFill="1" applyBorder="1" applyAlignment="1" applyProtection="1">
      <alignment horizontal="center" vertical="center" wrapText="1"/>
      <protection locked="0"/>
    </xf>
    <xf numFmtId="0" fontId="71" fillId="2" borderId="91" xfId="1" applyFont="1" applyFill="1" applyBorder="1" applyAlignment="1" applyProtection="1">
      <alignment horizontal="center" vertical="center" wrapText="1"/>
      <protection locked="0"/>
    </xf>
    <xf numFmtId="0" fontId="71" fillId="2" borderId="92" xfId="0" applyFont="1" applyFill="1" applyBorder="1" applyAlignment="1">
      <alignment horizontal="center" wrapText="1"/>
    </xf>
    <xf numFmtId="2" fontId="35" fillId="6" borderId="83" xfId="1" applyNumberFormat="1" applyFont="1" applyFill="1" applyBorder="1" applyAlignment="1" applyProtection="1">
      <alignment horizontal="center" vertical="center"/>
      <protection locked="0"/>
    </xf>
    <xf numFmtId="0" fontId="35" fillId="2" borderId="80" xfId="1" applyFont="1" applyFill="1" applyBorder="1" applyAlignment="1" applyProtection="1">
      <alignment horizontal="center" vertical="center" wrapText="1"/>
      <protection locked="0"/>
    </xf>
    <xf numFmtId="0" fontId="35" fillId="2" borderId="19" xfId="1" applyFont="1" applyFill="1" applyBorder="1" applyAlignment="1" applyProtection="1">
      <alignment horizontal="center" vertical="center" wrapText="1"/>
      <protection locked="0"/>
    </xf>
    <xf numFmtId="2" fontId="35" fillId="6" borderId="94" xfId="0" applyNumberFormat="1" applyFont="1" applyFill="1" applyBorder="1" applyAlignment="1">
      <alignment horizontal="center"/>
    </xf>
    <xf numFmtId="2" fontId="35" fillId="6" borderId="89" xfId="0" applyNumberFormat="1" applyFont="1" applyFill="1" applyBorder="1" applyAlignment="1">
      <alignment horizontal="center"/>
    </xf>
    <xf numFmtId="2" fontId="35" fillId="6" borderId="92" xfId="0" applyNumberFormat="1" applyFont="1" applyFill="1" applyBorder="1" applyAlignment="1">
      <alignment horizontal="center"/>
    </xf>
    <xf numFmtId="0" fontId="72" fillId="18" borderId="0" xfId="0" applyFont="1" applyFill="1"/>
    <xf numFmtId="0" fontId="72" fillId="18" borderId="96" xfId="0" applyFont="1" applyFill="1" applyBorder="1"/>
    <xf numFmtId="0" fontId="72" fillId="18" borderId="97" xfId="0" applyFont="1" applyFill="1" applyBorder="1"/>
    <xf numFmtId="0" fontId="72" fillId="26" borderId="0" xfId="0" applyFont="1" applyFill="1"/>
    <xf numFmtId="0" fontId="0" fillId="18" borderId="98" xfId="0" applyFill="1" applyBorder="1"/>
    <xf numFmtId="0" fontId="54" fillId="18" borderId="98" xfId="0" applyFont="1" applyFill="1" applyBorder="1" applyAlignment="1">
      <alignment horizontal="right"/>
    </xf>
    <xf numFmtId="0" fontId="55" fillId="18" borderId="98" xfId="0" applyFont="1" applyFill="1" applyBorder="1" applyAlignment="1">
      <alignment horizontal="left"/>
    </xf>
    <xf numFmtId="181" fontId="27" fillId="27" borderId="8" xfId="0" applyNumberFormat="1" applyFont="1" applyFill="1" applyBorder="1" applyAlignment="1" applyProtection="1">
      <alignment horizontal="center"/>
      <protection locked="0"/>
    </xf>
    <xf numFmtId="2" fontId="27" fillId="27" borderId="8" xfId="0" applyNumberFormat="1" applyFont="1" applyFill="1" applyBorder="1" applyAlignment="1" applyProtection="1">
      <alignment horizontal="center"/>
      <protection locked="0"/>
    </xf>
    <xf numFmtId="2" fontId="27" fillId="27" borderId="50" xfId="0" applyNumberFormat="1" applyFont="1" applyFill="1" applyBorder="1" applyAlignment="1" applyProtection="1">
      <alignment horizontal="center"/>
      <protection locked="0"/>
    </xf>
    <xf numFmtId="181" fontId="27" fillId="27" borderId="9" xfId="0" applyNumberFormat="1" applyFont="1" applyFill="1" applyBorder="1" applyAlignment="1" applyProtection="1">
      <alignment horizontal="center"/>
      <protection locked="0"/>
    </xf>
    <xf numFmtId="2" fontId="27" fillId="27" borderId="9" xfId="0" applyNumberFormat="1" applyFont="1" applyFill="1" applyBorder="1" applyAlignment="1" applyProtection="1">
      <alignment horizontal="center"/>
      <protection locked="0"/>
    </xf>
    <xf numFmtId="2" fontId="27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5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2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27" fillId="0" borderId="9" xfId="0" applyNumberFormat="1" applyFont="1" applyBorder="1" applyAlignment="1" applyProtection="1">
      <alignment horizontal="center"/>
      <protection locked="0"/>
    </xf>
    <xf numFmtId="2" fontId="27" fillId="0" borderId="9" xfId="0" applyNumberFormat="1" applyFont="1" applyBorder="1" applyAlignment="1" applyProtection="1">
      <alignment horizontal="center"/>
      <protection locked="0"/>
    </xf>
    <xf numFmtId="2" fontId="27" fillId="0" borderId="10" xfId="0" applyNumberFormat="1" applyFont="1" applyBorder="1" applyAlignment="1" applyProtection="1">
      <alignment horizontal="center"/>
      <protection locked="0"/>
    </xf>
    <xf numFmtId="0" fontId="74" fillId="24" borderId="106" xfId="0" applyFont="1" applyFill="1" applyBorder="1" applyAlignment="1">
      <alignment horizontal="right" vertical="center"/>
    </xf>
    <xf numFmtId="0" fontId="74" fillId="24" borderId="107" xfId="0" applyFont="1" applyFill="1" applyBorder="1" applyAlignment="1">
      <alignment horizontal="right" vertical="center"/>
    </xf>
    <xf numFmtId="0" fontId="72" fillId="20" borderId="96" xfId="0" applyFont="1" applyFill="1" applyBorder="1"/>
    <xf numFmtId="0" fontId="72" fillId="20" borderId="108" xfId="0" applyFont="1" applyFill="1" applyBorder="1"/>
    <xf numFmtId="0" fontId="72" fillId="20" borderId="109" xfId="0" applyFont="1" applyFill="1" applyBorder="1"/>
    <xf numFmtId="0" fontId="72" fillId="20" borderId="112" xfId="0" applyFont="1" applyFill="1" applyBorder="1"/>
    <xf numFmtId="0" fontId="74" fillId="24" borderId="113" xfId="0" applyFont="1" applyFill="1" applyBorder="1" applyAlignment="1">
      <alignment horizontal="right" vertical="center"/>
    </xf>
    <xf numFmtId="0" fontId="74" fillId="24" borderId="96" xfId="0" applyFont="1" applyFill="1" applyBorder="1" applyAlignment="1">
      <alignment horizontal="left" vertical="center"/>
    </xf>
    <xf numFmtId="0" fontId="66" fillId="22" borderId="102" xfId="0" applyFont="1" applyFill="1" applyBorder="1" applyAlignment="1">
      <alignment horizontal="right" vertical="center"/>
    </xf>
    <xf numFmtId="0" fontId="66" fillId="22" borderId="118" xfId="0" applyFont="1" applyFill="1" applyBorder="1" applyAlignment="1">
      <alignment horizontal="right" vertical="center"/>
    </xf>
    <xf numFmtId="0" fontId="63" fillId="25" borderId="119" xfId="0" applyFont="1" applyFill="1" applyBorder="1" applyAlignment="1">
      <alignment horizontal="center" vertical="center"/>
    </xf>
    <xf numFmtId="0" fontId="63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55" fillId="18" borderId="74" xfId="0" applyNumberFormat="1" applyFont="1" applyFill="1" applyBorder="1" applyAlignment="1">
      <alignment horizontal="left"/>
    </xf>
    <xf numFmtId="49" fontId="56" fillId="18" borderId="0" xfId="0" applyNumberFormat="1" applyFont="1" applyFill="1" applyAlignment="1">
      <alignment horizontal="center" vertical="center"/>
    </xf>
    <xf numFmtId="49" fontId="51" fillId="18" borderId="0" xfId="0" applyNumberFormat="1" applyFont="1" applyFill="1" applyAlignment="1">
      <alignment horizontal="left" vertical="center"/>
    </xf>
    <xf numFmtId="49" fontId="56" fillId="18" borderId="0" xfId="0" applyNumberFormat="1" applyFont="1" applyFill="1" applyAlignment="1">
      <alignment horizontal="left" vertical="center"/>
    </xf>
    <xf numFmtId="0" fontId="51" fillId="18" borderId="0" xfId="0" applyFont="1" applyFill="1" applyAlignment="1">
      <alignment horizontal="right"/>
    </xf>
    <xf numFmtId="0" fontId="59" fillId="18" borderId="0" xfId="0" applyFont="1" applyFill="1" applyAlignment="1">
      <alignment horizontal="right"/>
    </xf>
    <xf numFmtId="0" fontId="56" fillId="18" borderId="0" xfId="0" applyFont="1" applyFill="1"/>
    <xf numFmtId="0" fontId="56" fillId="18" borderId="0" xfId="0" applyFont="1" applyFill="1" applyAlignment="1">
      <alignment horizontal="right"/>
    </xf>
    <xf numFmtId="49" fontId="56" fillId="19" borderId="0" xfId="0" applyNumberFormat="1" applyFont="1" applyFill="1" applyAlignment="1">
      <alignment horizontal="center" vertical="center"/>
    </xf>
    <xf numFmtId="49" fontId="51" fillId="19" borderId="0" xfId="0" applyNumberFormat="1" applyFont="1" applyFill="1" applyAlignment="1">
      <alignment horizontal="left" vertical="center"/>
    </xf>
    <xf numFmtId="49" fontId="56" fillId="19" borderId="0" xfId="0" applyNumberFormat="1" applyFont="1" applyFill="1" applyAlignment="1">
      <alignment horizontal="left" vertical="center"/>
    </xf>
    <xf numFmtId="0" fontId="51" fillId="19" borderId="0" xfId="0" applyFont="1" applyFill="1" applyAlignment="1">
      <alignment horizontal="right"/>
    </xf>
    <xf numFmtId="0" fontId="59" fillId="19" borderId="0" xfId="0" applyFont="1" applyFill="1" applyAlignment="1">
      <alignment horizontal="right"/>
    </xf>
    <xf numFmtId="0" fontId="56" fillId="19" borderId="0" xfId="0" applyFont="1" applyFill="1" applyAlignment="1">
      <alignment horizontal="right"/>
    </xf>
    <xf numFmtId="0" fontId="60" fillId="19" borderId="0" xfId="0" applyFont="1" applyFill="1"/>
    <xf numFmtId="2" fontId="51" fillId="18" borderId="0" xfId="0" applyNumberFormat="1" applyFont="1" applyFill="1" applyAlignment="1">
      <alignment horizontal="right" vertical="center"/>
    </xf>
    <xf numFmtId="2" fontId="51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4" fillId="24" borderId="0" xfId="0" applyFont="1" applyFill="1" applyAlignment="1">
      <alignment horizontal="right" vertical="center"/>
    </xf>
    <xf numFmtId="0" fontId="74" fillId="24" borderId="0" xfId="0" applyFont="1" applyFill="1" applyAlignment="1">
      <alignment horizontal="left" vertical="center"/>
    </xf>
    <xf numFmtId="0" fontId="74" fillId="18" borderId="115" xfId="0" applyFont="1" applyFill="1" applyBorder="1" applyAlignment="1" applyProtection="1">
      <alignment horizontal="left" vertical="center"/>
      <protection locked="0"/>
    </xf>
    <xf numFmtId="0" fontId="74" fillId="24" borderId="115" xfId="0" applyFont="1" applyFill="1" applyBorder="1" applyAlignment="1" applyProtection="1">
      <alignment horizontal="left" vertical="center"/>
      <protection locked="0"/>
    </xf>
    <xf numFmtId="0" fontId="76" fillId="20" borderId="119" xfId="0" applyFont="1" applyFill="1" applyBorder="1" applyAlignment="1">
      <alignment horizontal="center" vertical="center"/>
    </xf>
    <xf numFmtId="0" fontId="77" fillId="18" borderId="103" xfId="0" applyFont="1" applyFill="1" applyBorder="1" applyAlignment="1">
      <alignment horizontal="center" vertical="center"/>
    </xf>
    <xf numFmtId="0" fontId="77" fillId="24" borderId="99" xfId="0" applyFont="1" applyFill="1" applyBorder="1" applyAlignment="1">
      <alignment horizontal="center" vertical="center"/>
    </xf>
    <xf numFmtId="0" fontId="42" fillId="28" borderId="8" xfId="0" applyFont="1" applyFill="1" applyBorder="1" applyAlignment="1" applyProtection="1">
      <alignment horizontal="center" shrinkToFit="1"/>
      <protection locked="0"/>
    </xf>
    <xf numFmtId="0" fontId="42" fillId="18" borderId="9" xfId="0" applyFont="1" applyFill="1" applyBorder="1" applyAlignment="1" applyProtection="1">
      <alignment horizontal="center" shrinkToFit="1"/>
      <protection locked="0"/>
    </xf>
    <xf numFmtId="0" fontId="91" fillId="24" borderId="133" xfId="0" applyFont="1" applyFill="1" applyBorder="1" applyAlignment="1" applyProtection="1">
      <alignment horizontal="center"/>
      <protection hidden="1"/>
    </xf>
    <xf numFmtId="0" fontId="92" fillId="24" borderId="136" xfId="0" applyFont="1" applyFill="1" applyBorder="1" applyAlignment="1">
      <alignment horizontal="center" shrinkToFit="1"/>
    </xf>
    <xf numFmtId="0" fontId="91" fillId="24" borderId="138" xfId="0" applyFont="1" applyFill="1" applyBorder="1" applyProtection="1">
      <protection hidden="1"/>
    </xf>
    <xf numFmtId="0" fontId="91" fillId="24" borderId="140" xfId="0" applyFont="1" applyFill="1" applyBorder="1" applyProtection="1">
      <protection hidden="1"/>
    </xf>
    <xf numFmtId="0" fontId="91" fillId="24" borderId="142" xfId="0" applyFont="1" applyFill="1" applyBorder="1" applyProtection="1">
      <protection hidden="1"/>
    </xf>
    <xf numFmtId="0" fontId="42" fillId="18" borderId="145" xfId="0" applyFont="1" applyFill="1" applyBorder="1" applyAlignment="1" applyProtection="1">
      <alignment horizontal="center" shrinkToFit="1"/>
      <protection locked="0"/>
    </xf>
    <xf numFmtId="0" fontId="33" fillId="27" borderId="3" xfId="3" applyFont="1" applyFill="1" applyBorder="1" applyAlignment="1" applyProtection="1">
      <alignment horizontal="center" vertical="center"/>
      <protection locked="0"/>
    </xf>
    <xf numFmtId="2" fontId="32" fillId="27" borderId="9" xfId="3" applyNumberFormat="1" applyFont="1" applyFill="1" applyBorder="1" applyAlignment="1" applyProtection="1">
      <alignment horizontal="center" vertical="center"/>
      <protection locked="0"/>
    </xf>
    <xf numFmtId="2" fontId="32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2" fontId="0" fillId="6" borderId="148" xfId="0" applyNumberFormat="1" applyFill="1" applyBorder="1" applyAlignment="1" applyProtection="1">
      <alignment horizontal="center"/>
      <protection locked="0"/>
    </xf>
    <xf numFmtId="2" fontId="0" fillId="6" borderId="147" xfId="0" applyNumberFormat="1" applyFill="1" applyBorder="1" applyAlignment="1" applyProtection="1">
      <alignment horizontal="center"/>
      <protection locked="0"/>
    </xf>
    <xf numFmtId="2" fontId="32" fillId="6" borderId="13" xfId="9" applyNumberFormat="1" applyFont="1" applyFill="1" applyBorder="1" applyAlignment="1" applyProtection="1">
      <alignment horizontal="left" vertical="center" shrinkToFit="1"/>
      <protection locked="0"/>
    </xf>
    <xf numFmtId="2" fontId="32" fillId="6" borderId="6" xfId="9" applyNumberFormat="1" applyFont="1" applyFill="1" applyBorder="1" applyAlignment="1" applyProtection="1">
      <alignment horizontal="center" vertical="center"/>
      <protection locked="0"/>
    </xf>
    <xf numFmtId="2" fontId="32" fillId="6" borderId="24" xfId="9" applyNumberFormat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3" fillId="0" borderId="41" xfId="3" applyFont="1" applyBorder="1" applyAlignment="1" applyProtection="1">
      <alignment horizontal="center" vertical="center"/>
      <protection locked="0"/>
    </xf>
    <xf numFmtId="2" fontId="32" fillId="0" borderId="22" xfId="3" applyNumberFormat="1" applyFont="1" applyBorder="1" applyAlignment="1" applyProtection="1">
      <alignment horizontal="center" vertical="center"/>
      <protection locked="0"/>
    </xf>
    <xf numFmtId="2" fontId="32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wrapText="1"/>
    </xf>
    <xf numFmtId="0" fontId="2" fillId="20" borderId="149" xfId="0" applyFont="1" applyFill="1" applyBorder="1"/>
    <xf numFmtId="2" fontId="0" fillId="0" borderId="149" xfId="0" applyNumberFormat="1" applyBorder="1" applyProtection="1">
      <protection locked="0"/>
    </xf>
    <xf numFmtId="0" fontId="0" fillId="0" borderId="149" xfId="0" applyBorder="1" applyProtection="1">
      <protection locked="0"/>
    </xf>
    <xf numFmtId="0" fontId="2" fillId="20" borderId="149" xfId="0" applyFont="1" applyFill="1" applyBorder="1" applyProtection="1">
      <protection locked="0"/>
    </xf>
    <xf numFmtId="2" fontId="2" fillId="5" borderId="153" xfId="0" applyNumberFormat="1" applyFont="1" applyFill="1" applyBorder="1" applyAlignment="1" applyProtection="1">
      <alignment horizontal="center"/>
      <protection locked="0"/>
    </xf>
    <xf numFmtId="0" fontId="2" fillId="6" borderId="153" xfId="0" applyFont="1" applyFill="1" applyBorder="1" applyAlignment="1" applyProtection="1">
      <alignment horizontal="center"/>
      <protection locked="0"/>
    </xf>
    <xf numFmtId="0" fontId="7" fillId="0" borderId="0" xfId="0" applyFont="1"/>
    <xf numFmtId="0" fontId="2" fillId="20" borderId="147" xfId="0" applyFont="1" applyFill="1" applyBorder="1" applyAlignment="1">
      <alignment horizontal="center"/>
    </xf>
    <xf numFmtId="0" fontId="0" fillId="20" borderId="0" xfId="0" applyFill="1"/>
    <xf numFmtId="0" fontId="2" fillId="20" borderId="153" xfId="0" applyFont="1" applyFill="1" applyBorder="1" applyAlignment="1">
      <alignment horizontal="left"/>
    </xf>
    <xf numFmtId="0" fontId="2" fillId="20" borderId="153" xfId="0" applyFont="1" applyFill="1" applyBorder="1" applyAlignment="1">
      <alignment horizontal="center"/>
    </xf>
    <xf numFmtId="2" fontId="2" fillId="31" borderId="153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153" xfId="0" applyFont="1" applyBorder="1" applyAlignment="1">
      <alignment horizontal="center"/>
    </xf>
    <xf numFmtId="2" fontId="2" fillId="0" borderId="153" xfId="0" applyNumberFormat="1" applyFont="1" applyBorder="1" applyAlignment="1">
      <alignment horizontal="center"/>
    </xf>
    <xf numFmtId="0" fontId="95" fillId="0" borderId="0" xfId="0" applyFont="1"/>
    <xf numFmtId="0" fontId="96" fillId="32" borderId="153" xfId="0" applyFont="1" applyFill="1" applyBorder="1" applyAlignment="1">
      <alignment horizontal="center"/>
    </xf>
    <xf numFmtId="0" fontId="97" fillId="32" borderId="153" xfId="0" applyFont="1" applyFill="1" applyBorder="1" applyAlignment="1">
      <alignment horizontal="center"/>
    </xf>
    <xf numFmtId="0" fontId="98" fillId="33" borderId="153" xfId="0" applyFont="1" applyFill="1" applyBorder="1" applyAlignment="1">
      <alignment horizontal="center"/>
    </xf>
    <xf numFmtId="0" fontId="98" fillId="32" borderId="153" xfId="0" applyFont="1" applyFill="1" applyBorder="1" applyAlignment="1">
      <alignment horizontal="center"/>
    </xf>
    <xf numFmtId="0" fontId="96" fillId="33" borderId="153" xfId="0" applyFont="1" applyFill="1" applyBorder="1" applyAlignment="1">
      <alignment horizontal="center"/>
    </xf>
    <xf numFmtId="0" fontId="10" fillId="20" borderId="153" xfId="0" applyFont="1" applyFill="1" applyBorder="1" applyAlignment="1">
      <alignment horizontal="center"/>
    </xf>
    <xf numFmtId="0" fontId="99" fillId="32" borderId="153" xfId="0" applyFont="1" applyFill="1" applyBorder="1" applyAlignment="1">
      <alignment horizontal="center"/>
    </xf>
    <xf numFmtId="0" fontId="99" fillId="33" borderId="153" xfId="0" applyFont="1" applyFill="1" applyBorder="1" applyAlignment="1">
      <alignment horizontal="center"/>
    </xf>
    <xf numFmtId="2" fontId="0" fillId="0" borderId="148" xfId="0" applyNumberFormat="1" applyBorder="1" applyAlignment="1">
      <alignment horizontal="center"/>
    </xf>
    <xf numFmtId="182" fontId="14" fillId="0" borderId="50" xfId="0" applyNumberFormat="1" applyFont="1" applyBorder="1" applyAlignment="1">
      <alignment horizontal="center"/>
    </xf>
    <xf numFmtId="182" fontId="14" fillId="0" borderId="60" xfId="0" applyNumberFormat="1" applyFont="1" applyBorder="1" applyAlignment="1">
      <alignment horizontal="center"/>
    </xf>
    <xf numFmtId="182" fontId="12" fillId="0" borderId="8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/>
    </xf>
    <xf numFmtId="182" fontId="12" fillId="12" borderId="8" xfId="0" applyNumberFormat="1" applyFont="1" applyFill="1" applyBorder="1" applyAlignment="1">
      <alignment horizontal="center" vertical="center"/>
    </xf>
    <xf numFmtId="182" fontId="12" fillId="12" borderId="50" xfId="0" applyNumberFormat="1" applyFont="1" applyFill="1" applyBorder="1" applyAlignment="1">
      <alignment horizontal="center"/>
    </xf>
    <xf numFmtId="182" fontId="12" fillId="0" borderId="9" xfId="0" applyNumberFormat="1" applyFont="1" applyBorder="1" applyAlignment="1">
      <alignment horizontal="center" vertical="center"/>
    </xf>
    <xf numFmtId="182" fontId="12" fillId="12" borderId="19" xfId="0" applyNumberFormat="1" applyFont="1" applyFill="1" applyBorder="1" applyAlignment="1">
      <alignment horizontal="center" vertical="center"/>
    </xf>
    <xf numFmtId="182" fontId="12" fillId="12" borderId="35" xfId="0" applyNumberFormat="1" applyFont="1" applyFill="1" applyBorder="1" applyAlignment="1">
      <alignment horizontal="center"/>
    </xf>
    <xf numFmtId="182" fontId="12" fillId="0" borderId="40" xfId="0" applyNumberFormat="1" applyFont="1" applyBorder="1" applyAlignment="1" applyProtection="1">
      <alignment horizontal="left" vertical="center"/>
      <protection hidden="1"/>
    </xf>
    <xf numFmtId="0" fontId="96" fillId="20" borderId="154" xfId="0" applyFont="1" applyFill="1" applyBorder="1" applyAlignment="1">
      <alignment horizontal="center"/>
    </xf>
    <xf numFmtId="2" fontId="96" fillId="36" borderId="154" xfId="0" applyNumberFormat="1" applyFont="1" applyFill="1" applyBorder="1" applyAlignment="1">
      <alignment horizontal="center"/>
    </xf>
    <xf numFmtId="1" fontId="96" fillId="36" borderId="154" xfId="0" applyNumberFormat="1" applyFont="1" applyFill="1" applyBorder="1" applyAlignment="1">
      <alignment horizontal="center"/>
    </xf>
    <xf numFmtId="0" fontId="100" fillId="0" borderId="0" xfId="0" applyFont="1" applyAlignment="1">
      <alignment horizontal="center"/>
    </xf>
    <xf numFmtId="2" fontId="96" fillId="0" borderId="154" xfId="0" applyNumberFormat="1" applyFont="1" applyBorder="1" applyAlignment="1">
      <alignment horizontal="center"/>
    </xf>
    <xf numFmtId="1" fontId="96" fillId="0" borderId="154" xfId="0" applyNumberFormat="1" applyFont="1" applyBorder="1" applyAlignment="1">
      <alignment horizontal="center"/>
    </xf>
    <xf numFmtId="0" fontId="96" fillId="0" borderId="154" xfId="0" applyFont="1" applyBorder="1" applyAlignment="1">
      <alignment horizontal="center" shrinkToFit="1"/>
    </xf>
    <xf numFmtId="0" fontId="96" fillId="0" borderId="154" xfId="0" applyFont="1" applyBorder="1" applyAlignment="1">
      <alignment horizontal="left" shrinkToFit="1"/>
    </xf>
    <xf numFmtId="0" fontId="96" fillId="36" borderId="154" xfId="0" applyFont="1" applyFill="1" applyBorder="1" applyAlignment="1">
      <alignment horizontal="center" shrinkToFit="1"/>
    </xf>
    <xf numFmtId="0" fontId="96" fillId="36" borderId="154" xfId="0" applyFont="1" applyFill="1" applyBorder="1" applyAlignment="1">
      <alignment horizontal="left" shrinkToFit="1"/>
    </xf>
    <xf numFmtId="0" fontId="35" fillId="2" borderId="93" xfId="1" applyFont="1" applyFill="1" applyBorder="1" applyAlignment="1" applyProtection="1">
      <alignment horizontal="center" vertical="center"/>
      <protection locked="0"/>
    </xf>
    <xf numFmtId="0" fontId="35" fillId="2" borderId="86" xfId="1" applyFont="1" applyFill="1" applyBorder="1" applyAlignment="1" applyProtection="1">
      <alignment horizontal="center" vertical="center"/>
      <protection locked="0"/>
    </xf>
    <xf numFmtId="0" fontId="35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4" fillId="2" borderId="55" xfId="1" applyFont="1" applyFill="1" applyBorder="1" applyAlignment="1" applyProtection="1">
      <alignment horizontal="center" vertical="center" wrapText="1"/>
      <protection locked="0"/>
    </xf>
    <xf numFmtId="0" fontId="34" fillId="2" borderId="53" xfId="1" applyFont="1" applyFill="1" applyBorder="1" applyAlignment="1" applyProtection="1">
      <alignment horizontal="center" vertical="center" wrapText="1"/>
      <protection locked="0"/>
    </xf>
    <xf numFmtId="0" fontId="35" fillId="4" borderId="55" xfId="9" applyFont="1" applyFill="1" applyBorder="1" applyAlignment="1" applyProtection="1">
      <alignment horizontal="center" vertical="center" wrapText="1"/>
      <protection locked="0"/>
    </xf>
    <xf numFmtId="0" fontId="35" fillId="4" borderId="53" xfId="9" applyFont="1" applyFill="1" applyBorder="1" applyAlignment="1" applyProtection="1">
      <alignment horizontal="center" vertical="center" wrapText="1"/>
      <protection locked="0"/>
    </xf>
    <xf numFmtId="2" fontId="35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5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5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37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48" fillId="0" borderId="28" xfId="3" applyFont="1" applyBorder="1" applyAlignment="1" applyProtection="1">
      <alignment horizontal="center" vertical="center" wrapText="1"/>
      <protection locked="0"/>
    </xf>
    <xf numFmtId="0" fontId="33" fillId="2" borderId="28" xfId="3" applyFont="1" applyFill="1" applyBorder="1" applyAlignment="1" applyProtection="1">
      <alignment horizontal="center" vertical="center" shrinkToFit="1"/>
      <protection locked="0"/>
    </xf>
    <xf numFmtId="0" fontId="33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5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5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5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5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5" fillId="4" borderId="30" xfId="9" applyFont="1" applyFill="1" applyBorder="1" applyAlignment="1" applyProtection="1">
      <alignment horizontal="center" vertical="center" wrapText="1"/>
      <protection locked="0"/>
    </xf>
    <xf numFmtId="0" fontId="35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3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3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4" fillId="2" borderId="26" xfId="1" applyFont="1" applyFill="1" applyBorder="1" applyAlignment="1" applyProtection="1">
      <alignment horizontal="center" vertical="center" wrapText="1"/>
      <protection locked="0"/>
    </xf>
    <xf numFmtId="0" fontId="34" fillId="2" borderId="25" xfId="1" applyFont="1" applyFill="1" applyBorder="1" applyAlignment="1" applyProtection="1">
      <alignment horizontal="center" vertical="center" wrapText="1"/>
      <protection locked="0"/>
    </xf>
    <xf numFmtId="0" fontId="48" fillId="0" borderId="4" xfId="1" applyFont="1" applyBorder="1" applyAlignment="1" applyProtection="1">
      <alignment horizontal="center" vertical="center"/>
      <protection locked="0"/>
    </xf>
    <xf numFmtId="0" fontId="48" fillId="0" borderId="2" xfId="1" applyFont="1" applyBorder="1" applyAlignment="1" applyProtection="1">
      <alignment horizontal="center" vertical="center"/>
      <protection locked="0"/>
    </xf>
    <xf numFmtId="0" fontId="48" fillId="0" borderId="16" xfId="1" applyFont="1" applyBorder="1" applyAlignment="1" applyProtection="1">
      <alignment horizontal="center" vertical="center"/>
      <protection locked="0"/>
    </xf>
    <xf numFmtId="0" fontId="48" fillId="0" borderId="17" xfId="1" applyFont="1" applyBorder="1" applyAlignment="1" applyProtection="1">
      <alignment horizontal="center" vertical="center"/>
      <protection locked="0"/>
    </xf>
    <xf numFmtId="49" fontId="47" fillId="0" borderId="28" xfId="3" applyNumberFormat="1" applyFont="1" applyBorder="1" applyAlignment="1" applyProtection="1">
      <alignment horizontal="center" vertical="center" shrinkToFit="1"/>
      <protection locked="0"/>
    </xf>
    <xf numFmtId="0" fontId="47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47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3" fillId="0" borderId="28" xfId="1" applyNumberFormat="1" applyFont="1" applyBorder="1" applyAlignment="1" applyProtection="1">
      <alignment horizontal="center" vertical="center" wrapText="1"/>
      <protection locked="0"/>
    </xf>
    <xf numFmtId="0" fontId="23" fillId="0" borderId="28" xfId="1" applyFont="1" applyBorder="1" applyAlignment="1" applyProtection="1">
      <alignment horizontal="center" vertical="center" wrapText="1"/>
      <protection locked="0"/>
    </xf>
    <xf numFmtId="14" fontId="33" fillId="4" borderId="55" xfId="3" applyNumberFormat="1" applyFont="1" applyFill="1" applyBorder="1" applyAlignment="1" applyProtection="1">
      <alignment horizontal="center" vertical="center"/>
      <protection locked="0"/>
    </xf>
    <xf numFmtId="14" fontId="33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49" fillId="0" borderId="4" xfId="1" applyNumberFormat="1" applyFont="1" applyBorder="1" applyAlignment="1" applyProtection="1">
      <alignment horizontal="center" vertical="center"/>
      <protection locked="0"/>
    </xf>
    <xf numFmtId="2" fontId="49" fillId="0" borderId="2" xfId="1" applyNumberFormat="1" applyFont="1" applyBorder="1" applyAlignment="1" applyProtection="1">
      <alignment horizontal="center" vertical="center"/>
      <protection locked="0"/>
    </xf>
    <xf numFmtId="2" fontId="49" fillId="0" borderId="5" xfId="1" applyNumberFormat="1" applyFont="1" applyBorder="1" applyAlignment="1" applyProtection="1">
      <alignment horizontal="center" vertical="center"/>
      <protection locked="0"/>
    </xf>
    <xf numFmtId="2" fontId="49" fillId="0" borderId="16" xfId="1" applyNumberFormat="1" applyFont="1" applyBorder="1" applyAlignment="1" applyProtection="1">
      <alignment horizontal="center" vertical="center"/>
      <protection locked="0"/>
    </xf>
    <xf numFmtId="2" fontId="49" fillId="0" borderId="17" xfId="1" applyNumberFormat="1" applyFont="1" applyBorder="1" applyAlignment="1" applyProtection="1">
      <alignment horizontal="center" vertical="center"/>
      <protection locked="0"/>
    </xf>
    <xf numFmtId="2" fontId="49" fillId="0" borderId="18" xfId="1" applyNumberFormat="1" applyFont="1" applyBorder="1" applyAlignment="1" applyProtection="1">
      <alignment horizontal="center" vertical="center"/>
      <protection locked="0"/>
    </xf>
    <xf numFmtId="0" fontId="35" fillId="4" borderId="55" xfId="9" applyFont="1" applyFill="1" applyBorder="1" applyAlignment="1" applyProtection="1">
      <alignment horizontal="center" vertical="center"/>
      <protection locked="0"/>
    </xf>
    <xf numFmtId="0" fontId="35" fillId="4" borderId="53" xfId="9" applyFont="1" applyFill="1" applyBorder="1" applyAlignment="1" applyProtection="1">
      <alignment horizontal="center" vertical="center"/>
      <protection locked="0"/>
    </xf>
    <xf numFmtId="0" fontId="80" fillId="20" borderId="0" xfId="0" applyFont="1" applyFill="1" applyAlignment="1">
      <alignment horizontal="left" vertical="center"/>
    </xf>
    <xf numFmtId="0" fontId="74" fillId="24" borderId="106" xfId="0" applyFont="1" applyFill="1" applyBorder="1" applyAlignment="1">
      <alignment horizontal="right" vertical="center"/>
    </xf>
    <xf numFmtId="49" fontId="75" fillId="18" borderId="106" xfId="0" applyNumberFormat="1" applyFont="1" applyFill="1" applyBorder="1" applyAlignment="1">
      <alignment horizontal="left" vertical="center" indent="1"/>
    </xf>
    <xf numFmtId="0" fontId="75" fillId="18" borderId="106" xfId="0" applyFont="1" applyFill="1" applyBorder="1" applyAlignment="1">
      <alignment horizontal="left" vertical="center"/>
    </xf>
    <xf numFmtId="0" fontId="75" fillId="18" borderId="110" xfId="0" applyFont="1" applyFill="1" applyBorder="1" applyAlignment="1">
      <alignment horizontal="left" vertical="center"/>
    </xf>
    <xf numFmtId="0" fontId="76" fillId="20" borderId="96" xfId="0" applyFont="1" applyFill="1" applyBorder="1" applyAlignment="1">
      <alignment horizontal="left" vertical="center"/>
    </xf>
    <xf numFmtId="0" fontId="76" fillId="20" borderId="0" xfId="0" applyFont="1" applyFill="1" applyAlignment="1">
      <alignment horizontal="left" vertical="center"/>
    </xf>
    <xf numFmtId="0" fontId="76" fillId="20" borderId="97" xfId="0" applyFont="1" applyFill="1" applyBorder="1" applyAlignment="1">
      <alignment horizontal="left" vertical="center"/>
    </xf>
    <xf numFmtId="0" fontId="74" fillId="24" borderId="0" xfId="0" applyFont="1" applyFill="1" applyAlignment="1">
      <alignment horizontal="right" vertical="center"/>
    </xf>
    <xf numFmtId="49" fontId="75" fillId="18" borderId="0" xfId="0" applyNumberFormat="1" applyFont="1" applyFill="1" applyAlignment="1">
      <alignment horizontal="left" vertical="center" indent="1"/>
    </xf>
    <xf numFmtId="0" fontId="75" fillId="18" borderId="0" xfId="0" applyFont="1" applyFill="1" applyAlignment="1">
      <alignment horizontal="left" vertical="center"/>
    </xf>
    <xf numFmtId="0" fontId="75" fillId="18" borderId="97" xfId="0" applyFont="1" applyFill="1" applyBorder="1" applyAlignment="1">
      <alignment horizontal="left" vertical="center"/>
    </xf>
    <xf numFmtId="0" fontId="76" fillId="24" borderId="114" xfId="0" applyFont="1" applyFill="1" applyBorder="1" applyAlignment="1">
      <alignment horizontal="left" vertical="center"/>
    </xf>
    <xf numFmtId="0" fontId="78" fillId="24" borderId="114" xfId="0" applyFont="1" applyFill="1" applyBorder="1" applyAlignment="1">
      <alignment horizontal="left" vertical="center"/>
    </xf>
    <xf numFmtId="0" fontId="78" fillId="24" borderId="116" xfId="0" applyFont="1" applyFill="1" applyBorder="1" applyAlignment="1">
      <alignment horizontal="left" vertical="center"/>
    </xf>
    <xf numFmtId="0" fontId="77" fillId="24" borderId="114" xfId="0" applyFont="1" applyFill="1" applyBorder="1" applyAlignment="1">
      <alignment horizontal="left" vertical="center"/>
    </xf>
    <xf numFmtId="0" fontId="72" fillId="18" borderId="106" xfId="0" applyFont="1" applyFill="1" applyBorder="1" applyAlignment="1">
      <alignment horizontal="left" vertical="center"/>
    </xf>
    <xf numFmtId="0" fontId="72" fillId="18" borderId="110" xfId="0" applyFont="1" applyFill="1" applyBorder="1" applyAlignment="1">
      <alignment horizontal="left" vertical="center"/>
    </xf>
    <xf numFmtId="0" fontId="74" fillId="24" borderId="107" xfId="0" applyFont="1" applyFill="1" applyBorder="1" applyAlignment="1">
      <alignment horizontal="right" vertical="center"/>
    </xf>
    <xf numFmtId="49" fontId="75" fillId="18" borderId="107" xfId="0" applyNumberFormat="1" applyFont="1" applyFill="1" applyBorder="1" applyAlignment="1">
      <alignment horizontal="left" vertical="center" indent="1"/>
    </xf>
    <xf numFmtId="0" fontId="75" fillId="18" borderId="107" xfId="0" applyFont="1" applyFill="1" applyBorder="1" applyAlignment="1">
      <alignment horizontal="left" vertical="center"/>
    </xf>
    <xf numFmtId="0" fontId="75" fillId="18" borderId="111" xfId="0" applyFont="1" applyFill="1" applyBorder="1" applyAlignment="1">
      <alignment horizontal="left" vertical="center"/>
    </xf>
    <xf numFmtId="0" fontId="73" fillId="24" borderId="103" xfId="0" applyFont="1" applyFill="1" applyBorder="1" applyAlignment="1">
      <alignment horizontal="left" vertical="top" wrapText="1"/>
    </xf>
    <xf numFmtId="0" fontId="73" fillId="24" borderId="104" xfId="0" applyFont="1" applyFill="1" applyBorder="1" applyAlignment="1">
      <alignment horizontal="left" vertical="top" wrapText="1"/>
    </xf>
    <xf numFmtId="0" fontId="73" fillId="24" borderId="105" xfId="0" applyFont="1" applyFill="1" applyBorder="1" applyAlignment="1">
      <alignment horizontal="left" vertical="top" wrapText="1"/>
    </xf>
    <xf numFmtId="0" fontId="73" fillId="24" borderId="96" xfId="0" applyFont="1" applyFill="1" applyBorder="1" applyAlignment="1">
      <alignment horizontal="left" vertical="top" wrapText="1"/>
    </xf>
    <xf numFmtId="0" fontId="73" fillId="24" borderId="0" xfId="0" applyFont="1" applyFill="1" applyAlignment="1">
      <alignment horizontal="left" vertical="top" wrapText="1"/>
    </xf>
    <xf numFmtId="0" fontId="73" fillId="24" borderId="97" xfId="0" applyFont="1" applyFill="1" applyBorder="1" applyAlignment="1">
      <alignment horizontal="left" vertical="top" wrapText="1"/>
    </xf>
    <xf numFmtId="0" fontId="73" fillId="24" borderId="129" xfId="0" applyFont="1" applyFill="1" applyBorder="1" applyAlignment="1">
      <alignment horizontal="left" vertical="top" wrapText="1"/>
    </xf>
    <xf numFmtId="0" fontId="73" fillId="24" borderId="117" xfId="0" applyFont="1" applyFill="1" applyBorder="1" applyAlignment="1">
      <alignment horizontal="left" vertical="top" wrapText="1"/>
    </xf>
    <xf numFmtId="0" fontId="73" fillId="24" borderId="130" xfId="0" applyFont="1" applyFill="1" applyBorder="1" applyAlignment="1">
      <alignment horizontal="left" vertical="top" wrapText="1"/>
    </xf>
    <xf numFmtId="0" fontId="76" fillId="18" borderId="114" xfId="0" applyFont="1" applyFill="1" applyBorder="1" applyAlignment="1">
      <alignment horizontal="left" vertical="center"/>
    </xf>
    <xf numFmtId="0" fontId="78" fillId="18" borderId="114" xfId="0" applyFont="1" applyFill="1" applyBorder="1" applyAlignment="1">
      <alignment horizontal="left" vertical="center"/>
    </xf>
    <xf numFmtId="0" fontId="78" fillId="18" borderId="116" xfId="0" applyFont="1" applyFill="1" applyBorder="1" applyAlignment="1">
      <alignment horizontal="left" vertical="center"/>
    </xf>
    <xf numFmtId="0" fontId="76" fillId="24" borderId="96" xfId="0" applyFont="1" applyFill="1" applyBorder="1" applyAlignment="1">
      <alignment horizontal="left" vertical="center"/>
    </xf>
    <xf numFmtId="0" fontId="76" fillId="24" borderId="0" xfId="0" applyFont="1" applyFill="1" applyAlignment="1">
      <alignment horizontal="left" vertical="center"/>
    </xf>
    <xf numFmtId="0" fontId="76" fillId="24" borderId="97" xfId="0" applyFont="1" applyFill="1" applyBorder="1" applyAlignment="1">
      <alignment horizontal="left" vertical="center"/>
    </xf>
    <xf numFmtId="14" fontId="75" fillId="18" borderId="106" xfId="0" applyNumberFormat="1" applyFont="1" applyFill="1" applyBorder="1" applyAlignment="1">
      <alignment horizontal="left" vertical="center"/>
    </xf>
    <xf numFmtId="0" fontId="65" fillId="22" borderId="118" xfId="0" applyFont="1" applyFill="1" applyBorder="1" applyAlignment="1">
      <alignment horizontal="left" vertical="center"/>
    </xf>
    <xf numFmtId="0" fontId="74" fillId="24" borderId="119" xfId="0" applyFont="1" applyFill="1" applyBorder="1" applyAlignment="1">
      <alignment horizontal="left" vertical="center"/>
    </xf>
    <xf numFmtId="0" fontId="74" fillId="24" borderId="102" xfId="0" applyFont="1" applyFill="1" applyBorder="1" applyAlignment="1">
      <alignment horizontal="left" vertical="center"/>
    </xf>
    <xf numFmtId="0" fontId="87" fillId="24" borderId="102" xfId="2" applyFont="1" applyFill="1" applyBorder="1" applyAlignment="1">
      <alignment horizontal="left" vertical="center"/>
    </xf>
    <xf numFmtId="0" fontId="86" fillId="24" borderId="102" xfId="0" applyFont="1" applyFill="1" applyBorder="1" applyAlignment="1">
      <alignment horizontal="left" vertical="center"/>
    </xf>
    <xf numFmtId="0" fontId="66" fillId="22" borderId="118" xfId="0" applyFont="1" applyFill="1" applyBorder="1" applyAlignment="1">
      <alignment horizontal="left" vertical="center"/>
    </xf>
    <xf numFmtId="0" fontId="74" fillId="24" borderId="113" xfId="0" applyFont="1" applyFill="1" applyBorder="1" applyAlignment="1">
      <alignment horizontal="right" vertical="center"/>
    </xf>
    <xf numFmtId="49" fontId="75" fillId="18" borderId="113" xfId="0" applyNumberFormat="1" applyFont="1" applyFill="1" applyBorder="1" applyAlignment="1">
      <alignment horizontal="left" vertical="center" indent="1"/>
    </xf>
    <xf numFmtId="0" fontId="88" fillId="18" borderId="113" xfId="2" applyFont="1" applyFill="1" applyBorder="1" applyAlignment="1">
      <alignment horizontal="left" vertical="center"/>
    </xf>
    <xf numFmtId="0" fontId="77" fillId="18" borderId="131" xfId="0" applyFont="1" applyFill="1" applyBorder="1" applyAlignment="1">
      <alignment horizontal="left" vertical="center"/>
    </xf>
    <xf numFmtId="0" fontId="74" fillId="24" borderId="0" xfId="0" applyFont="1" applyFill="1" applyAlignment="1">
      <alignment horizontal="left" vertical="center"/>
    </xf>
    <xf numFmtId="0" fontId="74" fillId="24" borderId="97" xfId="0" applyFont="1" applyFill="1" applyBorder="1" applyAlignment="1">
      <alignment horizontal="left" vertical="center"/>
    </xf>
    <xf numFmtId="0" fontId="88" fillId="18" borderId="106" xfId="2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2" borderId="118" xfId="0" applyFont="1" applyFill="1" applyBorder="1" applyAlignment="1">
      <alignment horizontal="left" vertical="center"/>
    </xf>
    <xf numFmtId="0" fontId="79" fillId="22" borderId="122" xfId="0" applyFont="1" applyFill="1" applyBorder="1" applyAlignment="1">
      <alignment horizontal="left" vertical="center"/>
    </xf>
    <xf numFmtId="2" fontId="77" fillId="18" borderId="104" xfId="0" applyNumberFormat="1" applyFont="1" applyFill="1" applyBorder="1" applyAlignment="1">
      <alignment horizontal="right" vertical="center"/>
    </xf>
    <xf numFmtId="181" fontId="89" fillId="18" borderId="104" xfId="0" applyNumberFormat="1" applyFont="1" applyFill="1" applyBorder="1" applyAlignment="1">
      <alignment horizontal="right" vertical="center"/>
    </xf>
    <xf numFmtId="0" fontId="90" fillId="18" borderId="104" xfId="0" applyFont="1" applyFill="1" applyBorder="1" applyAlignment="1">
      <alignment horizontal="center" vertical="center"/>
    </xf>
    <xf numFmtId="0" fontId="90" fillId="18" borderId="105" xfId="0" applyFont="1" applyFill="1" applyBorder="1" applyAlignment="1">
      <alignment horizontal="center" vertical="center"/>
    </xf>
    <xf numFmtId="2" fontId="77" fillId="24" borderId="100" xfId="0" applyNumberFormat="1" applyFont="1" applyFill="1" applyBorder="1" applyAlignment="1">
      <alignment horizontal="right" vertical="center"/>
    </xf>
    <xf numFmtId="181" fontId="89" fillId="24" borderId="100" xfId="0" applyNumberFormat="1" applyFont="1" applyFill="1" applyBorder="1" applyAlignment="1">
      <alignment horizontal="right" vertical="center"/>
    </xf>
    <xf numFmtId="0" fontId="90" fillId="24" borderId="100" xfId="0" applyFont="1" applyFill="1" applyBorder="1" applyAlignment="1">
      <alignment horizontal="center" vertical="center"/>
    </xf>
    <xf numFmtId="0" fontId="90" fillId="24" borderId="101" xfId="0" applyFont="1" applyFill="1" applyBorder="1" applyAlignment="1">
      <alignment horizontal="center" vertical="center"/>
    </xf>
    <xf numFmtId="0" fontId="65" fillId="22" borderId="102" xfId="0" applyFont="1" applyFill="1" applyBorder="1" applyAlignment="1">
      <alignment horizontal="left" vertical="center"/>
    </xf>
    <xf numFmtId="0" fontId="79" fillId="22" borderId="102" xfId="0" applyFont="1" applyFill="1" applyBorder="1" applyAlignment="1">
      <alignment horizontal="left" vertical="center"/>
    </xf>
    <xf numFmtId="0" fontId="79" fillId="22" borderId="121" xfId="0" applyFont="1" applyFill="1" applyBorder="1" applyAlignment="1">
      <alignment horizontal="left" vertical="center"/>
    </xf>
    <xf numFmtId="0" fontId="66" fillId="22" borderId="102" xfId="0" applyFont="1" applyFill="1" applyBorder="1" applyAlignment="1">
      <alignment horizontal="left" vertical="center"/>
    </xf>
    <xf numFmtId="0" fontId="76" fillId="24" borderId="103" xfId="0" applyFont="1" applyFill="1" applyBorder="1" applyAlignment="1">
      <alignment horizontal="left" vertical="center"/>
    </xf>
    <xf numFmtId="0" fontId="76" fillId="24" borderId="104" xfId="0" applyFont="1" applyFill="1" applyBorder="1" applyAlignment="1">
      <alignment horizontal="left" vertical="center"/>
    </xf>
    <xf numFmtId="0" fontId="76" fillId="24" borderId="105" xfId="0" applyFont="1" applyFill="1" applyBorder="1" applyAlignment="1">
      <alignment horizontal="left" vertical="center"/>
    </xf>
    <xf numFmtId="0" fontId="74" fillId="24" borderId="96" xfId="0" applyFont="1" applyFill="1" applyBorder="1" applyAlignment="1">
      <alignment horizontal="left" vertical="center"/>
    </xf>
    <xf numFmtId="0" fontId="77" fillId="18" borderId="124" xfId="0" applyFont="1" applyFill="1" applyBorder="1" applyAlignment="1">
      <alignment horizontal="center" vertical="center"/>
    </xf>
    <xf numFmtId="0" fontId="77" fillId="18" borderId="123" xfId="0" applyFont="1" applyFill="1" applyBorder="1" applyAlignment="1">
      <alignment horizontal="center" vertical="center"/>
    </xf>
    <xf numFmtId="0" fontId="78" fillId="18" borderId="123" xfId="0" applyFont="1" applyFill="1" applyBorder="1" applyAlignment="1">
      <alignment horizontal="left" vertical="center"/>
    </xf>
    <xf numFmtId="0" fontId="78" fillId="18" borderId="125" xfId="0" applyFont="1" applyFill="1" applyBorder="1" applyAlignment="1">
      <alignment horizontal="left" vertical="center"/>
    </xf>
    <xf numFmtId="0" fontId="77" fillId="24" borderId="126" xfId="0" applyFont="1" applyFill="1" applyBorder="1" applyAlignment="1">
      <alignment horizontal="center" vertical="center"/>
    </xf>
    <xf numFmtId="0" fontId="77" fillId="24" borderId="127" xfId="0" applyFont="1" applyFill="1" applyBorder="1" applyAlignment="1">
      <alignment horizontal="center" vertical="center"/>
    </xf>
    <xf numFmtId="0" fontId="78" fillId="24" borderId="127" xfId="0" applyFont="1" applyFill="1" applyBorder="1" applyAlignment="1">
      <alignment horizontal="left" vertical="center"/>
    </xf>
    <xf numFmtId="0" fontId="78" fillId="24" borderId="128" xfId="0" applyFont="1" applyFill="1" applyBorder="1" applyAlignment="1">
      <alignment horizontal="left" vertical="center"/>
    </xf>
    <xf numFmtId="0" fontId="86" fillId="24" borderId="121" xfId="0" applyFont="1" applyFill="1" applyBorder="1" applyAlignment="1">
      <alignment horizontal="left" vertical="center"/>
    </xf>
    <xf numFmtId="0" fontId="76" fillId="20" borderId="102" xfId="0" applyFont="1" applyFill="1" applyBorder="1" applyAlignment="1">
      <alignment horizontal="right" vertical="center"/>
    </xf>
    <xf numFmtId="0" fontId="76" fillId="20" borderId="102" xfId="0" applyFont="1" applyFill="1" applyBorder="1" applyAlignment="1">
      <alignment horizontal="center" vertical="center"/>
    </xf>
    <xf numFmtId="0" fontId="76" fillId="20" borderId="121" xfId="0" applyFont="1" applyFill="1" applyBorder="1" applyAlignment="1">
      <alignment horizontal="center" vertical="center"/>
    </xf>
    <xf numFmtId="0" fontId="77" fillId="18" borderId="114" xfId="0" applyFont="1" applyFill="1" applyBorder="1" applyAlignment="1">
      <alignment horizontal="left" vertical="center"/>
    </xf>
    <xf numFmtId="164" fontId="17" fillId="0" borderId="1" xfId="0" applyNumberFormat="1" applyFont="1" applyBorder="1" applyAlignment="1" applyProtection="1">
      <alignment horizontal="center" vertical="center" shrinkToFit="1"/>
      <protection hidden="1"/>
    </xf>
    <xf numFmtId="164" fontId="17" fillId="0" borderId="29" xfId="0" applyNumberFormat="1" applyFont="1" applyBorder="1" applyAlignment="1" applyProtection="1">
      <alignment horizontal="center" vertical="center" shrinkToFit="1"/>
      <protection hidden="1"/>
    </xf>
    <xf numFmtId="0" fontId="21" fillId="0" borderId="0" xfId="0" applyFont="1" applyAlignment="1" applyProtection="1">
      <alignment horizontal="left"/>
      <protection hidden="1"/>
    </xf>
    <xf numFmtId="0" fontId="21" fillId="0" borderId="0" xfId="0" applyFont="1" applyAlignment="1" applyProtection="1">
      <alignment horizontal="center"/>
      <protection hidden="1"/>
    </xf>
    <xf numFmtId="164" fontId="18" fillId="2" borderId="1" xfId="0" applyNumberFormat="1" applyFont="1" applyFill="1" applyBorder="1" applyAlignment="1" applyProtection="1">
      <alignment horizontal="center" vertical="center"/>
      <protection hidden="1"/>
    </xf>
    <xf numFmtId="164" fontId="18" fillId="2" borderId="58" xfId="0" applyNumberFormat="1" applyFont="1" applyFill="1" applyBorder="1" applyAlignment="1" applyProtection="1">
      <alignment horizontal="center" vertical="center"/>
      <protection hidden="1"/>
    </xf>
    <xf numFmtId="0" fontId="32" fillId="2" borderId="58" xfId="0" applyFont="1" applyFill="1" applyBorder="1" applyAlignment="1">
      <alignment horizontal="center" vertical="center"/>
    </xf>
    <xf numFmtId="0" fontId="32" fillId="2" borderId="29" xfId="0" applyFont="1" applyFill="1" applyBorder="1" applyAlignment="1">
      <alignment horizontal="center" vertical="center"/>
    </xf>
    <xf numFmtId="2" fontId="2" fillId="0" borderId="65" xfId="0" applyNumberFormat="1" applyFont="1" applyBorder="1" applyAlignment="1">
      <alignment horizontal="center" vertical="center"/>
    </xf>
    <xf numFmtId="2" fontId="2" fillId="0" borderId="152" xfId="0" applyNumberFormat="1" applyFont="1" applyBorder="1" applyAlignment="1">
      <alignment horizontal="center" vertical="center"/>
    </xf>
    <xf numFmtId="2" fontId="2" fillId="0" borderId="57" xfId="0" applyNumberFormat="1" applyFont="1" applyBorder="1" applyAlignment="1">
      <alignment horizontal="center" vertical="center"/>
    </xf>
    <xf numFmtId="49" fontId="0" fillId="0" borderId="149" xfId="0" applyNumberFormat="1" applyBorder="1" applyAlignment="1" applyProtection="1">
      <alignment horizontal="left"/>
      <protection locked="0"/>
    </xf>
    <xf numFmtId="0" fontId="50" fillId="2" borderId="4" xfId="0" applyFont="1" applyFill="1" applyBorder="1" applyAlignment="1" applyProtection="1">
      <alignment horizontal="center" vertical="center"/>
      <protection locked="0"/>
    </xf>
    <xf numFmtId="0" fontId="50" fillId="2" borderId="2" xfId="0" applyFont="1" applyFill="1" applyBorder="1" applyAlignment="1" applyProtection="1">
      <alignment horizontal="center" vertical="center"/>
      <protection locked="0"/>
    </xf>
    <xf numFmtId="0" fontId="50" fillId="2" borderId="5" xfId="0" applyFont="1" applyFill="1" applyBorder="1" applyAlignment="1" applyProtection="1">
      <alignment horizontal="center" vertical="center"/>
      <protection locked="0"/>
    </xf>
    <xf numFmtId="0" fontId="50" fillId="2" borderId="6" xfId="0" applyFont="1" applyFill="1" applyBorder="1" applyAlignment="1" applyProtection="1">
      <alignment horizontal="center" vertical="center"/>
      <protection locked="0"/>
    </xf>
    <xf numFmtId="0" fontId="50" fillId="2" borderId="0" xfId="0" applyFont="1" applyFill="1" applyAlignment="1" applyProtection="1">
      <alignment horizontal="center" vertical="center"/>
      <protection locked="0"/>
    </xf>
    <xf numFmtId="0" fontId="50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2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34" borderId="0" xfId="0" applyFont="1" applyFill="1" applyAlignment="1">
      <alignment horizontal="center" vertical="center"/>
    </xf>
    <xf numFmtId="0" fontId="2" fillId="20" borderId="149" xfId="0" applyFont="1" applyFill="1" applyBorder="1" applyAlignment="1">
      <alignment horizontal="center"/>
    </xf>
    <xf numFmtId="49" fontId="0" fillId="0" borderId="149" xfId="0" applyNumberFormat="1" applyBorder="1" applyAlignment="1" applyProtection="1">
      <alignment horizontal="left" wrapText="1"/>
      <protection locked="0"/>
    </xf>
    <xf numFmtId="0" fontId="2" fillId="35" borderId="67" xfId="0" applyFont="1" applyFill="1" applyBorder="1" applyAlignment="1" applyProtection="1">
      <alignment horizontal="center" vertical="center"/>
      <protection locked="0"/>
    </xf>
    <xf numFmtId="0" fontId="2" fillId="35" borderId="0" xfId="0" applyFont="1" applyFill="1" applyAlignment="1" applyProtection="1">
      <alignment horizontal="center" vertical="center"/>
      <protection locked="0"/>
    </xf>
    <xf numFmtId="0" fontId="2" fillId="20" borderId="149" xfId="0" applyFont="1" applyFill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27" fillId="2" borderId="1" xfId="0" applyFont="1" applyFill="1" applyBorder="1" applyAlignment="1" applyProtection="1">
      <alignment horizontal="center"/>
      <protection hidden="1"/>
    </xf>
    <xf numFmtId="0" fontId="27" fillId="2" borderId="58" xfId="0" applyFont="1" applyFill="1" applyBorder="1" applyAlignment="1" applyProtection="1">
      <alignment horizontal="center"/>
      <protection hidden="1"/>
    </xf>
    <xf numFmtId="0" fontId="27" fillId="2" borderId="29" xfId="0" applyFont="1" applyFill="1" applyBorder="1" applyAlignment="1" applyProtection="1">
      <alignment horizontal="center"/>
      <protection hidden="1"/>
    </xf>
    <xf numFmtId="0" fontId="27" fillId="24" borderId="71" xfId="0" applyFont="1" applyFill="1" applyBorder="1" applyAlignment="1" applyProtection="1">
      <alignment horizontal="left" shrinkToFit="1"/>
      <protection locked="0"/>
    </xf>
    <xf numFmtId="0" fontId="27" fillId="24" borderId="69" xfId="0" applyFont="1" applyFill="1" applyBorder="1" applyAlignment="1" applyProtection="1">
      <alignment horizontal="left" shrinkToFit="1"/>
      <protection locked="0"/>
    </xf>
    <xf numFmtId="0" fontId="27" fillId="0" borderId="11" xfId="0" applyFont="1" applyBorder="1" applyAlignment="1" applyProtection="1">
      <alignment horizontal="left" shrinkToFit="1"/>
      <protection locked="0"/>
    </xf>
    <xf numFmtId="0" fontId="27" fillId="0" borderId="12" xfId="0" applyFont="1" applyBorder="1" applyAlignment="1" applyProtection="1">
      <alignment horizontal="left" shrinkToFit="1"/>
      <protection locked="0"/>
    </xf>
    <xf numFmtId="0" fontId="27" fillId="24" borderId="11" xfId="0" applyFont="1" applyFill="1" applyBorder="1" applyAlignment="1" applyProtection="1">
      <alignment horizontal="left" shrinkToFit="1"/>
      <protection locked="0"/>
    </xf>
    <xf numFmtId="0" fontId="27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12" fillId="2" borderId="46" xfId="0" applyFont="1" applyFill="1" applyBorder="1" applyAlignment="1" applyProtection="1">
      <alignment horizontal="center"/>
      <protection hidden="1"/>
    </xf>
    <xf numFmtId="0" fontId="12" fillId="2" borderId="47" xfId="0" applyFont="1" applyFill="1" applyBorder="1" applyAlignment="1" applyProtection="1">
      <alignment horizontal="center"/>
      <protection hidden="1"/>
    </xf>
    <xf numFmtId="49" fontId="27" fillId="27" borderId="23" xfId="0" applyNumberFormat="1" applyFont="1" applyFill="1" applyBorder="1" applyAlignment="1" applyProtection="1">
      <alignment horizontal="left" shrinkToFit="1"/>
      <protection locked="0"/>
    </xf>
    <xf numFmtId="0" fontId="27" fillId="27" borderId="49" xfId="0" applyFont="1" applyFill="1" applyBorder="1" applyAlignment="1" applyProtection="1">
      <alignment horizontal="left" shrinkToFit="1"/>
      <protection locked="0"/>
    </xf>
    <xf numFmtId="49" fontId="27" fillId="27" borderId="11" xfId="0" applyNumberFormat="1" applyFont="1" applyFill="1" applyBorder="1" applyAlignment="1" applyProtection="1">
      <alignment horizontal="left" shrinkToFit="1"/>
      <protection locked="0"/>
    </xf>
    <xf numFmtId="0" fontId="27" fillId="27" borderId="12" xfId="0" applyFont="1" applyFill="1" applyBorder="1" applyAlignment="1" applyProtection="1">
      <alignment horizontal="left" shrinkToFit="1"/>
      <protection locked="0"/>
    </xf>
    <xf numFmtId="0" fontId="94" fillId="29" borderId="13" xfId="0" applyFont="1" applyFill="1" applyBorder="1" applyAlignment="1" applyProtection="1">
      <alignment horizontal="left" shrinkToFit="1"/>
      <protection locked="0" hidden="1"/>
    </xf>
    <xf numFmtId="0" fontId="94" fillId="29" borderId="12" xfId="0" applyFont="1" applyFill="1" applyBorder="1" applyAlignment="1" applyProtection="1">
      <alignment horizontal="left" shrinkToFit="1"/>
      <protection locked="0" hidden="1"/>
    </xf>
    <xf numFmtId="0" fontId="93" fillId="18" borderId="13" xfId="0" applyFont="1" applyFill="1" applyBorder="1" applyAlignment="1" applyProtection="1">
      <alignment horizontal="left" shrinkToFit="1"/>
      <protection locked="0"/>
    </xf>
    <xf numFmtId="0" fontId="93" fillId="18" borderId="141" xfId="0" applyFont="1" applyFill="1" applyBorder="1" applyAlignment="1" applyProtection="1">
      <alignment horizontal="left" shrinkToFit="1"/>
      <protection locked="0"/>
    </xf>
    <xf numFmtId="0" fontId="91" fillId="24" borderId="134" xfId="0" applyFont="1" applyFill="1" applyBorder="1" applyAlignment="1" applyProtection="1">
      <alignment horizontal="center" shrinkToFit="1"/>
      <protection hidden="1"/>
    </xf>
    <xf numFmtId="0" fontId="91" fillId="24" borderId="135" xfId="0" applyFont="1" applyFill="1" applyBorder="1" applyAlignment="1" applyProtection="1">
      <alignment horizontal="center" shrinkToFit="1"/>
      <protection hidden="1"/>
    </xf>
    <xf numFmtId="0" fontId="92" fillId="24" borderId="134" xfId="0" applyFont="1" applyFill="1" applyBorder="1" applyAlignment="1">
      <alignment horizontal="center" shrinkToFit="1"/>
    </xf>
    <xf numFmtId="0" fontId="92" fillId="24" borderId="137" xfId="0" applyFont="1" applyFill="1" applyBorder="1" applyAlignment="1">
      <alignment horizontal="center" shrinkToFit="1"/>
    </xf>
    <xf numFmtId="0" fontId="27" fillId="2" borderId="43" xfId="0" applyFont="1" applyFill="1" applyBorder="1" applyAlignment="1" applyProtection="1">
      <alignment horizontal="center"/>
      <protection hidden="1"/>
    </xf>
    <xf numFmtId="0" fontId="27" fillId="2" borderId="44" xfId="0" applyFont="1" applyFill="1" applyBorder="1" applyAlignment="1" applyProtection="1">
      <alignment horizontal="center"/>
      <protection hidden="1"/>
    </xf>
    <xf numFmtId="0" fontId="27" fillId="2" borderId="45" xfId="0" applyFont="1" applyFill="1" applyBorder="1" applyAlignment="1" applyProtection="1">
      <alignment horizontal="center"/>
      <protection hidden="1"/>
    </xf>
    <xf numFmtId="49" fontId="94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4" fillId="29" borderId="144" xfId="0" applyNumberFormat="1" applyFont="1" applyFill="1" applyBorder="1" applyAlignment="1" applyProtection="1">
      <alignment horizontal="left" shrinkToFit="1"/>
      <protection locked="0" hidden="1"/>
    </xf>
    <xf numFmtId="0" fontId="93" fillId="18" borderId="143" xfId="0" applyFont="1" applyFill="1" applyBorder="1" applyAlignment="1" applyProtection="1">
      <alignment horizontal="left" shrinkToFit="1"/>
      <protection locked="0"/>
    </xf>
    <xf numFmtId="0" fontId="93" fillId="18" borderId="146" xfId="0" applyFont="1" applyFill="1" applyBorder="1" applyAlignment="1" applyProtection="1">
      <alignment horizontal="left" shrinkToFit="1"/>
      <protection locked="0"/>
    </xf>
    <xf numFmtId="0" fontId="94" fillId="18" borderId="66" xfId="0" applyFont="1" applyFill="1" applyBorder="1" applyAlignment="1" applyProtection="1">
      <alignment horizontal="left" shrinkToFit="1"/>
      <protection locked="0" hidden="1"/>
    </xf>
    <xf numFmtId="0" fontId="94" fillId="18" borderId="132" xfId="0" applyFont="1" applyFill="1" applyBorder="1" applyAlignment="1" applyProtection="1">
      <alignment horizontal="left" shrinkToFit="1"/>
      <protection locked="0" hidden="1"/>
    </xf>
    <xf numFmtId="0" fontId="93" fillId="28" borderId="66" xfId="0" applyFont="1" applyFill="1" applyBorder="1" applyAlignment="1" applyProtection="1">
      <alignment horizontal="left" shrinkToFit="1"/>
      <protection locked="0"/>
    </xf>
    <xf numFmtId="0" fontId="93" fillId="28" borderId="139" xfId="0" applyFont="1" applyFill="1" applyBorder="1" applyAlignment="1" applyProtection="1">
      <alignment horizontal="left" shrinkToFit="1"/>
      <protection locked="0"/>
    </xf>
    <xf numFmtId="0" fontId="94" fillId="18" borderId="13" xfId="0" applyFont="1" applyFill="1" applyBorder="1" applyAlignment="1" applyProtection="1">
      <alignment horizontal="left" shrinkToFit="1"/>
      <protection locked="0" hidden="1"/>
    </xf>
    <xf numFmtId="0" fontId="94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2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2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6" xfId="0" applyBorder="1"/>
    <xf numFmtId="0" fontId="0" fillId="0" borderId="16" xfId="0" applyBorder="1"/>
    <xf numFmtId="0" fontId="69" fillId="0" borderId="6" xfId="0" applyFont="1" applyBorder="1" applyAlignment="1" applyProtection="1">
      <alignment horizontal="center" vertical="center"/>
      <protection locked="0"/>
    </xf>
    <xf numFmtId="0" fontId="69" fillId="0" borderId="16" xfId="0" applyFont="1" applyBorder="1" applyAlignment="1" applyProtection="1">
      <alignment horizontal="center" vertical="center"/>
      <protection locked="0"/>
    </xf>
    <xf numFmtId="0" fontId="69" fillId="0" borderId="26" xfId="0" applyFont="1" applyBorder="1" applyAlignment="1" applyProtection="1">
      <alignment horizontal="center" vertical="center"/>
      <protection locked="0"/>
    </xf>
    <xf numFmtId="0" fontId="69" fillId="0" borderId="24" xfId="0" applyFont="1" applyBorder="1" applyAlignment="1" applyProtection="1">
      <alignment horizontal="center" vertical="center"/>
      <protection locked="0"/>
    </xf>
    <xf numFmtId="0" fontId="69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3" fillId="0" borderId="1" xfId="0" applyFont="1" applyBorder="1" applyAlignment="1">
      <alignment horizontal="center"/>
    </xf>
    <xf numFmtId="0" fontId="23" fillId="0" borderId="58" xfId="0" applyFont="1" applyBorder="1" applyAlignment="1">
      <alignment horizontal="center"/>
    </xf>
    <xf numFmtId="0" fontId="23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58" xfId="0" applyFon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3" fillId="0" borderId="4" xfId="0" applyFont="1" applyBorder="1" applyAlignment="1">
      <alignment horizontal="center" vertical="center" wrapText="1" shrinkToFit="1"/>
    </xf>
    <xf numFmtId="0" fontId="23" fillId="0" borderId="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3" fillId="0" borderId="6" xfId="0" applyFont="1" applyBorder="1" applyAlignment="1">
      <alignment horizontal="center" vertical="center" shrinkToFit="1"/>
    </xf>
    <xf numFmtId="0" fontId="23" fillId="0" borderId="0" xfId="0" applyFont="1" applyAlignment="1">
      <alignment horizontal="center" vertical="center" shrinkToFit="1"/>
    </xf>
    <xf numFmtId="0" fontId="23" fillId="0" borderId="40" xfId="0" applyFont="1" applyBorder="1" applyAlignment="1">
      <alignment horizontal="center" vertical="center" shrinkToFit="1"/>
    </xf>
    <xf numFmtId="0" fontId="23" fillId="0" borderId="16" xfId="0" applyFont="1" applyBorder="1" applyAlignment="1">
      <alignment horizontal="center" vertical="center" shrinkToFit="1"/>
    </xf>
    <xf numFmtId="0" fontId="23" fillId="0" borderId="17" xfId="0" applyFont="1" applyBorder="1" applyAlignment="1">
      <alignment horizontal="center" vertical="center" shrinkToFit="1"/>
    </xf>
    <xf numFmtId="0" fontId="23" fillId="0" borderId="18" xfId="0" applyFont="1" applyBorder="1" applyAlignment="1">
      <alignment horizontal="center" vertical="center" shrinkToFit="1"/>
    </xf>
    <xf numFmtId="0" fontId="52" fillId="18" borderId="0" xfId="0" applyFont="1" applyFill="1" applyAlignment="1">
      <alignment horizontal="left" vertical="center"/>
    </xf>
    <xf numFmtId="0" fontId="54" fillId="19" borderId="73" xfId="0" applyFont="1" applyFill="1" applyBorder="1" applyAlignment="1">
      <alignment horizontal="center" vertical="center"/>
    </xf>
    <xf numFmtId="0" fontId="57" fillId="18" borderId="0" xfId="0" applyFont="1" applyFill="1" applyAlignment="1">
      <alignment horizontal="left" vertical="center"/>
    </xf>
    <xf numFmtId="177" fontId="44" fillId="0" borderId="1" xfId="7" applyFont="1" applyBorder="1" applyAlignment="1" applyProtection="1">
      <alignment horizontal="center"/>
      <protection locked="0"/>
    </xf>
    <xf numFmtId="177" fontId="44" fillId="0" borderId="29" xfId="7" applyFont="1" applyBorder="1" applyAlignment="1" applyProtection="1">
      <alignment horizontal="center"/>
      <protection locked="0"/>
    </xf>
    <xf numFmtId="177" fontId="44" fillId="2" borderId="11" xfId="7" applyFont="1" applyFill="1" applyBorder="1" applyAlignment="1" applyProtection="1">
      <alignment horizontal="center" vertical="center" wrapText="1"/>
      <protection locked="0"/>
    </xf>
    <xf numFmtId="177" fontId="44" fillId="2" borderId="14" xfId="7" applyFont="1" applyFill="1" applyBorder="1" applyAlignment="1" applyProtection="1">
      <alignment horizontal="center" vertical="center" wrapText="1"/>
      <protection locked="0"/>
    </xf>
    <xf numFmtId="177" fontId="44" fillId="2" borderId="15" xfId="7" applyFont="1" applyFill="1" applyBorder="1" applyAlignment="1" applyProtection="1">
      <alignment horizontal="center" vertical="center" wrapText="1"/>
      <protection locked="0"/>
    </xf>
    <xf numFmtId="177" fontId="44" fillId="0" borderId="71" xfId="7" applyFont="1" applyBorder="1" applyAlignment="1" applyProtection="1">
      <alignment horizontal="center" vertical="center" wrapText="1"/>
      <protection locked="0"/>
    </xf>
    <xf numFmtId="177" fontId="44" fillId="0" borderId="67" xfId="7" applyFont="1" applyBorder="1" applyAlignment="1" applyProtection="1">
      <alignment horizontal="center" vertical="center" wrapText="1"/>
      <protection locked="0"/>
    </xf>
    <xf numFmtId="177" fontId="44" fillId="0" borderId="70" xfId="7" applyFont="1" applyBorder="1" applyAlignment="1" applyProtection="1">
      <alignment horizontal="center" vertical="center" wrapText="1"/>
      <protection locked="0"/>
    </xf>
    <xf numFmtId="177" fontId="44" fillId="0" borderId="23" xfId="7" applyFont="1" applyBorder="1" applyAlignment="1" applyProtection="1">
      <alignment horizontal="center" vertical="center" wrapText="1"/>
      <protection locked="0"/>
    </xf>
    <xf numFmtId="177" fontId="44" fillId="0" borderId="27" xfId="7" applyFont="1" applyBorder="1" applyAlignment="1" applyProtection="1">
      <alignment horizontal="center" vertical="center" wrapText="1"/>
      <protection locked="0"/>
    </xf>
    <xf numFmtId="177" fontId="44" fillId="0" borderId="32" xfId="7" applyFont="1" applyBorder="1" applyAlignment="1" applyProtection="1">
      <alignment horizontal="center" vertical="center" wrapText="1"/>
      <protection locked="0"/>
    </xf>
    <xf numFmtId="177" fontId="44" fillId="2" borderId="71" xfId="7" applyFont="1" applyFill="1" applyBorder="1" applyAlignment="1" applyProtection="1">
      <alignment horizontal="center" vertical="center" wrapText="1"/>
      <protection locked="0"/>
    </xf>
    <xf numFmtId="177" fontId="44" fillId="2" borderId="67" xfId="7" applyFont="1" applyFill="1" applyBorder="1" applyAlignment="1" applyProtection="1">
      <alignment horizontal="center" vertical="center" wrapText="1"/>
      <protection locked="0"/>
    </xf>
    <xf numFmtId="177" fontId="44" fillId="2" borderId="70" xfId="7" applyFont="1" applyFill="1" applyBorder="1" applyAlignment="1" applyProtection="1">
      <alignment horizontal="center" vertical="center" wrapText="1"/>
      <protection locked="0"/>
    </xf>
    <xf numFmtId="177" fontId="44" fillId="2" borderId="23" xfId="7" applyFont="1" applyFill="1" applyBorder="1" applyAlignment="1" applyProtection="1">
      <alignment horizontal="center" vertical="center" wrapText="1"/>
      <protection locked="0"/>
    </xf>
    <xf numFmtId="177" fontId="44" fillId="2" borderId="27" xfId="7" applyFont="1" applyFill="1" applyBorder="1" applyAlignment="1" applyProtection="1">
      <alignment horizontal="center" vertical="center" wrapText="1"/>
      <protection locked="0"/>
    </xf>
    <xf numFmtId="177" fontId="44" fillId="2" borderId="32" xfId="7" applyFont="1" applyFill="1" applyBorder="1" applyAlignment="1" applyProtection="1">
      <alignment horizontal="center" vertical="center" wrapText="1"/>
      <protection locked="0"/>
    </xf>
    <xf numFmtId="177" fontId="44" fillId="0" borderId="16" xfId="7" applyFont="1" applyBorder="1" applyAlignment="1" applyProtection="1">
      <alignment horizontal="center" vertical="center" wrapText="1"/>
      <protection locked="0"/>
    </xf>
    <xf numFmtId="177" fontId="44" fillId="0" borderId="17" xfId="7" applyFont="1" applyBorder="1" applyAlignment="1" applyProtection="1">
      <alignment horizontal="center" vertical="center" wrapText="1"/>
      <protection locked="0"/>
    </xf>
    <xf numFmtId="177" fontId="44" fillId="0" borderId="18" xfId="7" applyFont="1" applyBorder="1" applyAlignment="1" applyProtection="1">
      <alignment horizontal="center" vertical="center" wrapText="1"/>
      <protection locked="0"/>
    </xf>
    <xf numFmtId="177" fontId="40" fillId="0" borderId="26" xfId="7" applyFont="1" applyBorder="1" applyAlignment="1" applyProtection="1">
      <alignment horizontal="center" vertical="center" textRotation="90"/>
      <protection locked="0"/>
    </xf>
    <xf numFmtId="177" fontId="40" fillId="0" borderId="24" xfId="7" applyFont="1" applyBorder="1" applyAlignment="1" applyProtection="1">
      <alignment horizontal="center" vertical="center" textRotation="90"/>
      <protection locked="0"/>
    </xf>
    <xf numFmtId="177" fontId="40" fillId="0" borderId="25" xfId="7" applyFont="1" applyBorder="1" applyAlignment="1" applyProtection="1">
      <alignment horizontal="center" vertical="center" textRotation="90"/>
      <protection locked="0"/>
    </xf>
    <xf numFmtId="177" fontId="40" fillId="0" borderId="68" xfId="7" applyFont="1" applyBorder="1" applyAlignment="1" applyProtection="1">
      <alignment horizontal="center" vertical="center" wrapText="1"/>
      <protection locked="0"/>
    </xf>
    <xf numFmtId="177" fontId="40" fillId="0" borderId="68" xfId="7" applyFont="1" applyBorder="1" applyAlignment="1" applyProtection="1">
      <alignment horizontal="center" vertical="center"/>
      <protection locked="0"/>
    </xf>
    <xf numFmtId="177" fontId="40" fillId="0" borderId="37" xfId="7" applyFont="1" applyBorder="1" applyAlignment="1" applyProtection="1">
      <alignment horizontal="center" vertical="center"/>
      <protection locked="0"/>
    </xf>
    <xf numFmtId="177" fontId="44" fillId="0" borderId="3" xfId="7" applyFont="1" applyBorder="1" applyAlignment="1" applyProtection="1">
      <alignment horizontal="right" vertical="center"/>
      <protection locked="0"/>
    </xf>
    <xf numFmtId="177" fontId="44" fillId="0" borderId="9" xfId="7" applyFont="1" applyBorder="1" applyAlignment="1" applyProtection="1">
      <alignment horizontal="right" vertical="center"/>
      <protection locked="0"/>
    </xf>
    <xf numFmtId="177" fontId="40" fillId="3" borderId="26" xfId="7" applyFont="1" applyFill="1" applyBorder="1" applyAlignment="1" applyProtection="1">
      <alignment horizontal="center" vertical="center" textRotation="90"/>
      <protection locked="0"/>
    </xf>
    <xf numFmtId="177" fontId="40" fillId="3" borderId="24" xfId="7" applyFont="1" applyFill="1" applyBorder="1" applyAlignment="1" applyProtection="1">
      <alignment horizontal="center" vertical="center" textRotation="90"/>
      <protection locked="0"/>
    </xf>
    <xf numFmtId="177" fontId="40" fillId="3" borderId="25" xfId="7" applyFont="1" applyFill="1" applyBorder="1" applyAlignment="1" applyProtection="1">
      <alignment horizontal="center" vertical="center" textRotation="90"/>
      <protection locked="0"/>
    </xf>
    <xf numFmtId="177" fontId="44" fillId="2" borderId="3" xfId="7" applyFont="1" applyFill="1" applyBorder="1" applyAlignment="1" applyProtection="1">
      <alignment horizontal="right" vertical="center"/>
      <protection locked="0"/>
    </xf>
    <xf numFmtId="177" fontId="44" fillId="2" borderId="9" xfId="7" applyFont="1" applyFill="1" applyBorder="1" applyAlignment="1" applyProtection="1">
      <alignment horizontal="right" vertical="center"/>
      <protection locked="0"/>
    </xf>
    <xf numFmtId="177" fontId="44" fillId="0" borderId="3" xfId="7" applyFont="1" applyBorder="1" applyAlignment="1" applyProtection="1">
      <alignment horizontal="right"/>
      <protection locked="0"/>
    </xf>
    <xf numFmtId="177" fontId="44" fillId="0" borderId="9" xfId="7" applyFont="1" applyBorder="1" applyAlignment="1" applyProtection="1">
      <alignment horizontal="right"/>
      <protection locked="0"/>
    </xf>
    <xf numFmtId="177" fontId="44" fillId="2" borderId="3" xfId="7" applyFont="1" applyFill="1" applyBorder="1" applyAlignment="1" applyProtection="1">
      <alignment horizontal="right"/>
      <protection locked="0"/>
    </xf>
    <xf numFmtId="177" fontId="44" fillId="2" borderId="9" xfId="7" applyFont="1" applyFill="1" applyBorder="1" applyAlignment="1" applyProtection="1">
      <alignment horizontal="right"/>
      <protection locked="0"/>
    </xf>
    <xf numFmtId="177" fontId="44" fillId="0" borderId="41" xfId="7" applyFont="1" applyBorder="1" applyAlignment="1" applyProtection="1">
      <alignment horizontal="right"/>
      <protection locked="0"/>
    </xf>
    <xf numFmtId="177" fontId="44" fillId="0" borderId="22" xfId="7" applyFont="1" applyBorder="1" applyAlignment="1" applyProtection="1">
      <alignment horizontal="right"/>
      <protection locked="0"/>
    </xf>
    <xf numFmtId="177" fontId="44" fillId="0" borderId="43" xfId="7" applyFont="1" applyBorder="1" applyAlignment="1" applyProtection="1">
      <alignment horizontal="center" vertical="center" wrapText="1"/>
      <protection locked="0"/>
    </xf>
    <xf numFmtId="177" fontId="44" fillId="0" borderId="44" xfId="7" applyFont="1" applyBorder="1" applyAlignment="1" applyProtection="1">
      <alignment horizontal="center" vertical="center" wrapText="1"/>
      <protection locked="0"/>
    </xf>
    <xf numFmtId="177" fontId="44" fillId="0" borderId="45" xfId="7" applyFont="1" applyBorder="1" applyAlignment="1" applyProtection="1">
      <alignment horizontal="center" vertical="center" wrapText="1"/>
      <protection locked="0"/>
    </xf>
    <xf numFmtId="177" fontId="44" fillId="0" borderId="48" xfId="7" applyFont="1" applyBorder="1" applyAlignment="1" applyProtection="1">
      <alignment horizontal="left"/>
      <protection locked="0"/>
    </xf>
    <xf numFmtId="177" fontId="44" fillId="0" borderId="34" xfId="7" applyFont="1" applyBorder="1" applyAlignment="1" applyProtection="1">
      <alignment horizontal="left"/>
      <protection locked="0"/>
    </xf>
    <xf numFmtId="177" fontId="44" fillId="5" borderId="0" xfId="7" applyFont="1" applyFill="1" applyAlignment="1" applyProtection="1">
      <alignment horizontal="center"/>
      <protection locked="0"/>
    </xf>
    <xf numFmtId="177" fontId="44" fillId="0" borderId="10" xfId="7" applyFont="1" applyBorder="1" applyAlignment="1" applyProtection="1">
      <alignment horizontal="center" vertical="center"/>
      <protection locked="0"/>
    </xf>
    <xf numFmtId="0" fontId="40" fillId="0" borderId="38" xfId="7" applyNumberFormat="1" applyFont="1" applyBorder="1" applyAlignment="1" applyProtection="1">
      <alignment horizontal="center"/>
      <protection locked="0"/>
    </xf>
    <xf numFmtId="0" fontId="40" fillId="0" borderId="54" xfId="7" applyNumberFormat="1" applyFont="1" applyBorder="1" applyAlignment="1" applyProtection="1">
      <alignment horizontal="center"/>
      <protection locked="0"/>
    </xf>
    <xf numFmtId="177" fontId="44" fillId="0" borderId="20" xfId="7" applyFont="1" applyBorder="1" applyAlignment="1" applyProtection="1">
      <alignment horizontal="left"/>
      <protection locked="0"/>
    </xf>
    <xf numFmtId="177" fontId="44" fillId="0" borderId="40" xfId="7" applyFont="1" applyBorder="1" applyAlignment="1" applyProtection="1">
      <alignment horizontal="left"/>
      <protection locked="0"/>
    </xf>
    <xf numFmtId="177" fontId="44" fillId="0" borderId="64" xfId="7" applyFont="1" applyBorder="1" applyAlignment="1" applyProtection="1">
      <alignment horizontal="left"/>
      <protection locked="0"/>
    </xf>
    <xf numFmtId="177" fontId="44" fillId="0" borderId="18" xfId="7" applyFont="1" applyBorder="1" applyAlignment="1" applyProtection="1">
      <alignment horizontal="left"/>
      <protection locked="0"/>
    </xf>
    <xf numFmtId="177" fontId="44" fillId="0" borderId="65" xfId="7" applyFont="1" applyBorder="1" applyAlignment="1" applyProtection="1">
      <alignment horizontal="left"/>
      <protection locked="0"/>
    </xf>
    <xf numFmtId="177" fontId="44" fillId="0" borderId="57" xfId="7" applyFont="1" applyBorder="1" applyAlignment="1" applyProtection="1">
      <alignment horizontal="left"/>
      <protection locked="0"/>
    </xf>
    <xf numFmtId="177" fontId="44" fillId="0" borderId="58" xfId="7" applyFont="1" applyBorder="1" applyAlignment="1" applyProtection="1">
      <alignment horizontal="center"/>
      <protection locked="0"/>
    </xf>
    <xf numFmtId="20" fontId="44" fillId="5" borderId="1" xfId="7" applyNumberFormat="1" applyFont="1" applyFill="1" applyBorder="1" applyAlignment="1" applyProtection="1">
      <alignment horizontal="center"/>
      <protection locked="0"/>
    </xf>
    <xf numFmtId="177" fontId="44" fillId="5" borderId="29" xfId="7" applyFont="1" applyFill="1" applyBorder="1" applyAlignment="1" applyProtection="1">
      <alignment horizontal="center"/>
      <protection locked="0"/>
    </xf>
    <xf numFmtId="177" fontId="44" fillId="0" borderId="7" xfId="7" applyFont="1" applyBorder="1" applyAlignment="1" applyProtection="1">
      <alignment horizontal="right" vertical="center"/>
      <protection locked="0"/>
    </xf>
    <xf numFmtId="177" fontId="44" fillId="0" borderId="48" xfId="7" applyFont="1" applyBorder="1" applyAlignment="1" applyProtection="1">
      <alignment horizontal="right" vertical="center"/>
      <protection locked="0"/>
    </xf>
    <xf numFmtId="177" fontId="44" fillId="0" borderId="66" xfId="7" applyFont="1" applyBorder="1" applyAlignment="1" applyProtection="1">
      <alignment horizontal="left"/>
      <protection locked="0"/>
    </xf>
    <xf numFmtId="177" fontId="44" fillId="0" borderId="45" xfId="7" applyFont="1" applyBorder="1" applyAlignment="1" applyProtection="1">
      <alignment horizontal="left"/>
      <protection locked="0"/>
    </xf>
    <xf numFmtId="2" fontId="44" fillId="5" borderId="1" xfId="7" applyNumberFormat="1" applyFont="1" applyFill="1" applyBorder="1" applyAlignment="1" applyProtection="1">
      <alignment horizontal="center"/>
      <protection locked="0"/>
    </xf>
    <xf numFmtId="2" fontId="44" fillId="5" borderId="29" xfId="7" applyNumberFormat="1" applyFont="1" applyFill="1" applyBorder="1" applyAlignment="1" applyProtection="1">
      <alignment horizontal="center"/>
      <protection locked="0"/>
    </xf>
    <xf numFmtId="0" fontId="2" fillId="30" borderId="154" xfId="0" applyFont="1" applyFill="1" applyBorder="1" applyAlignment="1">
      <alignment horizontal="center"/>
    </xf>
    <xf numFmtId="0" fontId="2" fillId="30" borderId="147" xfId="0" applyFont="1" applyFill="1" applyBorder="1" applyAlignment="1">
      <alignment horizontal="center"/>
    </xf>
    <xf numFmtId="0" fontId="96" fillId="32" borderId="150" xfId="0" applyFont="1" applyFill="1" applyBorder="1" applyAlignment="1">
      <alignment horizontal="center"/>
    </xf>
    <xf numFmtId="0" fontId="96" fillId="32" borderId="151" xfId="0" applyFont="1" applyFill="1" applyBorder="1" applyAlignment="1">
      <alignment horizontal="center"/>
    </xf>
    <xf numFmtId="0" fontId="96" fillId="33" borderId="150" xfId="0" applyFont="1" applyFill="1" applyBorder="1" applyAlignment="1">
      <alignment horizontal="center"/>
    </xf>
    <xf numFmtId="0" fontId="96" fillId="33" borderId="151" xfId="0" applyFont="1" applyFill="1" applyBorder="1" applyAlignment="1">
      <alignment horizontal="center"/>
    </xf>
    <xf numFmtId="0" fontId="96" fillId="32" borderId="14" xfId="0" applyFont="1" applyFill="1" applyBorder="1" applyAlignment="1">
      <alignment horizontal="center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44"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2" name="OCG_Circle">
          <a:extLst>
            <a:ext uri="{FF2B5EF4-FFF2-40B4-BE49-F238E27FC236}">
              <a16:creationId xmlns:a16="http://schemas.microsoft.com/office/drawing/2014/main" id="{9B23D927-39F6-A50B-F2A3-7F4E78447920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3" name="OCG_AxX">
          <a:extLst>
            <a:ext uri="{FF2B5EF4-FFF2-40B4-BE49-F238E27FC236}">
              <a16:creationId xmlns:a16="http://schemas.microsoft.com/office/drawing/2014/main" id="{87E41DAB-FE62-9049-F11E-E7E77FE0EA9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4" name="OCG_AxY">
          <a:extLst>
            <a:ext uri="{FF2B5EF4-FFF2-40B4-BE49-F238E27FC236}">
              <a16:creationId xmlns:a16="http://schemas.microsoft.com/office/drawing/2014/main" id="{39A36613-ABBE-C40D-58B2-7CB59C9BE4E6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5" name="OCG_LblU">
          <a:extLst>
            <a:ext uri="{FF2B5EF4-FFF2-40B4-BE49-F238E27FC236}">
              <a16:creationId xmlns:a16="http://schemas.microsoft.com/office/drawing/2014/main" id="{9F1B6886-A932-DFD8-E5F7-6633D15FCBE0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6" name="OCG_LblD">
          <a:extLst>
            <a:ext uri="{FF2B5EF4-FFF2-40B4-BE49-F238E27FC236}">
              <a16:creationId xmlns:a16="http://schemas.microsoft.com/office/drawing/2014/main" id="{456F94D4-765C-7FA9-AA9D-D6D66215E257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7" name="OCG_LblL">
          <a:extLst>
            <a:ext uri="{FF2B5EF4-FFF2-40B4-BE49-F238E27FC236}">
              <a16:creationId xmlns:a16="http://schemas.microsoft.com/office/drawing/2014/main" id="{181827BF-9E15-D5F8-B0A3-D73917587BCA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8" name="OCG_LblR">
          <a:extLst>
            <a:ext uri="{FF2B5EF4-FFF2-40B4-BE49-F238E27FC236}">
              <a16:creationId xmlns:a16="http://schemas.microsoft.com/office/drawing/2014/main" id="{6E93D021-8187-7973-3E32-2A415A0CD24A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9" name="OCG_Plan">
          <a:extLst>
            <a:ext uri="{FF2B5EF4-FFF2-40B4-BE49-F238E27FC236}">
              <a16:creationId xmlns:a16="http://schemas.microsoft.com/office/drawing/2014/main" id="{4132110A-3A4B-486D-0B5D-9BC5719D574D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412534</xdr:colOff>
      <xdr:row>4</xdr:row>
      <xdr:rowOff>189735</xdr:rowOff>
    </xdr:to>
    <xdr:cxnSp macro="">
      <xdr:nvCxnSpPr>
        <xdr:cNvPr id="10" name="OCG_VecB">
          <a:extLst>
            <a:ext uri="{FF2B5EF4-FFF2-40B4-BE49-F238E27FC236}">
              <a16:creationId xmlns:a16="http://schemas.microsoft.com/office/drawing/2014/main" id="{AF018B80-99A5-48FD-D339-88C9C7C2A79F}"/>
            </a:ext>
          </a:extLst>
        </xdr:cNvPr>
        <xdr:cNvCxnSpPr/>
      </xdr:nvCxnSpPr>
      <xdr:spPr>
        <a:xfrm>
          <a:off x="17037050" y="666750"/>
          <a:ext cx="566204" cy="284985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355384</xdr:colOff>
      <xdr:row>4</xdr:row>
      <xdr:rowOff>132585</xdr:rowOff>
    </xdr:from>
    <xdr:to>
      <xdr:col>27</xdr:col>
      <xdr:colOff>469684</xdr:colOff>
      <xdr:row>5</xdr:row>
      <xdr:rowOff>56385</xdr:rowOff>
    </xdr:to>
    <xdr:sp macro="" textlink="">
      <xdr:nvSpPr>
        <xdr:cNvPr id="11" name="OCG_DotB">
          <a:extLst>
            <a:ext uri="{FF2B5EF4-FFF2-40B4-BE49-F238E27FC236}">
              <a16:creationId xmlns:a16="http://schemas.microsoft.com/office/drawing/2014/main" id="{5752B1ED-4C1D-9C52-949D-5C6B09301448}"/>
            </a:ext>
          </a:extLst>
        </xdr:cNvPr>
        <xdr:cNvSpPr/>
      </xdr:nvSpPr>
      <xdr:spPr>
        <a:xfrm>
          <a:off x="17546104" y="894585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437139</xdr:colOff>
      <xdr:row>4</xdr:row>
      <xdr:rowOff>154298</xdr:rowOff>
    </xdr:to>
    <xdr:cxnSp macro="">
      <xdr:nvCxnSpPr>
        <xdr:cNvPr id="12" name="OCG_VecA">
          <a:extLst>
            <a:ext uri="{FF2B5EF4-FFF2-40B4-BE49-F238E27FC236}">
              <a16:creationId xmlns:a16="http://schemas.microsoft.com/office/drawing/2014/main" id="{02C90A84-8BCA-7714-AA17-B560D5796639}"/>
            </a:ext>
          </a:extLst>
        </xdr:cNvPr>
        <xdr:cNvCxnSpPr/>
      </xdr:nvCxnSpPr>
      <xdr:spPr>
        <a:xfrm>
          <a:off x="17037050" y="666750"/>
          <a:ext cx="590809" cy="249548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379989</xdr:colOff>
      <xdr:row>4</xdr:row>
      <xdr:rowOff>97148</xdr:rowOff>
    </xdr:from>
    <xdr:to>
      <xdr:col>27</xdr:col>
      <xdr:colOff>494289</xdr:colOff>
      <xdr:row>5</xdr:row>
      <xdr:rowOff>20948</xdr:rowOff>
    </xdr:to>
    <xdr:sp macro="" textlink="">
      <xdr:nvSpPr>
        <xdr:cNvPr id="13" name="OCG_DotA">
          <a:extLst>
            <a:ext uri="{FF2B5EF4-FFF2-40B4-BE49-F238E27FC236}">
              <a16:creationId xmlns:a16="http://schemas.microsoft.com/office/drawing/2014/main" id="{3C32BC06-268A-2B3D-4AA5-D767CD960ACC}"/>
            </a:ext>
          </a:extLst>
        </xdr:cNvPr>
        <xdr:cNvSpPr/>
      </xdr:nvSpPr>
      <xdr:spPr>
        <a:xfrm>
          <a:off x="17570709" y="859148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4" name="OCG_Mode">
          <a:extLst>
            <a:ext uri="{FF2B5EF4-FFF2-40B4-BE49-F238E27FC236}">
              <a16:creationId xmlns:a16="http://schemas.microsoft.com/office/drawing/2014/main" id="{0DBF2A88-FF37-9DD4-46B9-3002568BC0F1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5" name="OCG_RdY">
          <a:extLst>
            <a:ext uri="{FF2B5EF4-FFF2-40B4-BE49-F238E27FC236}">
              <a16:creationId xmlns:a16="http://schemas.microsoft.com/office/drawing/2014/main" id="{C18B1862-81D1-08BF-C518-A4E9890FB776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109.24m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6" name="OCG_RdX">
          <a:extLst>
            <a:ext uri="{FF2B5EF4-FFF2-40B4-BE49-F238E27FC236}">
              <a16:creationId xmlns:a16="http://schemas.microsoft.com/office/drawing/2014/main" id="{56D3387D-ABFF-7155-15BC-D8666029E09E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7" name="OCG_RdT">
          <a:extLst>
            <a:ext uri="{FF2B5EF4-FFF2-40B4-BE49-F238E27FC236}">
              <a16:creationId xmlns:a16="http://schemas.microsoft.com/office/drawing/2014/main" id="{496231C2-DFF8-73C6-0FBA-8EB18E51B2F2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280.76m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8" name="OCG_PtbHdr">
          <a:extLst>
            <a:ext uri="{FF2B5EF4-FFF2-40B4-BE49-F238E27FC236}">
              <a16:creationId xmlns:a16="http://schemas.microsoft.com/office/drawing/2014/main" id="{7F008F37-6097-F591-753B-2E0F15C273EA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9" name="OCG_PtbY">
          <a:extLst>
            <a:ext uri="{FF2B5EF4-FFF2-40B4-BE49-F238E27FC236}">
              <a16:creationId xmlns:a16="http://schemas.microsoft.com/office/drawing/2014/main" id="{6B0D008F-D844-BCF8-FF99-2D4599B15B79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124.75m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20" name="OCG_PtbX">
          <a:extLst>
            <a:ext uri="{FF2B5EF4-FFF2-40B4-BE49-F238E27FC236}">
              <a16:creationId xmlns:a16="http://schemas.microsoft.com/office/drawing/2014/main" id="{F2664B10-59CD-B89F-ADE9-307F4E1BC439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21" name="OCG_PtbT">
          <a:extLst>
            <a:ext uri="{FF2B5EF4-FFF2-40B4-BE49-F238E27FC236}">
              <a16:creationId xmlns:a16="http://schemas.microsoft.com/office/drawing/2014/main" id="{3826C963-236E-37A9-091C-1E78AFAAB284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277.49m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7</xdr:col>
          <xdr:colOff>632460</xdr:colOff>
          <xdr:row>1</xdr:row>
          <xdr:rowOff>144780</xdr:rowOff>
        </xdr:to>
        <xdr:sp macro="" textlink="">
          <xdr:nvSpPr>
            <xdr:cNvPr id="65543" name="ContDI_NewCourse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5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22860</xdr:rowOff>
        </xdr:from>
        <xdr:to>
          <xdr:col>7</xdr:col>
          <xdr:colOff>632460</xdr:colOff>
          <xdr:row>3</xdr:row>
          <xdr:rowOff>152400</xdr:rowOff>
        </xdr:to>
        <xdr:sp macro="" textlink="">
          <xdr:nvSpPr>
            <xdr:cNvPr id="65545" name="ContDI_PullSurvey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15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Last Survey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495" customWidth="1"/>
    <col min="2" max="2" width="11.77734375" style="495" customWidth="1"/>
    <col min="3" max="3" width="8.77734375" style="495" customWidth="1"/>
    <col min="4" max="4" width="15.77734375" style="495" customWidth="1"/>
    <col min="5" max="5" width="9.77734375" style="495" customWidth="1"/>
    <col min="6" max="6" width="14.77734375" style="495" customWidth="1"/>
    <col min="7" max="7" width="13.77734375" style="495" customWidth="1"/>
    <col min="8" max="8" width="8.77734375" style="495" customWidth="1"/>
    <col min="9" max="9" width="2.5546875" style="495" customWidth="1"/>
    <col min="10" max="10" width="10.77734375" style="495" customWidth="1"/>
    <col min="11" max="11" width="4.77734375" style="495" customWidth="1"/>
    <col min="12" max="12" width="17.77734375" style="495" customWidth="1"/>
    <col min="13" max="13" width="4.77734375" style="495" customWidth="1"/>
    <col min="14" max="16" width="8.88671875" style="495"/>
    <col min="17" max="17" width="18.77734375" style="495" customWidth="1"/>
    <col min="18" max="20" width="8.77734375" style="495" customWidth="1"/>
    <col min="21" max="21" width="20.77734375" style="495" customWidth="1"/>
    <col min="22" max="22" width="17.77734375" style="495" customWidth="1"/>
    <col min="23" max="23" width="10.77734375" style="495" customWidth="1"/>
    <col min="24" max="16384" width="8.88671875" style="495"/>
  </cols>
  <sheetData>
    <row r="1" spans="1:23" ht="30" customHeight="1" x14ac:dyDescent="0.3">
      <c r="A1" s="697" t="s">
        <v>474</v>
      </c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/>
      <c r="T1"/>
      <c r="U1"/>
      <c r="V1"/>
      <c r="W1"/>
    </row>
    <row r="2" spans="1:23" ht="3" customHeight="1" x14ac:dyDescent="0.3">
      <c r="A2" s="498"/>
      <c r="B2" s="498"/>
      <c r="C2" s="498"/>
      <c r="D2" s="498"/>
      <c r="E2" s="498"/>
      <c r="F2" s="498"/>
      <c r="G2" s="498"/>
      <c r="H2" s="498"/>
      <c r="I2" s="498"/>
      <c r="J2" s="498"/>
      <c r="K2" s="498"/>
      <c r="L2" s="498"/>
      <c r="M2" s="498"/>
      <c r="N2" s="498"/>
      <c r="O2" s="498"/>
      <c r="P2" s="498"/>
      <c r="Q2" s="498"/>
      <c r="R2" s="498"/>
      <c r="S2"/>
      <c r="T2"/>
      <c r="U2"/>
      <c r="V2"/>
      <c r="W2"/>
    </row>
    <row r="3" spans="1:23" ht="16.05" customHeight="1" x14ac:dyDescent="0.3">
      <c r="A3" s="702" t="s">
        <v>475</v>
      </c>
      <c r="B3" s="703"/>
      <c r="C3" s="703"/>
      <c r="D3" s="703"/>
      <c r="E3" s="703"/>
      <c r="F3" s="703"/>
      <c r="G3" s="703"/>
      <c r="H3" s="704"/>
      <c r="J3" s="702" t="s">
        <v>946</v>
      </c>
      <c r="K3" s="703"/>
      <c r="L3" s="703"/>
      <c r="M3" s="703"/>
      <c r="N3" s="703"/>
      <c r="O3" s="703"/>
      <c r="P3" s="703"/>
      <c r="Q3" s="703"/>
      <c r="R3" s="704"/>
      <c r="S3"/>
      <c r="T3"/>
      <c r="U3"/>
      <c r="V3"/>
      <c r="W3"/>
    </row>
    <row r="4" spans="1:23" ht="10.95" customHeight="1" x14ac:dyDescent="0.3">
      <c r="A4" s="519"/>
      <c r="B4" s="705" t="s">
        <v>476</v>
      </c>
      <c r="C4" s="705"/>
      <c r="D4" s="706" t="s">
        <v>905</v>
      </c>
      <c r="E4" s="706"/>
      <c r="F4" s="548" t="s">
        <v>478</v>
      </c>
      <c r="G4" s="707" t="s">
        <v>561</v>
      </c>
      <c r="H4" s="708"/>
      <c r="J4" s="524" t="s">
        <v>527</v>
      </c>
      <c r="K4" s="745" t="s">
        <v>528</v>
      </c>
      <c r="L4" s="745"/>
      <c r="M4" s="745" t="s">
        <v>529</v>
      </c>
      <c r="N4" s="745"/>
      <c r="O4" s="745"/>
      <c r="P4" s="745" t="s">
        <v>530</v>
      </c>
      <c r="Q4" s="745"/>
      <c r="R4" s="746"/>
      <c r="S4"/>
      <c r="T4"/>
      <c r="U4"/>
      <c r="V4"/>
      <c r="W4"/>
    </row>
    <row r="5" spans="1:23" ht="12" customHeight="1" x14ac:dyDescent="0.3">
      <c r="A5" s="520"/>
      <c r="B5" s="698" t="s">
        <v>479</v>
      </c>
      <c r="C5" s="698"/>
      <c r="D5" s="699" t="s">
        <v>904</v>
      </c>
      <c r="E5" s="699"/>
      <c r="F5" s="517" t="s">
        <v>480</v>
      </c>
      <c r="G5" s="700" t="s">
        <v>350</v>
      </c>
      <c r="H5" s="701"/>
      <c r="J5" s="550" t="s">
        <v>626</v>
      </c>
      <c r="K5" s="728" t="s">
        <v>922</v>
      </c>
      <c r="L5" s="728"/>
      <c r="M5" s="729" t="s">
        <v>923</v>
      </c>
      <c r="N5" s="729"/>
      <c r="O5" s="729"/>
      <c r="P5" s="729" t="s">
        <v>924</v>
      </c>
      <c r="Q5" s="729"/>
      <c r="R5" s="730"/>
      <c r="S5"/>
      <c r="T5"/>
      <c r="U5"/>
      <c r="V5"/>
      <c r="W5"/>
    </row>
    <row r="6" spans="1:23" ht="12" customHeight="1" x14ac:dyDescent="0.3">
      <c r="A6" s="520"/>
      <c r="B6" s="698" t="s">
        <v>481</v>
      </c>
      <c r="C6" s="698"/>
      <c r="D6" s="699" t="s">
        <v>907</v>
      </c>
      <c r="E6" s="699"/>
      <c r="F6" s="517" t="s">
        <v>281</v>
      </c>
      <c r="G6" s="700" t="s">
        <v>903</v>
      </c>
      <c r="H6" s="701"/>
      <c r="J6" s="551" t="s">
        <v>640</v>
      </c>
      <c r="K6" s="709" t="s">
        <v>925</v>
      </c>
      <c r="L6" s="709"/>
      <c r="M6" s="710" t="s">
        <v>926</v>
      </c>
      <c r="N6" s="710"/>
      <c r="O6" s="710"/>
      <c r="P6" s="710" t="s">
        <v>927</v>
      </c>
      <c r="Q6" s="710"/>
      <c r="R6" s="711"/>
      <c r="S6"/>
      <c r="T6"/>
      <c r="U6"/>
      <c r="V6"/>
      <c r="W6"/>
    </row>
    <row r="7" spans="1:23" ht="12" customHeight="1" x14ac:dyDescent="0.3">
      <c r="A7" s="520"/>
      <c r="B7" s="698" t="s">
        <v>482</v>
      </c>
      <c r="C7" s="698"/>
      <c r="D7" s="699" t="s">
        <v>909</v>
      </c>
      <c r="E7" s="699"/>
      <c r="F7" s="517" t="s">
        <v>483</v>
      </c>
      <c r="G7" s="700">
        <v>990001</v>
      </c>
      <c r="H7" s="701"/>
      <c r="J7" s="550" t="s">
        <v>626</v>
      </c>
      <c r="K7" s="728" t="s">
        <v>928</v>
      </c>
      <c r="L7" s="728"/>
      <c r="M7" s="729" t="s">
        <v>929</v>
      </c>
      <c r="N7" s="729"/>
      <c r="O7" s="729"/>
      <c r="P7" s="729" t="s">
        <v>930</v>
      </c>
      <c r="Q7" s="729"/>
      <c r="R7" s="730"/>
      <c r="S7"/>
      <c r="T7"/>
      <c r="U7"/>
      <c r="V7"/>
      <c r="W7"/>
    </row>
    <row r="8" spans="1:23" ht="12" customHeight="1" x14ac:dyDescent="0.3">
      <c r="A8" s="520"/>
      <c r="B8" s="698" t="s">
        <v>484</v>
      </c>
      <c r="C8" s="698"/>
      <c r="D8" s="699" t="s">
        <v>897</v>
      </c>
      <c r="E8" s="699"/>
      <c r="F8" s="517" t="s">
        <v>485</v>
      </c>
      <c r="G8" s="700" t="s">
        <v>456</v>
      </c>
      <c r="H8" s="701"/>
      <c r="J8" s="551"/>
      <c r="K8" s="712"/>
      <c r="L8" s="712"/>
      <c r="M8" s="710"/>
      <c r="N8" s="710"/>
      <c r="O8" s="710"/>
      <c r="P8" s="710"/>
      <c r="Q8" s="710"/>
      <c r="R8" s="711"/>
      <c r="S8"/>
      <c r="T8"/>
      <c r="U8"/>
      <c r="V8"/>
      <c r="W8"/>
    </row>
    <row r="9" spans="1:23" ht="12" customHeight="1" x14ac:dyDescent="0.3">
      <c r="A9" s="520"/>
      <c r="B9" s="698" t="s">
        <v>486</v>
      </c>
      <c r="C9" s="698"/>
      <c r="D9" s="699" t="s">
        <v>688</v>
      </c>
      <c r="E9" s="699"/>
      <c r="F9" s="517" t="s">
        <v>487</v>
      </c>
      <c r="G9" s="713"/>
      <c r="H9" s="714"/>
      <c r="J9" s="550"/>
      <c r="K9" s="779"/>
      <c r="L9" s="779"/>
      <c r="M9" s="729"/>
      <c r="N9" s="729"/>
      <c r="O9" s="729"/>
      <c r="P9" s="729"/>
      <c r="Q9" s="729"/>
      <c r="R9" s="730"/>
      <c r="S9"/>
      <c r="T9"/>
      <c r="U9"/>
      <c r="V9"/>
      <c r="W9"/>
    </row>
    <row r="10" spans="1:23" ht="12" customHeight="1" x14ac:dyDescent="0.3">
      <c r="A10" s="521"/>
      <c r="B10" s="715" t="s">
        <v>488</v>
      </c>
      <c r="C10" s="715"/>
      <c r="D10" s="716" t="s">
        <v>560</v>
      </c>
      <c r="E10" s="716"/>
      <c r="F10" s="518" t="s">
        <v>489</v>
      </c>
      <c r="G10" s="717" t="b">
        <v>1</v>
      </c>
      <c r="H10" s="718"/>
      <c r="J10" s="551"/>
      <c r="K10" s="712"/>
      <c r="L10" s="712"/>
      <c r="M10" s="710"/>
      <c r="N10" s="710"/>
      <c r="O10" s="710"/>
      <c r="P10" s="710"/>
      <c r="Q10" s="710"/>
      <c r="R10" s="711"/>
      <c r="S10"/>
      <c r="T10"/>
      <c r="U10"/>
      <c r="V10"/>
      <c r="W10"/>
    </row>
    <row r="11" spans="1:23" ht="18" customHeight="1" x14ac:dyDescent="0.3">
      <c r="A11" s="496"/>
      <c r="H11" s="497"/>
      <c r="J11" s="552" t="s">
        <v>396</v>
      </c>
      <c r="K11" s="776" t="s">
        <v>546</v>
      </c>
      <c r="L11" s="776"/>
      <c r="M11" s="776" t="s">
        <v>547</v>
      </c>
      <c r="N11" s="776"/>
      <c r="O11" s="776" t="s">
        <v>145</v>
      </c>
      <c r="P11" s="776"/>
      <c r="Q11" s="777" t="s">
        <v>548</v>
      </c>
      <c r="R11" s="778"/>
      <c r="S11"/>
      <c r="T11"/>
      <c r="U11"/>
      <c r="V11"/>
      <c r="W11"/>
    </row>
    <row r="12" spans="1:23" ht="16.05" customHeight="1" x14ac:dyDescent="0.3">
      <c r="A12" s="731" t="s">
        <v>490</v>
      </c>
      <c r="B12" s="732"/>
      <c r="C12" s="732"/>
      <c r="D12" s="732"/>
      <c r="E12" s="732"/>
      <c r="F12" s="732"/>
      <c r="G12" s="732"/>
      <c r="H12" s="733"/>
      <c r="J12" s="553">
        <v>1</v>
      </c>
      <c r="K12" s="751">
        <v>570</v>
      </c>
      <c r="L12" s="751"/>
      <c r="M12" s="751">
        <v>426.95</v>
      </c>
      <c r="N12" s="751"/>
      <c r="O12" s="752">
        <v>33.194000000000003</v>
      </c>
      <c r="P12" s="752"/>
      <c r="Q12" s="753" t="s">
        <v>947</v>
      </c>
      <c r="R12" s="754"/>
      <c r="S12"/>
      <c r="T12"/>
      <c r="U12"/>
      <c r="V12"/>
      <c r="W12"/>
    </row>
    <row r="13" spans="1:23" ht="16.05" customHeight="1" x14ac:dyDescent="0.3">
      <c r="A13" s="519"/>
      <c r="B13" s="705" t="s">
        <v>491</v>
      </c>
      <c r="C13" s="705"/>
      <c r="D13" s="706" t="s">
        <v>689</v>
      </c>
      <c r="E13" s="706"/>
      <c r="F13" s="548" t="s">
        <v>180</v>
      </c>
      <c r="G13" s="707" t="s">
        <v>690</v>
      </c>
      <c r="H13" s="708"/>
      <c r="J13" s="554">
        <v>2</v>
      </c>
      <c r="K13" s="755">
        <v>542.46</v>
      </c>
      <c r="L13" s="755"/>
      <c r="M13" s="755">
        <v>426.51</v>
      </c>
      <c r="N13" s="755"/>
      <c r="O13" s="756">
        <v>33.256999999999998</v>
      </c>
      <c r="P13" s="756"/>
      <c r="Q13" s="757" t="s">
        <v>947</v>
      </c>
      <c r="R13" s="758"/>
      <c r="S13"/>
      <c r="T13"/>
      <c r="U13"/>
      <c r="V13"/>
      <c r="W13"/>
    </row>
    <row r="14" spans="1:23" ht="16.95" customHeight="1" x14ac:dyDescent="0.3">
      <c r="A14" s="520"/>
      <c r="B14" s="698" t="s">
        <v>492</v>
      </c>
      <c r="C14" s="698"/>
      <c r="D14" s="699" t="s">
        <v>691</v>
      </c>
      <c r="E14" s="699"/>
      <c r="F14" s="517" t="s">
        <v>493</v>
      </c>
      <c r="G14" s="700" t="s">
        <v>692</v>
      </c>
      <c r="H14" s="701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20"/>
      <c r="B15" s="698" t="s">
        <v>494</v>
      </c>
      <c r="C15" s="698"/>
      <c r="D15" s="699" t="s">
        <v>913</v>
      </c>
      <c r="E15" s="699"/>
      <c r="F15" s="517" t="s">
        <v>495</v>
      </c>
      <c r="G15" s="700" t="s">
        <v>900</v>
      </c>
      <c r="H15" s="701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21"/>
      <c r="B16" s="715" t="s">
        <v>2</v>
      </c>
      <c r="C16" s="715"/>
      <c r="D16" s="716" t="s">
        <v>693</v>
      </c>
      <c r="E16" s="716"/>
      <c r="F16" s="518" t="s">
        <v>496</v>
      </c>
      <c r="G16" s="717" t="s">
        <v>350</v>
      </c>
      <c r="H16" s="718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496"/>
      <c r="H17" s="497"/>
      <c r="S17"/>
      <c r="T17"/>
      <c r="U17"/>
      <c r="V17"/>
      <c r="W17"/>
    </row>
    <row r="18" spans="1:23" ht="18" customHeight="1" x14ac:dyDescent="0.3">
      <c r="A18" s="731" t="s">
        <v>497</v>
      </c>
      <c r="B18" s="732"/>
      <c r="C18" s="732"/>
      <c r="D18" s="732"/>
      <c r="E18" s="732"/>
      <c r="F18" s="732"/>
      <c r="G18" s="732"/>
      <c r="H18" s="733"/>
      <c r="J18" s="703" t="s">
        <v>531</v>
      </c>
      <c r="K18" s="703"/>
      <c r="L18" s="703"/>
      <c r="M18" s="703"/>
      <c r="N18" s="703"/>
      <c r="O18" s="703"/>
      <c r="P18" s="703"/>
      <c r="Q18" s="703"/>
      <c r="R18" s="703"/>
      <c r="S18"/>
      <c r="T18"/>
      <c r="U18"/>
      <c r="V18"/>
      <c r="W18"/>
    </row>
    <row r="19" spans="1:23" ht="13.95" customHeight="1" x14ac:dyDescent="0.3">
      <c r="A19" s="519"/>
      <c r="B19" s="705" t="s">
        <v>498</v>
      </c>
      <c r="C19" s="705"/>
      <c r="D19" s="706" t="s">
        <v>694</v>
      </c>
      <c r="E19" s="706"/>
      <c r="F19" s="548" t="s">
        <v>499</v>
      </c>
      <c r="G19" s="707" t="s">
        <v>559</v>
      </c>
      <c r="H19" s="708"/>
      <c r="J19" s="549" t="s">
        <v>532</v>
      </c>
      <c r="K19" s="745" t="s">
        <v>533</v>
      </c>
      <c r="L19" s="745"/>
      <c r="M19" s="745" t="s">
        <v>534</v>
      </c>
      <c r="N19" s="745"/>
      <c r="O19" s="745"/>
      <c r="P19" s="549" t="s">
        <v>535</v>
      </c>
      <c r="Q19" s="745" t="s">
        <v>536</v>
      </c>
      <c r="R19" s="745"/>
      <c r="S19"/>
      <c r="T19"/>
      <c r="U19"/>
      <c r="V19"/>
      <c r="W19"/>
    </row>
    <row r="20" spans="1:23" ht="18" customHeight="1" x14ac:dyDescent="0.3">
      <c r="A20" s="520"/>
      <c r="B20" s="698" t="s">
        <v>294</v>
      </c>
      <c r="C20" s="698"/>
      <c r="D20" s="699" t="s">
        <v>695</v>
      </c>
      <c r="E20" s="699"/>
      <c r="F20" s="517" t="s">
        <v>500</v>
      </c>
      <c r="G20" s="734">
        <v>46219</v>
      </c>
      <c r="H20" s="701"/>
      <c r="J20" s="527" t="s">
        <v>753</v>
      </c>
      <c r="K20" s="759" t="s">
        <v>537</v>
      </c>
      <c r="L20" s="759"/>
      <c r="M20" s="762" t="s">
        <v>931</v>
      </c>
      <c r="N20" s="762"/>
      <c r="O20" s="762"/>
      <c r="P20" s="525">
        <v>1</v>
      </c>
      <c r="Q20" s="760" t="s">
        <v>932</v>
      </c>
      <c r="R20" s="761"/>
      <c r="S20"/>
      <c r="T20"/>
      <c r="U20"/>
      <c r="V20"/>
      <c r="W20"/>
    </row>
    <row r="21" spans="1:23" ht="18" customHeight="1" x14ac:dyDescent="0.3">
      <c r="A21" s="520"/>
      <c r="B21" s="698" t="s">
        <v>331</v>
      </c>
      <c r="C21" s="698"/>
      <c r="D21" s="699" t="s">
        <v>696</v>
      </c>
      <c r="E21" s="699"/>
      <c r="F21" s="517" t="s">
        <v>332</v>
      </c>
      <c r="G21" s="700">
        <v>0.56311599999999995</v>
      </c>
      <c r="H21" s="701"/>
      <c r="J21" s="528" t="s">
        <v>753</v>
      </c>
      <c r="K21" s="735" t="s">
        <v>538</v>
      </c>
      <c r="L21" s="735"/>
      <c r="M21" s="740" t="s">
        <v>933</v>
      </c>
      <c r="N21" s="740"/>
      <c r="O21" s="740"/>
      <c r="P21" s="526">
        <v>3</v>
      </c>
      <c r="Q21" s="749" t="s">
        <v>934</v>
      </c>
      <c r="R21" s="750"/>
      <c r="S21"/>
      <c r="T21"/>
      <c r="U21"/>
      <c r="V21"/>
      <c r="W21"/>
    </row>
    <row r="22" spans="1:23" ht="18" customHeight="1" x14ac:dyDescent="0.3">
      <c r="A22" s="520"/>
      <c r="B22" s="698" t="s">
        <v>501</v>
      </c>
      <c r="C22" s="698"/>
      <c r="D22" s="699" t="s">
        <v>697</v>
      </c>
      <c r="E22" s="699"/>
      <c r="F22" s="517" t="s">
        <v>502</v>
      </c>
      <c r="G22" s="700">
        <v>0.25</v>
      </c>
      <c r="H22" s="701"/>
      <c r="J22" s="528" t="s">
        <v>753</v>
      </c>
      <c r="K22" s="735" t="s">
        <v>539</v>
      </c>
      <c r="L22" s="735"/>
      <c r="M22" s="740" t="s">
        <v>935</v>
      </c>
      <c r="N22" s="740"/>
      <c r="O22" s="740"/>
      <c r="P22" s="526">
        <v>110</v>
      </c>
      <c r="Q22" s="749" t="s">
        <v>936</v>
      </c>
      <c r="R22" s="750"/>
      <c r="S22"/>
      <c r="T22"/>
      <c r="U22"/>
      <c r="V22"/>
      <c r="W22"/>
    </row>
    <row r="23" spans="1:23" ht="18" customHeight="1" x14ac:dyDescent="0.3">
      <c r="A23" s="521"/>
      <c r="B23" s="715" t="s">
        <v>503</v>
      </c>
      <c r="C23" s="715"/>
      <c r="D23" s="716" t="s">
        <v>343</v>
      </c>
      <c r="E23" s="716"/>
      <c r="F23" s="518" t="s">
        <v>504</v>
      </c>
      <c r="G23" s="717" t="s">
        <v>345</v>
      </c>
      <c r="H23" s="718"/>
      <c r="J23" s="528" t="s">
        <v>753</v>
      </c>
      <c r="K23" s="735" t="s">
        <v>540</v>
      </c>
      <c r="L23" s="735"/>
      <c r="M23" s="740" t="s">
        <v>937</v>
      </c>
      <c r="N23" s="740"/>
      <c r="O23" s="740"/>
      <c r="P23" s="526">
        <v>18</v>
      </c>
      <c r="Q23" s="749" t="s">
        <v>938</v>
      </c>
      <c r="R23" s="750"/>
      <c r="S23"/>
      <c r="T23"/>
      <c r="U23"/>
      <c r="V23"/>
      <c r="W23"/>
    </row>
    <row r="24" spans="1:23" ht="18" customHeight="1" x14ac:dyDescent="0.3">
      <c r="A24" s="496"/>
      <c r="H24" s="497"/>
      <c r="J24" s="528" t="s">
        <v>753</v>
      </c>
      <c r="K24" s="735" t="s">
        <v>541</v>
      </c>
      <c r="L24" s="735"/>
      <c r="M24" s="740" t="s">
        <v>939</v>
      </c>
      <c r="N24" s="740"/>
      <c r="O24" s="740"/>
      <c r="P24" s="526">
        <v>145</v>
      </c>
      <c r="Q24" s="749" t="s">
        <v>940</v>
      </c>
      <c r="R24" s="750"/>
      <c r="S24"/>
      <c r="T24"/>
      <c r="U24"/>
      <c r="V24"/>
      <c r="W24"/>
    </row>
    <row r="25" spans="1:23" ht="18" customHeight="1" x14ac:dyDescent="0.3">
      <c r="A25" s="702" t="s">
        <v>505</v>
      </c>
      <c r="B25" s="703"/>
      <c r="C25" s="703"/>
      <c r="D25" s="703"/>
      <c r="E25" s="703"/>
      <c r="F25" s="703"/>
      <c r="G25" s="703"/>
      <c r="H25" s="704"/>
      <c r="J25" s="528" t="s">
        <v>753</v>
      </c>
      <c r="K25" s="735" t="s">
        <v>725</v>
      </c>
      <c r="L25" s="735"/>
      <c r="M25" s="740" t="s">
        <v>941</v>
      </c>
      <c r="N25" s="740"/>
      <c r="O25" s="740"/>
      <c r="P25" s="526">
        <v>20</v>
      </c>
      <c r="Q25" s="749" t="s">
        <v>942</v>
      </c>
      <c r="R25" s="750"/>
      <c r="S25"/>
      <c r="T25"/>
      <c r="U25"/>
      <c r="V25"/>
      <c r="W25"/>
    </row>
    <row r="26" spans="1:23" ht="16.05" customHeight="1" x14ac:dyDescent="0.3">
      <c r="A26" s="519"/>
      <c r="B26" s="705" t="s">
        <v>506</v>
      </c>
      <c r="C26" s="705"/>
      <c r="D26" s="706" t="s">
        <v>349</v>
      </c>
      <c r="E26" s="706"/>
      <c r="F26" s="548" t="s">
        <v>507</v>
      </c>
      <c r="G26" s="707" t="s">
        <v>346</v>
      </c>
      <c r="H26" s="708"/>
      <c r="J26" s="736" t="s">
        <v>943</v>
      </c>
      <c r="K26" s="737"/>
      <c r="L26" s="738" t="s">
        <v>944</v>
      </c>
      <c r="M26" s="739"/>
      <c r="N26" s="739"/>
      <c r="O26" s="739"/>
      <c r="P26" s="738" t="s">
        <v>945</v>
      </c>
      <c r="Q26" s="739"/>
      <c r="R26" s="775"/>
      <c r="S26"/>
      <c r="T26"/>
      <c r="U26"/>
      <c r="V26"/>
      <c r="W26"/>
    </row>
    <row r="27" spans="1:23" ht="19.95" customHeight="1" x14ac:dyDescent="0.3">
      <c r="A27" s="520"/>
      <c r="B27" s="698" t="s">
        <v>508</v>
      </c>
      <c r="C27" s="698"/>
      <c r="D27" s="699" t="s">
        <v>879</v>
      </c>
      <c r="E27" s="699"/>
      <c r="F27" s="517" t="s">
        <v>509</v>
      </c>
      <c r="G27" s="700" t="s">
        <v>343</v>
      </c>
      <c r="H27" s="701"/>
      <c r="J27" s="763" t="s">
        <v>542</v>
      </c>
      <c r="K27" s="764"/>
      <c r="L27" s="764"/>
      <c r="M27" s="764"/>
      <c r="N27" s="764"/>
      <c r="O27" s="764"/>
      <c r="P27" s="764"/>
      <c r="Q27" s="764"/>
      <c r="R27" s="765"/>
      <c r="S27"/>
      <c r="T27"/>
      <c r="U27"/>
      <c r="V27"/>
      <c r="W27"/>
    </row>
    <row r="28" spans="1:23" ht="12" customHeight="1" x14ac:dyDescent="0.3">
      <c r="A28" s="520"/>
      <c r="B28" s="698" t="s">
        <v>510</v>
      </c>
      <c r="C28" s="698"/>
      <c r="D28" s="699" t="s">
        <v>347</v>
      </c>
      <c r="E28" s="699"/>
      <c r="F28" s="517" t="s">
        <v>511</v>
      </c>
      <c r="G28" s="700" t="s">
        <v>343</v>
      </c>
      <c r="H28" s="701"/>
      <c r="J28" s="766" t="s">
        <v>543</v>
      </c>
      <c r="K28" s="745"/>
      <c r="L28" s="745"/>
      <c r="M28" s="745" t="s">
        <v>544</v>
      </c>
      <c r="N28" s="745"/>
      <c r="O28" s="745"/>
      <c r="P28" s="745"/>
      <c r="Q28" s="745"/>
      <c r="R28" s="746"/>
      <c r="S28"/>
      <c r="T28"/>
      <c r="U28"/>
      <c r="V28"/>
      <c r="W28"/>
    </row>
    <row r="29" spans="1:23" ht="22.05" customHeight="1" x14ac:dyDescent="0.3">
      <c r="A29" s="521"/>
      <c r="B29" s="715" t="s">
        <v>512</v>
      </c>
      <c r="C29" s="715"/>
      <c r="D29" s="716" t="s">
        <v>921</v>
      </c>
      <c r="E29" s="716"/>
      <c r="F29" s="518" t="s">
        <v>513</v>
      </c>
      <c r="G29" s="717" t="s">
        <v>346</v>
      </c>
      <c r="H29" s="718"/>
      <c r="J29" s="767"/>
      <c r="K29" s="768"/>
      <c r="L29" s="768"/>
      <c r="M29" s="769" t="s">
        <v>948</v>
      </c>
      <c r="N29" s="769"/>
      <c r="O29" s="769"/>
      <c r="P29" s="769"/>
      <c r="Q29" s="769"/>
      <c r="R29" s="770"/>
      <c r="S29"/>
      <c r="T29"/>
      <c r="U29"/>
      <c r="V29"/>
      <c r="W29"/>
    </row>
    <row r="30" spans="1:23" ht="22.05" customHeight="1" x14ac:dyDescent="0.3">
      <c r="A30" s="496"/>
      <c r="H30" s="497"/>
      <c r="J30" s="771"/>
      <c r="K30" s="772"/>
      <c r="L30" s="772"/>
      <c r="M30" s="773" t="s">
        <v>875</v>
      </c>
      <c r="N30" s="773"/>
      <c r="O30" s="773"/>
      <c r="P30" s="773"/>
      <c r="Q30" s="773"/>
      <c r="R30" s="774"/>
      <c r="S30"/>
      <c r="T30"/>
      <c r="U30"/>
      <c r="V30"/>
      <c r="W30"/>
    </row>
    <row r="31" spans="1:23" ht="18" customHeight="1" x14ac:dyDescent="0.3">
      <c r="A31" s="702" t="s">
        <v>514</v>
      </c>
      <c r="B31" s="703"/>
      <c r="C31" s="703"/>
      <c r="D31" s="703"/>
      <c r="E31" s="703"/>
      <c r="F31" s="703"/>
      <c r="G31" s="703"/>
      <c r="H31" s="704"/>
      <c r="S31"/>
      <c r="T31"/>
      <c r="U31"/>
      <c r="V31"/>
      <c r="W31"/>
    </row>
    <row r="32" spans="1:23" ht="18" customHeight="1" x14ac:dyDescent="0.3">
      <c r="A32" s="519"/>
      <c r="B32" s="705" t="s">
        <v>515</v>
      </c>
      <c r="C32" s="705"/>
      <c r="D32" s="706" t="s">
        <v>906</v>
      </c>
      <c r="E32" s="706"/>
      <c r="F32" s="548" t="s">
        <v>516</v>
      </c>
      <c r="G32" s="707" t="s">
        <v>892</v>
      </c>
      <c r="H32" s="708"/>
      <c r="J32" s="703" t="s">
        <v>545</v>
      </c>
      <c r="K32" s="703"/>
      <c r="L32" s="703"/>
      <c r="M32" s="703"/>
      <c r="N32" s="703"/>
      <c r="O32" s="703"/>
      <c r="P32" s="703"/>
      <c r="Q32" s="703"/>
      <c r="R32" s="703"/>
      <c r="S32"/>
      <c r="T32"/>
      <c r="U32"/>
      <c r="V32"/>
      <c r="W32"/>
    </row>
    <row r="33" spans="1:23" ht="16.05" customHeight="1" x14ac:dyDescent="0.3">
      <c r="A33" s="520"/>
      <c r="B33" s="698" t="s">
        <v>517</v>
      </c>
      <c r="C33" s="698"/>
      <c r="D33" s="699" t="s">
        <v>911</v>
      </c>
      <c r="E33" s="699"/>
      <c r="F33" s="517" t="s">
        <v>518</v>
      </c>
      <c r="G33" s="713"/>
      <c r="H33" s="714"/>
      <c r="J33" s="719"/>
      <c r="K33" s="720"/>
      <c r="L33" s="720"/>
      <c r="M33" s="720"/>
      <c r="N33" s="720"/>
      <c r="O33" s="720"/>
      <c r="P33" s="720"/>
      <c r="Q33" s="720"/>
      <c r="R33" s="721"/>
      <c r="S33"/>
      <c r="T33"/>
      <c r="U33"/>
      <c r="V33"/>
      <c r="W33"/>
    </row>
    <row r="34" spans="1:23" ht="16.05" customHeight="1" x14ac:dyDescent="0.3">
      <c r="A34" s="520"/>
      <c r="B34" s="698" t="s">
        <v>519</v>
      </c>
      <c r="C34" s="698"/>
      <c r="D34" s="699" t="s">
        <v>893</v>
      </c>
      <c r="E34" s="699"/>
      <c r="F34" s="517" t="s">
        <v>520</v>
      </c>
      <c r="G34" s="713"/>
      <c r="H34" s="714"/>
      <c r="J34" s="722"/>
      <c r="K34" s="723"/>
      <c r="L34" s="723"/>
      <c r="M34" s="723"/>
      <c r="N34" s="723"/>
      <c r="O34" s="723"/>
      <c r="P34" s="723"/>
      <c r="Q34" s="723"/>
      <c r="R34" s="724"/>
      <c r="S34"/>
      <c r="T34"/>
      <c r="U34"/>
      <c r="V34"/>
      <c r="W34"/>
    </row>
    <row r="35" spans="1:23" ht="16.05" customHeight="1" x14ac:dyDescent="0.3">
      <c r="A35" s="520"/>
      <c r="B35" s="698" t="s">
        <v>521</v>
      </c>
      <c r="C35" s="698"/>
      <c r="D35" s="699" t="s">
        <v>919</v>
      </c>
      <c r="E35" s="699"/>
      <c r="F35" s="517" t="s">
        <v>522</v>
      </c>
      <c r="G35" s="747" t="s">
        <v>891</v>
      </c>
      <c r="H35" s="748"/>
      <c r="J35" s="722"/>
      <c r="K35" s="723"/>
      <c r="L35" s="723"/>
      <c r="M35" s="723"/>
      <c r="N35" s="723"/>
      <c r="O35" s="723"/>
      <c r="P35" s="723"/>
      <c r="Q35" s="723"/>
      <c r="R35" s="724"/>
      <c r="S35"/>
      <c r="T35"/>
      <c r="U35"/>
      <c r="V35"/>
      <c r="W35"/>
    </row>
    <row r="36" spans="1:23" ht="16.05" customHeight="1" x14ac:dyDescent="0.3">
      <c r="A36" s="520"/>
      <c r="B36" s="698" t="s">
        <v>523</v>
      </c>
      <c r="C36" s="698"/>
      <c r="D36" s="699" t="s">
        <v>901</v>
      </c>
      <c r="E36" s="699"/>
      <c r="F36" s="517" t="s">
        <v>524</v>
      </c>
      <c r="G36" s="747" t="s">
        <v>917</v>
      </c>
      <c r="H36" s="748"/>
      <c r="J36" s="722"/>
      <c r="K36" s="723"/>
      <c r="L36" s="723"/>
      <c r="M36" s="723"/>
      <c r="N36" s="723"/>
      <c r="O36" s="723"/>
      <c r="P36" s="723"/>
      <c r="Q36" s="723"/>
      <c r="R36" s="724"/>
      <c r="S36"/>
      <c r="T36"/>
      <c r="U36"/>
      <c r="V36"/>
      <c r="W36"/>
    </row>
    <row r="37" spans="1:23" ht="16.05" customHeight="1" x14ac:dyDescent="0.3">
      <c r="A37" s="522"/>
      <c r="B37" s="741" t="s">
        <v>525</v>
      </c>
      <c r="C37" s="741"/>
      <c r="D37" s="742" t="s">
        <v>899</v>
      </c>
      <c r="E37" s="742"/>
      <c r="F37" s="523" t="s">
        <v>526</v>
      </c>
      <c r="G37" s="743" t="s">
        <v>894</v>
      </c>
      <c r="H37" s="744"/>
      <c r="J37" s="725"/>
      <c r="K37" s="726"/>
      <c r="L37" s="726"/>
      <c r="M37" s="726"/>
      <c r="N37" s="726"/>
      <c r="O37" s="726"/>
      <c r="P37" s="726"/>
      <c r="Q37" s="726"/>
      <c r="R37" s="727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398">
        <v>29674</v>
      </c>
      <c r="B1" s="784" t="str">
        <f>Setup!D5</f>
        <v>NWE HZ WILLOWBEND 04-22-68-08 - demo-rig -</v>
      </c>
      <c r="C1" s="785"/>
      <c r="D1" s="785"/>
      <c r="E1" s="785"/>
      <c r="F1" s="786"/>
      <c r="G1" s="786"/>
      <c r="H1" s="786"/>
      <c r="I1" s="787"/>
    </row>
    <row r="2" spans="1:21" ht="19.2" thickBot="1" x14ac:dyDescent="0.35">
      <c r="A2" s="399"/>
      <c r="B2" s="4" t="s">
        <v>716</v>
      </c>
      <c r="C2" s="3" t="s">
        <v>6</v>
      </c>
      <c r="D2" s="166"/>
      <c r="E2" s="5" t="s">
        <v>7</v>
      </c>
      <c r="F2" s="403"/>
      <c r="G2" s="402" t="s">
        <v>8</v>
      </c>
      <c r="H2" s="404" t="s">
        <v>9</v>
      </c>
      <c r="I2" s="404" t="s">
        <v>10</v>
      </c>
    </row>
    <row r="3" spans="1:21" ht="18" thickBot="1" x14ac:dyDescent="0.35">
      <c r="A3" s="400"/>
      <c r="B3" s="1" t="s">
        <v>11</v>
      </c>
      <c r="C3" s="780">
        <v>46224</v>
      </c>
      <c r="D3" s="781"/>
      <c r="E3" s="170">
        <v>7070</v>
      </c>
      <c r="F3" s="17"/>
      <c r="G3" s="18">
        <f>IF(ISBLANK(E3),"",E3)</f>
        <v>7070</v>
      </c>
      <c r="H3" s="171" t="s">
        <v>458</v>
      </c>
      <c r="I3" s="172"/>
      <c r="K3" s="782"/>
      <c r="L3" s="782"/>
      <c r="M3" s="782"/>
      <c r="N3" s="782"/>
      <c r="O3" s="782"/>
    </row>
    <row r="4" spans="1:21" ht="18.600000000000001" thickBot="1" x14ac:dyDescent="0.4">
      <c r="A4" s="400"/>
      <c r="B4" s="1" t="s">
        <v>12</v>
      </c>
      <c r="C4" s="780">
        <f t="shared" ref="C4:C35" si="0">IF(E4&lt;&gt;"",C3+1,"")</f>
        <v>46225</v>
      </c>
      <c r="D4" s="781"/>
      <c r="E4" s="170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69"/>
      <c r="Q4" s="169"/>
      <c r="R4" s="169"/>
    </row>
    <row r="5" spans="1:21" ht="20.25" customHeight="1" thickBot="1" x14ac:dyDescent="0.35">
      <c r="A5" s="400"/>
      <c r="B5" s="1" t="s">
        <v>13</v>
      </c>
      <c r="C5" s="780">
        <f t="shared" si="0"/>
        <v>46226</v>
      </c>
      <c r="D5" s="781"/>
      <c r="E5" s="170">
        <v>8435</v>
      </c>
      <c r="F5" s="17"/>
      <c r="G5" s="18">
        <f>IF(ISBLANK(E5),"",SUM($E$3:E5))</f>
        <v>42150</v>
      </c>
      <c r="H5" s="21"/>
      <c r="K5" s="783"/>
      <c r="L5" s="783"/>
      <c r="M5" s="783"/>
      <c r="N5" s="783"/>
      <c r="O5" s="783"/>
      <c r="P5" s="168"/>
      <c r="Q5" s="168"/>
      <c r="R5" s="168"/>
    </row>
    <row r="6" spans="1:21" ht="18" thickBot="1" x14ac:dyDescent="0.35">
      <c r="A6" s="400"/>
      <c r="B6" s="1" t="s">
        <v>14</v>
      </c>
      <c r="C6" s="780">
        <f t="shared" si="0"/>
        <v>46227</v>
      </c>
      <c r="D6" s="781"/>
      <c r="E6" s="170">
        <v>28525</v>
      </c>
      <c r="F6" s="17"/>
      <c r="G6" s="18">
        <f>IF(ISBLANK(E6),"",SUM($E$3:E6))</f>
        <v>70675</v>
      </c>
      <c r="H6" s="21"/>
      <c r="K6" s="168"/>
      <c r="L6" s="168"/>
      <c r="M6" s="168"/>
      <c r="N6" s="168"/>
      <c r="O6" s="168"/>
      <c r="P6" s="168"/>
      <c r="Q6" s="168"/>
      <c r="R6" s="168"/>
    </row>
    <row r="7" spans="1:21" ht="18" thickBot="1" x14ac:dyDescent="0.35">
      <c r="A7" s="400"/>
      <c r="B7" s="2" t="s">
        <v>15</v>
      </c>
      <c r="C7" s="780">
        <f t="shared" si="0"/>
        <v>46228</v>
      </c>
      <c r="D7" s="781"/>
      <c r="E7" s="170">
        <v>10375</v>
      </c>
      <c r="F7" s="17"/>
      <c r="G7" s="18">
        <f>IF(ISBLANK(E7),"",SUM($E$3:E7))</f>
        <v>81050</v>
      </c>
      <c r="H7" s="21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167"/>
    </row>
    <row r="8" spans="1:21" ht="18" thickBot="1" x14ac:dyDescent="0.35">
      <c r="A8" s="400"/>
      <c r="B8" s="2" t="s">
        <v>16</v>
      </c>
      <c r="C8" s="780">
        <f t="shared" si="0"/>
        <v>46229</v>
      </c>
      <c r="D8" s="781"/>
      <c r="E8" s="170">
        <v>10475</v>
      </c>
      <c r="F8" s="17"/>
      <c r="G8" s="18">
        <f>IF(ISBLANK(E8),"",SUM($E$3:E8))</f>
        <v>91525</v>
      </c>
      <c r="H8" s="21"/>
      <c r="K8" s="167"/>
      <c r="L8" s="167"/>
      <c r="M8" s="167"/>
      <c r="N8" s="167"/>
      <c r="O8" s="167"/>
      <c r="P8" s="167"/>
      <c r="Q8" s="167"/>
      <c r="R8" s="167"/>
    </row>
    <row r="9" spans="1:21" ht="18" thickBot="1" x14ac:dyDescent="0.35">
      <c r="A9" s="400"/>
      <c r="B9" s="2" t="s">
        <v>17</v>
      </c>
      <c r="C9" s="780">
        <f t="shared" si="0"/>
        <v>46230</v>
      </c>
      <c r="D9" s="781"/>
      <c r="E9" s="170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00"/>
      <c r="B10" s="2" t="s">
        <v>18</v>
      </c>
      <c r="C10" s="780">
        <f t="shared" si="0"/>
        <v>46231</v>
      </c>
      <c r="D10" s="781"/>
      <c r="E10" s="170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00"/>
      <c r="B11" s="2" t="s">
        <v>19</v>
      </c>
      <c r="C11" s="780">
        <f t="shared" si="0"/>
        <v>46232</v>
      </c>
      <c r="D11" s="781"/>
      <c r="E11" s="170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00"/>
      <c r="B12" s="2" t="s">
        <v>20</v>
      </c>
      <c r="C12" s="780">
        <f t="shared" si="0"/>
        <v>46233</v>
      </c>
      <c r="D12" s="781"/>
      <c r="E12" s="170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00"/>
      <c r="B13" s="2" t="s">
        <v>21</v>
      </c>
      <c r="C13" s="780">
        <f t="shared" si="0"/>
        <v>46234</v>
      </c>
      <c r="D13" s="781"/>
      <c r="E13" s="170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00"/>
      <c r="B14" s="2" t="s">
        <v>22</v>
      </c>
      <c r="C14" s="780">
        <f t="shared" si="0"/>
        <v>46235</v>
      </c>
      <c r="D14" s="781"/>
      <c r="E14" s="170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00"/>
      <c r="B15" s="2" t="s">
        <v>23</v>
      </c>
      <c r="C15" s="780">
        <f t="shared" si="0"/>
        <v>46236</v>
      </c>
      <c r="D15" s="781"/>
      <c r="E15" s="170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00"/>
      <c r="B16" s="2" t="s">
        <v>24</v>
      </c>
      <c r="C16" s="780">
        <f t="shared" si="0"/>
        <v>46237</v>
      </c>
      <c r="D16" s="781"/>
      <c r="E16" s="170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00"/>
      <c r="B17" s="2" t="s">
        <v>25</v>
      </c>
      <c r="C17" s="780">
        <f t="shared" si="0"/>
        <v>46238</v>
      </c>
      <c r="D17" s="781"/>
      <c r="E17" s="170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00"/>
      <c r="B18" s="2" t="s">
        <v>26</v>
      </c>
      <c r="C18" s="780">
        <f t="shared" si="0"/>
        <v>46239</v>
      </c>
      <c r="D18" s="781"/>
      <c r="E18" s="170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00"/>
      <c r="B19" s="2" t="s">
        <v>27</v>
      </c>
      <c r="C19" s="780">
        <f t="shared" si="0"/>
        <v>46240</v>
      </c>
      <c r="D19" s="781"/>
      <c r="E19" s="170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00"/>
      <c r="B20" s="2" t="s">
        <v>28</v>
      </c>
      <c r="C20" s="780">
        <f t="shared" si="0"/>
        <v>46241</v>
      </c>
      <c r="D20" s="781"/>
      <c r="E20" s="170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00"/>
      <c r="B21" s="2" t="s">
        <v>29</v>
      </c>
      <c r="C21" s="780">
        <f t="shared" si="0"/>
        <v>46242</v>
      </c>
      <c r="D21" s="781"/>
      <c r="E21" s="170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00"/>
      <c r="B22" s="2" t="s">
        <v>30</v>
      </c>
      <c r="C22" s="780">
        <f t="shared" si="0"/>
        <v>46243</v>
      </c>
      <c r="D22" s="781"/>
      <c r="E22" s="170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00"/>
      <c r="B23" s="2" t="s">
        <v>31</v>
      </c>
      <c r="C23" s="780" t="str">
        <f t="shared" si="0"/>
        <v/>
      </c>
      <c r="D23" s="781"/>
      <c r="E23" s="170"/>
      <c r="F23" s="17"/>
      <c r="G23" s="18" t="str">
        <f>IF(ISBLANK(E23),"",SUM($E$3:E23))</f>
        <v/>
      </c>
      <c r="H23" s="21"/>
    </row>
    <row r="24" spans="1:8" ht="18" thickBot="1" x14ac:dyDescent="0.35">
      <c r="A24" s="400"/>
      <c r="B24" s="2" t="s">
        <v>32</v>
      </c>
      <c r="C24" s="780" t="str">
        <f t="shared" si="0"/>
        <v/>
      </c>
      <c r="D24" s="781"/>
      <c r="E24" s="170"/>
      <c r="F24" s="17"/>
      <c r="G24" s="18" t="str">
        <f>IF(ISBLANK(E24),"",SUM($E$3:E24))</f>
        <v/>
      </c>
      <c r="H24" s="21"/>
    </row>
    <row r="25" spans="1:8" ht="18" thickBot="1" x14ac:dyDescent="0.35">
      <c r="A25" s="400"/>
      <c r="B25" s="2" t="s">
        <v>33</v>
      </c>
      <c r="C25" s="780" t="str">
        <f t="shared" si="0"/>
        <v/>
      </c>
      <c r="D25" s="781"/>
      <c r="E25" s="170"/>
      <c r="F25" s="17"/>
      <c r="G25" s="18" t="str">
        <f>IF(ISBLANK(E25),"",SUM($E$3:E25))</f>
        <v/>
      </c>
      <c r="H25" s="21"/>
    </row>
    <row r="26" spans="1:8" ht="18" thickBot="1" x14ac:dyDescent="0.35">
      <c r="A26" s="400"/>
      <c r="B26" s="2" t="s">
        <v>34</v>
      </c>
      <c r="C26" s="780" t="str">
        <f t="shared" si="0"/>
        <v/>
      </c>
      <c r="D26" s="781"/>
      <c r="E26" s="170"/>
      <c r="F26" s="17"/>
      <c r="G26" s="18" t="str">
        <f>IF(ISBLANK(E26),"",SUM($E$3:E26))</f>
        <v/>
      </c>
      <c r="H26" s="21"/>
    </row>
    <row r="27" spans="1:8" ht="18" thickBot="1" x14ac:dyDescent="0.35">
      <c r="A27" s="400"/>
      <c r="B27" s="2" t="s">
        <v>35</v>
      </c>
      <c r="C27" s="780" t="str">
        <f t="shared" si="0"/>
        <v/>
      </c>
      <c r="D27" s="781"/>
      <c r="E27" s="170"/>
      <c r="F27" s="17"/>
      <c r="G27" s="18" t="str">
        <f>IF(ISBLANK(E27),"",SUM($E$3:E27))</f>
        <v/>
      </c>
      <c r="H27" s="21"/>
    </row>
    <row r="28" spans="1:8" ht="18" thickBot="1" x14ac:dyDescent="0.35">
      <c r="A28" s="400"/>
      <c r="B28" s="2" t="s">
        <v>36</v>
      </c>
      <c r="C28" s="780" t="str">
        <f t="shared" si="0"/>
        <v/>
      </c>
      <c r="D28" s="781"/>
      <c r="E28" s="170"/>
      <c r="F28" s="17"/>
      <c r="G28" s="18" t="str">
        <f>IF(ISBLANK(E28),"",SUM($E$3:E28))</f>
        <v/>
      </c>
      <c r="H28" s="21"/>
    </row>
    <row r="29" spans="1:8" ht="18" thickBot="1" x14ac:dyDescent="0.35">
      <c r="A29" s="400"/>
      <c r="B29" s="2" t="s">
        <v>37</v>
      </c>
      <c r="C29" s="780" t="str">
        <f t="shared" si="0"/>
        <v/>
      </c>
      <c r="D29" s="781"/>
      <c r="E29" s="170"/>
      <c r="F29" s="17"/>
      <c r="G29" s="18" t="str">
        <f>IF(ISBLANK(E29),"",SUM($E$3:E29))</f>
        <v/>
      </c>
      <c r="H29" s="21"/>
    </row>
    <row r="30" spans="1:8" ht="18" thickBot="1" x14ac:dyDescent="0.35">
      <c r="A30" s="400"/>
      <c r="B30" s="2" t="s">
        <v>38</v>
      </c>
      <c r="C30" s="780" t="str">
        <f t="shared" si="0"/>
        <v/>
      </c>
      <c r="D30" s="781"/>
      <c r="E30" s="170"/>
      <c r="F30" s="17"/>
      <c r="G30" s="18" t="str">
        <f>IF(ISBLANK(E30),"",SUM($E$3:E30))</f>
        <v/>
      </c>
      <c r="H30" s="21"/>
    </row>
    <row r="31" spans="1:8" ht="18" thickBot="1" x14ac:dyDescent="0.35">
      <c r="A31" s="400"/>
      <c r="B31" s="2" t="s">
        <v>39</v>
      </c>
      <c r="C31" s="780" t="str">
        <f t="shared" si="0"/>
        <v/>
      </c>
      <c r="D31" s="781"/>
      <c r="E31" s="170"/>
      <c r="F31" s="17"/>
      <c r="G31" s="18" t="str">
        <f>IF(ISBLANK(E31),"",SUM($E$3:E31))</f>
        <v/>
      </c>
      <c r="H31" s="21"/>
    </row>
    <row r="32" spans="1:8" ht="18" thickBot="1" x14ac:dyDescent="0.35">
      <c r="A32" s="400"/>
      <c r="B32" s="2" t="s">
        <v>40</v>
      </c>
      <c r="C32" s="780" t="str">
        <f t="shared" si="0"/>
        <v/>
      </c>
      <c r="D32" s="781"/>
      <c r="E32" s="170"/>
      <c r="F32" s="17"/>
      <c r="G32" s="18" t="str">
        <f>IF(ISBLANK(E32),"",SUM($E$3:E32))</f>
        <v/>
      </c>
      <c r="H32" s="21"/>
    </row>
    <row r="33" spans="1:8" ht="18" thickBot="1" x14ac:dyDescent="0.35">
      <c r="A33" s="400"/>
      <c r="B33" s="2" t="s">
        <v>41</v>
      </c>
      <c r="C33" s="780" t="str">
        <f t="shared" si="0"/>
        <v/>
      </c>
      <c r="D33" s="781"/>
      <c r="E33" s="170"/>
      <c r="F33" s="17"/>
      <c r="G33" s="18" t="str">
        <f>IF(ISBLANK(E33),"",SUM($E$3:E33))</f>
        <v/>
      </c>
      <c r="H33" s="21"/>
    </row>
    <row r="34" spans="1:8" ht="18" thickBot="1" x14ac:dyDescent="0.35">
      <c r="A34" s="400"/>
      <c r="B34" s="2" t="s">
        <v>42</v>
      </c>
      <c r="C34" s="780" t="str">
        <f t="shared" si="0"/>
        <v/>
      </c>
      <c r="D34" s="781"/>
      <c r="E34" s="170"/>
      <c r="F34" s="17"/>
      <c r="G34" s="18" t="str">
        <f>IF(ISBLANK(E34),"",SUM($E$3:E34))</f>
        <v/>
      </c>
      <c r="H34" s="21"/>
    </row>
    <row r="35" spans="1:8" ht="18" thickBot="1" x14ac:dyDescent="0.35">
      <c r="A35" s="400"/>
      <c r="B35" s="2" t="s">
        <v>43</v>
      </c>
      <c r="C35" s="780" t="str">
        <f t="shared" si="0"/>
        <v/>
      </c>
      <c r="D35" s="781"/>
      <c r="E35" s="170"/>
      <c r="F35" s="17"/>
      <c r="G35" s="18" t="str">
        <f>IF(ISBLANK(E35),"",SUM($E$3:E35))</f>
        <v/>
      </c>
      <c r="H35" s="21"/>
    </row>
    <row r="36" spans="1:8" ht="18" thickBot="1" x14ac:dyDescent="0.35">
      <c r="A36" s="400"/>
      <c r="B36" s="2" t="s">
        <v>44</v>
      </c>
      <c r="C36" s="780" t="str">
        <f t="shared" ref="C36:C72" si="1">IF(E36&lt;&gt;"",C35+1,"")</f>
        <v/>
      </c>
      <c r="D36" s="781"/>
      <c r="E36" s="170"/>
      <c r="F36" s="17"/>
      <c r="G36" s="18" t="str">
        <f>IF(ISBLANK(E36),"",SUM($E$3:E36))</f>
        <v/>
      </c>
      <c r="H36" s="21"/>
    </row>
    <row r="37" spans="1:8" ht="18" thickBot="1" x14ac:dyDescent="0.35">
      <c r="A37" s="400"/>
      <c r="B37" s="2" t="s">
        <v>45</v>
      </c>
      <c r="C37" s="780" t="str">
        <f t="shared" si="1"/>
        <v/>
      </c>
      <c r="D37" s="781"/>
      <c r="E37" s="170"/>
      <c r="F37" s="17"/>
      <c r="G37" s="18" t="str">
        <f>IF(ISBLANK(E37),"",SUM($E$3:E37))</f>
        <v/>
      </c>
      <c r="H37" s="21"/>
    </row>
    <row r="38" spans="1:8" ht="18" thickBot="1" x14ac:dyDescent="0.35">
      <c r="A38" s="400"/>
      <c r="B38" s="2" t="s">
        <v>46</v>
      </c>
      <c r="C38" s="780" t="str">
        <f t="shared" si="1"/>
        <v/>
      </c>
      <c r="D38" s="781"/>
      <c r="E38" s="170"/>
      <c r="F38" s="17"/>
      <c r="G38" s="18" t="str">
        <f>IF(ISBLANK(E38),"",SUM($E$3:E38))</f>
        <v/>
      </c>
      <c r="H38" s="21"/>
    </row>
    <row r="39" spans="1:8" ht="18" thickBot="1" x14ac:dyDescent="0.35">
      <c r="A39" s="400"/>
      <c r="B39" s="2" t="s">
        <v>47</v>
      </c>
      <c r="C39" s="780" t="str">
        <f t="shared" si="1"/>
        <v/>
      </c>
      <c r="D39" s="781"/>
      <c r="E39" s="170"/>
      <c r="F39" s="17"/>
      <c r="G39" s="18" t="str">
        <f>IF(ISBLANK(E39),"",SUM($E$3:E39))</f>
        <v/>
      </c>
      <c r="H39" s="21"/>
    </row>
    <row r="40" spans="1:8" ht="18" thickBot="1" x14ac:dyDescent="0.35">
      <c r="A40" s="400"/>
      <c r="B40" s="2" t="s">
        <v>48</v>
      </c>
      <c r="C40" s="780" t="str">
        <f t="shared" si="1"/>
        <v/>
      </c>
      <c r="D40" s="781"/>
      <c r="E40" s="170"/>
      <c r="F40" s="17"/>
      <c r="G40" s="18" t="str">
        <f>IF(ISBLANK(E40),"",SUM($E$3:E40))</f>
        <v/>
      </c>
      <c r="H40" s="21"/>
    </row>
    <row r="41" spans="1:8" ht="18" thickBot="1" x14ac:dyDescent="0.35">
      <c r="A41" s="400"/>
      <c r="B41" s="2" t="s">
        <v>49</v>
      </c>
      <c r="C41" s="780" t="str">
        <f t="shared" si="1"/>
        <v/>
      </c>
      <c r="D41" s="781"/>
      <c r="E41" s="170"/>
      <c r="F41" s="17"/>
      <c r="G41" s="18" t="str">
        <f>IF(ISBLANK(E41),"",SUM($E$3:E41))</f>
        <v/>
      </c>
      <c r="H41" s="21"/>
    </row>
    <row r="42" spans="1:8" ht="18" thickBot="1" x14ac:dyDescent="0.35">
      <c r="A42" s="400"/>
      <c r="B42" s="2" t="s">
        <v>50</v>
      </c>
      <c r="C42" s="780" t="str">
        <f t="shared" si="1"/>
        <v/>
      </c>
      <c r="D42" s="781"/>
      <c r="E42" s="170"/>
      <c r="F42" s="17"/>
      <c r="G42" s="18" t="str">
        <f>IF(ISBLANK(E42),"",SUM($E$3:E42))</f>
        <v/>
      </c>
      <c r="H42" s="21"/>
    </row>
    <row r="43" spans="1:8" ht="18" thickBot="1" x14ac:dyDescent="0.35">
      <c r="A43" s="400"/>
      <c r="B43" s="2" t="s">
        <v>51</v>
      </c>
      <c r="C43" s="780" t="str">
        <f t="shared" si="1"/>
        <v/>
      </c>
      <c r="D43" s="781"/>
      <c r="E43" s="170"/>
      <c r="F43" s="17"/>
      <c r="G43" s="18" t="str">
        <f>IF(ISBLANK(E43),"",SUM($E$3:E43))</f>
        <v/>
      </c>
      <c r="H43" s="21"/>
    </row>
    <row r="44" spans="1:8" ht="18" thickBot="1" x14ac:dyDescent="0.35">
      <c r="A44" s="400"/>
      <c r="B44" s="2" t="s">
        <v>52</v>
      </c>
      <c r="C44" s="780" t="str">
        <f t="shared" si="1"/>
        <v/>
      </c>
      <c r="D44" s="781"/>
      <c r="E44" s="170"/>
      <c r="F44" s="17"/>
      <c r="G44" s="18" t="str">
        <f>IF(ISBLANK(E44),"",SUM($E$3:E44))</f>
        <v/>
      </c>
      <c r="H44" s="21"/>
    </row>
    <row r="45" spans="1:8" ht="18" thickBot="1" x14ac:dyDescent="0.35">
      <c r="A45" s="400"/>
      <c r="B45" s="2" t="s">
        <v>53</v>
      </c>
      <c r="C45" s="780" t="str">
        <f t="shared" si="1"/>
        <v/>
      </c>
      <c r="D45" s="781"/>
      <c r="E45" s="170"/>
      <c r="F45" s="17"/>
      <c r="G45" s="18" t="str">
        <f>IF(ISBLANK(E45),"",SUM($E$3:E45))</f>
        <v/>
      </c>
      <c r="H45" s="21"/>
    </row>
    <row r="46" spans="1:8" ht="18" thickBot="1" x14ac:dyDescent="0.35">
      <c r="A46" s="400"/>
      <c r="B46" s="2" t="s">
        <v>54</v>
      </c>
      <c r="C46" s="780" t="str">
        <f t="shared" si="1"/>
        <v/>
      </c>
      <c r="D46" s="781"/>
      <c r="E46" s="170"/>
      <c r="F46" s="17"/>
      <c r="G46" s="18" t="str">
        <f>IF(ISBLANK(E46),"",SUM($E$3:E46))</f>
        <v/>
      </c>
      <c r="H46" s="21"/>
    </row>
    <row r="47" spans="1:8" ht="18" thickBot="1" x14ac:dyDescent="0.35">
      <c r="A47" s="400"/>
      <c r="B47" s="2" t="s">
        <v>55</v>
      </c>
      <c r="C47" s="780" t="str">
        <f t="shared" si="1"/>
        <v/>
      </c>
      <c r="D47" s="781"/>
      <c r="E47" s="170"/>
      <c r="F47" s="17"/>
      <c r="G47" s="18" t="str">
        <f>IF(ISBLANK(E47),"",SUM($E$3:E47))</f>
        <v/>
      </c>
      <c r="H47" s="21"/>
    </row>
    <row r="48" spans="1:8" ht="18" thickBot="1" x14ac:dyDescent="0.35">
      <c r="A48" s="400"/>
      <c r="B48" s="2" t="s">
        <v>56</v>
      </c>
      <c r="C48" s="780" t="str">
        <f t="shared" si="1"/>
        <v/>
      </c>
      <c r="D48" s="781"/>
      <c r="E48" s="170"/>
      <c r="F48" s="17"/>
      <c r="G48" s="18" t="str">
        <f>IF(ISBLANK(E48),"",SUM($E$3:E48))</f>
        <v/>
      </c>
      <c r="H48" s="21"/>
    </row>
    <row r="49" spans="1:8" ht="18" thickBot="1" x14ac:dyDescent="0.35">
      <c r="A49" s="400"/>
      <c r="B49" s="2" t="s">
        <v>57</v>
      </c>
      <c r="C49" s="780" t="str">
        <f t="shared" si="1"/>
        <v/>
      </c>
      <c r="D49" s="781"/>
      <c r="E49" s="170"/>
      <c r="F49" s="17"/>
      <c r="G49" s="18" t="str">
        <f>IF(ISBLANK(E49),"",SUM($E$3:E49))</f>
        <v/>
      </c>
      <c r="H49" s="21"/>
    </row>
    <row r="50" spans="1:8" ht="18" thickBot="1" x14ac:dyDescent="0.35">
      <c r="A50" s="400"/>
      <c r="B50" s="2" t="s">
        <v>58</v>
      </c>
      <c r="C50" s="780" t="str">
        <f t="shared" si="1"/>
        <v/>
      </c>
      <c r="D50" s="781"/>
      <c r="E50" s="170"/>
      <c r="F50" s="17"/>
      <c r="G50" s="18" t="str">
        <f>IF(ISBLANK(E50),"",SUM($E$3:E50))</f>
        <v/>
      </c>
      <c r="H50" s="21"/>
    </row>
    <row r="51" spans="1:8" ht="18" thickBot="1" x14ac:dyDescent="0.35">
      <c r="A51" s="400"/>
      <c r="B51" s="2" t="s">
        <v>59</v>
      </c>
      <c r="C51" s="780" t="str">
        <f t="shared" si="1"/>
        <v/>
      </c>
      <c r="D51" s="781"/>
      <c r="E51" s="170"/>
      <c r="F51" s="17"/>
      <c r="G51" s="18" t="str">
        <f>IF(ISBLANK(E51),"",SUM($E$3:E51))</f>
        <v/>
      </c>
      <c r="H51" s="21"/>
    </row>
    <row r="52" spans="1:8" ht="18" thickBot="1" x14ac:dyDescent="0.35">
      <c r="A52" s="400"/>
      <c r="B52" s="2" t="s">
        <v>60</v>
      </c>
      <c r="C52" s="780" t="str">
        <f t="shared" si="1"/>
        <v/>
      </c>
      <c r="D52" s="781"/>
      <c r="E52" s="170"/>
      <c r="F52" s="17"/>
      <c r="G52" s="18" t="str">
        <f>IF(ISBLANK(E52),"",SUM($E$3:E52))</f>
        <v/>
      </c>
      <c r="H52" s="21"/>
    </row>
    <row r="53" spans="1:8" ht="18" thickBot="1" x14ac:dyDescent="0.35">
      <c r="A53" s="400"/>
      <c r="B53" s="2" t="s">
        <v>61</v>
      </c>
      <c r="C53" s="780" t="str">
        <f t="shared" si="1"/>
        <v/>
      </c>
      <c r="D53" s="781"/>
      <c r="E53" s="170"/>
      <c r="F53" s="17"/>
      <c r="G53" s="18" t="str">
        <f>IF(ISBLANK(E53),"",SUM($E$3:E53))</f>
        <v/>
      </c>
      <c r="H53" s="21"/>
    </row>
    <row r="54" spans="1:8" ht="18" thickBot="1" x14ac:dyDescent="0.35">
      <c r="A54" s="400"/>
      <c r="B54" s="2" t="s">
        <v>62</v>
      </c>
      <c r="C54" s="780" t="str">
        <f t="shared" si="1"/>
        <v/>
      </c>
      <c r="D54" s="781"/>
      <c r="E54" s="170"/>
      <c r="F54" s="17"/>
      <c r="G54" s="18" t="str">
        <f>IF(ISBLANK(E54),"",SUM($E$3:E54))</f>
        <v/>
      </c>
      <c r="H54" s="21"/>
    </row>
    <row r="55" spans="1:8" ht="18" thickBot="1" x14ac:dyDescent="0.35">
      <c r="A55" s="400"/>
      <c r="B55" s="2" t="s">
        <v>63</v>
      </c>
      <c r="C55" s="780" t="str">
        <f t="shared" si="1"/>
        <v/>
      </c>
      <c r="D55" s="781"/>
      <c r="E55" s="170"/>
      <c r="F55" s="17"/>
      <c r="G55" s="18" t="str">
        <f>IF(ISBLANK(E55),"",SUM($E$3:E55))</f>
        <v/>
      </c>
      <c r="H55" s="21"/>
    </row>
    <row r="56" spans="1:8" ht="18" thickBot="1" x14ac:dyDescent="0.35">
      <c r="A56" s="400"/>
      <c r="B56" s="2" t="s">
        <v>64</v>
      </c>
      <c r="C56" s="780" t="str">
        <f t="shared" si="1"/>
        <v/>
      </c>
      <c r="D56" s="781"/>
      <c r="E56" s="170"/>
      <c r="F56" s="17"/>
      <c r="G56" s="18" t="str">
        <f>IF(ISBLANK(E56),"",SUM($E$3:E56))</f>
        <v/>
      </c>
      <c r="H56" s="21"/>
    </row>
    <row r="57" spans="1:8" ht="18" thickBot="1" x14ac:dyDescent="0.35">
      <c r="A57" s="400"/>
      <c r="B57" s="2" t="s">
        <v>65</v>
      </c>
      <c r="C57" s="780" t="str">
        <f t="shared" si="1"/>
        <v/>
      </c>
      <c r="D57" s="781"/>
      <c r="E57" s="170"/>
      <c r="F57" s="17"/>
      <c r="G57" s="18" t="str">
        <f>IF(ISBLANK(E57),"",SUM($E$3:E57))</f>
        <v/>
      </c>
      <c r="H57" s="21"/>
    </row>
    <row r="58" spans="1:8" ht="18" thickBot="1" x14ac:dyDescent="0.35">
      <c r="A58" s="400"/>
      <c r="B58" s="2" t="s">
        <v>66</v>
      </c>
      <c r="C58" s="780" t="str">
        <f t="shared" si="1"/>
        <v/>
      </c>
      <c r="D58" s="781"/>
      <c r="E58" s="170"/>
      <c r="F58" s="17"/>
      <c r="G58" s="18" t="str">
        <f>IF(ISBLANK(E58),"",SUM($E$3:E58))</f>
        <v/>
      </c>
      <c r="H58" s="21"/>
    </row>
    <row r="59" spans="1:8" ht="18" thickBot="1" x14ac:dyDescent="0.35">
      <c r="A59" s="400"/>
      <c r="B59" s="2" t="s">
        <v>67</v>
      </c>
      <c r="C59" s="780" t="str">
        <f t="shared" si="1"/>
        <v/>
      </c>
      <c r="D59" s="781"/>
      <c r="E59" s="170"/>
      <c r="F59" s="17"/>
      <c r="G59" s="18" t="str">
        <f>IF(ISBLANK(E59),"",SUM($E$3:E59))</f>
        <v/>
      </c>
      <c r="H59" s="21"/>
    </row>
    <row r="60" spans="1:8" ht="18" thickBot="1" x14ac:dyDescent="0.35">
      <c r="A60" s="400"/>
      <c r="B60" s="2" t="s">
        <v>68</v>
      </c>
      <c r="C60" s="780" t="str">
        <f t="shared" si="1"/>
        <v/>
      </c>
      <c r="D60" s="781"/>
      <c r="E60" s="170"/>
      <c r="F60" s="17"/>
      <c r="G60" s="18" t="str">
        <f>IF(ISBLANK(E60),"",SUM($E$3:E60))</f>
        <v/>
      </c>
      <c r="H60" s="21"/>
    </row>
    <row r="61" spans="1:8" ht="18" thickBot="1" x14ac:dyDescent="0.35">
      <c r="A61" s="400"/>
      <c r="B61" s="2" t="s">
        <v>69</v>
      </c>
      <c r="C61" s="780" t="str">
        <f t="shared" si="1"/>
        <v/>
      </c>
      <c r="D61" s="781"/>
      <c r="E61" s="170"/>
      <c r="F61" s="17"/>
      <c r="G61" s="18" t="str">
        <f>IF(ISBLANK(E61),"",SUM($E$3:E61))</f>
        <v/>
      </c>
      <c r="H61" s="21"/>
    </row>
    <row r="62" spans="1:8" ht="18" thickBot="1" x14ac:dyDescent="0.35">
      <c r="A62" s="400"/>
      <c r="B62" s="2" t="s">
        <v>70</v>
      </c>
      <c r="C62" s="780" t="str">
        <f t="shared" si="1"/>
        <v/>
      </c>
      <c r="D62" s="781"/>
      <c r="E62" s="170"/>
      <c r="F62" s="17"/>
      <c r="G62" s="18" t="str">
        <f>IF(ISBLANK(E62),"",SUM($E$3:E62))</f>
        <v/>
      </c>
      <c r="H62" s="21"/>
    </row>
    <row r="63" spans="1:8" ht="18" thickBot="1" x14ac:dyDescent="0.35">
      <c r="A63" s="400"/>
      <c r="B63" s="2" t="s">
        <v>71</v>
      </c>
      <c r="C63" s="780" t="str">
        <f t="shared" si="1"/>
        <v/>
      </c>
      <c r="D63" s="781"/>
      <c r="E63" s="170"/>
      <c r="F63" s="17"/>
      <c r="G63" s="18" t="str">
        <f>IF(ISBLANK(E63),"",SUM($E$3:E63))</f>
        <v/>
      </c>
      <c r="H63" s="21"/>
    </row>
    <row r="64" spans="1:8" ht="18" thickBot="1" x14ac:dyDescent="0.35">
      <c r="A64" s="400"/>
      <c r="B64" s="2" t="s">
        <v>72</v>
      </c>
      <c r="C64" s="780" t="str">
        <f t="shared" si="1"/>
        <v/>
      </c>
      <c r="D64" s="781"/>
      <c r="E64" s="170"/>
      <c r="F64" s="17"/>
      <c r="G64" s="18" t="str">
        <f>IF(ISBLANK(E64),"",SUM($E$3:E64))</f>
        <v/>
      </c>
      <c r="H64" s="21"/>
    </row>
    <row r="65" spans="1:8" ht="18" thickBot="1" x14ac:dyDescent="0.35">
      <c r="A65" s="400"/>
      <c r="B65" s="2" t="s">
        <v>73</v>
      </c>
      <c r="C65" s="780" t="str">
        <f t="shared" si="1"/>
        <v/>
      </c>
      <c r="D65" s="781"/>
      <c r="E65" s="170"/>
      <c r="F65" s="17"/>
      <c r="G65" s="18" t="str">
        <f>IF(ISBLANK(E65),"",SUM($E$3:E65))</f>
        <v/>
      </c>
      <c r="H65" s="21"/>
    </row>
    <row r="66" spans="1:8" ht="18" thickBot="1" x14ac:dyDescent="0.35">
      <c r="A66" s="400"/>
      <c r="B66" s="2" t="s">
        <v>74</v>
      </c>
      <c r="C66" s="780" t="str">
        <f t="shared" si="1"/>
        <v/>
      </c>
      <c r="D66" s="781"/>
      <c r="E66" s="170"/>
      <c r="F66" s="17"/>
      <c r="G66" s="18" t="str">
        <f>IF(ISBLANK(E66),"",SUM($E$3:E66))</f>
        <v/>
      </c>
      <c r="H66" s="21"/>
    </row>
    <row r="67" spans="1:8" ht="18" thickBot="1" x14ac:dyDescent="0.35">
      <c r="A67" s="400"/>
      <c r="B67" s="2" t="s">
        <v>75</v>
      </c>
      <c r="C67" s="780" t="str">
        <f t="shared" si="1"/>
        <v/>
      </c>
      <c r="D67" s="781"/>
      <c r="E67" s="170"/>
      <c r="F67" s="17"/>
      <c r="G67" s="18" t="str">
        <f>IF(ISBLANK(E67),"",SUM($E$3:E67))</f>
        <v/>
      </c>
      <c r="H67" s="21"/>
    </row>
    <row r="68" spans="1:8" ht="18" thickBot="1" x14ac:dyDescent="0.35">
      <c r="A68" s="400"/>
      <c r="B68" s="2" t="s">
        <v>76</v>
      </c>
      <c r="C68" s="780" t="str">
        <f t="shared" si="1"/>
        <v/>
      </c>
      <c r="D68" s="781"/>
      <c r="E68" s="170"/>
      <c r="F68" s="17"/>
      <c r="G68" s="18" t="str">
        <f>IF(ISBLANK(E68),"",SUM($E$3:E68))</f>
        <v/>
      </c>
      <c r="H68" s="21"/>
    </row>
    <row r="69" spans="1:8" ht="18" thickBot="1" x14ac:dyDescent="0.35">
      <c r="A69" s="400"/>
      <c r="B69" s="2" t="s">
        <v>77</v>
      </c>
      <c r="C69" s="780" t="str">
        <f t="shared" si="1"/>
        <v/>
      </c>
      <c r="D69" s="781"/>
      <c r="E69" s="170"/>
      <c r="F69" s="17"/>
      <c r="G69" s="18" t="str">
        <f>IF(ISBLANK(E69),"",SUM($E$3:E69))</f>
        <v/>
      </c>
      <c r="H69" s="21"/>
    </row>
    <row r="70" spans="1:8" ht="18" thickBot="1" x14ac:dyDescent="0.35">
      <c r="A70" s="400"/>
      <c r="B70" s="2" t="s">
        <v>78</v>
      </c>
      <c r="C70" s="780" t="str">
        <f t="shared" si="1"/>
        <v/>
      </c>
      <c r="D70" s="781"/>
      <c r="E70" s="170"/>
      <c r="F70" s="17"/>
      <c r="G70" s="18" t="str">
        <f>IF(ISBLANK(E70),"",SUM($E$3:E70))</f>
        <v/>
      </c>
      <c r="H70" s="21"/>
    </row>
    <row r="71" spans="1:8" ht="18" thickBot="1" x14ac:dyDescent="0.35">
      <c r="A71" s="400"/>
      <c r="B71" s="2" t="s">
        <v>79</v>
      </c>
      <c r="C71" s="780" t="str">
        <f t="shared" si="1"/>
        <v/>
      </c>
      <c r="D71" s="781"/>
      <c r="E71" s="170"/>
      <c r="F71" s="17"/>
      <c r="G71" s="18" t="str">
        <f>IF(ISBLANK(E71),"",SUM($E$3:E71))</f>
        <v/>
      </c>
      <c r="H71" s="21"/>
    </row>
    <row r="72" spans="1:8" ht="18" thickBot="1" x14ac:dyDescent="0.35">
      <c r="A72" s="400"/>
      <c r="B72" s="2" t="s">
        <v>80</v>
      </c>
      <c r="C72" s="780" t="str">
        <f t="shared" si="1"/>
        <v/>
      </c>
      <c r="D72" s="781"/>
      <c r="E72" s="170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01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16.109375" style="16" bestFit="1" customWidth="1"/>
    <col min="25" max="25" width="51.21875" style="16" bestFit="1" customWidth="1"/>
    <col min="26" max="26" width="11.33203125" style="6" customWidth="1"/>
    <col min="27" max="27" width="10.33203125" style="6" customWidth="1"/>
    <col min="28" max="28" width="7.3320312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65" t="s">
        <v>786</v>
      </c>
      <c r="D2" s="865" t="s">
        <v>97</v>
      </c>
      <c r="E2" s="864"/>
      <c r="F2" s="866"/>
      <c r="H2" s="382" t="s">
        <v>82</v>
      </c>
      <c r="I2" s="268"/>
      <c r="J2" s="268"/>
      <c r="K2" s="269"/>
      <c r="L2" s="817" t="s">
        <v>83</v>
      </c>
      <c r="M2" s="819" t="s">
        <v>84</v>
      </c>
      <c r="N2" s="820"/>
      <c r="O2" s="817" t="s">
        <v>85</v>
      </c>
      <c r="P2" s="821" t="s">
        <v>86</v>
      </c>
      <c r="Q2" s="823" t="s">
        <v>87</v>
      </c>
      <c r="R2" s="821" t="s">
        <v>88</v>
      </c>
      <c r="S2" s="815" t="s">
        <v>89</v>
      </c>
      <c r="T2" s="815" t="s">
        <v>90</v>
      </c>
      <c r="U2" s="815" t="s">
        <v>91</v>
      </c>
      <c r="V2" s="813" t="s">
        <v>84</v>
      </c>
      <c r="W2" s="142"/>
      <c r="X2" s="618" t="s">
        <v>1936</v>
      </c>
      <c r="Y2" s="618" t="s">
        <v>272</v>
      </c>
      <c r="Z2" s="618" t="s">
        <v>87</v>
      </c>
      <c r="AA2" s="618" t="s">
        <v>377</v>
      </c>
      <c r="AB2" s="618" t="s">
        <v>82</v>
      </c>
    </row>
    <row r="3" spans="2:34" ht="15" customHeight="1" thickBot="1" x14ac:dyDescent="0.35">
      <c r="B3" s="356" t="s">
        <v>98</v>
      </c>
      <c r="C3" s="357" t="str">
        <f>IFERROR("#"&amp;H3,"")</f>
        <v>#6</v>
      </c>
      <c r="D3" s="148" t="s">
        <v>99</v>
      </c>
      <c r="E3" s="251">
        <f>IFERROR(Costs!E73,"")</f>
        <v>508100</v>
      </c>
      <c r="F3" s="278"/>
      <c r="H3" s="383">
        <v>6</v>
      </c>
      <c r="I3" s="384" t="s">
        <v>92</v>
      </c>
      <c r="J3" s="385" t="s">
        <v>93</v>
      </c>
      <c r="K3" s="386" t="s">
        <v>81</v>
      </c>
      <c r="L3" s="818"/>
      <c r="M3" s="387" t="s">
        <v>94</v>
      </c>
      <c r="N3" s="386" t="s">
        <v>95</v>
      </c>
      <c r="O3" s="818"/>
      <c r="P3" s="822"/>
      <c r="Q3" s="824"/>
      <c r="R3" s="822"/>
      <c r="S3" s="816"/>
      <c r="T3" s="816"/>
      <c r="U3" s="816"/>
      <c r="V3" s="814"/>
      <c r="W3" s="145"/>
      <c r="X3" s="624" t="s">
        <v>721</v>
      </c>
      <c r="Y3" s="625" t="s">
        <v>719</v>
      </c>
      <c r="Z3" s="622">
        <v>12.75</v>
      </c>
      <c r="AA3" s="622">
        <v>143.25</v>
      </c>
      <c r="AB3" s="623">
        <v>6</v>
      </c>
    </row>
    <row r="4" spans="2:34" ht="15" customHeight="1" x14ac:dyDescent="0.3">
      <c r="B4" s="287" t="s">
        <v>100</v>
      </c>
      <c r="C4" s="149">
        <f>IFERROR(I23,"")</f>
        <v>5324</v>
      </c>
      <c r="D4" s="148" t="s">
        <v>101</v>
      </c>
      <c r="E4" s="251">
        <f>IFERROR(Costs!I4,"")</f>
        <v>799700</v>
      </c>
      <c r="F4" s="278"/>
      <c r="H4" s="322" t="s">
        <v>887</v>
      </c>
      <c r="I4" s="369">
        <v>5324</v>
      </c>
      <c r="J4" s="369">
        <v>5842</v>
      </c>
      <c r="K4" s="370">
        <f t="shared" ref="K4:K22" si="0">IFERROR(IF(ISBLANK(J4),"",J4-I4),"")</f>
        <v>518</v>
      </c>
      <c r="L4" s="371">
        <v>94</v>
      </c>
      <c r="M4" s="372">
        <v>11</v>
      </c>
      <c r="N4" s="373" t="s">
        <v>854</v>
      </c>
      <c r="O4" s="374">
        <f t="shared" ref="O4:O22" si="1">IFERROR(IF(ISBLANK(J4),"",J4-I4-L4),"")</f>
        <v>424</v>
      </c>
      <c r="P4" s="375">
        <v>18</v>
      </c>
      <c r="Q4" s="376">
        <v>23.5</v>
      </c>
      <c r="R4" s="377">
        <f>IFERROR(IF(ISBLANK(N4),L4/0.0000001,L4/V4),"")</f>
        <v>8.115107913669064</v>
      </c>
      <c r="S4" s="378">
        <f t="shared" ref="S4:S22" si="2">IFERROR(IF(ISBLANK(P4),"",ROUND(O4/(P4-V4),2)),"")</f>
        <v>66.08</v>
      </c>
      <c r="T4" s="379">
        <f t="shared" ref="T4:T22" si="3">IFERROR(IF(ISBLANK(L4),"",L4/K4),"")</f>
        <v>0.18146718146718147</v>
      </c>
      <c r="U4" s="380">
        <f t="shared" ref="U4:U22" si="4">IFERROR(IF(ISBLANK(J4),"",O4/K4),"")</f>
        <v>0.81853281853281856</v>
      </c>
      <c r="V4" s="381">
        <f t="shared" ref="V4:V22" si="5">IFERROR(IF(ISBLANK(N4),"",(N4/60)+M4),"")</f>
        <v>11.583333333333334</v>
      </c>
      <c r="W4" s="145"/>
      <c r="X4" s="624" t="s">
        <v>720</v>
      </c>
      <c r="Y4" s="625" t="s">
        <v>719</v>
      </c>
      <c r="Z4" s="622">
        <v>12.75</v>
      </c>
      <c r="AA4" s="622">
        <v>143.25</v>
      </c>
      <c r="AB4" s="623">
        <v>6</v>
      </c>
      <c r="AC4" s="158"/>
    </row>
    <row r="5" spans="2:34" ht="15" customHeight="1" thickBot="1" x14ac:dyDescent="0.35">
      <c r="B5" s="287" t="str" cm="1">
        <f t="array" ref="B5">IFERROR(LOOKUP(2,1/(H4:H22&lt;&gt;""),H4:H22)&amp;" Depth","")</f>
        <v>Midnight Depth</v>
      </c>
      <c r="C5" s="149">
        <f>IFERROR(J23,"")</f>
        <v>5842</v>
      </c>
      <c r="D5" s="340"/>
      <c r="E5" s="263"/>
      <c r="F5" s="278"/>
      <c r="H5" s="322"/>
      <c r="I5" s="324"/>
      <c r="J5" s="323"/>
      <c r="K5" s="144" t="str">
        <f t="shared" si="0"/>
        <v/>
      </c>
      <c r="L5" s="325"/>
      <c r="M5" s="326"/>
      <c r="N5" s="327"/>
      <c r="O5" s="143" t="str">
        <f t="shared" si="1"/>
        <v/>
      </c>
      <c r="P5" s="329"/>
      <c r="Q5" s="330"/>
      <c r="R5" s="282" t="str">
        <f t="shared" ref="R5:R22" si="6">IFERROR(IF(ISBLANK(N5),"",L5/V5),"")</f>
        <v/>
      </c>
      <c r="S5" s="283" t="str">
        <f t="shared" si="2"/>
        <v/>
      </c>
      <c r="T5" s="284" t="str">
        <f t="shared" si="3"/>
        <v/>
      </c>
      <c r="U5" s="285" t="str">
        <f t="shared" si="4"/>
        <v/>
      </c>
      <c r="V5" s="286" t="str">
        <f t="shared" si="5"/>
        <v/>
      </c>
      <c r="X5" s="624" t="s">
        <v>718</v>
      </c>
      <c r="Y5" s="625" t="s">
        <v>390</v>
      </c>
      <c r="Z5" s="622">
        <v>12.75</v>
      </c>
      <c r="AA5" s="622">
        <v>143.25</v>
      </c>
      <c r="AB5" s="623">
        <v>6</v>
      </c>
      <c r="AC5" s="159"/>
    </row>
    <row r="6" spans="2:34" ht="15" customHeight="1" thickBot="1" x14ac:dyDescent="0.35">
      <c r="B6" s="287" t="s">
        <v>102</v>
      </c>
      <c r="C6" s="337">
        <f>IFERROR(K23,"")</f>
        <v>518</v>
      </c>
      <c r="D6" s="865" t="s">
        <v>103</v>
      </c>
      <c r="E6" s="864"/>
      <c r="F6" s="866"/>
      <c r="H6" s="322"/>
      <c r="I6" s="324"/>
      <c r="J6" s="323"/>
      <c r="K6" s="144" t="str">
        <f t="shared" si="0"/>
        <v/>
      </c>
      <c r="L6" s="325"/>
      <c r="M6" s="326"/>
      <c r="N6" s="328"/>
      <c r="O6" s="143" t="str">
        <f t="shared" si="1"/>
        <v/>
      </c>
      <c r="P6" s="329"/>
      <c r="Q6" s="330"/>
      <c r="R6" s="282" t="str">
        <f t="shared" si="6"/>
        <v/>
      </c>
      <c r="S6" s="283" t="str">
        <f t="shared" si="2"/>
        <v/>
      </c>
      <c r="T6" s="284" t="str">
        <f t="shared" si="3"/>
        <v/>
      </c>
      <c r="U6" s="285" t="str">
        <f t="shared" si="4"/>
        <v/>
      </c>
      <c r="V6" s="286" t="str">
        <f t="shared" si="5"/>
        <v/>
      </c>
      <c r="X6" s="624" t="s">
        <v>676</v>
      </c>
      <c r="Y6" s="625" t="s">
        <v>675</v>
      </c>
      <c r="Z6" s="622">
        <v>12.75</v>
      </c>
      <c r="AA6" s="622">
        <v>143.25</v>
      </c>
      <c r="AB6" s="623">
        <v>6</v>
      </c>
      <c r="AC6" s="160"/>
      <c r="AD6" s="160"/>
      <c r="AE6" s="160"/>
      <c r="AF6" s="160"/>
      <c r="AG6" s="160"/>
      <c r="AH6" s="141"/>
    </row>
    <row r="7" spans="2:34" ht="15" customHeight="1" x14ac:dyDescent="0.3">
      <c r="B7" s="287" t="s">
        <v>104</v>
      </c>
      <c r="C7" s="149">
        <f>IFERROR(IF(ISERROR(L23),0,L23),"")</f>
        <v>94</v>
      </c>
      <c r="D7" s="148" t="s">
        <v>105</v>
      </c>
      <c r="E7" s="252">
        <f>IFERROR(Slidesheet!E506,"")</f>
        <v>2989.7</v>
      </c>
      <c r="F7" s="278"/>
      <c r="H7" s="322"/>
      <c r="I7" s="324"/>
      <c r="J7" s="323"/>
      <c r="K7" s="144" t="str">
        <f t="shared" si="0"/>
        <v/>
      </c>
      <c r="L7" s="325"/>
      <c r="M7" s="326"/>
      <c r="N7" s="328"/>
      <c r="O7" s="143" t="str">
        <f t="shared" si="1"/>
        <v/>
      </c>
      <c r="P7" s="329"/>
      <c r="Q7" s="330"/>
      <c r="R7" s="282" t="str">
        <f t="shared" si="6"/>
        <v/>
      </c>
      <c r="S7" s="283" t="str">
        <f t="shared" si="2"/>
        <v/>
      </c>
      <c r="T7" s="284" t="str">
        <f t="shared" si="3"/>
        <v/>
      </c>
      <c r="U7" s="285" t="str">
        <f t="shared" si="4"/>
        <v/>
      </c>
      <c r="V7" s="286" t="str">
        <f t="shared" si="5"/>
        <v/>
      </c>
      <c r="X7" s="624" t="s">
        <v>665</v>
      </c>
      <c r="Y7" s="625" t="s">
        <v>388</v>
      </c>
      <c r="Z7" s="622">
        <v>12.75</v>
      </c>
      <c r="AA7" s="622">
        <v>51.08</v>
      </c>
      <c r="AB7" s="623">
        <v>6</v>
      </c>
      <c r="AD7" s="161"/>
      <c r="AE7" s="161"/>
      <c r="AF7" s="161"/>
      <c r="AG7" s="161"/>
      <c r="AH7" s="146"/>
    </row>
    <row r="8" spans="2:34" ht="15" customHeight="1" x14ac:dyDescent="0.3">
      <c r="B8" s="287" t="s">
        <v>106</v>
      </c>
      <c r="C8" s="149">
        <f>IFERROR(ROUND(SUM(C6-C7),2),"")</f>
        <v>424</v>
      </c>
      <c r="D8" s="148" t="s">
        <v>107</v>
      </c>
      <c r="E8" s="252">
        <f>IFERROR(Slidesheet!F506,"")</f>
        <v>41.26</v>
      </c>
      <c r="F8" s="278"/>
      <c r="H8" s="322"/>
      <c r="I8" s="324"/>
      <c r="J8" s="323"/>
      <c r="K8" s="144" t="str">
        <f t="shared" si="0"/>
        <v/>
      </c>
      <c r="L8" s="325"/>
      <c r="M8" s="326"/>
      <c r="N8" s="328"/>
      <c r="O8" s="143" t="str">
        <f t="shared" si="1"/>
        <v/>
      </c>
      <c r="P8" s="329"/>
      <c r="Q8" s="330"/>
      <c r="R8" s="282" t="str">
        <f t="shared" si="6"/>
        <v/>
      </c>
      <c r="S8" s="283" t="str">
        <f t="shared" si="2"/>
        <v/>
      </c>
      <c r="T8" s="284" t="str">
        <f t="shared" si="3"/>
        <v/>
      </c>
      <c r="U8" s="285" t="str">
        <f t="shared" si="4"/>
        <v/>
      </c>
      <c r="V8" s="286" t="str">
        <f t="shared" si="5"/>
        <v/>
      </c>
      <c r="X8" s="624" t="s">
        <v>815</v>
      </c>
      <c r="Y8" s="625" t="s">
        <v>387</v>
      </c>
      <c r="Z8" s="622">
        <v>12.75</v>
      </c>
      <c r="AA8" s="622">
        <v>51.08</v>
      </c>
      <c r="AB8" s="623">
        <v>6</v>
      </c>
      <c r="AC8" s="160"/>
      <c r="AD8" s="160"/>
      <c r="AE8" s="160"/>
      <c r="AF8" s="160"/>
      <c r="AG8" s="160"/>
      <c r="AH8" s="141"/>
    </row>
    <row r="9" spans="2:34" ht="15" customHeight="1" x14ac:dyDescent="0.3">
      <c r="B9" s="287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52">
        <f>IFERROR(Slidesheet!G506,"")</f>
        <v>41.97</v>
      </c>
      <c r="F9" s="278"/>
      <c r="H9" s="322"/>
      <c r="I9" s="324"/>
      <c r="J9" s="323"/>
      <c r="K9" s="144" t="str">
        <f t="shared" si="0"/>
        <v/>
      </c>
      <c r="L9" s="325"/>
      <c r="M9" s="326"/>
      <c r="N9" s="328"/>
      <c r="O9" s="143" t="str">
        <f t="shared" si="1"/>
        <v/>
      </c>
      <c r="P9" s="329"/>
      <c r="Q9" s="330"/>
      <c r="R9" s="282" t="str">
        <f t="shared" si="6"/>
        <v/>
      </c>
      <c r="S9" s="283" t="str">
        <f t="shared" si="2"/>
        <v/>
      </c>
      <c r="T9" s="284" t="str">
        <f t="shared" si="3"/>
        <v/>
      </c>
      <c r="U9" s="285" t="str">
        <f t="shared" si="4"/>
        <v/>
      </c>
      <c r="V9" s="286" t="str">
        <f t="shared" si="5"/>
        <v/>
      </c>
      <c r="X9" s="624" t="s">
        <v>817</v>
      </c>
      <c r="Y9" s="625" t="s">
        <v>389</v>
      </c>
      <c r="Z9" s="622">
        <v>12.75</v>
      </c>
      <c r="AA9" s="622">
        <v>51.08</v>
      </c>
      <c r="AB9" s="623">
        <v>6</v>
      </c>
    </row>
    <row r="10" spans="2:34" ht="15" customHeight="1" x14ac:dyDescent="0.3">
      <c r="B10" s="287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53">
        <f>IFERROR(Slidesheet!H506,"")</f>
        <v>2965.5478130760489</v>
      </c>
      <c r="F10" s="278"/>
      <c r="H10" s="322"/>
      <c r="I10" s="324"/>
      <c r="J10" s="323"/>
      <c r="K10" s="144" t="str">
        <f t="shared" si="0"/>
        <v/>
      </c>
      <c r="L10" s="325"/>
      <c r="M10" s="326"/>
      <c r="N10" s="328"/>
      <c r="O10" s="143" t="str">
        <f t="shared" si="1"/>
        <v/>
      </c>
      <c r="P10" s="329"/>
      <c r="Q10" s="330"/>
      <c r="R10" s="282" t="str">
        <f t="shared" si="6"/>
        <v/>
      </c>
      <c r="S10" s="283" t="str">
        <f t="shared" si="2"/>
        <v/>
      </c>
      <c r="T10" s="284" t="str">
        <f t="shared" si="3"/>
        <v/>
      </c>
      <c r="U10" s="285" t="str">
        <f t="shared" si="4"/>
        <v/>
      </c>
      <c r="V10" s="286" t="str">
        <f t="shared" si="5"/>
        <v/>
      </c>
      <c r="X10" s="624" t="s">
        <v>819</v>
      </c>
      <c r="Y10" s="625" t="s">
        <v>633</v>
      </c>
      <c r="Z10" s="622">
        <v>12.75</v>
      </c>
      <c r="AA10" s="622">
        <v>51.08</v>
      </c>
      <c r="AB10" s="623">
        <v>6</v>
      </c>
    </row>
    <row r="11" spans="2:34" ht="15" customHeight="1" thickBot="1" x14ac:dyDescent="0.35">
      <c r="B11" s="287" t="s">
        <v>112</v>
      </c>
      <c r="C11" s="342" t="str">
        <f>IFERROR(P23&amp;" Bit / "&amp;Q23&amp;" Circ","")</f>
        <v>18 Bit / 23.5 Circ</v>
      </c>
      <c r="D11" s="148" t="s">
        <v>113</v>
      </c>
      <c r="E11" s="341">
        <f>IFERROR(Slidesheet!J506,"")</f>
        <v>1.9784012424240296</v>
      </c>
      <c r="F11" s="278"/>
      <c r="H11" s="322"/>
      <c r="I11" s="324"/>
      <c r="J11" s="323"/>
      <c r="K11" s="144" t="str">
        <f t="shared" si="0"/>
        <v/>
      </c>
      <c r="L11" s="325"/>
      <c r="M11" s="326"/>
      <c r="N11" s="328"/>
      <c r="O11" s="143" t="str">
        <f t="shared" si="1"/>
        <v/>
      </c>
      <c r="P11" s="329"/>
      <c r="Q11" s="330"/>
      <c r="R11" s="282" t="str">
        <f t="shared" si="6"/>
        <v/>
      </c>
      <c r="S11" s="283" t="str">
        <f t="shared" si="2"/>
        <v/>
      </c>
      <c r="T11" s="284" t="str">
        <f t="shared" si="3"/>
        <v/>
      </c>
      <c r="U11" s="285" t="str">
        <f t="shared" si="4"/>
        <v/>
      </c>
      <c r="V11" s="286" t="str">
        <f t="shared" si="5"/>
        <v/>
      </c>
      <c r="X11" s="624" t="s">
        <v>825</v>
      </c>
      <c r="Y11" s="625" t="s">
        <v>386</v>
      </c>
      <c r="Z11" s="622">
        <v>12.75</v>
      </c>
      <c r="AA11" s="622">
        <v>51.08</v>
      </c>
      <c r="AB11" s="623">
        <v>6</v>
      </c>
    </row>
    <row r="12" spans="2:34" ht="16.95" customHeight="1" thickBot="1" x14ac:dyDescent="0.35">
      <c r="B12" s="358" t="s">
        <v>114</v>
      </c>
      <c r="C12" s="359" t="str">
        <f>IFERROR(C3,"")</f>
        <v>#6</v>
      </c>
      <c r="D12" s="865" t="s">
        <v>115</v>
      </c>
      <c r="E12" s="867"/>
      <c r="F12" s="868"/>
      <c r="H12" s="322"/>
      <c r="I12" s="324"/>
      <c r="J12" s="323"/>
      <c r="K12" s="144" t="str">
        <f t="shared" si="0"/>
        <v/>
      </c>
      <c r="L12" s="325"/>
      <c r="M12" s="326"/>
      <c r="N12" s="328"/>
      <c r="O12" s="143" t="str">
        <f t="shared" si="1"/>
        <v/>
      </c>
      <c r="P12" s="329"/>
      <c r="Q12" s="330"/>
      <c r="R12" s="282" t="str">
        <f t="shared" si="6"/>
        <v/>
      </c>
      <c r="S12" s="283" t="str">
        <f t="shared" si="2"/>
        <v/>
      </c>
      <c r="T12" s="284" t="str">
        <f t="shared" si="3"/>
        <v/>
      </c>
      <c r="U12" s="285" t="str">
        <f t="shared" si="4"/>
        <v/>
      </c>
      <c r="V12" s="286" t="str">
        <f t="shared" si="5"/>
        <v/>
      </c>
      <c r="X12" s="626" t="s">
        <v>721</v>
      </c>
      <c r="Y12" s="627" t="s">
        <v>719</v>
      </c>
      <c r="Z12" s="619">
        <v>14.93</v>
      </c>
      <c r="AA12" s="619">
        <v>143.25</v>
      </c>
      <c r="AB12" s="620">
        <v>5</v>
      </c>
    </row>
    <row r="13" spans="2:34" ht="16.95" customHeight="1" x14ac:dyDescent="0.3">
      <c r="B13" s="287" t="s">
        <v>102</v>
      </c>
      <c r="C13" s="149" t="str">
        <f>IFERROR(I4&amp;"m-"&amp;J23&amp;"m = "&amp;K24&amp;"m","")</f>
        <v>5324m-5842m = 518m</v>
      </c>
      <c r="D13" s="287" t="str">
        <f>IFERROR(IF(E8&gt;5,"R/L from Plan "&amp;C2,"E/W Direction from Plan "&amp;C2),"")</f>
        <v>R/L from Plan P2</v>
      </c>
      <c r="E13" s="254" t="s">
        <v>1823</v>
      </c>
      <c r="F13" s="270" t="s">
        <v>1824</v>
      </c>
      <c r="H13" s="322"/>
      <c r="I13" s="324"/>
      <c r="J13" s="323"/>
      <c r="K13" s="144" t="str">
        <f t="shared" si="0"/>
        <v/>
      </c>
      <c r="L13" s="325"/>
      <c r="M13" s="326"/>
      <c r="N13" s="328"/>
      <c r="O13" s="143" t="str">
        <f t="shared" si="1"/>
        <v/>
      </c>
      <c r="P13" s="329"/>
      <c r="Q13" s="330"/>
      <c r="R13" s="282" t="str">
        <f t="shared" si="6"/>
        <v/>
      </c>
      <c r="S13" s="283" t="str">
        <f t="shared" si="2"/>
        <v/>
      </c>
      <c r="T13" s="284" t="str">
        <f t="shared" si="3"/>
        <v/>
      </c>
      <c r="U13" s="285" t="str">
        <f t="shared" si="4"/>
        <v/>
      </c>
      <c r="V13" s="286" t="str">
        <f t="shared" si="5"/>
        <v/>
      </c>
      <c r="X13" s="626" t="s">
        <v>676</v>
      </c>
      <c r="Y13" s="627" t="s">
        <v>675</v>
      </c>
      <c r="Z13" s="619">
        <v>14.93</v>
      </c>
      <c r="AA13" s="619">
        <v>143.25</v>
      </c>
      <c r="AB13" s="620">
        <v>5</v>
      </c>
    </row>
    <row r="14" spans="2:34" ht="16.95" customHeight="1" x14ac:dyDescent="0.3">
      <c r="B14" s="287" t="s">
        <v>104</v>
      </c>
      <c r="C14" s="149">
        <f>IFERROR(L24,"")</f>
        <v>94</v>
      </c>
      <c r="D14" s="287" t="str">
        <f>IFERROR(IF(E8&gt;5,"Above/Below from Plan "&amp;C2,"N/S Direction from Plan "&amp;C2),"")</f>
        <v>Above/Below from Plan P2</v>
      </c>
      <c r="E14" s="254" t="s">
        <v>1946</v>
      </c>
      <c r="F14" s="271" t="s">
        <v>888</v>
      </c>
      <c r="H14" s="322"/>
      <c r="I14" s="324"/>
      <c r="J14" s="323"/>
      <c r="K14" s="144" t="str">
        <f t="shared" si="0"/>
        <v/>
      </c>
      <c r="L14" s="325"/>
      <c r="M14" s="326"/>
      <c r="N14" s="328"/>
      <c r="O14" s="143" t="str">
        <f t="shared" si="1"/>
        <v/>
      </c>
      <c r="P14" s="329"/>
      <c r="Q14" s="330"/>
      <c r="R14" s="282" t="str">
        <f t="shared" si="6"/>
        <v/>
      </c>
      <c r="S14" s="283" t="str">
        <f t="shared" si="2"/>
        <v/>
      </c>
      <c r="T14" s="284" t="str">
        <f t="shared" si="3"/>
        <v/>
      </c>
      <c r="U14" s="285" t="str">
        <f t="shared" si="4"/>
        <v/>
      </c>
      <c r="V14" s="286" t="str">
        <f t="shared" si="5"/>
        <v/>
      </c>
      <c r="X14" s="626" t="s">
        <v>720</v>
      </c>
      <c r="Y14" s="627" t="s">
        <v>719</v>
      </c>
      <c r="Z14" s="619">
        <v>14.93</v>
      </c>
      <c r="AA14" s="619">
        <v>143.25</v>
      </c>
      <c r="AB14" s="620">
        <v>5</v>
      </c>
    </row>
    <row r="15" spans="2:34" ht="16.95" customHeight="1" x14ac:dyDescent="0.45">
      <c r="B15" s="287" t="s">
        <v>106</v>
      </c>
      <c r="C15" s="149">
        <f>IFERROR(ROUND(SUM(K24-C14),2),"")</f>
        <v>424</v>
      </c>
      <c r="D15" s="287" t="s">
        <v>116</v>
      </c>
      <c r="E15" s="254" t="s">
        <v>1947</v>
      </c>
      <c r="F15" s="320" t="s">
        <v>888</v>
      </c>
      <c r="H15" s="322"/>
      <c r="I15" s="324"/>
      <c r="J15" s="323"/>
      <c r="K15" s="144" t="str">
        <f t="shared" si="0"/>
        <v/>
      </c>
      <c r="L15" s="325"/>
      <c r="M15" s="326"/>
      <c r="N15" s="328"/>
      <c r="O15" s="143" t="str">
        <f t="shared" si="1"/>
        <v/>
      </c>
      <c r="P15" s="329"/>
      <c r="Q15" s="330"/>
      <c r="R15" s="282" t="str">
        <f t="shared" si="6"/>
        <v/>
      </c>
      <c r="S15" s="283" t="str">
        <f t="shared" si="2"/>
        <v/>
      </c>
      <c r="T15" s="284" t="str">
        <f t="shared" si="3"/>
        <v/>
      </c>
      <c r="U15" s="285" t="str">
        <f t="shared" si="4"/>
        <v/>
      </c>
      <c r="V15" s="286" t="str">
        <f t="shared" si="5"/>
        <v/>
      </c>
      <c r="X15" s="626" t="s">
        <v>718</v>
      </c>
      <c r="Y15" s="627" t="s">
        <v>390</v>
      </c>
      <c r="Z15" s="619">
        <v>14.93</v>
      </c>
      <c r="AA15" s="619">
        <v>143.25</v>
      </c>
      <c r="AB15" s="620">
        <v>5</v>
      </c>
      <c r="AC15" s="260"/>
      <c r="AD15" s="260"/>
      <c r="AE15" s="260"/>
      <c r="AF15" s="260"/>
      <c r="AG15" s="260"/>
    </row>
    <row r="16" spans="2:34" ht="16.95" customHeight="1" x14ac:dyDescent="0.45">
      <c r="B16" s="287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287"/>
      <c r="E16" s="255"/>
      <c r="F16" s="321"/>
      <c r="H16" s="322"/>
      <c r="I16" s="324"/>
      <c r="J16" s="323"/>
      <c r="K16" s="144" t="str">
        <f t="shared" si="0"/>
        <v/>
      </c>
      <c r="L16" s="325"/>
      <c r="M16" s="326"/>
      <c r="N16" s="328"/>
      <c r="O16" s="143" t="str">
        <f t="shared" si="1"/>
        <v/>
      </c>
      <c r="P16" s="329"/>
      <c r="Q16" s="330"/>
      <c r="R16" s="282" t="str">
        <f t="shared" si="6"/>
        <v/>
      </c>
      <c r="S16" s="283" t="str">
        <f t="shared" si="2"/>
        <v/>
      </c>
      <c r="T16" s="284" t="str">
        <f t="shared" si="3"/>
        <v/>
      </c>
      <c r="U16" s="285" t="str">
        <f t="shared" si="4"/>
        <v/>
      </c>
      <c r="V16" s="286" t="str">
        <f t="shared" si="5"/>
        <v/>
      </c>
      <c r="W16" s="261"/>
      <c r="X16" s="626" t="s">
        <v>662</v>
      </c>
      <c r="Y16" s="627" t="s">
        <v>388</v>
      </c>
      <c r="Z16" s="619">
        <v>14.93</v>
      </c>
      <c r="AA16" s="619">
        <v>92.17</v>
      </c>
      <c r="AB16" s="620">
        <v>5</v>
      </c>
      <c r="AC16" s="260"/>
      <c r="AD16" s="260"/>
      <c r="AE16" s="260"/>
      <c r="AF16" s="260"/>
      <c r="AG16" s="260"/>
    </row>
    <row r="17" spans="2:33" ht="16.95" customHeight="1" thickBot="1" x14ac:dyDescent="0.5">
      <c r="B17" s="287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288"/>
      <c r="E17" s="279"/>
      <c r="F17" s="280"/>
      <c r="H17" s="322"/>
      <c r="I17" s="324"/>
      <c r="J17" s="323"/>
      <c r="K17" s="144" t="str">
        <f t="shared" si="0"/>
        <v/>
      </c>
      <c r="L17" s="325"/>
      <c r="M17" s="326"/>
      <c r="N17" s="328"/>
      <c r="O17" s="143" t="str">
        <f t="shared" si="1"/>
        <v/>
      </c>
      <c r="P17" s="329"/>
      <c r="Q17" s="330"/>
      <c r="R17" s="282" t="str">
        <f t="shared" si="6"/>
        <v/>
      </c>
      <c r="S17" s="283" t="str">
        <f t="shared" si="2"/>
        <v/>
      </c>
      <c r="T17" s="284" t="str">
        <f t="shared" si="3"/>
        <v/>
      </c>
      <c r="U17" s="285" t="str">
        <f t="shared" si="4"/>
        <v/>
      </c>
      <c r="V17" s="286" t="str">
        <f t="shared" si="5"/>
        <v/>
      </c>
      <c r="W17" s="261"/>
      <c r="X17" s="626" t="s">
        <v>385</v>
      </c>
      <c r="Y17" s="627" t="s">
        <v>386</v>
      </c>
      <c r="Z17" s="619">
        <v>14.93</v>
      </c>
      <c r="AA17" s="619">
        <v>92.17</v>
      </c>
      <c r="AB17" s="620">
        <v>5</v>
      </c>
      <c r="AC17" s="260"/>
      <c r="AD17" s="260"/>
      <c r="AE17" s="260"/>
      <c r="AF17" s="260"/>
      <c r="AG17" s="260"/>
    </row>
    <row r="18" spans="2:33" ht="16.95" customHeight="1" x14ac:dyDescent="0.45">
      <c r="B18" s="148" t="s">
        <v>120</v>
      </c>
      <c r="C18" s="256" t="str">
        <f>IFERROR(IF(U24=0,"0Hrs",ROUND(K24/P24,2)&amp;"m/hr"),"")</f>
        <v>28.78m/hr</v>
      </c>
      <c r="D18" s="869" t="s">
        <v>121</v>
      </c>
      <c r="E18" s="870"/>
      <c r="F18" s="871"/>
      <c r="H18" s="322"/>
      <c r="I18" s="324"/>
      <c r="J18" s="323"/>
      <c r="K18" s="144" t="str">
        <f t="shared" si="0"/>
        <v/>
      </c>
      <c r="L18" s="325"/>
      <c r="M18" s="326"/>
      <c r="N18" s="328"/>
      <c r="O18" s="143" t="str">
        <f t="shared" si="1"/>
        <v/>
      </c>
      <c r="P18" s="329"/>
      <c r="Q18" s="330"/>
      <c r="R18" s="282" t="str">
        <f t="shared" si="6"/>
        <v/>
      </c>
      <c r="S18" s="283" t="str">
        <f t="shared" si="2"/>
        <v/>
      </c>
      <c r="T18" s="284" t="str">
        <f t="shared" si="3"/>
        <v/>
      </c>
      <c r="U18" s="285" t="str">
        <f t="shared" si="4"/>
        <v/>
      </c>
      <c r="V18" s="286" t="str">
        <f t="shared" si="5"/>
        <v/>
      </c>
      <c r="W18" s="261"/>
      <c r="X18" s="626" t="s">
        <v>629</v>
      </c>
      <c r="Y18" s="627" t="s">
        <v>387</v>
      </c>
      <c r="Z18" s="619">
        <v>14.93</v>
      </c>
      <c r="AA18" s="619">
        <v>92.17</v>
      </c>
      <c r="AB18" s="620">
        <v>5</v>
      </c>
      <c r="AC18" s="260"/>
      <c r="AD18" s="260"/>
      <c r="AE18" s="260"/>
      <c r="AF18" s="260"/>
      <c r="AG18" s="260"/>
    </row>
    <row r="19" spans="2:33" ht="16.95" customHeight="1" x14ac:dyDescent="0.45">
      <c r="B19" s="287" t="s">
        <v>122</v>
      </c>
      <c r="C19" s="151">
        <f>IFERROR(P24,"")</f>
        <v>18</v>
      </c>
      <c r="D19" s="287" t="s">
        <v>123</v>
      </c>
      <c r="E19" s="257">
        <v>7</v>
      </c>
      <c r="F19" s="278"/>
      <c r="H19" s="322"/>
      <c r="I19" s="324"/>
      <c r="J19" s="323"/>
      <c r="K19" s="144" t="str">
        <f t="shared" si="0"/>
        <v/>
      </c>
      <c r="L19" s="325"/>
      <c r="M19" s="326"/>
      <c r="N19" s="328"/>
      <c r="O19" s="143" t="str">
        <f t="shared" si="1"/>
        <v/>
      </c>
      <c r="P19" s="329"/>
      <c r="Q19" s="330"/>
      <c r="R19" s="282" t="str">
        <f t="shared" si="6"/>
        <v/>
      </c>
      <c r="S19" s="283" t="str">
        <f t="shared" si="2"/>
        <v/>
      </c>
      <c r="T19" s="284" t="str">
        <f t="shared" si="3"/>
        <v/>
      </c>
      <c r="U19" s="285" t="str">
        <f t="shared" si="4"/>
        <v/>
      </c>
      <c r="V19" s="286" t="str">
        <f t="shared" si="5"/>
        <v/>
      </c>
      <c r="X19" s="626" t="s">
        <v>625</v>
      </c>
      <c r="Y19" s="627" t="s">
        <v>384</v>
      </c>
      <c r="Z19" s="619">
        <v>14.93</v>
      </c>
      <c r="AA19" s="619">
        <v>92.17</v>
      </c>
      <c r="AB19" s="620">
        <v>5</v>
      </c>
      <c r="AC19" s="260"/>
      <c r="AD19" s="260"/>
      <c r="AE19" s="260"/>
      <c r="AF19" s="260"/>
      <c r="AG19" s="260"/>
    </row>
    <row r="20" spans="2:33" ht="16.95" customHeight="1" thickBot="1" x14ac:dyDescent="0.5">
      <c r="B20" s="287" t="s">
        <v>124</v>
      </c>
      <c r="C20" s="151">
        <f>IFERROR(Q24,"")</f>
        <v>23.5</v>
      </c>
      <c r="D20" s="287" t="s">
        <v>125</v>
      </c>
      <c r="E20" s="258" t="s">
        <v>262</v>
      </c>
      <c r="F20" s="278"/>
      <c r="H20" s="322"/>
      <c r="I20" s="324"/>
      <c r="J20" s="323"/>
      <c r="K20" s="144" t="str">
        <f t="shared" si="0"/>
        <v/>
      </c>
      <c r="L20" s="325"/>
      <c r="M20" s="326"/>
      <c r="N20" s="328"/>
      <c r="O20" s="143" t="str">
        <f t="shared" si="1"/>
        <v/>
      </c>
      <c r="P20" s="329"/>
      <c r="Q20" s="330"/>
      <c r="R20" s="282" t="str">
        <f t="shared" si="6"/>
        <v/>
      </c>
      <c r="S20" s="283" t="str">
        <f t="shared" si="2"/>
        <v/>
      </c>
      <c r="T20" s="284" t="str">
        <f t="shared" si="3"/>
        <v/>
      </c>
      <c r="U20" s="285" t="str">
        <f t="shared" si="4"/>
        <v/>
      </c>
      <c r="V20" s="286" t="str">
        <f t="shared" si="5"/>
        <v/>
      </c>
      <c r="X20" s="626" t="s">
        <v>632</v>
      </c>
      <c r="Y20" s="627" t="s">
        <v>631</v>
      </c>
      <c r="Z20" s="619">
        <v>14.93</v>
      </c>
      <c r="AA20" s="619">
        <v>92.17</v>
      </c>
      <c r="AB20" s="620">
        <v>5</v>
      </c>
      <c r="AC20" s="260"/>
      <c r="AD20" s="260"/>
      <c r="AE20" s="260"/>
      <c r="AF20" s="260"/>
      <c r="AG20" s="260"/>
    </row>
    <row r="21" spans="2:33" ht="16.95" customHeight="1" thickBot="1" x14ac:dyDescent="0.5">
      <c r="B21" s="358" t="s">
        <v>119</v>
      </c>
      <c r="C21" s="360"/>
      <c r="D21" s="148" t="s">
        <v>127</v>
      </c>
      <c r="E21" s="259">
        <v>112</v>
      </c>
      <c r="F21" s="278"/>
      <c r="H21" s="322"/>
      <c r="I21" s="324"/>
      <c r="J21" s="323"/>
      <c r="K21" s="144" t="str">
        <f t="shared" si="0"/>
        <v/>
      </c>
      <c r="L21" s="325"/>
      <c r="M21" s="326"/>
      <c r="N21" s="328"/>
      <c r="O21" s="143" t="str">
        <f t="shared" si="1"/>
        <v/>
      </c>
      <c r="P21" s="329"/>
      <c r="Q21" s="330"/>
      <c r="R21" s="282" t="str">
        <f t="shared" si="6"/>
        <v/>
      </c>
      <c r="S21" s="283" t="str">
        <f t="shared" si="2"/>
        <v/>
      </c>
      <c r="T21" s="284" t="str">
        <f t="shared" si="3"/>
        <v/>
      </c>
      <c r="U21" s="285" t="str">
        <f t="shared" si="4"/>
        <v/>
      </c>
      <c r="V21" s="286" t="str">
        <f t="shared" si="5"/>
        <v/>
      </c>
      <c r="X21" s="624" t="s">
        <v>569</v>
      </c>
      <c r="Y21" s="625" t="s">
        <v>570</v>
      </c>
      <c r="Z21" s="622">
        <v>8.92</v>
      </c>
      <c r="AA21" s="622">
        <v>161.13</v>
      </c>
      <c r="AB21" s="623">
        <v>4</v>
      </c>
      <c r="AC21" s="260"/>
      <c r="AD21" s="260"/>
      <c r="AE21" s="260"/>
      <c r="AF21" s="260"/>
      <c r="AG21" s="260"/>
    </row>
    <row r="22" spans="2:33" ht="16.95" customHeight="1" thickBot="1" x14ac:dyDescent="0.5">
      <c r="B22" s="287" t="s">
        <v>128</v>
      </c>
      <c r="C22" s="164" t="s">
        <v>665</v>
      </c>
      <c r="D22" s="343"/>
      <c r="E22" s="263"/>
      <c r="F22" s="344"/>
      <c r="H22" s="322"/>
      <c r="I22" s="324"/>
      <c r="J22" s="323"/>
      <c r="K22" s="144" t="str">
        <f t="shared" si="0"/>
        <v/>
      </c>
      <c r="L22" s="325"/>
      <c r="M22" s="326"/>
      <c r="N22" s="328"/>
      <c r="O22" s="143" t="str">
        <f t="shared" si="1"/>
        <v/>
      </c>
      <c r="P22" s="329"/>
      <c r="Q22" s="330"/>
      <c r="R22" s="282" t="str">
        <f t="shared" si="6"/>
        <v/>
      </c>
      <c r="S22" s="283" t="str">
        <f t="shared" si="2"/>
        <v/>
      </c>
      <c r="T22" s="284" t="str">
        <f t="shared" si="3"/>
        <v/>
      </c>
      <c r="U22" s="285" t="str">
        <f t="shared" si="4"/>
        <v/>
      </c>
      <c r="V22" s="286" t="str">
        <f t="shared" si="5"/>
        <v/>
      </c>
      <c r="X22" s="624" t="s">
        <v>574</v>
      </c>
      <c r="Y22" s="625" t="s">
        <v>570</v>
      </c>
      <c r="Z22" s="622">
        <v>8.92</v>
      </c>
      <c r="AA22" s="622">
        <v>161.13</v>
      </c>
      <c r="AB22" s="623">
        <v>4</v>
      </c>
      <c r="AC22" s="260"/>
      <c r="AD22" s="260"/>
      <c r="AE22" s="260"/>
      <c r="AF22" s="260"/>
      <c r="AG22" s="260"/>
    </row>
    <row r="23" spans="2:33" ht="16.95" customHeight="1" thickBot="1" x14ac:dyDescent="0.5">
      <c r="B23" s="287" t="s">
        <v>129</v>
      </c>
      <c r="C23" s="338" t="str">
        <f>IFERROR(VLOOKUP(C22,B45:F55,2,FALSE)&amp;" @ "&amp;VLOOKUP(C22,B45:F55,3,FALSE),"")</f>
        <v>6/7 10.5 @ 1.5</v>
      </c>
      <c r="D23" s="361" t="s">
        <v>130</v>
      </c>
      <c r="E23" s="362" t="s">
        <v>131</v>
      </c>
      <c r="F23" s="363" t="s">
        <v>132</v>
      </c>
      <c r="H23" s="388"/>
      <c r="I23" s="389" cm="1">
        <f t="array" ref="I23">IFERROR(LOOKUP(2,1/(I4:I22&lt;&gt;""),I4:I22),"")</f>
        <v>5324</v>
      </c>
      <c r="J23" s="390" cm="1">
        <f t="array" ref="J23">IFERROR(LOOKUP(2,1/(J4:J22&lt;&gt;""),J4:J22),"")</f>
        <v>5842</v>
      </c>
      <c r="K23" s="390" cm="1">
        <f t="array" ref="K23">IFERROR(LOOKUP(2,1/(K4:K22&lt;&gt;""),K4:K22),"")</f>
        <v>518</v>
      </c>
      <c r="L23" s="390" cm="1">
        <f t="array" ref="L23">IFERROR(LOOKUP(2,1/(L4:L22&lt;&gt;""),L4:L22),"")</f>
        <v>94</v>
      </c>
      <c r="M23" s="390" cm="1">
        <f t="array" ref="M23">IFERROR(LOOKUP(2,1/(M4:M22&lt;&gt;""),M4:M22),"")</f>
        <v>11</v>
      </c>
      <c r="N23" s="390" t="str" cm="1">
        <f t="array" ref="N23">IFERROR(LOOKUP(2,1/(N4:N22&lt;&gt;""),N4:N22),"")</f>
        <v>35</v>
      </c>
      <c r="O23" s="390" cm="1">
        <f t="array" ref="O23">IFERROR(LOOKUP(2,1/(O4:O22&lt;&gt;""),O4:O22),"")</f>
        <v>424</v>
      </c>
      <c r="P23" s="390" cm="1">
        <f t="array" ref="P23">IFERROR(LOOKUP(2,1/(P4:P22&lt;&gt;""),P4:P22),"")</f>
        <v>18</v>
      </c>
      <c r="Q23" s="390" cm="1">
        <f t="array" ref="Q23">IFERROR(LOOKUP(2,1/(Q4:Q22&lt;&gt;""),Q4:Q22),"")</f>
        <v>23.5</v>
      </c>
      <c r="R23" s="390" cm="1">
        <f t="array" ref="R23">IFERROR(LOOKUP(2,1/(R4:R22&lt;&gt;""),R4:R22),"")</f>
        <v>8.115107913669064</v>
      </c>
      <c r="S23" s="390" cm="1">
        <f t="array" ref="S23">IFERROR(LOOKUP(2,1/(S4:S22&lt;&gt;""),S4:S22),"")</f>
        <v>66.08</v>
      </c>
      <c r="T23" s="391" cm="1">
        <f t="array" ref="T23">IFERROR(LOOKUP(2,1/(T4:T22&lt;&gt;""),T4:T22),"")</f>
        <v>0.18146718146718147</v>
      </c>
      <c r="U23" s="392" cm="1">
        <f t="array" ref="U23">IFERROR(LOOKUP(2,1/(U4:U22&lt;&gt;""),U4:U22),"")</f>
        <v>0.81853281853281856</v>
      </c>
      <c r="V23" s="393" cm="1">
        <f t="array" ref="V23">IFERROR(LOOKUP(2,1/(V4:V22&lt;&gt;""),V4:V22),"")</f>
        <v>11.583333333333334</v>
      </c>
      <c r="W23" s="261"/>
      <c r="X23" s="624" t="s">
        <v>463</v>
      </c>
      <c r="Y23" s="625" t="s">
        <v>582</v>
      </c>
      <c r="Z23" s="622">
        <v>8.92</v>
      </c>
      <c r="AA23" s="622">
        <v>44.92</v>
      </c>
      <c r="AB23" s="623">
        <v>4</v>
      </c>
      <c r="AC23" s="260"/>
      <c r="AD23" s="260"/>
      <c r="AE23" s="260"/>
      <c r="AF23" s="260"/>
      <c r="AG23" s="260"/>
    </row>
    <row r="24" spans="2:33" ht="16.95" customHeight="1" thickBot="1" x14ac:dyDescent="0.5">
      <c r="B24" s="287" t="s">
        <v>133</v>
      </c>
      <c r="C24" s="154">
        <f>IFERROR(VLOOKUP(C22,B45:F55,4,FALSE),"")</f>
        <v>0.193</v>
      </c>
      <c r="D24" s="346" t="s">
        <v>876</v>
      </c>
      <c r="E24" s="610" t="str">
        <f>IFERROR(VLOOKUP(D24,$O$31:$S$41,3,FALSE),"")</f>
        <v/>
      </c>
      <c r="F24" s="611" t="str">
        <f>IFERROR(IF(ISBLANK(D24),"",VLOOKUP(D24,$O$31:$S$41,5,0)),"")</f>
        <v/>
      </c>
      <c r="H24" s="863" t="s">
        <v>126</v>
      </c>
      <c r="I24" s="864"/>
      <c r="J24" s="394"/>
      <c r="K24" s="395">
        <f t="shared" ref="K24:Q24" si="7">IFERROR(SUM(K4:K22),"")</f>
        <v>518</v>
      </c>
      <c r="L24" s="395">
        <f t="shared" si="7"/>
        <v>94</v>
      </c>
      <c r="M24" s="395">
        <f t="shared" si="7"/>
        <v>11</v>
      </c>
      <c r="N24" s="395">
        <f t="shared" si="7"/>
        <v>0</v>
      </c>
      <c r="O24" s="395">
        <f t="shared" si="7"/>
        <v>424</v>
      </c>
      <c r="P24" s="395">
        <f t="shared" si="7"/>
        <v>18</v>
      </c>
      <c r="Q24" s="395">
        <f t="shared" si="7"/>
        <v>23.5</v>
      </c>
      <c r="R24" s="394">
        <f>IFERROR(L24/V24,"")</f>
        <v>8.115107913669064</v>
      </c>
      <c r="S24" s="394">
        <f>IFERROR(ROUND(O24/(P24-V24),2),"")</f>
        <v>66.08</v>
      </c>
      <c r="T24" s="396">
        <f>IFERROR(L24/K24,"")</f>
        <v>0.18146718146718147</v>
      </c>
      <c r="U24" s="396">
        <f>IFERROR(O24/K24,"")</f>
        <v>0.81853281853281856</v>
      </c>
      <c r="V24" s="397">
        <f>IFERROR(SUM(V4:V22),"")</f>
        <v>11.583333333333334</v>
      </c>
      <c r="W24" s="261"/>
      <c r="X24" s="624" t="s">
        <v>806</v>
      </c>
      <c r="Y24" s="625" t="s">
        <v>576</v>
      </c>
      <c r="Z24" s="622">
        <v>8.92</v>
      </c>
      <c r="AA24" s="622">
        <v>44.92</v>
      </c>
      <c r="AB24" s="623">
        <v>4</v>
      </c>
      <c r="AC24" s="260"/>
      <c r="AD24" s="260"/>
      <c r="AE24" s="260"/>
      <c r="AF24" s="260"/>
      <c r="AG24" s="260"/>
    </row>
    <row r="25" spans="2:33" ht="16.95" customHeight="1" x14ac:dyDescent="0.45">
      <c r="B25" s="287" t="s">
        <v>134</v>
      </c>
      <c r="C25" s="318">
        <v>1.5</v>
      </c>
      <c r="D25" s="332"/>
      <c r="E25" s="612" t="str">
        <f>IFERROR(VLOOKUP(D25,$O$31:$S$41,3,FALSE),"")</f>
        <v/>
      </c>
      <c r="F25" s="613" t="str">
        <f>IFERROR(IF(ISBLANK(D25),"",VLOOKUP(D25,$O$31:$S$41,5,0)),"")</f>
        <v/>
      </c>
      <c r="L25" s="227"/>
      <c r="M25" s="227"/>
      <c r="N25" s="227"/>
      <c r="P25" s="16"/>
      <c r="Q25" s="16"/>
      <c r="R25" s="16"/>
      <c r="S25" s="16"/>
      <c r="T25" s="16"/>
      <c r="U25" s="16"/>
      <c r="V25" s="26"/>
      <c r="X25" s="624" t="s">
        <v>807</v>
      </c>
      <c r="Y25" s="625" t="s">
        <v>567</v>
      </c>
      <c r="Z25" s="622">
        <v>8.92</v>
      </c>
      <c r="AA25" s="622">
        <v>44.92</v>
      </c>
      <c r="AB25" s="623">
        <v>4</v>
      </c>
      <c r="AC25" s="260"/>
      <c r="AD25" s="260"/>
      <c r="AE25" s="260"/>
      <c r="AF25" s="260"/>
      <c r="AG25" s="260"/>
    </row>
    <row r="26" spans="2:33" ht="16.95" customHeight="1" x14ac:dyDescent="0.45">
      <c r="B26" s="287" t="s">
        <v>135</v>
      </c>
      <c r="C26" s="155">
        <f>IFERROR((C24*C25)*1000,"")</f>
        <v>289.5</v>
      </c>
      <c r="D26" s="276"/>
      <c r="E26" s="610" t="str">
        <f>IFERROR(VLOOKUP(D26,$O$31:$S$41,3,FALSE),"")</f>
        <v/>
      </c>
      <c r="F26" s="611" t="str">
        <f>IFERROR(IF(ISBLANK(D26),"",VLOOKUP(D26,$O$31:$S$41,5,0)),"")</f>
        <v/>
      </c>
      <c r="N26" s="228"/>
      <c r="O26"/>
      <c r="P26" s="152"/>
      <c r="V26" s="153"/>
      <c r="X26" s="624" t="s">
        <v>808</v>
      </c>
      <c r="Y26" s="625" t="s">
        <v>581</v>
      </c>
      <c r="Z26" s="622">
        <v>8.92</v>
      </c>
      <c r="AA26" s="622">
        <v>44.92</v>
      </c>
      <c r="AB26" s="623">
        <v>4</v>
      </c>
      <c r="AC26" s="260"/>
      <c r="AD26" s="260"/>
      <c r="AE26" s="260"/>
      <c r="AF26" s="260"/>
      <c r="AG26" s="260"/>
    </row>
    <row r="27" spans="2:33" ht="16.95" customHeight="1" thickBot="1" x14ac:dyDescent="0.35">
      <c r="B27" s="287" t="s">
        <v>136</v>
      </c>
      <c r="C27" s="319">
        <v>50</v>
      </c>
      <c r="D27" s="333"/>
      <c r="E27" s="612" t="str">
        <f>IFERROR(VLOOKUP(D27,$O$31:$S$41,3,FALSE),"")</f>
        <v/>
      </c>
      <c r="F27" s="613" t="str">
        <f>IFERROR(IF(ISBLANK(D27),"",VLOOKUP(D27,$O$31:$S$41,5,0)),"")</f>
        <v/>
      </c>
      <c r="N27" s="228"/>
      <c r="O27"/>
      <c r="P27" s="152"/>
      <c r="V27" s="153"/>
      <c r="X27" s="624" t="s">
        <v>809</v>
      </c>
      <c r="Y27" s="625" t="s">
        <v>636</v>
      </c>
      <c r="Z27" s="622">
        <v>8.92</v>
      </c>
      <c r="AA27" s="622">
        <v>44.92</v>
      </c>
      <c r="AB27" s="623">
        <v>4</v>
      </c>
    </row>
    <row r="28" spans="2:33" ht="16.95" customHeight="1" thickTop="1" thickBot="1" x14ac:dyDescent="0.35">
      <c r="B28" s="287" t="s">
        <v>137</v>
      </c>
      <c r="C28" s="155">
        <f>IFERROR(SUM(C26,C27),"")</f>
        <v>339.5</v>
      </c>
      <c r="D28" s="277"/>
      <c r="E28" s="610" t="str">
        <f>IFERROR(VLOOKUP(D28,$O$31:$S$41,3,FALSE),"")</f>
        <v/>
      </c>
      <c r="F28" s="611" t="str">
        <f>IFERROR(IF(ISBLANK(D28),"",VLOOKUP(D28,$O$31:$S$41,5,0)),"")</f>
        <v/>
      </c>
      <c r="H28" s="557" t="s">
        <v>1813</v>
      </c>
      <c r="I28" s="846" t="s">
        <v>1814</v>
      </c>
      <c r="J28" s="847"/>
      <c r="K28" s="558" t="s">
        <v>1815</v>
      </c>
      <c r="L28" s="848" t="s">
        <v>4</v>
      </c>
      <c r="M28" s="849"/>
      <c r="N28" s="152"/>
      <c r="O28" s="807" t="s">
        <v>1935</v>
      </c>
      <c r="P28" s="807"/>
      <c r="Q28" s="807"/>
      <c r="R28" s="807"/>
      <c r="S28" s="807"/>
      <c r="U28" s="801" t="s">
        <v>156</v>
      </c>
      <c r="V28" s="802"/>
      <c r="X28" s="624" t="s">
        <v>571</v>
      </c>
      <c r="Y28" s="625" t="s">
        <v>572</v>
      </c>
      <c r="Z28" s="622">
        <v>8.92</v>
      </c>
      <c r="AA28" s="622">
        <v>0</v>
      </c>
      <c r="AB28" s="623">
        <v>4</v>
      </c>
    </row>
    <row r="29" spans="2:33" ht="16.95" customHeight="1" thickBot="1" x14ac:dyDescent="0.35">
      <c r="B29" s="287" t="s">
        <v>138</v>
      </c>
      <c r="C29" s="339">
        <f>IFERROR(P23,"")</f>
        <v>18</v>
      </c>
      <c r="D29" s="364" t="s">
        <v>139</v>
      </c>
      <c r="E29" s="362" t="s">
        <v>131</v>
      </c>
      <c r="F29" s="363" t="s">
        <v>132</v>
      </c>
      <c r="H29" s="559" t="s">
        <v>1816</v>
      </c>
      <c r="I29" s="857"/>
      <c r="J29" s="858"/>
      <c r="K29" s="555" t="s">
        <v>1817</v>
      </c>
      <c r="L29" s="859" t="s">
        <v>910</v>
      </c>
      <c r="M29" s="860"/>
      <c r="N29" s="152"/>
      <c r="O29" s="807"/>
      <c r="P29" s="807"/>
      <c r="Q29" s="807"/>
      <c r="R29" s="807"/>
      <c r="S29" s="807"/>
      <c r="U29" s="803"/>
      <c r="V29" s="804"/>
      <c r="X29" s="624" t="s">
        <v>578</v>
      </c>
      <c r="Y29" s="625" t="s">
        <v>579</v>
      </c>
      <c r="Z29" s="622">
        <v>8.92</v>
      </c>
      <c r="AA29" s="622">
        <v>0</v>
      </c>
      <c r="AB29" s="623">
        <v>4</v>
      </c>
    </row>
    <row r="30" spans="2:33" ht="16.95" customHeight="1" thickBot="1" x14ac:dyDescent="0.35">
      <c r="B30" s="287" t="s">
        <v>140</v>
      </c>
      <c r="C30" s="151">
        <f>IFERROR(Q23,"")</f>
        <v>23.5</v>
      </c>
      <c r="D30" s="347" t="s">
        <v>757</v>
      </c>
      <c r="E30" s="612" t="str">
        <f>IFERROR(VLOOKUP(D30,$O$31:$S$41,3,FALSE),"")</f>
        <v/>
      </c>
      <c r="F30" s="613" t="str">
        <f>IFERROR(IF(ISBLANK(D30),"",VLOOKUP(D30,$O$31:$S$41,5,0)),"")</f>
        <v/>
      </c>
      <c r="H30" s="560" t="s">
        <v>1818</v>
      </c>
      <c r="I30" s="861"/>
      <c r="J30" s="862"/>
      <c r="K30" s="556" t="s">
        <v>1819</v>
      </c>
      <c r="L30" s="844" t="s">
        <v>912</v>
      </c>
      <c r="M30" s="845"/>
      <c r="N30" s="152"/>
      <c r="O30" s="808" t="s">
        <v>149</v>
      </c>
      <c r="P30" s="808"/>
      <c r="Q30" s="583" t="s">
        <v>472</v>
      </c>
      <c r="R30" s="583" t="s">
        <v>727</v>
      </c>
      <c r="S30" s="583" t="s">
        <v>81</v>
      </c>
      <c r="U30" s="805"/>
      <c r="V30" s="806"/>
      <c r="X30" s="626" t="s">
        <v>569</v>
      </c>
      <c r="Y30" s="627" t="s">
        <v>570</v>
      </c>
      <c r="Z30" s="619">
        <v>4.58</v>
      </c>
      <c r="AA30" s="619">
        <v>161.13</v>
      </c>
      <c r="AB30" s="620">
        <v>3</v>
      </c>
    </row>
    <row r="31" spans="2:33" ht="16.95" customHeight="1" x14ac:dyDescent="0.3">
      <c r="B31" s="148" t="s">
        <v>141</v>
      </c>
      <c r="C31" s="617">
        <f>IFERROR(VLOOKUP($C$22,$O$45:$S$55,3,0),"")</f>
        <v>0</v>
      </c>
      <c r="D31" s="331"/>
      <c r="E31" s="614" t="str">
        <f>IFERROR(VLOOKUP($D31,$O$31:$S$41,3,FALSE),"")</f>
        <v/>
      </c>
      <c r="F31" s="614" t="str">
        <f>IFERROR(VLOOKUP($D31,$O$31:$S$41,5,FALSE),"")</f>
        <v/>
      </c>
      <c r="H31" s="560" t="s">
        <v>1820</v>
      </c>
      <c r="I31" s="861"/>
      <c r="J31" s="862"/>
      <c r="K31" s="556" t="s">
        <v>1819</v>
      </c>
      <c r="L31" s="844"/>
      <c r="M31" s="845"/>
      <c r="N31" s="156"/>
      <c r="O31" s="809" t="s">
        <v>477</v>
      </c>
      <c r="P31" s="791"/>
      <c r="Q31" s="584"/>
      <c r="R31" s="584"/>
      <c r="S31" s="585" t="str">
        <f t="shared" ref="S31:S41" si="8">IFERROR(IF(O31&lt;&gt;"",SUM(Q31:R31),""),"")</f>
        <v/>
      </c>
      <c r="U31" s="354" t="s">
        <v>473</v>
      </c>
      <c r="V31" s="355" t="s">
        <v>154</v>
      </c>
      <c r="X31" s="626" t="s">
        <v>574</v>
      </c>
      <c r="Y31" s="627" t="s">
        <v>570</v>
      </c>
      <c r="Z31" s="619">
        <v>4.58</v>
      </c>
      <c r="AA31" s="619">
        <v>161.13</v>
      </c>
      <c r="AB31" s="620">
        <v>3</v>
      </c>
    </row>
    <row r="32" spans="2:33" ht="16.95" customHeight="1" thickBot="1" x14ac:dyDescent="0.35">
      <c r="B32" s="287" t="s">
        <v>142</v>
      </c>
      <c r="C32" s="151">
        <f>IFERROR(Q24,"")</f>
        <v>23.5</v>
      </c>
      <c r="D32" s="345"/>
      <c r="E32" s="615" t="str">
        <f>IFERROR(VLOOKUP(D32,$O$31:$S$41,3,FALSE),"")</f>
        <v/>
      </c>
      <c r="F32" s="616" t="str">
        <f>IFERROR(IF(ISBLANK(D32),"",E32+$C$20-Y35),"")</f>
        <v/>
      </c>
      <c r="H32" s="560" t="s">
        <v>1821</v>
      </c>
      <c r="I32" s="842"/>
      <c r="J32" s="843"/>
      <c r="K32" s="556" t="s">
        <v>1819</v>
      </c>
      <c r="L32" s="844"/>
      <c r="M32" s="845"/>
      <c r="N32" s="156"/>
      <c r="O32" s="791" t="s">
        <v>477</v>
      </c>
      <c r="P32" s="791"/>
      <c r="Q32" s="584"/>
      <c r="R32" s="584"/>
      <c r="S32" s="585" t="str">
        <f t="shared" si="8"/>
        <v/>
      </c>
      <c r="U32" s="293" t="s">
        <v>159</v>
      </c>
      <c r="V32" s="294">
        <v>0.16600000000000001</v>
      </c>
      <c r="X32" s="626" t="s">
        <v>566</v>
      </c>
      <c r="Y32" s="627" t="s">
        <v>567</v>
      </c>
      <c r="Z32" s="619">
        <v>4.58</v>
      </c>
      <c r="AA32" s="619">
        <v>116.22</v>
      </c>
      <c r="AB32" s="620">
        <v>3</v>
      </c>
    </row>
    <row r="33" spans="2:28" ht="16.95" customHeight="1" thickBot="1" x14ac:dyDescent="0.35">
      <c r="B33" s="850" t="s">
        <v>143</v>
      </c>
      <c r="C33" s="851"/>
      <c r="D33" s="851"/>
      <c r="E33" s="851"/>
      <c r="F33" s="852"/>
      <c r="H33" s="561" t="s">
        <v>1822</v>
      </c>
      <c r="I33" s="853" t="s">
        <v>477</v>
      </c>
      <c r="J33" s="854"/>
      <c r="K33" s="562" t="s">
        <v>1819</v>
      </c>
      <c r="L33" s="855"/>
      <c r="M33" s="856"/>
      <c r="N33" s="156"/>
      <c r="O33" s="791" t="s">
        <v>477</v>
      </c>
      <c r="P33" s="791"/>
      <c r="Q33" s="584"/>
      <c r="R33" s="584"/>
      <c r="S33" s="585" t="str">
        <f t="shared" si="8"/>
        <v/>
      </c>
      <c r="U33" s="293" t="s">
        <v>162</v>
      </c>
      <c r="V33" s="294">
        <v>0.25</v>
      </c>
      <c r="W33" s="262"/>
      <c r="X33" s="626" t="s">
        <v>575</v>
      </c>
      <c r="Y33" s="627" t="s">
        <v>576</v>
      </c>
      <c r="Z33" s="619">
        <v>4.58</v>
      </c>
      <c r="AA33" s="619">
        <v>116.22</v>
      </c>
      <c r="AB33" s="620">
        <v>3</v>
      </c>
    </row>
    <row r="34" spans="2:28" ht="16.95" customHeight="1" thickTop="1" thickBot="1" x14ac:dyDescent="0.35">
      <c r="B34" s="836" t="s">
        <v>144</v>
      </c>
      <c r="C34" s="837"/>
      <c r="D34" s="365" t="s">
        <v>145</v>
      </c>
      <c r="E34" s="365" t="s">
        <v>146</v>
      </c>
      <c r="F34" s="366" t="s">
        <v>147</v>
      </c>
      <c r="H34"/>
      <c r="I34"/>
      <c r="J34"/>
      <c r="K34"/>
      <c r="L34"/>
      <c r="M34"/>
      <c r="N34"/>
      <c r="O34" s="791" t="s">
        <v>477</v>
      </c>
      <c r="P34" s="791"/>
      <c r="Q34" s="584"/>
      <c r="R34" s="584"/>
      <c r="S34" s="585" t="str">
        <f t="shared" si="8"/>
        <v/>
      </c>
      <c r="U34" s="293" t="s">
        <v>163</v>
      </c>
      <c r="V34" s="294">
        <v>0.21</v>
      </c>
      <c r="W34" s="262"/>
      <c r="X34" s="626" t="s">
        <v>583</v>
      </c>
      <c r="Y34" s="627" t="s">
        <v>584</v>
      </c>
      <c r="Z34" s="619">
        <v>4.58</v>
      </c>
      <c r="AA34" s="619">
        <v>116.22</v>
      </c>
      <c r="AB34" s="620">
        <v>3</v>
      </c>
    </row>
    <row r="35" spans="2:28" ht="16.95" customHeight="1" x14ac:dyDescent="0.3">
      <c r="B35" s="838" t="s">
        <v>877</v>
      </c>
      <c r="C35" s="839"/>
      <c r="D35" s="502">
        <v>33.256999999999998</v>
      </c>
      <c r="E35" s="503">
        <v>426.51</v>
      </c>
      <c r="F35" s="504">
        <v>542.46</v>
      </c>
      <c r="H35" s="405" t="str">
        <f>IFERROR('DD Tools'!O5,"")</f>
        <v>BHA</v>
      </c>
      <c r="I35" s="405" t="str">
        <f>IFERROR('DD Tools'!Q5,"")</f>
        <v>Mtrs Sld</v>
      </c>
      <c r="J35" s="405" t="str">
        <f>IFERROR('DD Tools'!R5,"")</f>
        <v>Mtrs Rot</v>
      </c>
      <c r="K35" s="405" t="str">
        <f>IFERROR('DD Tools'!S5,"")</f>
        <v>Hrs Sld</v>
      </c>
      <c r="L35" s="405" t="str">
        <f>IFERROR('DD Tools'!T5,"")</f>
        <v>Hrs Rot</v>
      </c>
      <c r="M35" s="405" t="str">
        <f>IFERROR('DD Tools'!U5,"")</f>
        <v>Hrs Crc</v>
      </c>
      <c r="N35"/>
      <c r="O35" s="791" t="s">
        <v>477</v>
      </c>
      <c r="P35" s="791"/>
      <c r="Q35" s="584"/>
      <c r="R35" s="584"/>
      <c r="S35" s="585" t="str">
        <f t="shared" si="8"/>
        <v/>
      </c>
      <c r="U35" s="293" t="s">
        <v>164</v>
      </c>
      <c r="V35" s="294">
        <v>0.21</v>
      </c>
      <c r="W35" s="262"/>
      <c r="X35" s="626" t="s">
        <v>580</v>
      </c>
      <c r="Y35" s="627" t="s">
        <v>581</v>
      </c>
      <c r="Z35" s="619">
        <v>4.58</v>
      </c>
      <c r="AA35" s="619">
        <v>116.22</v>
      </c>
      <c r="AB35" s="620">
        <v>3</v>
      </c>
    </row>
    <row r="36" spans="2:28" ht="16.95" customHeight="1" x14ac:dyDescent="0.3">
      <c r="B36" s="840" t="s">
        <v>877</v>
      </c>
      <c r="C36" s="841"/>
      <c r="D36" s="505">
        <v>33.194000000000003</v>
      </c>
      <c r="E36" s="506">
        <v>426.95</v>
      </c>
      <c r="F36" s="507">
        <v>570</v>
      </c>
      <c r="H36" s="281">
        <f>IFERROR(IF('DD Tools'!O6&lt;&gt;"",'DD Tools'!O6,""),"")</f>
        <v>1</v>
      </c>
      <c r="I36" s="281">
        <f>IFERROR(IF('DD Tools'!Q6&lt;&gt;"",'DD Tools'!Q6,""),"")</f>
        <v>32</v>
      </c>
      <c r="J36" s="281">
        <f>IFERROR(IF('DD Tools'!R6&lt;&gt;"",'DD Tools'!R6,""),"")</f>
        <v>581</v>
      </c>
      <c r="K36" s="281">
        <f>IFERROR(IF('DD Tools'!S6&lt;&gt;"",'DD Tools'!S6,""),"")</f>
        <v>1</v>
      </c>
      <c r="L36" s="281">
        <f>IFERROR(IF('DD Tools'!T6&lt;&gt;"",'DD Tools'!T6,""),"")</f>
        <v>9.9</v>
      </c>
      <c r="M36" s="281">
        <f>IFERROR(IF('DD Tools'!U6&lt;&gt;"",'DD Tools'!U6,""),"")</f>
        <v>5.23</v>
      </c>
      <c r="N36"/>
      <c r="O36" s="791" t="s">
        <v>477</v>
      </c>
      <c r="P36" s="791"/>
      <c r="Q36" s="584"/>
      <c r="R36" s="584"/>
      <c r="S36" s="585" t="str">
        <f t="shared" si="8"/>
        <v/>
      </c>
      <c r="U36" s="293" t="s">
        <v>161</v>
      </c>
      <c r="V36" s="294">
        <v>0.18</v>
      </c>
      <c r="X36" s="626" t="s">
        <v>571</v>
      </c>
      <c r="Y36" s="627" t="s">
        <v>572</v>
      </c>
      <c r="Z36" s="619">
        <v>4.58</v>
      </c>
      <c r="AA36" s="619">
        <v>0</v>
      </c>
      <c r="AB36" s="620">
        <v>3</v>
      </c>
    </row>
    <row r="37" spans="2:28" ht="16.95" customHeight="1" x14ac:dyDescent="0.3">
      <c r="B37" s="830"/>
      <c r="C37" s="831"/>
      <c r="D37" s="514"/>
      <c r="E37" s="515"/>
      <c r="F37" s="516"/>
      <c r="H37" s="281">
        <f>IFERROR(IF('DD Tools'!O7&lt;&gt;"",'DD Tools'!O7,""),"")</f>
        <v>2</v>
      </c>
      <c r="I37" s="281">
        <f>IFERROR(IF('DD Tools'!Q7&lt;&gt;"",'DD Tools'!Q7,""),"")</f>
        <v>53</v>
      </c>
      <c r="J37" s="281">
        <f>IFERROR(IF('DD Tools'!R7&lt;&gt;"",'DD Tools'!R7,""),"")</f>
        <v>1612.12</v>
      </c>
      <c r="K37" s="281">
        <f>IFERROR(IF('DD Tools'!S7&lt;&gt;"",'DD Tools'!S7,""),"")</f>
        <v>6.12</v>
      </c>
      <c r="L37" s="281">
        <f>IFERROR(IF('DD Tools'!T7&lt;&gt;"",'DD Tools'!T7,""),"")</f>
        <v>54.83</v>
      </c>
      <c r="M37" s="281">
        <f>IFERROR(IF('DD Tools'!U7&lt;&gt;"",'DD Tools'!U7,""),"")</f>
        <v>14.77</v>
      </c>
      <c r="N37"/>
      <c r="O37" s="791" t="s">
        <v>477</v>
      </c>
      <c r="P37" s="791"/>
      <c r="Q37" s="584"/>
      <c r="R37" s="584"/>
      <c r="S37" s="585" t="str">
        <f t="shared" si="8"/>
        <v/>
      </c>
      <c r="U37" s="293" t="s">
        <v>258</v>
      </c>
      <c r="V37" s="294">
        <v>0.193</v>
      </c>
      <c r="X37" s="626" t="s">
        <v>578</v>
      </c>
      <c r="Y37" s="627" t="s">
        <v>579</v>
      </c>
      <c r="Z37" s="619">
        <v>4.58</v>
      </c>
      <c r="AA37" s="619">
        <v>0</v>
      </c>
      <c r="AB37" s="620">
        <v>3</v>
      </c>
    </row>
    <row r="38" spans="2:28" ht="16.95" customHeight="1" x14ac:dyDescent="0.3">
      <c r="B38" s="832"/>
      <c r="C38" s="833"/>
      <c r="D38" s="460"/>
      <c r="E38" s="461"/>
      <c r="F38" s="462"/>
      <c r="H38" s="281">
        <f>IFERROR(IF('DD Tools'!O8&lt;&gt;"",'DD Tools'!O8,""),"")</f>
        <v>3</v>
      </c>
      <c r="I38" s="281">
        <f>IFERROR(IF('DD Tools'!Q8&lt;&gt;"",'DD Tools'!Q8,""),"")</f>
        <v>46.02</v>
      </c>
      <c r="J38" s="281">
        <f>IFERROR(IF('DD Tools'!R8&lt;&gt;"",'DD Tools'!R8,""),"")</f>
        <v>461.92</v>
      </c>
      <c r="K38" s="281">
        <f>IFERROR(IF('DD Tools'!S8&lt;&gt;"",'DD Tools'!S8,""),"")</f>
        <v>10.42</v>
      </c>
      <c r="L38" s="281">
        <f>IFERROR(IF('DD Tools'!T8&lt;&gt;"",'DD Tools'!T8,""),"")</f>
        <v>25.5</v>
      </c>
      <c r="M38" s="281">
        <f>IFERROR(IF('DD Tools'!U8&lt;&gt;"",'DD Tools'!U8,""),"")</f>
        <v>4.58</v>
      </c>
      <c r="N38"/>
      <c r="O38" s="791" t="s">
        <v>477</v>
      </c>
      <c r="P38" s="791"/>
      <c r="Q38" s="584"/>
      <c r="R38" s="584"/>
      <c r="S38" s="585" t="str">
        <f t="shared" si="8"/>
        <v/>
      </c>
      <c r="U38" s="293" t="s">
        <v>862</v>
      </c>
      <c r="V38" s="294">
        <v>0.159</v>
      </c>
      <c r="X38" s="626" t="s">
        <v>466</v>
      </c>
      <c r="Y38" s="627" t="s">
        <v>582</v>
      </c>
      <c r="Z38" s="619">
        <v>4.58</v>
      </c>
      <c r="AA38" s="619">
        <v>0</v>
      </c>
      <c r="AB38" s="620">
        <v>3</v>
      </c>
    </row>
    <row r="39" spans="2:28" ht="17.25" customHeight="1" x14ac:dyDescent="0.3">
      <c r="B39" s="830"/>
      <c r="C39" s="831"/>
      <c r="D39" s="514"/>
      <c r="E39" s="515"/>
      <c r="F39" s="516"/>
      <c r="H39" s="281">
        <f>IFERROR(IF('DD Tools'!O9&lt;&gt;"",'DD Tools'!O9,""),"")</f>
        <v>4</v>
      </c>
      <c r="I39" s="281">
        <f>IFERROR(IF('DD Tools'!Q9&lt;&gt;"",'DD Tools'!Q9,""),"")</f>
        <v>167.64</v>
      </c>
      <c r="J39" s="281">
        <f>IFERROR(IF('DD Tools'!R9&lt;&gt;"",'DD Tools'!R9,""),"")</f>
        <v>32.299999999999997</v>
      </c>
      <c r="K39" s="281">
        <f>IFERROR(IF('DD Tools'!S9&lt;&gt;"",'DD Tools'!S9,""),"")</f>
        <v>33.58</v>
      </c>
      <c r="L39" s="281">
        <f>IFERROR(IF('DD Tools'!T9&lt;&gt;"",'DD Tools'!T9,""),"")</f>
        <v>2.42</v>
      </c>
      <c r="M39" s="281">
        <f>IFERROR(IF('DD Tools'!U9&lt;&gt;"",'DD Tools'!U9,""),"")</f>
        <v>8.92</v>
      </c>
      <c r="N39"/>
      <c r="O39" s="791" t="s">
        <v>477</v>
      </c>
      <c r="P39" s="791"/>
      <c r="Q39" s="584"/>
      <c r="R39" s="584"/>
      <c r="S39" s="585" t="str">
        <f t="shared" si="8"/>
        <v/>
      </c>
      <c r="U39" s="293" t="s">
        <v>160</v>
      </c>
      <c r="V39" s="294">
        <v>0.23799999999999999</v>
      </c>
      <c r="W39" s="157"/>
      <c r="X39" s="624" t="s">
        <v>569</v>
      </c>
      <c r="Y39" s="625" t="s">
        <v>570</v>
      </c>
      <c r="Z39" s="622">
        <v>14.77</v>
      </c>
      <c r="AA39" s="622">
        <v>161.13</v>
      </c>
      <c r="AB39" s="623">
        <v>2</v>
      </c>
    </row>
    <row r="40" spans="2:28" ht="17.25" customHeight="1" x14ac:dyDescent="0.3">
      <c r="B40" s="832"/>
      <c r="C40" s="833"/>
      <c r="D40" s="460"/>
      <c r="E40" s="461"/>
      <c r="F40" s="462"/>
      <c r="H40" s="281">
        <f>IFERROR(IF('DD Tools'!O10&lt;&gt;"",'DD Tools'!O10,""),"")</f>
        <v>5</v>
      </c>
      <c r="I40" s="281">
        <f>IFERROR(IF('DD Tools'!Q10&lt;&gt;"",'DD Tools'!Q10,""),"")</f>
        <v>339.61</v>
      </c>
      <c r="J40" s="281">
        <f>IFERROR(IF('DD Tools'!R10&lt;&gt;"",'DD Tools'!R10,""),"")</f>
        <v>1238.3900000000001</v>
      </c>
      <c r="K40" s="281">
        <f>IFERROR(IF('DD Tools'!S10&lt;&gt;"",'DD Tools'!S10,""),"")</f>
        <v>38.75</v>
      </c>
      <c r="L40" s="281">
        <f>IFERROR(IF('DD Tools'!T10&lt;&gt;"",'DD Tools'!T10,""),"")</f>
        <v>38.479999999999997</v>
      </c>
      <c r="M40" s="281">
        <f>IFERROR(IF('DD Tools'!U10&lt;&gt;"",'DD Tools'!U10,""),"")</f>
        <v>14.93</v>
      </c>
      <c r="N40"/>
      <c r="O40" s="791" t="s">
        <v>477</v>
      </c>
      <c r="P40" s="791"/>
      <c r="Q40" s="584"/>
      <c r="R40" s="584"/>
      <c r="S40" s="585" t="str">
        <f t="shared" si="8"/>
        <v/>
      </c>
      <c r="U40" s="293" t="s">
        <v>165</v>
      </c>
      <c r="V40" s="294">
        <v>9.2999999999999999E-2</v>
      </c>
      <c r="W40" s="157"/>
      <c r="X40" s="624" t="s">
        <v>574</v>
      </c>
      <c r="Y40" s="625" t="s">
        <v>570</v>
      </c>
      <c r="Z40" s="622">
        <v>14.77</v>
      </c>
      <c r="AA40" s="622">
        <v>161.13</v>
      </c>
      <c r="AB40" s="623">
        <v>2</v>
      </c>
    </row>
    <row r="41" spans="2:28" ht="17.25" customHeight="1" x14ac:dyDescent="0.3">
      <c r="B41" s="830"/>
      <c r="C41" s="831"/>
      <c r="D41" s="514"/>
      <c r="E41" s="515"/>
      <c r="F41" s="516"/>
      <c r="H41" s="281">
        <f>IFERROR(IF('DD Tools'!O11&lt;&gt;"",'DD Tools'!O11,""),"")</f>
        <v>6</v>
      </c>
      <c r="I41" s="281">
        <f>IFERROR(IF('DD Tools'!Q11&lt;&gt;"",'DD Tools'!Q11,""),"")</f>
        <v>94</v>
      </c>
      <c r="J41" s="281">
        <f>IFERROR(IF('DD Tools'!R11&lt;&gt;"",'DD Tools'!R11,""),"")</f>
        <v>1140.42</v>
      </c>
      <c r="K41" s="281">
        <f>IFERROR(IF('DD Tools'!S11&lt;&gt;"",'DD Tools'!S11,""),"")</f>
        <v>11.58</v>
      </c>
      <c r="L41" s="281">
        <f>IFERROR(IF('DD Tools'!T11&lt;&gt;"",'DD Tools'!T11,""),"")</f>
        <v>28.33</v>
      </c>
      <c r="M41" s="281">
        <f>IFERROR(IF('DD Tools'!U11&lt;&gt;"",'DD Tools'!U11,""),"")</f>
        <v>12.75</v>
      </c>
      <c r="N41"/>
      <c r="O41" s="791" t="s">
        <v>477</v>
      </c>
      <c r="P41" s="791"/>
      <c r="Q41" s="584"/>
      <c r="R41" s="584"/>
      <c r="S41" s="585" t="str">
        <f t="shared" si="8"/>
        <v/>
      </c>
      <c r="U41" s="293" t="s">
        <v>166</v>
      </c>
      <c r="V41" s="294">
        <v>0.13800000000000001</v>
      </c>
      <c r="W41" s="157"/>
      <c r="X41" s="624" t="s">
        <v>566</v>
      </c>
      <c r="Y41" s="625" t="s">
        <v>567</v>
      </c>
      <c r="Z41" s="622">
        <v>14.77</v>
      </c>
      <c r="AA41" s="622">
        <v>116.22</v>
      </c>
      <c r="AB41" s="623">
        <v>2</v>
      </c>
    </row>
    <row r="42" spans="2:28" ht="17.25" customHeight="1" thickBot="1" x14ac:dyDescent="0.35">
      <c r="B42" s="828"/>
      <c r="C42" s="829"/>
      <c r="D42" s="463"/>
      <c r="E42" s="464"/>
      <c r="F42" s="465"/>
      <c r="H42" s="281" t="str">
        <f>IFERROR(IF('DD Tools'!O12&lt;&gt;"",'DD Tools'!O12,""),"")</f>
        <v/>
      </c>
      <c r="I42" s="281" t="str">
        <f>IFERROR(IF('DD Tools'!Q12&lt;&gt;"",'DD Tools'!Q12,""),"")</f>
        <v/>
      </c>
      <c r="J42" s="281" t="str">
        <f>IFERROR(IF('DD Tools'!R12&lt;&gt;"",'DD Tools'!R12,""),"")</f>
        <v/>
      </c>
      <c r="K42" s="281" t="str">
        <f>IFERROR(IF('DD Tools'!S12&lt;&gt;"",'DD Tools'!S12,""),"")</f>
        <v/>
      </c>
      <c r="L42" s="281" t="str">
        <f>IFERROR(IF('DD Tools'!T12&lt;&gt;"",'DD Tools'!T12,""),"")</f>
        <v/>
      </c>
      <c r="M42" s="281" t="str">
        <f>IFERROR(IF('DD Tools'!U12&lt;&gt;"",'DD Tools'!U12,""),"")</f>
        <v/>
      </c>
      <c r="N42"/>
      <c r="O42" s="810" t="s">
        <v>148</v>
      </c>
      <c r="P42" s="810"/>
      <c r="Q42" s="810"/>
      <c r="R42" s="810"/>
      <c r="S42" s="810"/>
      <c r="T42" s="16"/>
      <c r="U42" s="293" t="s">
        <v>167</v>
      </c>
      <c r="V42" s="295">
        <v>7.5999999999999998E-2</v>
      </c>
      <c r="W42" s="157"/>
      <c r="X42" s="624" t="s">
        <v>575</v>
      </c>
      <c r="Y42" s="625" t="s">
        <v>576</v>
      </c>
      <c r="Z42" s="622">
        <v>14.77</v>
      </c>
      <c r="AA42" s="622">
        <v>116.22</v>
      </c>
      <c r="AB42" s="623">
        <v>2</v>
      </c>
    </row>
    <row r="43" spans="2:28" ht="17.25" customHeight="1" thickBot="1" x14ac:dyDescent="0.35">
      <c r="B43" s="825" t="s">
        <v>150</v>
      </c>
      <c r="C43" s="826"/>
      <c r="D43" s="826"/>
      <c r="E43" s="826"/>
      <c r="F43" s="827"/>
      <c r="H43" s="281" t="str">
        <f>IFERROR(IF('DD Tools'!O13&lt;&gt;"",'DD Tools'!O13,""),"")</f>
        <v/>
      </c>
      <c r="I43" s="281" t="str">
        <f>IFERROR(IF('DD Tools'!Q13&lt;&gt;"",'DD Tools'!Q13,""),"")</f>
        <v/>
      </c>
      <c r="J43" s="281" t="str">
        <f>IFERROR(IF('DD Tools'!R13&lt;&gt;"",'DD Tools'!R13,""),"")</f>
        <v/>
      </c>
      <c r="K43" s="281" t="str">
        <f>IFERROR(IF('DD Tools'!S13&lt;&gt;"",'DD Tools'!S13,""),"")</f>
        <v/>
      </c>
      <c r="L43" s="281" t="str">
        <f>IFERROR(IF('DD Tools'!T13&lt;&gt;"",'DD Tools'!T13,""),"")</f>
        <v/>
      </c>
      <c r="M43" s="281" t="str">
        <f>IFERROR(IF('DD Tools'!U13&lt;&gt;"",'DD Tools'!U13,""),"")</f>
        <v/>
      </c>
      <c r="N43"/>
      <c r="O43" s="811"/>
      <c r="P43" s="811"/>
      <c r="Q43" s="811"/>
      <c r="R43" s="811"/>
      <c r="S43" s="811"/>
      <c r="U43" s="293" t="s">
        <v>157</v>
      </c>
      <c r="V43" s="294">
        <v>0.14599999999999999</v>
      </c>
      <c r="W43" s="157"/>
      <c r="X43" s="624" t="s">
        <v>580</v>
      </c>
      <c r="Y43" s="625" t="s">
        <v>581</v>
      </c>
      <c r="Z43" s="622">
        <v>14.77</v>
      </c>
      <c r="AA43" s="622">
        <v>116.22</v>
      </c>
      <c r="AB43" s="623">
        <v>2</v>
      </c>
    </row>
    <row r="44" spans="2:28" ht="17.25" customHeight="1" thickBot="1" x14ac:dyDescent="0.35">
      <c r="B44" s="367" t="s">
        <v>151</v>
      </c>
      <c r="C44" s="368" t="s">
        <v>152</v>
      </c>
      <c r="D44" s="368" t="s">
        <v>153</v>
      </c>
      <c r="E44" s="368" t="s">
        <v>154</v>
      </c>
      <c r="F44" s="363" t="s">
        <v>94</v>
      </c>
      <c r="H44" s="281" t="str">
        <f>IFERROR(IF('DD Tools'!O14&lt;&gt;"",'DD Tools'!O14,""),"")</f>
        <v/>
      </c>
      <c r="I44" s="281" t="str">
        <f>IFERROR(IF('DD Tools'!Q14&lt;&gt;"",'DD Tools'!Q14,""),"")</f>
        <v/>
      </c>
      <c r="J44" s="281" t="str">
        <f>IFERROR(IF('DD Tools'!R14&lt;&gt;"",'DD Tools'!R14,""),"")</f>
        <v/>
      </c>
      <c r="K44" s="281" t="str">
        <f>IFERROR(IF('DD Tools'!S14&lt;&gt;"",'DD Tools'!S14,""),"")</f>
        <v/>
      </c>
      <c r="L44" s="281" t="str">
        <f>IFERROR(IF('DD Tools'!T14&lt;&gt;"",'DD Tools'!T14,""),"")</f>
        <v/>
      </c>
      <c r="M44" s="281" t="str">
        <f>IFERROR(IF('DD Tools'!U14&lt;&gt;"",'DD Tools'!U14,""),"")</f>
        <v/>
      </c>
      <c r="N44"/>
      <c r="O44" s="812" t="s">
        <v>149</v>
      </c>
      <c r="P44" s="812"/>
      <c r="Q44" s="586" t="s">
        <v>472</v>
      </c>
      <c r="R44" s="586" t="s">
        <v>727</v>
      </c>
      <c r="S44" s="586" t="s">
        <v>81</v>
      </c>
      <c r="U44" s="293" t="s">
        <v>158</v>
      </c>
      <c r="V44" s="294">
        <v>4.7E-2</v>
      </c>
      <c r="X44" s="624" t="s">
        <v>583</v>
      </c>
      <c r="Y44" s="625" t="s">
        <v>584</v>
      </c>
      <c r="Z44" s="622">
        <v>14.77</v>
      </c>
      <c r="AA44" s="622">
        <v>116.22</v>
      </c>
      <c r="AB44" s="623">
        <v>2</v>
      </c>
    </row>
    <row r="45" spans="2:28" ht="17.25" customHeight="1" x14ac:dyDescent="0.3">
      <c r="B45" s="348" t="s">
        <v>662</v>
      </c>
      <c r="C45" s="349" t="s">
        <v>258</v>
      </c>
      <c r="D45" s="349">
        <v>1.5</v>
      </c>
      <c r="E45" s="350">
        <f t="shared" ref="E45:E55" si="9">IFERROR(VLOOKUP(C45,$U$32:$V$52,2,FALSE),"")</f>
        <v>0.193</v>
      </c>
      <c r="F45" s="608">
        <f>IFERROR(VLOOKUP(B45,$O$45:$S$55,5,FALSE),IFERROR(VLOOKUP(B45,_TH_Hours!$A$2:$E$80,5,FALSE),""))</f>
        <v>92.16</v>
      </c>
      <c r="H45" s="281" t="str">
        <f>IFERROR(IF('DD Tools'!O15&lt;&gt;"",'DD Tools'!O15,""),"")</f>
        <v/>
      </c>
      <c r="I45" s="281" t="str">
        <f>IFERROR(IF('DD Tools'!Q15&lt;&gt;"",'DD Tools'!Q15,""),"")</f>
        <v/>
      </c>
      <c r="J45" s="281" t="str">
        <f>IFERROR(IF('DD Tools'!R15&lt;&gt;"",'DD Tools'!R15,""),"")</f>
        <v/>
      </c>
      <c r="K45" s="281" t="str">
        <f>IFERROR(IF('DD Tools'!S15&lt;&gt;"",'DD Tools'!S15,""),"")</f>
        <v/>
      </c>
      <c r="L45" s="281" t="str">
        <f>IFERROR(IF('DD Tools'!T15&lt;&gt;"",'DD Tools'!T15,""),"")</f>
        <v/>
      </c>
      <c r="M45" s="281" t="str">
        <f>IFERROR(IF('DD Tools'!U15&lt;&gt;"",'DD Tools'!U15,""),"")</f>
        <v/>
      </c>
      <c r="N45"/>
      <c r="O45" s="791" t="s">
        <v>665</v>
      </c>
      <c r="P45" s="791"/>
      <c r="Q45" s="584">
        <v>0</v>
      </c>
      <c r="R45" s="584">
        <v>23.5</v>
      </c>
      <c r="S45" s="585">
        <f t="shared" ref="S45:S55" si="10">IFERROR(IF(O45&lt;&gt;"",SUM(Q45:R45),""),"")</f>
        <v>23.5</v>
      </c>
      <c r="U45" s="293" t="s">
        <v>467</v>
      </c>
      <c r="V45" s="294">
        <v>6.3E-2</v>
      </c>
      <c r="X45" s="624" t="s">
        <v>465</v>
      </c>
      <c r="Y45" s="625" t="s">
        <v>582</v>
      </c>
      <c r="Z45" s="622">
        <v>14.77</v>
      </c>
      <c r="AA45" s="622">
        <v>75.72</v>
      </c>
      <c r="AB45" s="623">
        <v>2</v>
      </c>
    </row>
    <row r="46" spans="2:28" ht="17.25" customHeight="1" x14ac:dyDescent="0.3">
      <c r="B46" s="348" t="s">
        <v>665</v>
      </c>
      <c r="C46" s="334" t="s">
        <v>258</v>
      </c>
      <c r="D46" s="334">
        <v>1.5</v>
      </c>
      <c r="E46" s="335">
        <f t="shared" si="9"/>
        <v>0.193</v>
      </c>
      <c r="F46" s="608">
        <f>IFERROR(VLOOKUP(B46,$O$45:$S$55,5,FALSE),IFERROR(VLOOKUP(B46,_TH_Hours!$A$2:$E$80,5,FALSE),""))</f>
        <v>23.5</v>
      </c>
      <c r="H46" s="281" t="str">
        <f>IFERROR(IF('DD Tools'!O16&lt;&gt;"",'DD Tools'!O16,""),"")</f>
        <v/>
      </c>
      <c r="I46" s="281" t="str">
        <f>IFERROR(IF('DD Tools'!Q16&lt;&gt;"",'DD Tools'!Q16,""),"")</f>
        <v/>
      </c>
      <c r="J46" s="281" t="str">
        <f>IFERROR(IF('DD Tools'!R16&lt;&gt;"",'DD Tools'!R16,""),"")</f>
        <v/>
      </c>
      <c r="K46" s="281" t="str">
        <f>IFERROR(IF('DD Tools'!S16&lt;&gt;"",'DD Tools'!S16,""),"")</f>
        <v/>
      </c>
      <c r="L46" s="281" t="str">
        <f>IFERROR(IF('DD Tools'!T16&lt;&gt;"",'DD Tools'!T16,""),"")</f>
        <v/>
      </c>
      <c r="M46" s="281" t="str">
        <f>IFERROR(IF('DD Tools'!U16&lt;&gt;"",'DD Tools'!U16,""),"")</f>
        <v/>
      </c>
      <c r="O46" s="791"/>
      <c r="P46" s="791"/>
      <c r="Q46" s="584"/>
      <c r="R46" s="584"/>
      <c r="S46" s="585" t="str">
        <f t="shared" si="10"/>
        <v/>
      </c>
      <c r="U46" s="293" t="s">
        <v>257</v>
      </c>
      <c r="V46" s="294">
        <v>0.114</v>
      </c>
      <c r="X46" s="624" t="s">
        <v>571</v>
      </c>
      <c r="Y46" s="625" t="s">
        <v>572</v>
      </c>
      <c r="Z46" s="622">
        <v>14.77</v>
      </c>
      <c r="AA46" s="622">
        <v>0</v>
      </c>
      <c r="AB46" s="623">
        <v>2</v>
      </c>
    </row>
    <row r="47" spans="2:28" ht="17.25" customHeight="1" x14ac:dyDescent="0.3">
      <c r="B47" s="348"/>
      <c r="C47" s="218"/>
      <c r="D47" s="218"/>
      <c r="E47" s="272" t="str">
        <f t="shared" si="9"/>
        <v/>
      </c>
      <c r="F47" s="608" t="str">
        <f>IFERROR(VLOOKUP(B47,$O$45:$S$55,5,FALSE),IFERROR(VLOOKUP(B47,_TH_Hours!$A$2:$E$80,5,FALSE),""))</f>
        <v/>
      </c>
      <c r="H47" s="281" t="str">
        <f>IFERROR(IF('DD Tools'!O17&lt;&gt;"",'DD Tools'!O17,""),"")</f>
        <v/>
      </c>
      <c r="I47" s="281" t="str">
        <f>IFERROR(IF('DD Tools'!Q17&lt;&gt;"",'DD Tools'!Q17,""),"")</f>
        <v/>
      </c>
      <c r="J47" s="281" t="str">
        <f>IFERROR(IF('DD Tools'!R17&lt;&gt;"",'DD Tools'!R17,""),"")</f>
        <v/>
      </c>
      <c r="K47" s="281" t="str">
        <f>IFERROR(IF('DD Tools'!S17&lt;&gt;"",'DD Tools'!S17,""),"")</f>
        <v/>
      </c>
      <c r="L47" s="281" t="str">
        <f>IFERROR(IF('DD Tools'!T17&lt;&gt;"",'DD Tools'!T17,""),"")</f>
        <v/>
      </c>
      <c r="M47" s="281" t="str">
        <f>IFERROR(IF('DD Tools'!U17&lt;&gt;"",'DD Tools'!U17,""),"")</f>
        <v/>
      </c>
      <c r="O47" s="791"/>
      <c r="P47" s="791"/>
      <c r="Q47" s="584"/>
      <c r="R47" s="584"/>
      <c r="S47" s="585" t="str">
        <f t="shared" si="10"/>
        <v/>
      </c>
      <c r="U47" s="293" t="s">
        <v>457</v>
      </c>
      <c r="V47" s="294">
        <v>2.4E-2</v>
      </c>
      <c r="X47" s="624" t="s">
        <v>578</v>
      </c>
      <c r="Y47" s="625" t="s">
        <v>579</v>
      </c>
      <c r="Z47" s="622">
        <v>14.77</v>
      </c>
      <c r="AA47" s="622">
        <v>0</v>
      </c>
      <c r="AB47" s="623">
        <v>2</v>
      </c>
    </row>
    <row r="48" spans="2:28" ht="17.25" customHeight="1" thickBot="1" x14ac:dyDescent="0.35">
      <c r="B48" s="348"/>
      <c r="C48" s="334"/>
      <c r="D48" s="334"/>
      <c r="E48" s="335" t="str">
        <f t="shared" si="9"/>
        <v/>
      </c>
      <c r="F48" s="608" t="str">
        <f>IFERROR(VLOOKUP(B48,$O$45:$S$55,5,FALSE),IFERROR(VLOOKUP(B48,_TH_Hours!$A$2:$E$80,5,FALSE),""))</f>
        <v/>
      </c>
      <c r="O48" s="791"/>
      <c r="P48" s="791"/>
      <c r="Q48" s="584"/>
      <c r="R48" s="584"/>
      <c r="S48" s="585" t="str">
        <f t="shared" si="10"/>
        <v/>
      </c>
      <c r="U48" s="293"/>
      <c r="V48" s="294"/>
      <c r="X48" s="626" t="s">
        <v>586</v>
      </c>
      <c r="Y48" s="627" t="s">
        <v>393</v>
      </c>
      <c r="Z48" s="619">
        <v>5.23</v>
      </c>
      <c r="AA48" s="619">
        <v>16.13</v>
      </c>
      <c r="AB48" s="620">
        <v>1</v>
      </c>
    </row>
    <row r="49" spans="2:28" ht="17.25" customHeight="1" x14ac:dyDescent="0.3">
      <c r="B49" s="348"/>
      <c r="C49" s="218"/>
      <c r="D49" s="218"/>
      <c r="E49" s="272" t="str">
        <f t="shared" si="9"/>
        <v/>
      </c>
      <c r="F49" s="608" t="str">
        <f>IFERROR(VLOOKUP(B49,$O$45:$S$55,5,FALSE),IFERROR(VLOOKUP(B49,_TH_Hours!$A$2:$E$80,5,FALSE),""))</f>
        <v/>
      </c>
      <c r="H49" s="792" t="s">
        <v>251</v>
      </c>
      <c r="I49" s="793"/>
      <c r="J49" s="793"/>
      <c r="K49" s="793"/>
      <c r="L49" s="793"/>
      <c r="M49" s="794"/>
      <c r="O49" s="791"/>
      <c r="P49" s="791"/>
      <c r="Q49" s="584"/>
      <c r="R49" s="584"/>
      <c r="S49" s="585" t="str">
        <f t="shared" si="10"/>
        <v/>
      </c>
      <c r="U49" s="293"/>
      <c r="V49" s="294"/>
      <c r="W49" s="157"/>
      <c r="X49" s="626" t="s">
        <v>590</v>
      </c>
      <c r="Y49" s="627" t="s">
        <v>395</v>
      </c>
      <c r="Z49" s="619">
        <v>5.23</v>
      </c>
      <c r="AA49" s="619">
        <v>16.13</v>
      </c>
      <c r="AB49" s="620">
        <v>1</v>
      </c>
    </row>
    <row r="50" spans="2:28" ht="17.25" customHeight="1" x14ac:dyDescent="0.3">
      <c r="B50" s="348"/>
      <c r="C50" s="334"/>
      <c r="D50" s="334"/>
      <c r="E50" s="335" t="str">
        <f t="shared" si="9"/>
        <v/>
      </c>
      <c r="F50" s="608" t="str">
        <f>IFERROR(VLOOKUP(B50,$O$45:$S$55,5,FALSE),IFERROR(VLOOKUP(B50,_TH_Hours!$A$2:$E$80,5,FALSE),""))</f>
        <v/>
      </c>
      <c r="H50" s="795"/>
      <c r="I50" s="796"/>
      <c r="J50" s="796"/>
      <c r="K50" s="796"/>
      <c r="L50" s="796"/>
      <c r="M50" s="797"/>
      <c r="O50" s="791"/>
      <c r="P50" s="791"/>
      <c r="Q50" s="584"/>
      <c r="R50" s="584"/>
      <c r="S50" s="585" t="str">
        <f t="shared" si="10"/>
        <v/>
      </c>
      <c r="U50" s="293"/>
      <c r="V50" s="294"/>
      <c r="W50" s="145"/>
      <c r="X50" s="626" t="s">
        <v>591</v>
      </c>
      <c r="Y50" s="627" t="s">
        <v>395</v>
      </c>
      <c r="Z50" s="619">
        <v>5.23</v>
      </c>
      <c r="AA50" s="619">
        <v>16.13</v>
      </c>
      <c r="AB50" s="620">
        <v>1</v>
      </c>
    </row>
    <row r="51" spans="2:28" ht="17.25" customHeight="1" thickBot="1" x14ac:dyDescent="0.35">
      <c r="B51" s="348"/>
      <c r="C51" s="273"/>
      <c r="D51" s="273"/>
      <c r="E51" s="272" t="str">
        <f t="shared" si="9"/>
        <v/>
      </c>
      <c r="F51" s="608" t="str">
        <f>IFERROR(VLOOKUP(B51,$O$45:$S$55,5,FALSE),IFERROR(VLOOKUP(B51,_TH_Hours!$A$2:$E$80,5,FALSE),""))</f>
        <v/>
      </c>
      <c r="H51" s="798"/>
      <c r="I51" s="799"/>
      <c r="J51" s="799"/>
      <c r="K51" s="799"/>
      <c r="L51" s="799"/>
      <c r="M51" s="800"/>
      <c r="O51" s="791"/>
      <c r="P51" s="791"/>
      <c r="Q51" s="584"/>
      <c r="R51" s="584"/>
      <c r="S51" s="585" t="str">
        <f t="shared" si="10"/>
        <v/>
      </c>
      <c r="U51" s="293"/>
      <c r="V51" s="294"/>
      <c r="W51" s="157"/>
      <c r="X51" s="626" t="s">
        <v>592</v>
      </c>
      <c r="Y51" s="627" t="s">
        <v>593</v>
      </c>
      <c r="Z51" s="619">
        <v>5.23</v>
      </c>
      <c r="AA51" s="619">
        <v>16.13</v>
      </c>
      <c r="AB51" s="620">
        <v>1</v>
      </c>
    </row>
    <row r="52" spans="2:28" ht="17.25" customHeight="1" x14ac:dyDescent="0.3">
      <c r="B52" s="348"/>
      <c r="C52" s="336"/>
      <c r="D52" s="336"/>
      <c r="E52" s="335" t="str">
        <f t="shared" si="9"/>
        <v/>
      </c>
      <c r="F52" s="608" t="str">
        <f>IFERROR(VLOOKUP(B52,$O$45:$S$55,5,FALSE),IFERROR(VLOOKUP(B52,_TH_Hours!$A$2:$E$80,5,FALSE),""))</f>
        <v/>
      </c>
      <c r="H52" s="351"/>
      <c r="I52" s="352" t="s">
        <v>196</v>
      </c>
      <c r="J52" s="352" t="s">
        <v>194</v>
      </c>
      <c r="K52" s="352" t="s">
        <v>195</v>
      </c>
      <c r="L52" s="352" t="s">
        <v>252</v>
      </c>
      <c r="M52" s="353" t="s">
        <v>253</v>
      </c>
      <c r="O52" s="791"/>
      <c r="P52" s="791"/>
      <c r="Q52" s="584"/>
      <c r="R52" s="584"/>
      <c r="S52" s="585" t="str">
        <f t="shared" si="10"/>
        <v/>
      </c>
      <c r="U52" s="293"/>
      <c r="V52" s="294"/>
      <c r="X52" s="626" t="s">
        <v>594</v>
      </c>
      <c r="Y52" s="627" t="s">
        <v>392</v>
      </c>
      <c r="Z52" s="619">
        <v>5.23</v>
      </c>
      <c r="AA52" s="619">
        <v>16.13</v>
      </c>
      <c r="AB52" s="620">
        <v>1</v>
      </c>
    </row>
    <row r="53" spans="2:28" ht="17.25" customHeight="1" x14ac:dyDescent="0.3">
      <c r="B53" s="348"/>
      <c r="C53" s="273"/>
      <c r="D53" s="273"/>
      <c r="E53" s="272" t="str">
        <f t="shared" si="9"/>
        <v/>
      </c>
      <c r="F53" s="608" t="str">
        <f>IFERROR(VLOOKUP(B53,$O$45:$S$55,5,FALSE),IFERROR(VLOOKUP(B53,_TH_Hours!$A$2:$E$80,5,FALSE),""))</f>
        <v/>
      </c>
      <c r="H53" s="289" t="s">
        <v>254</v>
      </c>
      <c r="I53" s="508">
        <f>IFERROR(TdActualBit("MD",Slidesheet!$D$13:$AQ$520,Slidesheet!$T$2:$Y$5),"")</f>
        <v>3006.7</v>
      </c>
      <c r="J53" s="508">
        <f>IFERROR(TdActualBit("INC",Slidesheet!$D$13:$AQ$520,Slidesheet!$T$2:$Y$5),"")</f>
        <v>41.26</v>
      </c>
      <c r="K53" s="508">
        <f>IFERROR(TdActualBit("AZM",Slidesheet!$D$13:$AQ$520,Slidesheet!$T$2:$Y$5),"")</f>
        <v>41.97</v>
      </c>
      <c r="L53" s="508">
        <f>IFERROR(TdActualBit("NS",Slidesheet!$D$13:$AQ$520,Slidesheet!$T$2:$Y$5),"")</f>
        <v>83.723123712702019</v>
      </c>
      <c r="M53" s="509">
        <f>IFERROR(TdActualBit("EW",Slidesheet!$D$13:$AQ$520,Slidesheet!$T$2:$Y$5),"")</f>
        <v>73.371291523577241</v>
      </c>
      <c r="O53" s="791"/>
      <c r="P53" s="791"/>
      <c r="Q53" s="584"/>
      <c r="R53" s="584"/>
      <c r="S53" s="585" t="str">
        <f t="shared" si="10"/>
        <v/>
      </c>
      <c r="U53" s="293"/>
      <c r="V53" s="294"/>
      <c r="W53" s="157"/>
      <c r="X53" s="626" t="s">
        <v>595</v>
      </c>
      <c r="Y53" s="627" t="s">
        <v>596</v>
      </c>
      <c r="Z53" s="619">
        <v>5.23</v>
      </c>
      <c r="AA53" s="619">
        <v>16.13</v>
      </c>
      <c r="AB53" s="620">
        <v>1</v>
      </c>
    </row>
    <row r="54" spans="2:28" ht="17.25" customHeight="1" x14ac:dyDescent="0.3">
      <c r="B54" s="348"/>
      <c r="C54" s="336"/>
      <c r="D54" s="336"/>
      <c r="E54" s="335" t="str">
        <f t="shared" si="9"/>
        <v/>
      </c>
      <c r="F54" s="608" t="str">
        <f>IFERROR(VLOOKUP(B54,$O$45:$S$55,5,FALSE),IFERROR(VLOOKUP(B54,_TH_Hours!$A$2:$E$80,5,FALSE),""))</f>
        <v/>
      </c>
      <c r="H54" s="289" t="s">
        <v>255</v>
      </c>
      <c r="I54" s="508">
        <v>6704.23</v>
      </c>
      <c r="J54" s="508">
        <v>90.03</v>
      </c>
      <c r="K54" s="508">
        <v>148.08000000000001</v>
      </c>
      <c r="L54" s="508">
        <v>-2925.27</v>
      </c>
      <c r="M54" s="509">
        <v>2240.1</v>
      </c>
      <c r="O54" s="791"/>
      <c r="P54" s="791"/>
      <c r="Q54" s="584"/>
      <c r="R54" s="584"/>
      <c r="S54" s="585" t="str">
        <f t="shared" si="10"/>
        <v/>
      </c>
      <c r="U54" s="293"/>
      <c r="V54" s="294"/>
      <c r="W54" s="157"/>
      <c r="X54" s="626" t="s">
        <v>597</v>
      </c>
      <c r="Y54" s="627" t="s">
        <v>394</v>
      </c>
      <c r="Z54" s="619">
        <v>5.23</v>
      </c>
      <c r="AA54" s="619">
        <v>16.13</v>
      </c>
      <c r="AB54" s="620">
        <v>1</v>
      </c>
    </row>
    <row r="55" spans="2:28" ht="17.25" customHeight="1" thickBot="1" x14ac:dyDescent="0.35">
      <c r="B55" s="163"/>
      <c r="C55" s="274"/>
      <c r="D55" s="274"/>
      <c r="E55" s="275" t="str">
        <f t="shared" si="9"/>
        <v/>
      </c>
      <c r="F55" s="609" t="str">
        <f>IFERROR(VLOOKUP(B55,$O$45:$S$55,5,FALSE),IFERROR(VLOOKUP(B55,_TH_Hours!$A$2:$E$80,5,FALSE),""))</f>
        <v/>
      </c>
      <c r="H55" s="290" t="s">
        <v>256</v>
      </c>
      <c r="I55" s="788">
        <f>IFERROR(ROUND(TdEstFinal("MD",Slidesheet!$D$13:$AQ$520,Slidesheet!$T$2:$Y$5,Data!$I$54:$M$54),2),"")</f>
        <v>7201.18</v>
      </c>
      <c r="J55" s="789"/>
      <c r="K55" s="789"/>
      <c r="L55" s="789"/>
      <c r="M55" s="790"/>
      <c r="O55" s="791"/>
      <c r="P55" s="791"/>
      <c r="Q55" s="584"/>
      <c r="R55" s="584"/>
      <c r="S55" s="585" t="str">
        <f t="shared" si="10"/>
        <v/>
      </c>
      <c r="U55" s="296"/>
      <c r="V55" s="297"/>
      <c r="W55" s="157"/>
      <c r="X55" s="626" t="s">
        <v>587</v>
      </c>
      <c r="Y55" s="627" t="s">
        <v>588</v>
      </c>
      <c r="Z55" s="619">
        <v>5.23</v>
      </c>
      <c r="AA55" s="619">
        <v>0</v>
      </c>
      <c r="AB55" s="620">
        <v>1</v>
      </c>
    </row>
    <row r="56" spans="2:28" ht="17.25" customHeight="1" x14ac:dyDescent="0.3">
      <c r="O56" s="834"/>
      <c r="P56" s="835"/>
      <c r="Q56" s="291"/>
      <c r="R56" s="292"/>
      <c r="S56" s="292"/>
      <c r="V56" s="26"/>
      <c r="W56" s="157"/>
      <c r="X56" s="626" t="s">
        <v>589</v>
      </c>
      <c r="Y56" s="627" t="s">
        <v>579</v>
      </c>
      <c r="Z56" s="619">
        <v>5.23</v>
      </c>
      <c r="AA56" s="619">
        <v>0</v>
      </c>
      <c r="AB56" s="620">
        <v>1</v>
      </c>
    </row>
    <row r="57" spans="2:28" ht="17.25" customHeight="1" x14ac:dyDescent="0.3">
      <c r="O57" s="834"/>
      <c r="P57" s="835"/>
      <c r="Q57" s="291"/>
      <c r="R57" s="292"/>
      <c r="S57" s="292"/>
      <c r="V57" s="26"/>
      <c r="W57" s="157"/>
      <c r="X57" s="626" t="s">
        <v>598</v>
      </c>
      <c r="Y57" s="627" t="s">
        <v>599</v>
      </c>
      <c r="Z57" s="619">
        <v>5.23</v>
      </c>
      <c r="AA57" s="619">
        <v>0</v>
      </c>
      <c r="AB57" s="620">
        <v>1</v>
      </c>
    </row>
    <row r="58" spans="2:28" ht="17.25" customHeight="1" x14ac:dyDescent="0.3">
      <c r="O58" s="834"/>
      <c r="P58" s="835"/>
      <c r="Q58" s="291"/>
      <c r="R58" s="292"/>
      <c r="S58" s="292"/>
      <c r="V58" s="26"/>
      <c r="W58" s="157"/>
      <c r="X58" s="621"/>
      <c r="Y58" s="621"/>
      <c r="Z58" s="621"/>
      <c r="AA58" s="621"/>
      <c r="AB58" s="621"/>
    </row>
    <row r="59" spans="2:28" ht="17.25" customHeight="1" x14ac:dyDescent="0.3">
      <c r="O59" s="834"/>
      <c r="P59" s="835"/>
      <c r="Q59" s="291"/>
      <c r="R59" s="292"/>
      <c r="S59" s="292"/>
      <c r="V59" s="26"/>
      <c r="W59" s="157"/>
      <c r="X59" s="621"/>
      <c r="Y59" s="621"/>
      <c r="Z59" s="621"/>
      <c r="AA59" s="621"/>
      <c r="AB59" s="621"/>
    </row>
    <row r="60" spans="2:28" ht="17.25" customHeight="1" x14ac:dyDescent="0.3">
      <c r="O60" s="834"/>
      <c r="P60" s="835"/>
      <c r="Q60" s="291"/>
      <c r="R60" s="292"/>
      <c r="S60" s="292"/>
      <c r="V60" s="26"/>
      <c r="W60" s="157"/>
      <c r="X60" s="621"/>
      <c r="Y60" s="621"/>
      <c r="Z60" s="621"/>
      <c r="AA60" s="621"/>
      <c r="AB60" s="621"/>
    </row>
    <row r="61" spans="2:28" ht="17.25" customHeight="1" x14ac:dyDescent="0.3">
      <c r="K61" s="6"/>
      <c r="L61" s="6"/>
      <c r="M61" s="6"/>
      <c r="O61" s="834"/>
      <c r="P61" s="835"/>
      <c r="Q61" s="291"/>
      <c r="R61" s="292"/>
      <c r="S61" s="292"/>
      <c r="T61" s="264"/>
      <c r="U61" s="264"/>
      <c r="V61" s="264"/>
      <c r="W61" s="157"/>
      <c r="X61" s="621"/>
      <c r="Y61" s="621"/>
      <c r="Z61" s="621"/>
      <c r="AA61" s="621"/>
      <c r="AB61" s="621"/>
    </row>
    <row r="62" spans="2:28" ht="17.25" customHeight="1" x14ac:dyDescent="0.3">
      <c r="R62" s="145"/>
      <c r="S62" s="145"/>
      <c r="T62" s="145"/>
      <c r="U62" s="145"/>
      <c r="V62" s="145"/>
      <c r="W62" s="157"/>
      <c r="X62" s="621"/>
      <c r="Y62" s="621"/>
      <c r="Z62" s="621"/>
      <c r="AA62" s="621"/>
      <c r="AB62" s="621"/>
    </row>
    <row r="63" spans="2:28" ht="17.25" customHeight="1" x14ac:dyDescent="0.3">
      <c r="R63" s="262"/>
      <c r="S63" s="262"/>
      <c r="T63" s="266"/>
      <c r="U63" s="265"/>
      <c r="V63" s="265"/>
      <c r="W63" s="157"/>
      <c r="X63" s="621"/>
      <c r="Y63" s="621"/>
      <c r="Z63" s="621"/>
      <c r="AA63" s="621"/>
      <c r="AB63" s="621"/>
    </row>
    <row r="64" spans="2:28" ht="17.25" customHeight="1" x14ac:dyDescent="0.3">
      <c r="R64" s="262"/>
      <c r="S64" s="262"/>
      <c r="T64" s="266"/>
      <c r="U64" s="265"/>
      <c r="V64" s="265"/>
      <c r="W64" s="157"/>
      <c r="X64" s="621"/>
      <c r="Y64" s="621"/>
      <c r="Z64" s="621"/>
      <c r="AA64" s="621"/>
      <c r="AB64" s="621"/>
    </row>
    <row r="65" spans="18:28" ht="16.95" customHeight="1" x14ac:dyDescent="0.3">
      <c r="R65" s="262"/>
      <c r="S65" s="262"/>
      <c r="T65" s="266"/>
      <c r="U65" s="265"/>
      <c r="V65" s="267"/>
      <c r="W65" s="157"/>
      <c r="X65" s="621"/>
      <c r="Y65" s="621"/>
      <c r="Z65" s="621"/>
      <c r="AA65" s="621"/>
      <c r="AB65" s="621"/>
    </row>
    <row r="66" spans="18:28" ht="16.95" customHeight="1" x14ac:dyDescent="0.3">
      <c r="R66" s="262"/>
      <c r="S66" s="262"/>
      <c r="T66" s="266"/>
      <c r="U66" s="265"/>
      <c r="V66" s="267"/>
      <c r="W66" s="157"/>
      <c r="X66" s="621"/>
      <c r="Y66" s="621"/>
      <c r="Z66" s="621"/>
      <c r="AA66" s="621"/>
      <c r="AB66" s="621"/>
    </row>
    <row r="67" spans="18:28" ht="16.95" customHeight="1" x14ac:dyDescent="0.3">
      <c r="R67" s="262"/>
      <c r="S67" s="262"/>
      <c r="T67" s="266"/>
      <c r="U67" s="265"/>
      <c r="V67" s="267"/>
      <c r="W67" s="157"/>
      <c r="X67" s="621"/>
      <c r="Y67" s="621"/>
      <c r="Z67" s="621"/>
      <c r="AA67" s="621"/>
      <c r="AB67" s="621"/>
    </row>
    <row r="68" spans="18:28" ht="16.95" customHeight="1" x14ac:dyDescent="0.3">
      <c r="T68" s="157"/>
      <c r="U68" s="157"/>
      <c r="V68" s="157"/>
      <c r="W68" s="157"/>
      <c r="X68" s="621"/>
      <c r="Y68" s="621"/>
      <c r="Z68" s="621"/>
      <c r="AA68" s="621"/>
      <c r="AB68" s="621"/>
    </row>
    <row r="69" spans="18:28" ht="16.95" customHeight="1" x14ac:dyDescent="0.3">
      <c r="T69" s="157"/>
      <c r="U69" s="157"/>
      <c r="V69" s="157"/>
      <c r="W69" s="157"/>
      <c r="X69" s="621"/>
      <c r="Y69" s="621"/>
      <c r="Z69" s="621"/>
      <c r="AA69" s="621"/>
      <c r="AB69" s="621"/>
    </row>
    <row r="70" spans="18:28" ht="16.95" customHeight="1" x14ac:dyDescent="0.3">
      <c r="T70" s="157"/>
      <c r="U70" s="157"/>
      <c r="V70" s="157"/>
      <c r="W70" s="157"/>
      <c r="X70" s="621"/>
      <c r="Y70" s="621"/>
      <c r="Z70" s="621"/>
      <c r="AA70" s="621"/>
      <c r="AB70" s="621"/>
    </row>
    <row r="71" spans="18:28" ht="16.95" customHeight="1" x14ac:dyDescent="0.3">
      <c r="T71" s="157"/>
      <c r="U71" s="157"/>
      <c r="V71" s="157"/>
      <c r="W71" s="157"/>
      <c r="X71" s="621"/>
      <c r="Y71" s="621"/>
      <c r="Z71" s="621"/>
      <c r="AA71" s="621"/>
      <c r="AB71" s="621"/>
    </row>
    <row r="72" spans="18:28" ht="16.95" customHeight="1" x14ac:dyDescent="0.3">
      <c r="T72" s="157"/>
      <c r="U72" s="157"/>
      <c r="V72" s="157"/>
      <c r="W72" s="157"/>
      <c r="X72" s="621"/>
      <c r="Y72" s="621"/>
      <c r="Z72" s="621"/>
      <c r="AA72" s="621"/>
      <c r="AB72" s="621"/>
    </row>
    <row r="73" spans="18:28" ht="16.95" customHeight="1" x14ac:dyDescent="0.3">
      <c r="T73" s="157"/>
      <c r="U73" s="157"/>
      <c r="V73" s="157"/>
      <c r="W73" s="157"/>
      <c r="X73" s="621"/>
      <c r="Y73" s="621"/>
      <c r="Z73" s="621"/>
      <c r="AA73" s="621"/>
      <c r="AB73" s="621"/>
    </row>
    <row r="74" spans="18:28" ht="16.95" customHeight="1" x14ac:dyDescent="0.3">
      <c r="T74" s="157"/>
      <c r="U74" s="157"/>
      <c r="V74" s="157"/>
      <c r="W74" s="157"/>
      <c r="X74" s="621"/>
      <c r="Y74" s="621"/>
      <c r="Z74" s="621"/>
      <c r="AA74" s="621"/>
      <c r="AB74" s="621"/>
    </row>
    <row r="75" spans="18:28" ht="16.95" customHeight="1" x14ac:dyDescent="0.3">
      <c r="T75" s="157"/>
      <c r="U75" s="157"/>
      <c r="V75" s="157"/>
      <c r="W75" s="157"/>
      <c r="X75" s="621"/>
      <c r="Y75" s="621"/>
      <c r="Z75" s="621"/>
      <c r="AA75" s="621"/>
      <c r="AB75" s="621"/>
    </row>
    <row r="76" spans="18:28" ht="16.95" customHeight="1" x14ac:dyDescent="0.3">
      <c r="T76" s="157"/>
      <c r="U76" s="157"/>
      <c r="V76" s="157"/>
      <c r="W76" s="157"/>
      <c r="X76" s="621"/>
      <c r="Y76" s="621"/>
      <c r="Z76" s="621"/>
      <c r="AA76" s="621"/>
      <c r="AB76" s="621"/>
    </row>
    <row r="77" spans="18:28" ht="16.95" customHeight="1" x14ac:dyDescent="0.3">
      <c r="T77" s="157"/>
      <c r="U77" s="157"/>
      <c r="V77" s="157"/>
      <c r="W77" s="157"/>
      <c r="X77" s="621"/>
      <c r="Y77" s="621"/>
      <c r="Z77" s="621"/>
      <c r="AA77" s="621"/>
      <c r="AB77" s="621"/>
    </row>
    <row r="78" spans="18:28" ht="16.95" customHeight="1" x14ac:dyDescent="0.3">
      <c r="T78" s="157"/>
      <c r="U78" s="157"/>
      <c r="V78" s="157"/>
      <c r="W78" s="157"/>
      <c r="X78" s="621"/>
      <c r="Y78" s="621"/>
      <c r="Z78" s="621"/>
      <c r="AA78" s="621"/>
      <c r="AB78" s="621"/>
    </row>
    <row r="79" spans="18:28" ht="16.95" customHeight="1" x14ac:dyDescent="0.3">
      <c r="T79" s="157"/>
      <c r="U79" s="157"/>
      <c r="V79" s="157"/>
      <c r="W79" s="157"/>
      <c r="X79" s="621"/>
      <c r="Y79" s="621"/>
      <c r="Z79" s="621"/>
      <c r="AA79" s="621"/>
      <c r="AB79" s="621"/>
    </row>
    <row r="80" spans="18:28" ht="16.95" customHeight="1" x14ac:dyDescent="0.3">
      <c r="T80" s="157"/>
      <c r="U80" s="157"/>
      <c r="V80" s="157"/>
      <c r="W80" s="157"/>
      <c r="X80" s="621"/>
      <c r="Y80" s="621"/>
      <c r="Z80" s="621"/>
      <c r="AA80" s="621"/>
      <c r="AB80" s="621"/>
    </row>
    <row r="81" spans="20:28" ht="16.95" customHeight="1" x14ac:dyDescent="0.3">
      <c r="T81" s="157"/>
      <c r="U81" s="157"/>
      <c r="V81" s="157"/>
      <c r="W81" s="157"/>
      <c r="X81" s="621"/>
      <c r="Y81" s="621"/>
      <c r="Z81" s="621"/>
      <c r="AA81" s="621"/>
      <c r="AB81" s="621"/>
    </row>
    <row r="82" spans="20:28" ht="16.95" customHeight="1" x14ac:dyDescent="0.3">
      <c r="T82" s="157"/>
      <c r="U82" s="157"/>
      <c r="V82" s="157"/>
      <c r="W82" s="157"/>
      <c r="X82" s="621"/>
      <c r="Y82" s="621"/>
      <c r="Z82" s="621"/>
      <c r="AA82" s="621"/>
      <c r="AB82" s="621"/>
    </row>
    <row r="83" spans="20:28" ht="16.95" customHeight="1" x14ac:dyDescent="0.3">
      <c r="T83" s="157"/>
      <c r="U83" s="157"/>
      <c r="V83" s="157"/>
      <c r="W83" s="157"/>
      <c r="X83" s="621"/>
      <c r="Y83" s="621"/>
      <c r="Z83" s="621"/>
      <c r="AA83" s="621"/>
      <c r="AB83" s="621"/>
    </row>
    <row r="84" spans="20:28" ht="16.95" customHeight="1" x14ac:dyDescent="0.3">
      <c r="T84" s="157"/>
      <c r="U84" s="157"/>
      <c r="V84" s="157"/>
      <c r="W84" s="157"/>
      <c r="X84" s="621"/>
      <c r="Y84" s="621"/>
      <c r="Z84" s="621"/>
      <c r="AA84" s="621"/>
      <c r="AB84" s="621"/>
    </row>
    <row r="85" spans="20:28" ht="16.95" customHeight="1" x14ac:dyDescent="0.3">
      <c r="T85" s="157"/>
      <c r="U85" s="157"/>
      <c r="V85" s="157"/>
      <c r="W85" s="157"/>
      <c r="X85" s="621"/>
      <c r="Y85" s="621"/>
      <c r="Z85" s="621"/>
      <c r="AA85" s="621"/>
      <c r="AB85" s="621"/>
    </row>
    <row r="86" spans="20:28" ht="16.95" customHeight="1" x14ac:dyDescent="0.3">
      <c r="T86" s="157"/>
      <c r="U86" s="157"/>
      <c r="V86" s="157"/>
      <c r="W86" s="157"/>
      <c r="X86" s="621"/>
      <c r="Y86" s="621"/>
      <c r="Z86" s="621"/>
      <c r="AA86" s="621"/>
      <c r="AB86" s="621"/>
    </row>
    <row r="87" spans="20:28" ht="16.95" customHeight="1" x14ac:dyDescent="0.3">
      <c r="T87" s="157"/>
      <c r="U87" s="157"/>
      <c r="V87" s="157"/>
      <c r="W87" s="157"/>
      <c r="X87" s="621"/>
      <c r="Y87" s="621"/>
      <c r="Z87" s="621"/>
      <c r="AA87" s="621"/>
      <c r="AB87" s="621"/>
    </row>
    <row r="88" spans="20:28" ht="16.95" customHeight="1" x14ac:dyDescent="0.3">
      <c r="T88" s="157"/>
      <c r="U88" s="157"/>
      <c r="V88" s="157"/>
      <c r="W88" s="157"/>
      <c r="X88" s="621"/>
      <c r="Y88" s="621"/>
      <c r="Z88" s="621"/>
      <c r="AA88" s="621"/>
      <c r="AB88" s="621"/>
    </row>
    <row r="89" spans="20:28" ht="16.95" customHeight="1" x14ac:dyDescent="0.3">
      <c r="T89" s="157"/>
      <c r="U89" s="157"/>
      <c r="V89" s="157"/>
      <c r="W89" s="157"/>
      <c r="X89" s="621"/>
      <c r="Y89" s="621"/>
      <c r="Z89" s="621"/>
      <c r="AA89" s="621"/>
      <c r="AB89" s="621"/>
    </row>
    <row r="90" spans="20:28" ht="16.95" customHeight="1" x14ac:dyDescent="0.3">
      <c r="T90" s="157"/>
      <c r="U90" s="157"/>
      <c r="V90" s="157"/>
      <c r="W90" s="157"/>
      <c r="X90" s="621"/>
      <c r="Y90" s="621"/>
      <c r="Z90" s="621"/>
      <c r="AA90" s="621"/>
      <c r="AB90" s="621"/>
    </row>
    <row r="91" spans="20:28" ht="16.95" customHeight="1" x14ac:dyDescent="0.3">
      <c r="T91" s="157"/>
      <c r="U91" s="145"/>
      <c r="V91" s="145"/>
      <c r="W91" s="157"/>
    </row>
    <row r="92" spans="20:28" ht="16.95" customHeight="1" x14ac:dyDescent="0.3">
      <c r="T92" s="145"/>
      <c r="U92" s="145"/>
      <c r="V92" s="145"/>
      <c r="W92" s="145"/>
    </row>
    <row r="93" spans="20:28" ht="16.95" customHeight="1" x14ac:dyDescent="0.3">
      <c r="T93" s="145"/>
      <c r="U93" s="145"/>
      <c r="V93" s="145"/>
      <c r="W93" s="145"/>
    </row>
    <row r="94" spans="20:28" ht="16.95" customHeight="1" x14ac:dyDescent="0.3">
      <c r="T94" s="145"/>
      <c r="U94" s="145"/>
      <c r="V94" s="145"/>
      <c r="W94" s="145"/>
    </row>
    <row r="95" spans="20:28" ht="16.95" customHeight="1" x14ac:dyDescent="0.3">
      <c r="T95" s="145"/>
      <c r="W95" s="145"/>
    </row>
  </sheetData>
  <mergeCells count="73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41:P41"/>
    <mergeCell ref="O42:S43"/>
    <mergeCell ref="O44:P44"/>
    <mergeCell ref="O45:P45"/>
    <mergeCell ref="O46:P46"/>
    <mergeCell ref="O47:P47"/>
    <mergeCell ref="O48:P48"/>
    <mergeCell ref="O49:P49"/>
    <mergeCell ref="U28:V30"/>
    <mergeCell ref="O33:P33"/>
    <mergeCell ref="O34:P34"/>
    <mergeCell ref="O28:S29"/>
    <mergeCell ref="O30:P30"/>
    <mergeCell ref="O31:P31"/>
    <mergeCell ref="O32:P32"/>
    <mergeCell ref="O35:P35"/>
    <mergeCell ref="O36:P36"/>
    <mergeCell ref="O37:P37"/>
    <mergeCell ref="O38:P38"/>
    <mergeCell ref="O39:P39"/>
    <mergeCell ref="O40:P40"/>
    <mergeCell ref="I55:M55"/>
    <mergeCell ref="O51:P51"/>
    <mergeCell ref="H49:M51"/>
    <mergeCell ref="O52:P52"/>
    <mergeCell ref="O53:P53"/>
    <mergeCell ref="O50:P50"/>
  </mergeCells>
  <phoneticPr fontId="26" type="noConversion"/>
  <conditionalFormatting sqref="H24 H23:U23 J24:V24">
    <cfRule type="containsErrors" dxfId="20" priority="6">
      <formula>ISERROR(H23)</formula>
    </cfRule>
  </conditionalFormatting>
  <conditionalFormatting sqref="F32 F23:F30">
    <cfRule type="containsErrors" dxfId="19" priority="7">
      <formula>ISERROR(F23)</formula>
    </cfRule>
  </conditionalFormatting>
  <conditionalFormatting sqref="D29">
    <cfRule type="containsErrors" dxfId="18" priority="4">
      <formula>ISERROR(D29)</formula>
    </cfRule>
  </conditionalFormatting>
  <conditionalFormatting sqref="D27">
    <cfRule type="containsErrors" dxfId="17" priority="2">
      <formula>ISERROR(D27)</formula>
    </cfRule>
  </conditionalFormatting>
  <conditionalFormatting sqref="V23">
    <cfRule type="containsErrors" dxfId="16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  <dataValidation type="list" allowBlank="1" showInputMessage="1" showErrorMessage="1" sqref="D30 D31 D24 D25 D26 D27 D28 D32" xr:uid="{09B66709-0537-4FA7-A14E-302987E68347}">
      <formula1>$O$31:$O$41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520"/>
  <sheetViews>
    <sheetView showGridLines="0" showRowColHeaders="0" tabSelected="1" topLeftCell="G1" zoomScale="130" zoomScaleNormal="130" zoomScaleSheetLayoutView="100" workbookViewId="0">
      <pane ySplit="11" topLeftCell="A12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04" customWidth="1"/>
    <col min="2" max="2" width="6.109375" style="205" customWidth="1"/>
    <col min="3" max="3" width="7.109375" style="206" customWidth="1"/>
    <col min="4" max="4" width="8.88671875" style="213" customWidth="1"/>
    <col min="5" max="5" width="9.6640625" style="206" customWidth="1"/>
    <col min="6" max="7" width="7.6640625" style="206" customWidth="1"/>
    <col min="8" max="8" width="8.33203125" style="204" customWidth="1"/>
    <col min="9" max="9" width="10.44140625" style="204" customWidth="1"/>
    <col min="10" max="10" width="7.6640625" style="204" customWidth="1"/>
    <col min="11" max="11" width="8" style="204" customWidth="1"/>
    <col min="12" max="12" width="9" style="204" customWidth="1"/>
    <col min="13" max="13" width="7" style="204" customWidth="1"/>
    <col min="14" max="14" width="6.109375" style="207" customWidth="1"/>
    <col min="15" max="15" width="3.5546875" style="208" customWidth="1"/>
    <col min="16" max="16" width="8" style="204" customWidth="1"/>
    <col min="17" max="17" width="7.6640625" style="204" customWidth="1"/>
    <col min="18" max="18" width="8.33203125" style="204" customWidth="1"/>
    <col min="19" max="19" width="9.109375" style="204" customWidth="1"/>
    <col min="20" max="20" width="8" style="204" customWidth="1"/>
    <col min="21" max="21" width="8" style="204" bestFit="1" customWidth="1"/>
    <col min="22" max="22" width="9.77734375" style="204" customWidth="1"/>
    <col min="23" max="23" width="9.33203125" style="209" bestFit="1" customWidth="1"/>
    <col min="24" max="24" width="13.44140625" style="209" bestFit="1" customWidth="1"/>
    <col min="25" max="25" width="35.5546875" style="209" bestFit="1" customWidth="1"/>
    <col min="26" max="26" width="11.77734375" style="209" customWidth="1"/>
    <col min="27" max="27" width="11.77734375" style="210" customWidth="1"/>
    <col min="28" max="28" width="11.77734375" style="205" customWidth="1"/>
    <col min="29" max="29" width="11.88671875" style="204" customWidth="1"/>
    <col min="30" max="30" width="8.77734375" style="212" customWidth="1"/>
    <col min="31" max="32" width="10.77734375" style="204" customWidth="1"/>
    <col min="33" max="33" width="11.77734375" style="204" customWidth="1"/>
    <col min="34" max="34" width="10.6640625" style="204" customWidth="1"/>
    <col min="35" max="35" width="10.6640625" style="204" hidden="1" customWidth="1"/>
    <col min="36" max="38" width="8.88671875" style="204" hidden="1" customWidth="1"/>
    <col min="39" max="39" width="14.77734375" style="204" hidden="1" customWidth="1"/>
    <col min="40" max="41" width="12.77734375" style="204" hidden="1" customWidth="1"/>
    <col min="42" max="43" width="8.88671875" style="204" hidden="1" customWidth="1"/>
    <col min="44" max="46" width="0" style="204" hidden="1" customWidth="1"/>
    <col min="47" max="16384" width="8.88671875" style="204"/>
  </cols>
  <sheetData>
    <row r="1" spans="2:46" ht="15" customHeight="1" thickBot="1" x14ac:dyDescent="0.35">
      <c r="B1" s="645"/>
      <c r="C1" s="646"/>
      <c r="D1" s="646"/>
      <c r="E1" s="646"/>
      <c r="F1" s="647"/>
      <c r="G1" s="646"/>
      <c r="H1" s="646"/>
      <c r="I1" s="646"/>
      <c r="S1" s="414" t="s">
        <v>747</v>
      </c>
      <c r="T1" s="413">
        <v>5</v>
      </c>
      <c r="U1" s="406" t="s">
        <v>196</v>
      </c>
      <c r="V1" s="406" t="s">
        <v>194</v>
      </c>
      <c r="W1" s="407" t="s">
        <v>195</v>
      </c>
      <c r="X1" s="407" t="s">
        <v>180</v>
      </c>
      <c r="Y1" s="408" t="s">
        <v>528</v>
      </c>
      <c r="Z1" s="640"/>
      <c r="AA1" s="631"/>
      <c r="AB1" s="632"/>
      <c r="AC1" s="632"/>
    </row>
    <row r="2" spans="2:46" s="176" customFormat="1" ht="15" customHeight="1" thickBot="1" x14ac:dyDescent="0.35">
      <c r="B2" s="672" t="s">
        <v>168</v>
      </c>
      <c r="C2" s="672"/>
      <c r="D2" s="670" t="str">
        <f>Setup!D5</f>
        <v>NWE HZ WILLOWBEND 04-22-68-08 - demo-rig -</v>
      </c>
      <c r="E2" s="671"/>
      <c r="F2" s="671"/>
      <c r="G2" s="671"/>
      <c r="H2" s="671"/>
      <c r="I2" s="671"/>
      <c r="J2" s="679" t="s">
        <v>169</v>
      </c>
      <c r="K2" s="679"/>
      <c r="L2" s="642" t="str">
        <f>IF(Setup!D6="","Paramount Resources Ltd.",Setup!D6)</f>
        <v>Northwind Energy Ltd.</v>
      </c>
      <c r="M2" s="642"/>
      <c r="N2" s="642"/>
      <c r="O2" s="642"/>
      <c r="P2" s="642"/>
      <c r="Q2" s="642"/>
      <c r="R2" s="643" t="s">
        <v>173</v>
      </c>
      <c r="S2" s="644"/>
      <c r="T2" s="572" t="s">
        <v>732</v>
      </c>
      <c r="U2" s="573">
        <v>2435.25</v>
      </c>
      <c r="V2" s="573">
        <v>27.62</v>
      </c>
      <c r="W2" s="573">
        <v>20.18</v>
      </c>
      <c r="X2" s="573">
        <v>2355.31</v>
      </c>
      <c r="Y2" s="574" t="s">
        <v>960</v>
      </c>
      <c r="Z2" s="640"/>
      <c r="AA2" s="632"/>
      <c r="AB2" s="632"/>
      <c r="AC2" s="632"/>
      <c r="AD2" s="416"/>
      <c r="AE2"/>
      <c r="AF2"/>
      <c r="AG2"/>
      <c r="AM2" s="299"/>
      <c r="AN2" s="299"/>
      <c r="AO2" s="299"/>
    </row>
    <row r="3" spans="2:46" s="177" customFormat="1" ht="15" customHeight="1" thickBot="1" x14ac:dyDescent="0.35">
      <c r="B3" s="672"/>
      <c r="C3" s="672"/>
      <c r="D3" s="671"/>
      <c r="E3" s="671"/>
      <c r="F3" s="671"/>
      <c r="G3" s="671"/>
      <c r="H3" s="671"/>
      <c r="I3" s="671"/>
      <c r="J3" s="679"/>
      <c r="K3" s="679"/>
      <c r="L3" s="642"/>
      <c r="M3" s="642"/>
      <c r="N3" s="642"/>
      <c r="O3" s="642"/>
      <c r="P3" s="642"/>
      <c r="Q3" s="642"/>
      <c r="R3" s="643"/>
      <c r="S3" s="644"/>
      <c r="T3" s="575" t="s">
        <v>733</v>
      </c>
      <c r="U3" s="576">
        <v>2821.17</v>
      </c>
      <c r="V3" s="576">
        <v>37.35</v>
      </c>
      <c r="W3" s="576">
        <v>148.08000000000001</v>
      </c>
      <c r="X3" s="576">
        <v>2710.4</v>
      </c>
      <c r="Y3" s="577" t="s">
        <v>962</v>
      </c>
      <c r="Z3" s="640"/>
      <c r="AA3" s="632"/>
      <c r="AB3" s="632"/>
      <c r="AC3" s="632"/>
      <c r="AD3" s="417"/>
      <c r="AE3"/>
      <c r="AF3"/>
      <c r="AG3"/>
      <c r="AM3" s="300"/>
      <c r="AN3" s="300"/>
      <c r="AO3" s="300"/>
    </row>
    <row r="4" spans="2:46" s="177" customFormat="1" ht="15" customHeight="1" thickBot="1" x14ac:dyDescent="0.35">
      <c r="B4" s="680" t="s">
        <v>170</v>
      </c>
      <c r="C4" s="680"/>
      <c r="D4" s="681" t="str">
        <f>Setup!D4</f>
        <v>99001</v>
      </c>
      <c r="E4" s="682"/>
      <c r="F4" s="677" t="s">
        <v>171</v>
      </c>
      <c r="G4" s="677"/>
      <c r="H4" s="678" t="s">
        <v>433</v>
      </c>
      <c r="I4" s="678"/>
      <c r="J4" s="673" t="s">
        <v>82</v>
      </c>
      <c r="K4" s="674"/>
      <c r="L4" s="660">
        <f>Data!H3</f>
        <v>6</v>
      </c>
      <c r="M4" s="685" t="s">
        <v>172</v>
      </c>
      <c r="N4" s="686"/>
      <c r="O4" s="689" t="str">
        <f>IF(Setup!D29="","",Setup!D29)</f>
        <v>Apex-214</v>
      </c>
      <c r="P4" s="690"/>
      <c r="Q4" s="691"/>
      <c r="R4" s="666">
        <f>IFERROR(VALUE(TRIM(SUBSTITUTE(SUBSTITUTE(Setup!G14," m",""),"m",""))),TRIM(Setup!G14))</f>
        <v>772.25</v>
      </c>
      <c r="S4" s="667"/>
      <c r="T4" s="563" t="s">
        <v>734</v>
      </c>
      <c r="U4" s="564">
        <v>3217.37</v>
      </c>
      <c r="V4" s="565">
        <v>90.03</v>
      </c>
      <c r="W4" s="565">
        <v>148.08000000000001</v>
      </c>
      <c r="X4" s="564">
        <v>2896.4</v>
      </c>
      <c r="Y4" s="566" t="s">
        <v>737</v>
      </c>
      <c r="Z4" s="641"/>
      <c r="AA4" s="632"/>
      <c r="AB4" s="632"/>
      <c r="AC4" s="632"/>
      <c r="AD4"/>
      <c r="AE4"/>
      <c r="AF4"/>
      <c r="AG4"/>
      <c r="AM4" s="301"/>
      <c r="AN4" s="301"/>
      <c r="AO4" s="300"/>
    </row>
    <row r="5" spans="2:46" s="177" customFormat="1" ht="15" customHeight="1" thickBot="1" x14ac:dyDescent="0.35">
      <c r="B5" s="680"/>
      <c r="C5" s="680"/>
      <c r="D5" s="682"/>
      <c r="E5" s="682"/>
      <c r="F5" s="677"/>
      <c r="G5" s="677"/>
      <c r="H5" s="678"/>
      <c r="I5" s="678"/>
      <c r="J5" s="675"/>
      <c r="K5" s="676"/>
      <c r="L5" s="661"/>
      <c r="M5" s="687"/>
      <c r="N5" s="688"/>
      <c r="O5" s="692"/>
      <c r="P5" s="693"/>
      <c r="Q5" s="694"/>
      <c r="R5" s="668"/>
      <c r="S5" s="669"/>
      <c r="T5" s="578" t="s">
        <v>735</v>
      </c>
      <c r="U5" s="579">
        <v>6704.23</v>
      </c>
      <c r="V5" s="580">
        <v>90.03</v>
      </c>
      <c r="W5" s="580">
        <v>148.08000000000001</v>
      </c>
      <c r="X5" s="579">
        <v>2894.4</v>
      </c>
      <c r="Y5" s="581" t="s">
        <v>967</v>
      </c>
      <c r="Z5" s="641"/>
      <c r="AA5" s="632"/>
      <c r="AB5" s="632"/>
      <c r="AC5" s="632"/>
      <c r="AD5"/>
      <c r="AE5"/>
      <c r="AF5"/>
      <c r="AG5"/>
      <c r="AM5" s="300"/>
      <c r="AN5" s="301"/>
      <c r="AO5" s="300"/>
    </row>
    <row r="6" spans="2:46" s="177" customFormat="1" ht="15" customHeight="1" x14ac:dyDescent="0.3">
      <c r="B6" s="664" t="s">
        <v>174</v>
      </c>
      <c r="C6" s="650" t="s">
        <v>175</v>
      </c>
      <c r="D6" s="652" t="s">
        <v>176</v>
      </c>
      <c r="E6" s="654" t="s">
        <v>177</v>
      </c>
      <c r="F6" s="656" t="s">
        <v>178</v>
      </c>
      <c r="G6" s="656" t="s">
        <v>179</v>
      </c>
      <c r="H6" s="683" t="s">
        <v>180</v>
      </c>
      <c r="I6" s="683" t="s">
        <v>181</v>
      </c>
      <c r="J6" s="695" t="s">
        <v>182</v>
      </c>
      <c r="K6" s="635" t="s">
        <v>183</v>
      </c>
      <c r="L6" s="635" t="s">
        <v>184</v>
      </c>
      <c r="M6" s="635" t="s">
        <v>185</v>
      </c>
      <c r="N6" s="633" t="s">
        <v>186</v>
      </c>
      <c r="O6" s="633"/>
      <c r="P6" s="635" t="s">
        <v>187</v>
      </c>
      <c r="Q6" s="635" t="s">
        <v>188</v>
      </c>
      <c r="R6" s="637" t="s">
        <v>189</v>
      </c>
      <c r="S6" s="637" t="s">
        <v>190</v>
      </c>
      <c r="T6" s="639" t="s">
        <v>191</v>
      </c>
      <c r="U6" s="639" t="s">
        <v>192</v>
      </c>
      <c r="V6" s="662" t="s">
        <v>739</v>
      </c>
      <c r="W6" s="637" t="s">
        <v>738</v>
      </c>
      <c r="X6" s="658" t="s">
        <v>758</v>
      </c>
      <c r="Y6" s="648" t="s">
        <v>193</v>
      </c>
      <c r="Z6" s="641"/>
      <c r="AA6" s="632"/>
      <c r="AB6" s="632"/>
      <c r="AC6" s="632"/>
      <c r="AD6"/>
      <c r="AE6"/>
      <c r="AF6"/>
      <c r="AG6"/>
      <c r="AJ6" s="177" t="s">
        <v>740</v>
      </c>
      <c r="AK6" s="177" t="s">
        <v>741</v>
      </c>
      <c r="AL6" s="177" t="s">
        <v>742</v>
      </c>
      <c r="AM6" s="300" t="s">
        <v>743</v>
      </c>
      <c r="AN6" s="301" t="s">
        <v>744</v>
      </c>
      <c r="AO6" s="300" t="s">
        <v>745</v>
      </c>
      <c r="AP6" s="177" t="s">
        <v>748</v>
      </c>
      <c r="AQ6" s="177" t="s">
        <v>749</v>
      </c>
      <c r="AR6" s="177" t="s">
        <v>750</v>
      </c>
      <c r="AS6" s="177" t="s">
        <v>754</v>
      </c>
      <c r="AT6" s="177" t="s">
        <v>755</v>
      </c>
    </row>
    <row r="7" spans="2:46" s="177" customFormat="1" ht="15" customHeight="1" thickBot="1" x14ac:dyDescent="0.35">
      <c r="B7" s="665"/>
      <c r="C7" s="651"/>
      <c r="D7" s="653"/>
      <c r="E7" s="655"/>
      <c r="F7" s="657"/>
      <c r="G7" s="657"/>
      <c r="H7" s="684"/>
      <c r="I7" s="684"/>
      <c r="J7" s="696"/>
      <c r="K7" s="636"/>
      <c r="L7" s="636"/>
      <c r="M7" s="636"/>
      <c r="N7" s="634"/>
      <c r="O7" s="634"/>
      <c r="P7" s="636"/>
      <c r="Q7" s="636"/>
      <c r="R7" s="638"/>
      <c r="S7" s="638"/>
      <c r="T7" s="638"/>
      <c r="U7" s="638"/>
      <c r="V7" s="663"/>
      <c r="W7" s="638"/>
      <c r="X7" s="659"/>
      <c r="Y7" s="649"/>
      <c r="Z7" s="415"/>
      <c r="AA7" s="632"/>
      <c r="AB7" s="632"/>
      <c r="AC7" s="632"/>
      <c r="AD7"/>
      <c r="AE7"/>
      <c r="AF7"/>
      <c r="AG7"/>
      <c r="AM7" s="300"/>
      <c r="AN7" s="301"/>
      <c r="AO7" s="300"/>
    </row>
    <row r="8" spans="2:46" s="177" customFormat="1" ht="13.95" hidden="1" customHeight="1" x14ac:dyDescent="0.3">
      <c r="B8" s="180"/>
      <c r="C8" s="181"/>
      <c r="D8" s="182"/>
      <c r="E8" s="183"/>
      <c r="F8" s="184"/>
      <c r="G8" s="174"/>
      <c r="H8" s="175" t="str">
        <f>IF(ISNUMBER(F8),COS(((F8+F7)/2)*(PI()/180))*(E8-E7)+H7,"")</f>
        <v/>
      </c>
      <c r="I8" s="185"/>
      <c r="J8" s="186"/>
      <c r="K8" s="187"/>
      <c r="L8" s="187"/>
      <c r="M8" s="187"/>
      <c r="N8" s="188"/>
      <c r="O8" s="188"/>
      <c r="P8" s="189"/>
      <c r="Q8" s="187"/>
      <c r="R8" s="190"/>
      <c r="S8" s="190"/>
      <c r="T8" s="190"/>
      <c r="U8" s="190"/>
      <c r="V8" s="191"/>
      <c r="W8" s="190"/>
      <c r="X8" s="192"/>
      <c r="Y8" s="193"/>
      <c r="Z8" s="178"/>
      <c r="AA8" s="194"/>
      <c r="AB8" s="195"/>
      <c r="AC8" s="179"/>
      <c r="AD8" s="305"/>
      <c r="AE8"/>
      <c r="AF8"/>
      <c r="AG8"/>
      <c r="AM8" s="300"/>
      <c r="AN8" s="301"/>
      <c r="AO8" s="300"/>
    </row>
    <row r="9" spans="2:46" s="177" customFormat="1" ht="13.95" hidden="1" customHeight="1" x14ac:dyDescent="0.3">
      <c r="B9" s="180"/>
      <c r="C9" s="181"/>
      <c r="D9" s="182"/>
      <c r="E9" s="183"/>
      <c r="F9" s="184"/>
      <c r="G9" s="11"/>
      <c r="H9" s="10" t="str">
        <f>IF(ISNUMBER(F9),COS(((F9+F8)/2)*(PI()/180))*(E9-E8)+H8,"")</f>
        <v/>
      </c>
      <c r="I9" s="185"/>
      <c r="J9" s="186"/>
      <c r="K9" s="187"/>
      <c r="L9" s="187"/>
      <c r="M9" s="187"/>
      <c r="N9" s="188"/>
      <c r="O9" s="188"/>
      <c r="P9" s="189"/>
      <c r="Q9" s="187"/>
      <c r="R9" s="190"/>
      <c r="S9" s="190"/>
      <c r="T9" s="190"/>
      <c r="U9" s="190"/>
      <c r="V9" s="191"/>
      <c r="W9" s="190"/>
      <c r="X9" s="192"/>
      <c r="Y9" s="193"/>
      <c r="Z9" s="178"/>
      <c r="AA9" s="194"/>
      <c r="AB9" s="195"/>
      <c r="AC9" s="179"/>
      <c r="AD9" s="305"/>
      <c r="AE9"/>
      <c r="AF9"/>
      <c r="AG9"/>
      <c r="AM9" s="300"/>
      <c r="AN9" s="301"/>
      <c r="AO9" s="300"/>
    </row>
    <row r="10" spans="2:46" s="177" customFormat="1" ht="13.95" hidden="1" customHeight="1" x14ac:dyDescent="0.3">
      <c r="B10" s="180"/>
      <c r="C10" s="181"/>
      <c r="D10" s="182"/>
      <c r="E10" s="183"/>
      <c r="F10" s="184"/>
      <c r="G10" s="11"/>
      <c r="H10" s="10" t="str">
        <f>IF(ISNUMBER(F10),COS(((F10+F9)/2)*(PI()/180))*(E10-E9)+H9,"")</f>
        <v/>
      </c>
      <c r="I10" s="185"/>
      <c r="J10" s="186"/>
      <c r="K10" s="187"/>
      <c r="L10" s="187"/>
      <c r="M10" s="196"/>
      <c r="N10" s="188"/>
      <c r="O10" s="188"/>
      <c r="P10" s="189"/>
      <c r="Q10" s="187"/>
      <c r="R10" s="190"/>
      <c r="S10" s="190"/>
      <c r="T10" s="190"/>
      <c r="U10" s="190"/>
      <c r="V10" s="191"/>
      <c r="W10" s="190"/>
      <c r="X10" s="192"/>
      <c r="Y10" s="193"/>
      <c r="Z10" s="178"/>
      <c r="AA10" s="194"/>
      <c r="AB10" s="197"/>
      <c r="AC10" s="179"/>
      <c r="AD10" s="305"/>
      <c r="AE10"/>
      <c r="AF10"/>
      <c r="AG10"/>
      <c r="AM10" s="300"/>
      <c r="AN10" s="301"/>
      <c r="AO10" s="300"/>
    </row>
    <row r="11" spans="2:46" s="177" customFormat="1" ht="13.95" hidden="1" customHeight="1" thickBot="1" x14ac:dyDescent="0.35">
      <c r="B11" s="180"/>
      <c r="C11" s="181"/>
      <c r="D11" s="182"/>
      <c r="E11" s="183"/>
      <c r="F11" s="184"/>
      <c r="G11" s="11"/>
      <c r="H11" s="10" t="str">
        <f>IF(ISNUMBER(F11),COS(((F11+F10)/2)*(PI()/180))*(E11-E10)+H10,"")</f>
        <v/>
      </c>
      <c r="I11" s="185"/>
      <c r="J11" s="186"/>
      <c r="K11" s="187"/>
      <c r="L11" s="187"/>
      <c r="M11" s="196"/>
      <c r="N11" s="188"/>
      <c r="O11" s="188"/>
      <c r="P11" s="189"/>
      <c r="Q11" s="187"/>
      <c r="R11" s="190"/>
      <c r="S11" s="190"/>
      <c r="T11" s="190"/>
      <c r="U11" s="190"/>
      <c r="V11" s="191"/>
      <c r="W11" s="190"/>
      <c r="X11" s="192"/>
      <c r="Y11" s="193"/>
      <c r="Z11" s="178"/>
      <c r="AA11" s="194"/>
      <c r="AB11" s="467"/>
      <c r="AC11" s="179"/>
      <c r="AD11" s="305"/>
      <c r="AE11"/>
      <c r="AF11"/>
      <c r="AG11"/>
      <c r="AM11" s="300"/>
      <c r="AN11" s="301"/>
      <c r="AO11" s="300"/>
    </row>
    <row r="12" spans="2:46" s="201" customFormat="1" ht="13.95" customHeight="1" x14ac:dyDescent="0.3">
      <c r="B12" s="216">
        <v>22</v>
      </c>
      <c r="C12" s="173"/>
      <c r="D12" s="33">
        <v>5.14</v>
      </c>
      <c r="E12" s="34"/>
      <c r="F12" s="162"/>
      <c r="G12" s="34"/>
      <c r="H12" s="34"/>
      <c r="I12" s="34"/>
      <c r="J12" s="35"/>
      <c r="K12" s="36"/>
      <c r="L12" s="36"/>
      <c r="M12" s="36"/>
      <c r="N12" s="198"/>
      <c r="O12" s="199"/>
      <c r="P12" s="200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10"/>
      <c r="W12" s="317"/>
      <c r="X12" s="411"/>
      <c r="Y12" s="217" t="s">
        <v>5</v>
      </c>
      <c r="Z12" s="483"/>
      <c r="AA12" s="484" t="s">
        <v>701</v>
      </c>
      <c r="AB12" s="485" t="s">
        <v>810</v>
      </c>
      <c r="AC12" s="628" t="s">
        <v>698</v>
      </c>
      <c r="AD12" s="629"/>
      <c r="AE12" s="630"/>
      <c r="AF12"/>
      <c r="AG12"/>
      <c r="AM12" s="302"/>
      <c r="AN12" s="303"/>
      <c r="AO12" s="302"/>
    </row>
    <row r="13" spans="2:46" s="201" customFormat="1" ht="13.95" customHeight="1" thickBot="1" x14ac:dyDescent="0.35">
      <c r="B13" s="202">
        <f t="shared" ref="B13:B36" si="2">IF(ISBLANK(D13),"",B12)</f>
        <v>22</v>
      </c>
      <c r="C13" s="308">
        <f>IF(ISBLANK(D13),"",D13-D12)</f>
        <v>66.650000000000006</v>
      </c>
      <c r="D13" s="27">
        <v>71.790000000000006</v>
      </c>
      <c r="E13" s="309">
        <f>IF(D13="","",(ROUND(SUM(D13-B13),2)))</f>
        <v>49.79</v>
      </c>
      <c r="F13" s="13">
        <v>1.1499999999999999</v>
      </c>
      <c r="G13" s="7">
        <v>172.21</v>
      </c>
      <c r="H13" s="310">
        <f t="shared" ref="H13:H75" si="3">IF(ISNUMBER(F13),COS(((F13+F12)/2)*(PI()/180))*(E13-E12)+H12,"")</f>
        <v>49.787492742666814</v>
      </c>
      <c r="I13" s="310">
        <f>IF(ISBLANK(F13),"  ",H13-$R$4)</f>
        <v>-722.46250725733319</v>
      </c>
      <c r="J13" s="311">
        <f>IF(AND(ISNUMBER(E13),ISNUMBER(F13),ISNUMBER(G13)),ACOS(SIN(F12*PI()/180)*SIN(F13*PI()/180)*COS((G13*PI()/180)-(G12*PI()/180))+COS(F12*PI()/180)*COS(F13*PI()/180))*30/(E13-E12)*180/PI(),"")</f>
        <v>0.69291022293638149</v>
      </c>
      <c r="K13" s="312">
        <f>IF(F13=0," ",SUM(F13-F12)/SUM(E13-E12)*30)</f>
        <v>0.69291022293633253</v>
      </c>
      <c r="L13" s="312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12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13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14" t="str">
        <f t="shared" ref="O13:O75" si="6">IF(F13="","",IF(N13="","",IF(F13&lt;5,"Mag",IF(L13&lt;0,"L",IF(N13=0,"HS",IF(N13=360,"HS",IF(N13=180,"LS","R")))))))</f>
        <v>Mag</v>
      </c>
      <c r="P13" s="315" t="str">
        <f t="shared" ref="P13:P75" si="7">IF(F13="","",IF(M13="","",SUM((F13-F12)/M13)))</f>
        <v/>
      </c>
      <c r="Q13" s="316" t="str">
        <f t="shared" ref="Q13:Q75" si="8">IF(ISBLANK(F13),"",IF(J13="", "", IF(M13="","",SUM(C13*J13/M13))))</f>
        <v/>
      </c>
      <c r="R13" s="10" t="str">
        <f t="shared" si="0"/>
        <v/>
      </c>
      <c r="S13" s="310" t="str">
        <f t="shared" si="1"/>
        <v/>
      </c>
      <c r="T13" s="12"/>
      <c r="U13" s="8"/>
      <c r="V13" s="197">
        <f>IF(E13="","",ProjTvdAtBit(E13,F13,G13,H13,D13,W13,X13))</f>
        <v>71.783061469519424</v>
      </c>
      <c r="W13" s="317">
        <f>IF(E13="","",ProjIncAtBit(F13,J13,C13,M13,AJ13,AK13,AI13,$U$13:$U$505))</f>
        <v>1.1499999999999999</v>
      </c>
      <c r="X13" s="412">
        <f>IF(E13="","",ProjAzmAtBit(F13,G13,J13,C13,M13,AJ13,AK13,N13,O13,AI13,$U$13:$U$505))</f>
        <v>172.21</v>
      </c>
      <c r="Y13" s="569"/>
      <c r="Z13" s="570">
        <v>66.650000000000006</v>
      </c>
      <c r="AA13" s="490" t="s">
        <v>864</v>
      </c>
      <c r="AB13" s="491" t="s">
        <v>811</v>
      </c>
      <c r="AC13" s="486" t="s">
        <v>196</v>
      </c>
      <c r="AD13" s="487" t="s">
        <v>180</v>
      </c>
      <c r="AE13" s="488" t="s">
        <v>699</v>
      </c>
      <c r="AF13"/>
      <c r="AG13"/>
      <c r="AI13" s="201" t="str">
        <f>IF(E13="","",ProjRollingMotorOut($Q$13:Q13,$M$13:M13))</f>
        <v/>
      </c>
      <c r="AJ13" s="409">
        <f>IF(OR(E13="",D13=""),0,ProjSlideMetersBetween(E13,D13,$R$13:$R$505,$S$13:$S$505,$U$13:$U$505))</f>
        <v>0</v>
      </c>
      <c r="AK13" s="409" t="str">
        <f>IF(U13="","",ProjParseTF(U13))</f>
        <v/>
      </c>
      <c r="AL13" s="409">
        <f>IF(E13="","",ProjCumN(0,E12,F12,G12,E13,F13,G13,TRUE))</f>
        <v>0</v>
      </c>
      <c r="AM13" s="303">
        <f>IF(E13="","",ProjCumE(0,E12,F12,G12,E13,F13,G13,TRUE))</f>
        <v>0</v>
      </c>
      <c r="AN13" s="303">
        <f>IF(X13="","",X13)</f>
        <v>172.21</v>
      </c>
      <c r="AO13" s="303">
        <f>IF(E13="","",ProjActiveTargetMdEx(D13,W13,V13,ProjTargets_MD,ProjTargets_INC,ProjTargets_AZM,ProjTargets_TVD,F13,H13))</f>
        <v>1600</v>
      </c>
      <c r="AP13" s="201" t="str">
        <f>IF(OR(E13="",E13&lt;$U$2),"",ProjBitN(E13,F13,G13,AL13,D13,W13,X13))</f>
        <v/>
      </c>
      <c r="AQ13" s="201" t="str">
        <f>IF(OR(E13="",E13&lt;$U$2),"",ProjBitE(E13,F13,G13,AM13,D13,W13,X13))</f>
        <v/>
      </c>
      <c r="AR13" s="201" t="str">
        <f t="shared" ref="AR13:AR76" si="9">_xlfn.SINGLE(IF(OR(E13="",E13&lt;_xlfn.SINGLE(ProjBuildStartMd),AO13=""),"",ProjBurr(D13,W13,X13,AI13,C13,ProjTargets_MD,ProjTargets_INC,ProjTargets_AZM,ProjTargets_TVD,V13)))</f>
        <v/>
      </c>
      <c r="AS13" s="201" t="str">
        <f t="shared" ref="AS13:AS76" si="10">_xlfn.SINGLE(IF(OR(E13="",E13&lt;_xlfn.SINGLE(ProjBuildStartMd),AO13=""),"",ProjMetersToSlide(D13,W13,X13,AI13,C13,ProjTargets_MD,ProjTargets_INC,ProjTargets_AZM,ProjTargets_TVD,V13)))</f>
        <v/>
      </c>
      <c r="AT13" s="201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3" customFormat="1" ht="13.95" customHeight="1" x14ac:dyDescent="0.3">
      <c r="B14" s="202">
        <f t="shared" si="2"/>
        <v>22</v>
      </c>
      <c r="C14" s="308">
        <f t="shared" ref="C14:C76" si="12">IF(ISBLANK(D14),"",D14-D13)</f>
        <v>28.03</v>
      </c>
      <c r="D14" s="27">
        <v>99.820000000000007</v>
      </c>
      <c r="E14" s="309">
        <f t="shared" ref="E14:E76" si="13">IF(D14="","",(ROUND(SUM(D14-B14),2)))</f>
        <v>77.819999999999993</v>
      </c>
      <c r="F14" s="13">
        <v>1.21</v>
      </c>
      <c r="G14" s="7">
        <v>176.29</v>
      </c>
      <c r="H14" s="310">
        <f t="shared" si="3"/>
        <v>77.811548500401329</v>
      </c>
      <c r="I14" s="310">
        <f t="shared" ref="I14:I77" si="14">IF(ISBLANK(F14),"  ",H14-$R$4)</f>
        <v>-694.43845149959861</v>
      </c>
      <c r="J14" s="311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12">
        <f t="shared" ref="K14:K76" si="16">IF(F14=0," ",SUM(F14-F13)/SUM(E14-E13)*30)</f>
        <v>6.4216910453086057E-2</v>
      </c>
      <c r="L14" s="312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12" t="str">
        <f t="shared" si="4"/>
        <v/>
      </c>
      <c r="N14" s="313">
        <f t="shared" si="5"/>
        <v>54.454674572289015</v>
      </c>
      <c r="O14" s="314" t="str">
        <f t="shared" si="6"/>
        <v>Mag</v>
      </c>
      <c r="P14" s="315" t="str">
        <f t="shared" si="7"/>
        <v/>
      </c>
      <c r="Q14" s="316" t="str">
        <f t="shared" si="8"/>
        <v/>
      </c>
      <c r="R14" s="10" t="str">
        <f t="shared" si="0"/>
        <v/>
      </c>
      <c r="S14" s="310" t="str">
        <f t="shared" si="1"/>
        <v/>
      </c>
      <c r="T14" s="12"/>
      <c r="U14" s="8"/>
      <c r="V14" s="197">
        <f>IF(E14="","",ProjTvdAtBit(E14,F14,G14,H14,D14,W14,X14))</f>
        <v>99.806642788723011</v>
      </c>
      <c r="W14" s="317">
        <f>IF(E14="","",ProjIncAtBit(F14,J14,C14,M14,AJ14,AK14,AI14,$U$13:$U$505))</f>
        <v>1.21</v>
      </c>
      <c r="X14" s="412">
        <f>IF(E14="","",ProjAzmAtBit(F14,G14,J14,C14,M14,AJ14,AK14,N14,O14,AI14,$U$13:$U$505))</f>
        <v>176.29</v>
      </c>
      <c r="Y14" s="569"/>
      <c r="Z14" s="570">
        <v>28.03</v>
      </c>
      <c r="AA14" s="512">
        <v>15</v>
      </c>
      <c r="AB14" s="513">
        <v>2</v>
      </c>
      <c r="AC14" s="489">
        <v>3248</v>
      </c>
      <c r="AD14" s="469">
        <v>3086</v>
      </c>
      <c r="AE14" s="492"/>
      <c r="AF14"/>
      <c r="AG14"/>
      <c r="AI14" s="201" t="str">
        <f>IF(E14="","",ProjRollingMotorOut($Q$13:Q14,$M$13:M14))</f>
        <v/>
      </c>
      <c r="AJ14" s="409">
        <f>IF(OR(E14="",D14=""),0,ProjSlideMetersBetween(E14,D14,$R$13:$R$505,$S$13:$S$505,$U$13:$U$505))</f>
        <v>0</v>
      </c>
      <c r="AK14" s="409" t="str">
        <f>IF(U14="","",ProjParseTF(U14))</f>
        <v/>
      </c>
      <c r="AL14" s="213">
        <f>IF(E14="","",ProjCumN(AL13,E13,F13,G13,E14,F14,G14,FALSE))</f>
        <v>-0.57401789110944035</v>
      </c>
      <c r="AM14" s="304">
        <f>IF(E14="","",ProjCumE(AM13,E13,F13,G13,E14,F14,G14,FALSE))</f>
        <v>5.7275590314483378E-2</v>
      </c>
      <c r="AN14" s="303">
        <f t="shared" ref="AN14:AN77" si="18">IF(X14="","",X14)</f>
        <v>176.29</v>
      </c>
      <c r="AO14" s="303">
        <f>IF(E14="","",ProjActiveTargetMdEx(D14,W14,V14,ProjTargets_MD,ProjTargets_INC,ProjTargets_AZM,ProjTargets_TVD,F14,H14))</f>
        <v>1600</v>
      </c>
      <c r="AP14" s="201" t="str">
        <f>IF(OR(E14="",E14&lt;$U$2),"",ProjBitN(E14,F14,G14,AL14,D14,W14,X14))</f>
        <v/>
      </c>
      <c r="AQ14" s="201" t="str">
        <f>IF(OR(E14="",E14&lt;$U$2),"",ProjBitE(E14,F14,G14,AM14,D14,W14,X14))</f>
        <v/>
      </c>
      <c r="AR14" s="201" t="str">
        <f t="shared" si="9"/>
        <v/>
      </c>
      <c r="AS14" s="201" t="str">
        <f t="shared" si="10"/>
        <v/>
      </c>
      <c r="AT14" s="201" t="str">
        <f t="shared" si="11"/>
        <v/>
      </c>
    </row>
    <row r="15" spans="2:46" s="203" customFormat="1" ht="13.95" customHeight="1" x14ac:dyDescent="0.3">
      <c r="B15" s="202">
        <f t="shared" si="2"/>
        <v>22</v>
      </c>
      <c r="C15" s="308">
        <f t="shared" si="12"/>
        <v>27.990000000000009</v>
      </c>
      <c r="D15" s="27">
        <v>127.81000000000002</v>
      </c>
      <c r="E15" s="309">
        <f t="shared" si="13"/>
        <v>105.81</v>
      </c>
      <c r="F15" s="13">
        <v>1.25</v>
      </c>
      <c r="G15" s="7">
        <v>178.32</v>
      </c>
      <c r="H15" s="310">
        <f t="shared" si="3"/>
        <v>105.79509907265194</v>
      </c>
      <c r="I15" s="310">
        <f t="shared" si="14"/>
        <v>-666.45490092734804</v>
      </c>
      <c r="J15" s="311">
        <f t="shared" si="15"/>
        <v>6.3392437292266166E-2</v>
      </c>
      <c r="K15" s="312">
        <f t="shared" si="16"/>
        <v>4.2872454448017169E-2</v>
      </c>
      <c r="L15" s="312">
        <f t="shared" si="17"/>
        <v>2.1757770632368709</v>
      </c>
      <c r="M15" s="312" t="str">
        <f t="shared" si="4"/>
        <v/>
      </c>
      <c r="N15" s="313">
        <f t="shared" si="5"/>
        <v>47.444632836788692</v>
      </c>
      <c r="O15" s="314" t="str">
        <f t="shared" si="6"/>
        <v>Mag</v>
      </c>
      <c r="P15" s="315" t="str">
        <f t="shared" si="7"/>
        <v/>
      </c>
      <c r="Q15" s="316" t="str">
        <f t="shared" si="8"/>
        <v/>
      </c>
      <c r="R15" s="10" t="str">
        <f t="shared" si="0"/>
        <v/>
      </c>
      <c r="S15" s="310" t="str">
        <f t="shared" si="1"/>
        <v/>
      </c>
      <c r="T15" s="12"/>
      <c r="U15" s="8"/>
      <c r="V15" s="197">
        <f>IF(E15="","",ProjTvdAtBit(E15,F15,G15,H15,D15,W15,X15))</f>
        <v>127.78986366840995</v>
      </c>
      <c r="W15" s="317">
        <f>IF(E15="","",ProjIncAtBit(F15,J15,C15,M15,AJ15,AK15,AI15,$U$13:$U$505))</f>
        <v>1.25</v>
      </c>
      <c r="X15" s="412">
        <f>IF(E15="","",ProjAzmAtBit(F15,G15,J15,C15,M15,AJ15,AK15,N15,O15,AI15,$U$13:$U$505))</f>
        <v>178.32</v>
      </c>
      <c r="Y15" s="569"/>
      <c r="Z15" s="571">
        <v>27.99</v>
      </c>
      <c r="AA15" s="510"/>
      <c r="AB15" s="511"/>
      <c r="AC15" s="480">
        <v>3500</v>
      </c>
      <c r="AD15" s="470">
        <v>3084.5</v>
      </c>
      <c r="AE15" s="493">
        <f t="shared" ref="AE15:AE33" si="19">IF(AC15="","",DEGREES(ACOS((AD15-AD14)/(AC15-AC14))))</f>
        <v>90.341048320583724</v>
      </c>
      <c r="AF15"/>
      <c r="AG15"/>
      <c r="AI15" s="201" t="str">
        <f>IF(E15="","",ProjRollingMotorOut($Q$13:Q15,$M$13:M15))</f>
        <v/>
      </c>
      <c r="AJ15" s="409">
        <f>IF(OR(E15="",D15=""),0,ProjSlideMetersBetween(E15,D15,$R$13:$R$505,$S$13:$S$505,$U$13:$U$505))</f>
        <v>0</v>
      </c>
      <c r="AK15" s="409" t="str">
        <f>IF(U15="","",ProjParseTF(U15))</f>
        <v/>
      </c>
      <c r="AL15" s="213">
        <f>IF(E15="","",ProjCumN(AL14,E14,F14,G14,E15,F15,G15,FALSE))</f>
        <v>-1.1740979104300595</v>
      </c>
      <c r="AM15" s="304">
        <f>IF(E15="","",ProjCumE(AM14,E14,F14,G14,E15,F15,G15,FALSE))</f>
        <v>8.5348937176150858E-2</v>
      </c>
      <c r="AN15" s="303">
        <f t="shared" si="18"/>
        <v>178.32</v>
      </c>
      <c r="AO15" s="303">
        <f>IF(E15="","",ProjActiveTargetMdEx(D15,W15,V15,ProjTargets_MD,ProjTargets_INC,ProjTargets_AZM,ProjTargets_TVD,F15,H15))</f>
        <v>1600</v>
      </c>
      <c r="AP15" s="201" t="str">
        <f>IF(OR(E15="",E15&lt;$U$2),"",ProjBitN(E15,F15,G15,AL15,D15,W15,X15))</f>
        <v/>
      </c>
      <c r="AQ15" s="201" t="str">
        <f>IF(OR(E15="",E15&lt;$U$2),"",ProjBitE(E15,F15,G15,AM15,D15,W15,X15))</f>
        <v/>
      </c>
      <c r="AR15" s="201" t="str">
        <f t="shared" si="9"/>
        <v/>
      </c>
      <c r="AS15" s="201" t="str">
        <f t="shared" si="10"/>
        <v/>
      </c>
      <c r="AT15" s="201" t="str">
        <f t="shared" si="11"/>
        <v/>
      </c>
    </row>
    <row r="16" spans="2:46" s="203" customFormat="1" ht="13.95" customHeight="1" x14ac:dyDescent="0.3">
      <c r="B16" s="202">
        <f t="shared" si="2"/>
        <v>22</v>
      </c>
      <c r="C16" s="308">
        <f t="shared" si="12"/>
        <v>28.100000000000009</v>
      </c>
      <c r="D16" s="27">
        <v>155.91000000000003</v>
      </c>
      <c r="E16" s="309">
        <f t="shared" si="13"/>
        <v>133.91</v>
      </c>
      <c r="F16" s="13">
        <v>1.34</v>
      </c>
      <c r="G16" s="7">
        <v>180.21</v>
      </c>
      <c r="H16" s="310">
        <f t="shared" si="3"/>
        <v>133.88792192124839</v>
      </c>
      <c r="I16" s="310">
        <f t="shared" si="14"/>
        <v>-638.36207807875167</v>
      </c>
      <c r="J16" s="311">
        <f t="shared" si="15"/>
        <v>0.10634509011407781</v>
      </c>
      <c r="K16" s="312">
        <f t="shared" si="16"/>
        <v>9.6085409252669146E-2</v>
      </c>
      <c r="L16" s="312">
        <f t="shared" si="17"/>
        <v>2.0177935943060659</v>
      </c>
      <c r="M16" s="312" t="str">
        <f t="shared" si="4"/>
        <v/>
      </c>
      <c r="N16" s="313">
        <f t="shared" si="5"/>
        <v>25.374695858874748</v>
      </c>
      <c r="O16" s="314" t="str">
        <f t="shared" si="6"/>
        <v>Mag</v>
      </c>
      <c r="P16" s="315" t="str">
        <f t="shared" si="7"/>
        <v/>
      </c>
      <c r="Q16" s="316" t="str">
        <f t="shared" si="8"/>
        <v/>
      </c>
      <c r="R16" s="10">
        <f t="shared" si="0"/>
        <v>155.91000000000003</v>
      </c>
      <c r="S16" s="310">
        <f t="shared" si="1"/>
        <v>161.91000000000003</v>
      </c>
      <c r="T16" s="12">
        <v>6</v>
      </c>
      <c r="U16" s="8" t="s">
        <v>459</v>
      </c>
      <c r="V16" s="197">
        <f>IF(E16="","",ProjTvdAtBit(E16,F16,G16,H16,D16,W16,X16))</f>
        <v>155.88190551406063</v>
      </c>
      <c r="W16" s="317">
        <f>IF(E16="","",ProjIncAtBit(F16,J16,C16,M16,AJ16,AK16,AI16,$U$13:$U$505))</f>
        <v>1.34</v>
      </c>
      <c r="X16" s="412">
        <f>IF(E16="","",ProjAzmAtBit(F16,G16,J16,C16,M16,AJ16,AK16,N16,O16,AI16,$U$13:$U$505))</f>
        <v>180.21</v>
      </c>
      <c r="Y16" s="569"/>
      <c r="Z16" s="571">
        <v>22.1</v>
      </c>
      <c r="AA16" s="468" t="str">
        <f t="shared" ref="AA16:AA79" si="20">IFERROR(IF(D16="","",IF(COUNT($AC$14:$AC$33)=0,"",IF(D16&lt;_xlfn.AGGREGATE(5,6,$AC$14:$AC$33),"",INDEX($AE$15:$AE$33,MATCH(D16,$AC$14:$AC$33,1))))),"")</f>
        <v/>
      </c>
      <c r="AB16" s="476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480">
        <v>3700</v>
      </c>
      <c r="AD16" s="470">
        <v>3083</v>
      </c>
      <c r="AE16" s="493">
        <f t="shared" si="19"/>
        <v>90.429722375059583</v>
      </c>
      <c r="AF16"/>
      <c r="AG16"/>
      <c r="AI16" s="201" t="str">
        <f>IF(E16="","",ProjRollingMotorOut($Q$13:Q16,$M$13:M16))</f>
        <v/>
      </c>
      <c r="AJ16" s="409">
        <f>IF(OR(E16="",D16=""),0,ProjSlideMetersBetween(E16,D16,$R$13:$R$505,$S$13:$S$505,$U$13:$U$505))</f>
        <v>0</v>
      </c>
      <c r="AK16" s="409">
        <f>IF(U16="","",ProjParseTF(U16))</f>
        <v>320</v>
      </c>
      <c r="AL16" s="213">
        <f>IF(E16="","",ProjCumN(AL15,E15,F15,G15,E16,F16,G16,FALSE))</f>
        <v>-1.8090264349136684</v>
      </c>
      <c r="AM16" s="304">
        <f>IF(E16="","",ProjCumE(AM15,E15,F15,G15,E16,F16,G16,FALSE))</f>
        <v>9.3130431166501937E-2</v>
      </c>
      <c r="AN16" s="303">
        <f t="shared" si="18"/>
        <v>180.21</v>
      </c>
      <c r="AO16" s="303">
        <f>IF(E16="","",ProjActiveTargetMdEx(D16,W16,V16,ProjTargets_MD,ProjTargets_INC,ProjTargets_AZM,ProjTargets_TVD,F16,H16))</f>
        <v>1600</v>
      </c>
      <c r="AP16" s="201" t="str">
        <f>IF(OR(E16="",E16&lt;$U$2),"",ProjBitN(E16,F16,G16,AL16,D16,W16,X16))</f>
        <v/>
      </c>
      <c r="AQ16" s="201" t="str">
        <f>IF(OR(E16="",E16&lt;$U$2),"",ProjBitE(E16,F16,G16,AM16,D16,W16,X16))</f>
        <v/>
      </c>
      <c r="AR16" s="201" t="str">
        <f t="shared" si="9"/>
        <v/>
      </c>
      <c r="AS16" s="201" t="str">
        <f t="shared" si="10"/>
        <v/>
      </c>
      <c r="AT16" s="201" t="str">
        <f t="shared" si="11"/>
        <v/>
      </c>
    </row>
    <row r="17" spans="2:46" s="203" customFormat="1" ht="13.95" customHeight="1" x14ac:dyDescent="0.3">
      <c r="B17" s="202">
        <f t="shared" si="2"/>
        <v>22</v>
      </c>
      <c r="C17" s="308">
        <f t="shared" si="12"/>
        <v>28.090000000000003</v>
      </c>
      <c r="D17" s="27">
        <v>184.00000000000003</v>
      </c>
      <c r="E17" s="309">
        <f t="shared" si="13"/>
        <v>162</v>
      </c>
      <c r="F17" s="13">
        <v>0.39</v>
      </c>
      <c r="G17" s="7">
        <v>194.71</v>
      </c>
      <c r="H17" s="310">
        <f t="shared" si="3"/>
        <v>161.97472081237797</v>
      </c>
      <c r="I17" s="310">
        <f t="shared" si="14"/>
        <v>-610.275279187622</v>
      </c>
      <c r="J17" s="311">
        <f t="shared" si="15"/>
        <v>1.0331390954907544</v>
      </c>
      <c r="K17" s="312">
        <f t="shared" si="16"/>
        <v>-1.0145959416162336</v>
      </c>
      <c r="L17" s="312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12">
        <f t="shared" si="4"/>
        <v>6</v>
      </c>
      <c r="N17" s="313">
        <f t="shared" si="5"/>
        <v>169.12819249626415</v>
      </c>
      <c r="O17" s="314" t="str">
        <f t="shared" si="6"/>
        <v>Mag</v>
      </c>
      <c r="P17" s="315">
        <f t="shared" si="7"/>
        <v>-0.15833333333333335</v>
      </c>
      <c r="Q17" s="316">
        <f t="shared" si="8"/>
        <v>4.8368128653892155</v>
      </c>
      <c r="R17" s="10">
        <f t="shared" si="0"/>
        <v>184.00000000000003</v>
      </c>
      <c r="S17" s="310">
        <f t="shared" si="1"/>
        <v>189.00000000000003</v>
      </c>
      <c r="T17" s="12">
        <v>5</v>
      </c>
      <c r="U17" s="8" t="s">
        <v>460</v>
      </c>
      <c r="V17" s="197">
        <f>IF(E17="","",ProjTvdAtBit(E17,F17,G17,H17,D17,W17,X17))</f>
        <v>183.97421115894073</v>
      </c>
      <c r="W17" s="317">
        <f>IF(E17="","",ProjIncAtBit(F17,J17,C17,M17,AJ17,AK17,AI17,$U$13:$U$505))</f>
        <v>0.39</v>
      </c>
      <c r="X17" s="412">
        <f>IF(E17="","",ProjAzmAtBit(F17,G17,J17,C17,M17,AJ17,AK17,N17,O17,AI17,$U$13:$U$505))</f>
        <v>194.71</v>
      </c>
      <c r="Y17" s="569"/>
      <c r="Z17" s="571">
        <v>23.09</v>
      </c>
      <c r="AA17" s="468" t="str">
        <f t="shared" si="20"/>
        <v/>
      </c>
      <c r="AB17" s="476" t="str">
        <f t="shared" si="21"/>
        <v/>
      </c>
      <c r="AC17" s="480">
        <v>3900</v>
      </c>
      <c r="AD17" s="470">
        <v>3077.5</v>
      </c>
      <c r="AE17" s="493">
        <f t="shared" si="19"/>
        <v>91.575832599752175</v>
      </c>
      <c r="AF17"/>
      <c r="AG17"/>
      <c r="AI17" s="201">
        <f>IF(E17="","",ProjRollingMotorOut($Q$13:Q17,$M$13:M17))</f>
        <v>4.8368128653892155</v>
      </c>
      <c r="AJ17" s="409">
        <f>IF(OR(E17="",D17=""),0,ProjSlideMetersBetween(E17,D17,$R$13:$R$505,$S$13:$S$505,$U$13:$U$505))</f>
        <v>0</v>
      </c>
      <c r="AK17" s="409">
        <f>IF(U17="","",ProjParseTF(U17))</f>
        <v>340</v>
      </c>
      <c r="AL17" s="213">
        <f>IF(E17="","",ProjCumN(AL16,E16,F16,G16,E17,F17,G17,FALSE))</f>
        <v>-2.2299475733878431</v>
      </c>
      <c r="AM17" s="304">
        <f>IF(E17="","",ProjCumE(AM16,E16,F16,G16,E17,F17,G17,FALSE))</f>
        <v>6.7650473658593877E-2</v>
      </c>
      <c r="AN17" s="303">
        <f t="shared" si="18"/>
        <v>194.71</v>
      </c>
      <c r="AO17" s="303">
        <f>IF(E17="","",ProjActiveTargetMdEx(D17,W17,V17,ProjTargets_MD,ProjTargets_INC,ProjTargets_AZM,ProjTargets_TVD,F17,H17))</f>
        <v>1600</v>
      </c>
      <c r="AP17" s="201" t="str">
        <f>IF(OR(E17="",E17&lt;$U$2),"",ProjBitN(E17,F17,G17,AL17,D17,W17,X17))</f>
        <v/>
      </c>
      <c r="AQ17" s="201" t="str">
        <f>IF(OR(E17="",E17&lt;$U$2),"",ProjBitE(E17,F17,G17,AM17,D17,W17,X17))</f>
        <v/>
      </c>
      <c r="AR17" s="201" t="str">
        <f t="shared" si="9"/>
        <v/>
      </c>
      <c r="AS17" s="201" t="str">
        <f t="shared" si="10"/>
        <v/>
      </c>
      <c r="AT17" s="201" t="str">
        <f t="shared" si="11"/>
        <v/>
      </c>
    </row>
    <row r="18" spans="2:46" s="203" customFormat="1" ht="13.95" customHeight="1" x14ac:dyDescent="0.3">
      <c r="B18" s="202">
        <f t="shared" si="2"/>
        <v>22</v>
      </c>
      <c r="C18" s="308">
        <f t="shared" si="12"/>
        <v>28.090000000000003</v>
      </c>
      <c r="D18" s="27">
        <v>212.09000000000003</v>
      </c>
      <c r="E18" s="309">
        <f t="shared" si="13"/>
        <v>190.09</v>
      </c>
      <c r="F18" s="13">
        <v>1.22</v>
      </c>
      <c r="G18" s="7">
        <v>12.4</v>
      </c>
      <c r="H18" s="310">
        <f>IF(ISNUMBER(F18),COS(((F18+F17)/2)*(PI()/180))*(E18-E17)+H17,"")</f>
        <v>190.06194837914981</v>
      </c>
      <c r="I18" s="310">
        <f t="shared" si="14"/>
        <v>-582.18805162085016</v>
      </c>
      <c r="J18" s="311">
        <f>IF(AND(ISNUMBER(E18),ISNUMBER(F18),ISNUMBER(G18)),ACOS(SIN(F17*PI()/180)*SIN(F18*PI()/180)*COS((G18*PI()/180)-(G17*PI()/180))+COS(F17*PI()/180)*COS(F18*PI()/180))*30/(E18-E17)*180/PI(),"")</f>
        <v>1.7192166079629989</v>
      </c>
      <c r="K18" s="312">
        <f>IF(F18=0," ",SUM(F18-F17)/SUM(E18-E17)*30)</f>
        <v>0.88643645425418283</v>
      </c>
      <c r="L18" s="312">
        <f t="shared" si="17"/>
        <v>189.77216091135634</v>
      </c>
      <c r="M18" s="312">
        <f t="shared" si="4"/>
        <v>5</v>
      </c>
      <c r="N18" s="313">
        <f>IF(J18=0,"",IF(AND(ISNUMBER(F18),ISNUMBER(J18)),(IF(AND(F18&gt;F17,G18=G17),0,IF(AND(F18&lt;F17,G18=G17),180,IF(AND(G17=0,G18&gt;0),G18,ACOS((C18*K18/30)/(C18*J18/30))*180/PI())))),""))</f>
        <v>58.962106141662929</v>
      </c>
      <c r="O18" s="314" t="str">
        <f>IF(F18="","",IF(N18="","",IF(F18&lt;5,"Mag",IF(L18&lt;0,"L",IF(N18=0,"HS",IF(N18=360,"HS",IF(N18=180,"LS","R")))))))</f>
        <v>Mag</v>
      </c>
      <c r="P18" s="315">
        <f>IF(F18="","",IF(M18="","",SUM((F18-F17)/M18)))</f>
        <v>0.16599999999999998</v>
      </c>
      <c r="Q18" s="316">
        <f>IF(ISBLANK(F18),"",IF(J18="", "", IF(M18="","",SUM(C18*J18/M18))))</f>
        <v>9.6585589035361288</v>
      </c>
      <c r="R18" s="10" t="str">
        <f t="shared" si="0"/>
        <v/>
      </c>
      <c r="S18" s="310" t="str">
        <f t="shared" si="1"/>
        <v/>
      </c>
      <c r="T18" s="12"/>
      <c r="U18" s="8"/>
      <c r="V18" s="197">
        <f>IF(E18="","",ProjTvdAtBit(E18,F18,G18,H18,D18,W18,X18))</f>
        <v>212.05696124933769</v>
      </c>
      <c r="W18" s="317">
        <f>IF(E18="","",ProjIncAtBit(F18,J18,C18,M18,AJ18,AK18,AI18,$U$13:$U$505))</f>
        <v>1.22</v>
      </c>
      <c r="X18" s="412">
        <f>IF(E18="","",ProjAzmAtBit(F18,G18,J18,C18,M18,AJ18,AK18,N18,O18,AI18,$U$13:$U$505))</f>
        <v>12.4</v>
      </c>
      <c r="Y18" s="569"/>
      <c r="Z18" s="571">
        <v>28.09</v>
      </c>
      <c r="AA18" s="468" t="str">
        <f t="shared" si="20"/>
        <v/>
      </c>
      <c r="AB18" s="476" t="str">
        <f t="shared" si="21"/>
        <v/>
      </c>
      <c r="AC18" s="480">
        <v>4100</v>
      </c>
      <c r="AD18" s="470">
        <v>3076</v>
      </c>
      <c r="AE18" s="493">
        <f t="shared" si="19"/>
        <v>90.429722375059583</v>
      </c>
      <c r="AF18"/>
      <c r="AG18"/>
      <c r="AI18" s="201">
        <f>IF(E18="","",ProjRollingMotorOut($Q$13:Q18,$M$13:M18))</f>
        <v>7.2476858844626726</v>
      </c>
      <c r="AJ18" s="409">
        <f>IF(OR(E18="",D18=""),0,ProjSlideMetersBetween(E18,D18,$R$13:$R$505,$S$13:$S$505,$U$13:$U$505))</f>
        <v>0</v>
      </c>
      <c r="AK18" s="409" t="str">
        <f>IF(U18="","",ProjParseTF(U18))</f>
        <v/>
      </c>
      <c r="AL18" s="213">
        <f>IF(E18="","",ProjCumN(AL17,E17,F17,G17,E18,F18,G18,FALSE))</f>
        <v>-2.0303395782733711</v>
      </c>
      <c r="AM18" s="304">
        <f>IF(E18="","",ProjCumE(AM17,E17,F17,G17,E18,F18,G18,FALSE))</f>
        <v>0.10759154945487298</v>
      </c>
      <c r="AN18" s="303">
        <f t="shared" si="18"/>
        <v>12.4</v>
      </c>
      <c r="AO18" s="303">
        <f>IF(E18="","",ProjActiveTargetMdEx(D18,W18,V18,ProjTargets_MD,ProjTargets_INC,ProjTargets_AZM,ProjTargets_TVD,F18,H18))</f>
        <v>1600</v>
      </c>
      <c r="AP18" s="201" t="str">
        <f>IF(OR(E18="",E18&lt;$U$2),"",ProjBitN(E18,F18,G18,AL18,D18,W18,X18))</f>
        <v/>
      </c>
      <c r="AQ18" s="201" t="str">
        <f>IF(OR(E18="",E18&lt;$U$2),"",ProjBitE(E18,F18,G18,AM18,D18,W18,X18))</f>
        <v/>
      </c>
      <c r="AR18" s="201" t="str">
        <f t="shared" si="9"/>
        <v/>
      </c>
      <c r="AS18" s="201" t="str">
        <f t="shared" si="10"/>
        <v/>
      </c>
      <c r="AT18" s="201" t="str">
        <f t="shared" si="11"/>
        <v/>
      </c>
    </row>
    <row r="19" spans="2:46" s="203" customFormat="1" ht="13.95" customHeight="1" x14ac:dyDescent="0.3">
      <c r="B19" s="202">
        <f t="shared" si="2"/>
        <v>22</v>
      </c>
      <c r="C19" s="308">
        <f t="shared" si="12"/>
        <v>28.060000000000002</v>
      </c>
      <c r="D19" s="27">
        <v>240.15000000000003</v>
      </c>
      <c r="E19" s="309">
        <f t="shared" si="13"/>
        <v>218.15</v>
      </c>
      <c r="F19" s="13">
        <v>1.61</v>
      </c>
      <c r="G19" s="7">
        <v>11.61</v>
      </c>
      <c r="H19" s="310">
        <f>IF(ISNUMBER(F19),COS(((F19+F18)/2)*(PI()/180))*(E19-E18)+H18,"")</f>
        <v>218.11339174009819</v>
      </c>
      <c r="I19" s="310">
        <f t="shared" si="14"/>
        <v>-554.13660825990178</v>
      </c>
      <c r="J19" s="311">
        <f>IF(AND(ISNUMBER(E19),ISNUMBER(F19),ISNUMBER(G19)),ACOS(SIN(F18*PI()/180)*SIN(F19*PI()/180)*COS((G19*PI()/180)-(G18*PI()/180))+COS(F18*PI()/180)*COS(F19*PI()/180))*30/(E19-E18)*180/PI(),"")</f>
        <v>0.41747506479187291</v>
      </c>
      <c r="K19" s="312">
        <f>IF(F19=0," ",SUM(F19-F18)/SUM(E19-E18)*30)</f>
        <v>0.4169636493228796</v>
      </c>
      <c r="L19" s="312">
        <f t="shared" si="17"/>
        <v>-0.84461867426942361</v>
      </c>
      <c r="M19" s="312" t="str">
        <f t="shared" si="4"/>
        <v/>
      </c>
      <c r="N19" s="313">
        <f>IF(J19=0,"",IF(AND(ISNUMBER(F19),ISNUMBER(J19)),(IF(AND(F19&gt;F18,G19=G18),0,IF(AND(F19&lt;F18,G19=G18),180,IF(AND(G18=0,G19&gt;0),G19,ACOS((C19*K19/30)/(C19*J19/30))*180/PI())))),""))</f>
        <v>2.8363095996515759</v>
      </c>
      <c r="O19" s="314" t="str">
        <f>IF(F19="","",IF(N19="","",IF(F19&lt;5,"Mag",IF(L19&lt;0,"L",IF(N19=0,"HS",IF(N19=360,"HS",IF(N19=180,"LS","R")))))))</f>
        <v>Mag</v>
      </c>
      <c r="P19" s="315" t="str">
        <f>IF(F19="","",IF(M19="","",SUM((F19-F18)/M19)))</f>
        <v/>
      </c>
      <c r="Q19" s="316" t="str">
        <f>IF(ISBLANK(F19),"",IF(J19="", "", IF(M19="","",SUM(C19*J19/M19))))</f>
        <v/>
      </c>
      <c r="R19" s="10" t="str">
        <f t="shared" si="0"/>
        <v/>
      </c>
      <c r="S19" s="310" t="str">
        <f t="shared" si="1"/>
        <v/>
      </c>
      <c r="T19" s="12"/>
      <c r="U19" s="8"/>
      <c r="V19" s="197">
        <f>IF(E19="","",ProjTvdAtBit(E19,F19,G19,H19,D19,W19,X19))</f>
        <v>240.10470672464183</v>
      </c>
      <c r="W19" s="317">
        <f>IF(E19="","",ProjIncAtBit(F19,J19,C19,M19,AJ19,AK19,AI19,$U$13:$U$505))</f>
        <v>1.61</v>
      </c>
      <c r="X19" s="412">
        <f>IF(E19="","",ProjAzmAtBit(F19,G19,J19,C19,M19,AJ19,AK19,N19,O19,AI19,$U$13:$U$505))</f>
        <v>11.61</v>
      </c>
      <c r="Y19" s="569"/>
      <c r="Z19" s="571">
        <v>28.06</v>
      </c>
      <c r="AA19" s="468" t="str">
        <f t="shared" si="20"/>
        <v/>
      </c>
      <c r="AB19" s="476" t="str">
        <f t="shared" si="21"/>
        <v/>
      </c>
      <c r="AC19" s="480">
        <v>4300</v>
      </c>
      <c r="AD19" s="470">
        <v>3074.5</v>
      </c>
      <c r="AE19" s="493">
        <f t="shared" si="19"/>
        <v>90.429722375059583</v>
      </c>
      <c r="AF19"/>
      <c r="AG19"/>
      <c r="AI19" s="201">
        <f>IF(E19="","",ProjRollingMotorOut($Q$13:Q19,$M$13:M19))</f>
        <v>7.2476858844626726</v>
      </c>
      <c r="AJ19" s="409">
        <f>IF(OR(E19="",D19=""),0,ProjSlideMetersBetween(E19,D19,$R$13:$R$505,$S$13:$S$505,$U$13:$U$505))</f>
        <v>0</v>
      </c>
      <c r="AK19" s="409" t="str">
        <f>IF(U19="","",ProjParseTF(U19))</f>
        <v/>
      </c>
      <c r="AL19" s="213">
        <f>IF(E19="","",ProjCumN(AL18,E18,F18,G18,E19,F19,G19,FALSE))</f>
        <v>-1.3524636331750379</v>
      </c>
      <c r="AM19" s="304">
        <f>IF(E19="","",ProjCumE(AM18,E18,F18,G18,E19,F19,G19,FALSE))</f>
        <v>0.25106747134213026</v>
      </c>
      <c r="AN19" s="303">
        <f t="shared" si="18"/>
        <v>11.61</v>
      </c>
      <c r="AO19" s="303">
        <f>IF(E19="","",ProjActiveTargetMdEx(D19,W19,V19,ProjTargets_MD,ProjTargets_INC,ProjTargets_AZM,ProjTargets_TVD,F19,H19))</f>
        <v>1600</v>
      </c>
      <c r="AP19" s="201" t="str">
        <f>IF(OR(E19="",E19&lt;$U$2),"",ProjBitN(E19,F19,G19,AL19,D19,W19,X19))</f>
        <v/>
      </c>
      <c r="AQ19" s="201" t="str">
        <f>IF(OR(E19="",E19&lt;$U$2),"",ProjBitE(E19,F19,G19,AM19,D19,W19,X19))</f>
        <v/>
      </c>
      <c r="AR19" s="201" t="str">
        <f t="shared" si="9"/>
        <v/>
      </c>
      <c r="AS19" s="201" t="str">
        <f t="shared" si="10"/>
        <v/>
      </c>
      <c r="AT19" s="201" t="str">
        <f t="shared" si="11"/>
        <v/>
      </c>
    </row>
    <row r="20" spans="2:46" s="203" customFormat="1" ht="13.95" customHeight="1" x14ac:dyDescent="0.3">
      <c r="B20" s="202">
        <f t="shared" si="2"/>
        <v>22</v>
      </c>
      <c r="C20" s="308">
        <f t="shared" si="12"/>
        <v>28.04000000000002</v>
      </c>
      <c r="D20" s="27">
        <v>268.19000000000005</v>
      </c>
      <c r="E20" s="309">
        <f t="shared" si="13"/>
        <v>246.19</v>
      </c>
      <c r="F20" s="13">
        <v>1.76</v>
      </c>
      <c r="G20" s="7">
        <v>10.86</v>
      </c>
      <c r="H20" s="310">
        <f>IF(ISNUMBER(F20),COS(((F20+F19)/2)*(PI()/180))*(E20-E19)+H19,"")</f>
        <v>246.14126703294181</v>
      </c>
      <c r="I20" s="310">
        <f t="shared" si="14"/>
        <v>-526.10873296705813</v>
      </c>
      <c r="J20" s="311">
        <f>IF(AND(ISNUMBER(E20),ISNUMBER(F20),ISNUMBER(G20)),ACOS(SIN(F19*PI()/180)*SIN(F20*PI()/180)*COS((G20*PI()/180)-(G19*PI()/180))+COS(F19*PI()/180)*COS(F20*PI()/180))*30/(E20-E19)*180/PI(),"")</f>
        <v>0.16220682317368995</v>
      </c>
      <c r="K20" s="312">
        <f>IF(F20=0," ",SUM(F20-F19)/SUM(E20-E19)*30)</f>
        <v>0.1604850213980028</v>
      </c>
      <c r="L20" s="312">
        <f t="shared" si="17"/>
        <v>-0.80242510699001446</v>
      </c>
      <c r="M20" s="312" t="str">
        <f t="shared" si="4"/>
        <v/>
      </c>
      <c r="N20" s="313">
        <f>IF(J20=0,"",IF(AND(ISNUMBER(F20),ISNUMBER(J20)),(IF(AND(F20&gt;F19,G20=G19),0,IF(AND(F20&lt;F19,G20=G19),180,IF(AND(G19=0,G20&gt;0),G20,ACOS((C20*K20/30)/(C20*J20/30))*180/PI())))),""))</f>
        <v>8.3556369308932776</v>
      </c>
      <c r="O20" s="314" t="str">
        <f t="shared" si="6"/>
        <v>Mag</v>
      </c>
      <c r="P20" s="315" t="str">
        <f>IF(F20="","",IF(M20="","",SUM((F20-F19)/M20)))</f>
        <v/>
      </c>
      <c r="Q20" s="316" t="str">
        <f t="shared" si="8"/>
        <v/>
      </c>
      <c r="R20" s="10">
        <f t="shared" si="0"/>
        <v>268.19000000000005</v>
      </c>
      <c r="S20" s="310">
        <f t="shared" si="1"/>
        <v>273.19000000000005</v>
      </c>
      <c r="T20" s="12">
        <v>5</v>
      </c>
      <c r="U20" s="8" t="s">
        <v>461</v>
      </c>
      <c r="V20" s="197">
        <f>IF(E20="","",ProjTvdAtBit(E20,F20,G20,H20,D20,W20,X20))</f>
        <v>268.13088843695436</v>
      </c>
      <c r="W20" s="317">
        <f>IF(E20="","",ProjIncAtBit(F20,J20,C20,M20,AJ20,AK20,AI20,$U$13:$U$505))</f>
        <v>1.76</v>
      </c>
      <c r="X20" s="412">
        <f>IF(E20="","",ProjAzmAtBit(F20,G20,J20,C20,M20,AJ20,AK20,N20,O20,AI20,$U$13:$U$505))</f>
        <v>10.86</v>
      </c>
      <c r="Y20" s="569"/>
      <c r="Z20" s="571">
        <v>23.04</v>
      </c>
      <c r="AA20" s="468" t="str">
        <f t="shared" si="20"/>
        <v/>
      </c>
      <c r="AB20" s="476" t="str">
        <f t="shared" si="21"/>
        <v/>
      </c>
      <c r="AC20" s="480">
        <v>4500</v>
      </c>
      <c r="AD20" s="470">
        <v>3072.5</v>
      </c>
      <c r="AE20" s="493">
        <f t="shared" si="19"/>
        <v>90.572967344857148</v>
      </c>
      <c r="AF20"/>
      <c r="AG20"/>
      <c r="AI20" s="201">
        <f>IF(E20="","",ProjRollingMotorOut($Q$13:Q20,$M$13:M20))</f>
        <v>7.2476858844626726</v>
      </c>
      <c r="AJ20" s="409">
        <f>IF(OR(E20="",D20=""),0,ProjSlideMetersBetween(E20,D20,$R$13:$R$505,$S$13:$S$505,$U$13:$U$505))</f>
        <v>0</v>
      </c>
      <c r="AK20" s="409">
        <f>IF(U20="","",ProjParseTF(U20))</f>
        <v>190</v>
      </c>
      <c r="AL20" s="213">
        <f>IF(E20="","",ProjCumN(AL19,E19,F19,G19,E20,F20,G20,FALSE))</f>
        <v>-0.54373108575467544</v>
      </c>
      <c r="AM20" s="304">
        <f>IF(E20="","",ProjCumE(AM19,E19,F19,G19,E20,F20,G20,FALSE))</f>
        <v>0.41146947058290173</v>
      </c>
      <c r="AN20" s="303">
        <f t="shared" si="18"/>
        <v>10.86</v>
      </c>
      <c r="AO20" s="303">
        <f>IF(E20="","",ProjActiveTargetMdEx(D20,W20,V20,ProjTargets_MD,ProjTargets_INC,ProjTargets_AZM,ProjTargets_TVD,F20,H20))</f>
        <v>1600</v>
      </c>
      <c r="AP20" s="201" t="str">
        <f>IF(OR(E20="",E20&lt;$U$2),"",ProjBitN(E20,F20,G20,AL20,D20,W20,X20))</f>
        <v/>
      </c>
      <c r="AQ20" s="201" t="str">
        <f>IF(OR(E20="",E20&lt;$U$2),"",ProjBitE(E20,F20,G20,AM20,D20,W20,X20))</f>
        <v/>
      </c>
      <c r="AR20" s="201" t="str">
        <f t="shared" si="9"/>
        <v/>
      </c>
      <c r="AS20" s="201" t="str">
        <f t="shared" si="10"/>
        <v/>
      </c>
      <c r="AT20" s="201" t="str">
        <f t="shared" si="11"/>
        <v/>
      </c>
    </row>
    <row r="21" spans="2:46" s="203" customFormat="1" ht="13.95" customHeight="1" x14ac:dyDescent="0.3">
      <c r="B21" s="202">
        <f t="shared" si="2"/>
        <v>22</v>
      </c>
      <c r="C21" s="308">
        <f t="shared" si="12"/>
        <v>28.110000000000014</v>
      </c>
      <c r="D21" s="27">
        <v>296.30000000000007</v>
      </c>
      <c r="E21" s="309">
        <f t="shared" si="13"/>
        <v>274.3</v>
      </c>
      <c r="F21" s="13">
        <v>0.83</v>
      </c>
      <c r="G21" s="7">
        <v>10.51</v>
      </c>
      <c r="H21" s="310">
        <f t="shared" si="3"/>
        <v>274.24408732739187</v>
      </c>
      <c r="I21" s="310">
        <f t="shared" si="14"/>
        <v>-498.00591267260813</v>
      </c>
      <c r="J21" s="311">
        <f t="shared" si="15"/>
        <v>0.99256062104229115</v>
      </c>
      <c r="K21" s="312">
        <f t="shared" si="16"/>
        <v>-0.99252934898612555</v>
      </c>
      <c r="L21" s="312">
        <f t="shared" si="17"/>
        <v>-0.37353255069370278</v>
      </c>
      <c r="M21" s="312">
        <f t="shared" si="4"/>
        <v>5</v>
      </c>
      <c r="N21" s="313">
        <f t="shared" si="5"/>
        <v>179.54518113639963</v>
      </c>
      <c r="O21" s="314" t="str">
        <f t="shared" si="6"/>
        <v>Mag</v>
      </c>
      <c r="P21" s="315">
        <f t="shared" si="7"/>
        <v>-0.186</v>
      </c>
      <c r="Q21" s="316">
        <f t="shared" si="8"/>
        <v>5.580175811499763</v>
      </c>
      <c r="R21" s="10" t="str">
        <f t="shared" si="0"/>
        <v/>
      </c>
      <c r="S21" s="310" t="str">
        <f t="shared" si="1"/>
        <v/>
      </c>
      <c r="T21" s="12"/>
      <c r="U21" s="8"/>
      <c r="V21" s="197">
        <f>IF(E21="","",ProjTvdAtBit(E21,F21,G21,H21,D21,W21,X21))</f>
        <v>296.24177900741387</v>
      </c>
      <c r="W21" s="317">
        <f>IF(E21="","",ProjIncAtBit(F21,J21,C21,M21,AJ21,AK21,AI21,$U$13:$U$505))</f>
        <v>0.83</v>
      </c>
      <c r="X21" s="412">
        <f>IF(E21="","",ProjAzmAtBit(F21,G21,J21,C21,M21,AJ21,AK21,N21,O21,AI21,$U$13:$U$505))</f>
        <v>10.51</v>
      </c>
      <c r="Y21" s="569"/>
      <c r="Z21" s="571">
        <v>28.11</v>
      </c>
      <c r="AA21" s="468" t="str">
        <f t="shared" si="20"/>
        <v/>
      </c>
      <c r="AB21" s="476" t="str">
        <f t="shared" si="21"/>
        <v/>
      </c>
      <c r="AC21" s="480">
        <v>4700</v>
      </c>
      <c r="AD21" s="470">
        <v>3071</v>
      </c>
      <c r="AE21" s="493">
        <f t="shared" si="19"/>
        <v>90.429722375059583</v>
      </c>
      <c r="AF21"/>
      <c r="AG21"/>
      <c r="AI21" s="201">
        <f>IF(E21="","",ProjRollingMotorOut($Q$13:Q21,$M$13:M21))</f>
        <v>6.6918491934750364</v>
      </c>
      <c r="AJ21" s="409">
        <f>IF(OR(E21="",D21=""),0,ProjSlideMetersBetween(E21,D21,$R$13:$R$505,$S$13:$S$505,$U$13:$U$505))</f>
        <v>0</v>
      </c>
      <c r="AK21" s="409" t="str">
        <f>IF(U21="","",ProjParseTF(U21))</f>
        <v/>
      </c>
      <c r="AL21" s="213">
        <f>IF(E21="","",ProjCumN(AL20,E20,F20,G20,E21,F21,G21,FALSE))</f>
        <v>8.0403472315582758E-2</v>
      </c>
      <c r="AM21" s="304">
        <f>IF(E21="","",ProjCumE(AM20,E20,F20,G20,E21,F21,G21,FALSE))</f>
        <v>0.52994061392360692</v>
      </c>
      <c r="AN21" s="303">
        <f t="shared" si="18"/>
        <v>10.51</v>
      </c>
      <c r="AO21" s="303">
        <f>IF(E21="","",ProjActiveTargetMdEx(D21,W21,V21,ProjTargets_MD,ProjTargets_INC,ProjTargets_AZM,ProjTargets_TVD,F21,H21))</f>
        <v>1600</v>
      </c>
      <c r="AP21" s="201" t="str">
        <f>IF(OR(E21="",E21&lt;$U$2),"",ProjBitN(E21,F21,G21,AL21,D21,W21,X21))</f>
        <v/>
      </c>
      <c r="AQ21" s="201" t="str">
        <f>IF(OR(E21="",E21&lt;$U$2),"",ProjBitE(E21,F21,G21,AM21,D21,W21,X21))</f>
        <v/>
      </c>
      <c r="AR21" s="201" t="str">
        <f t="shared" si="9"/>
        <v/>
      </c>
      <c r="AS21" s="201" t="str">
        <f t="shared" si="10"/>
        <v/>
      </c>
      <c r="AT21" s="201" t="str">
        <f t="shared" si="11"/>
        <v/>
      </c>
    </row>
    <row r="22" spans="2:46" s="203" customFormat="1" ht="13.95" customHeight="1" x14ac:dyDescent="0.3">
      <c r="B22" s="202">
        <f t="shared" si="2"/>
        <v>22</v>
      </c>
      <c r="C22" s="308">
        <f t="shared" si="12"/>
        <v>28.080000000000041</v>
      </c>
      <c r="D22" s="27">
        <v>324.38000000000011</v>
      </c>
      <c r="E22" s="309">
        <f t="shared" si="13"/>
        <v>302.38</v>
      </c>
      <c r="F22" s="13">
        <v>0.44</v>
      </c>
      <c r="G22" s="7">
        <v>352.93</v>
      </c>
      <c r="H22" s="310">
        <f>IF(ISNUMBER(F22),COS(((F22+F21)/2)*(PI()/180))*(E22-E21)+H21,"")</f>
        <v>302.32236282084193</v>
      </c>
      <c r="I22" s="310">
        <f t="shared" si="14"/>
        <v>-469.92763717915807</v>
      </c>
      <c r="J22" s="311">
        <f t="shared" si="15"/>
        <v>0.46102779663788185</v>
      </c>
      <c r="K22" s="312">
        <f t="shared" si="16"/>
        <v>-0.41666666666666685</v>
      </c>
      <c r="L22" s="312">
        <f t="shared" si="17"/>
        <v>-18.782051282051281</v>
      </c>
      <c r="M22" s="312" t="str">
        <f t="shared" si="4"/>
        <v/>
      </c>
      <c r="N22" s="313">
        <f t="shared" si="5"/>
        <v>154.65916691341792</v>
      </c>
      <c r="O22" s="314" t="str">
        <f t="shared" si="6"/>
        <v>Mag</v>
      </c>
      <c r="P22" s="315" t="str">
        <f t="shared" si="7"/>
        <v/>
      </c>
      <c r="Q22" s="316" t="str">
        <f t="shared" si="8"/>
        <v/>
      </c>
      <c r="R22" s="10" t="str">
        <f t="shared" si="0"/>
        <v/>
      </c>
      <c r="S22" s="310" t="str">
        <f t="shared" si="1"/>
        <v/>
      </c>
      <c r="T22" s="12"/>
      <c r="U22" s="8"/>
      <c r="V22" s="197">
        <f>IF(E22="","",ProjTvdAtBit(E22,F22,G22,H22,D22,W22,X22))</f>
        <v>324.32171411077297</v>
      </c>
      <c r="W22" s="317">
        <f>IF(E22="","",ProjIncAtBit(F22,J22,C22,M22,AJ22,AK22,AI22,$U$13:$U$505))</f>
        <v>0.44</v>
      </c>
      <c r="X22" s="412">
        <f>IF(E22="","",ProjAzmAtBit(F22,G22,J22,C22,M22,AJ22,AK22,N22,O22,AI22,$U$13:$U$505))</f>
        <v>352.93</v>
      </c>
      <c r="Y22" s="569"/>
      <c r="Z22" s="571">
        <v>28.08</v>
      </c>
      <c r="AA22" s="468" t="str">
        <f t="shared" si="20"/>
        <v/>
      </c>
      <c r="AB22" s="476" t="str">
        <f t="shared" si="21"/>
        <v/>
      </c>
      <c r="AC22" s="480">
        <v>4900</v>
      </c>
      <c r="AD22" s="470">
        <v>3068.5</v>
      </c>
      <c r="AE22" s="493">
        <f t="shared" si="19"/>
        <v>90.716215896194939</v>
      </c>
      <c r="AF22"/>
      <c r="AG22"/>
      <c r="AI22" s="201">
        <f>IF(E22="","",ProjRollingMotorOut($Q$13:Q22,$M$13:M22))</f>
        <v>6.6918491934750364</v>
      </c>
      <c r="AJ22" s="409">
        <f>IF(OR(E22="",D22=""),0,ProjSlideMetersBetween(E22,D22,$R$13:$R$505,$S$13:$S$505,$U$13:$U$505))</f>
        <v>0</v>
      </c>
      <c r="AK22" s="409" t="str">
        <f>IF(U22="","",ProjParseTF(U22))</f>
        <v/>
      </c>
      <c r="AL22" s="213">
        <f>IF(E22="","",ProjCumN(AL21,E21,F21,G21,E22,F22,G22,FALSE))</f>
        <v>0.3873710414515138</v>
      </c>
      <c r="AM22" s="304">
        <f>IF(E22="","",ProjCumE(AM21,E21,F21,G21,E22,F22,G22,FALSE))</f>
        <v>0.5537681244438053</v>
      </c>
      <c r="AN22" s="303">
        <f t="shared" si="18"/>
        <v>352.93</v>
      </c>
      <c r="AO22" s="303">
        <f>IF(E22="","",ProjActiveTargetMdEx(D22,W22,V22,ProjTargets_MD,ProjTargets_INC,ProjTargets_AZM,ProjTargets_TVD,F22,H22))</f>
        <v>1600</v>
      </c>
      <c r="AP22" s="201" t="str">
        <f>IF(OR(E22="",E22&lt;$U$2),"",ProjBitN(E22,F22,G22,AL22,D22,W22,X22))</f>
        <v/>
      </c>
      <c r="AQ22" s="201" t="str">
        <f>IF(OR(E22="",E22&lt;$U$2),"",ProjBitE(E22,F22,G22,AM22,D22,W22,X22))</f>
        <v/>
      </c>
      <c r="AR22" s="201" t="str">
        <f t="shared" si="9"/>
        <v/>
      </c>
      <c r="AS22" s="201" t="str">
        <f t="shared" si="10"/>
        <v/>
      </c>
      <c r="AT22" s="201" t="str">
        <f t="shared" si="11"/>
        <v/>
      </c>
    </row>
    <row r="23" spans="2:46" s="203" customFormat="1" ht="13.95" customHeight="1" x14ac:dyDescent="0.3">
      <c r="B23" s="202">
        <f t="shared" si="2"/>
        <v>22</v>
      </c>
      <c r="C23" s="308">
        <f t="shared" si="12"/>
        <v>28.039999999999964</v>
      </c>
      <c r="D23" s="27">
        <v>352.42000000000007</v>
      </c>
      <c r="E23" s="309">
        <f t="shared" si="13"/>
        <v>330.42</v>
      </c>
      <c r="F23" s="13">
        <v>0.63</v>
      </c>
      <c r="G23" s="7">
        <v>359.22</v>
      </c>
      <c r="H23" s="310">
        <f t="shared" si="3"/>
        <v>330.36114043824739</v>
      </c>
      <c r="I23" s="310">
        <f t="shared" si="14"/>
        <v>-441.88885956175261</v>
      </c>
      <c r="J23" s="311">
        <f t="shared" si="15"/>
        <v>0.21246973166258207</v>
      </c>
      <c r="K23" s="312">
        <f t="shared" si="16"/>
        <v>0.20328102710413679</v>
      </c>
      <c r="L23" s="312">
        <f t="shared" si="17"/>
        <v>6.7296718972896032</v>
      </c>
      <c r="M23" s="312" t="str">
        <f t="shared" si="4"/>
        <v/>
      </c>
      <c r="N23" s="313">
        <f t="shared" si="5"/>
        <v>16.911960856941512</v>
      </c>
      <c r="O23" s="314" t="str">
        <f t="shared" si="6"/>
        <v>Mag</v>
      </c>
      <c r="P23" s="315" t="str">
        <f t="shared" si="7"/>
        <v/>
      </c>
      <c r="Q23" s="316" t="str">
        <f t="shared" si="8"/>
        <v/>
      </c>
      <c r="R23" s="10" t="str">
        <f t="shared" si="0"/>
        <v/>
      </c>
      <c r="S23" s="310" t="str">
        <f t="shared" si="1"/>
        <v/>
      </c>
      <c r="T23" s="12"/>
      <c r="U23" s="8"/>
      <c r="V23" s="197">
        <f>IF(E23="","",ProjTvdAtBit(E23,F23,G23,H23,D23,W23,X23))</f>
        <v>352.3598105224537</v>
      </c>
      <c r="W23" s="317">
        <f>IF(E23="","",ProjIncAtBit(F23,J23,C23,M23,AJ23,AK23,AI23,$U$13:$U$505))</f>
        <v>0.63</v>
      </c>
      <c r="X23" s="412">
        <f>IF(E23="","",ProjAzmAtBit(F23,G23,J23,C23,M23,AJ23,AK23,N23,O23,AI23,$U$13:$U$505))</f>
        <v>359.22</v>
      </c>
      <c r="Y23" s="569"/>
      <c r="Z23" s="571">
        <v>28.04</v>
      </c>
      <c r="AA23" s="468" t="str">
        <f t="shared" si="20"/>
        <v/>
      </c>
      <c r="AB23" s="476" t="str">
        <f t="shared" si="21"/>
        <v/>
      </c>
      <c r="AC23" s="480">
        <v>5100</v>
      </c>
      <c r="AD23" s="470">
        <v>3067</v>
      </c>
      <c r="AE23" s="493">
        <f t="shared" si="19"/>
        <v>90.429722375059583</v>
      </c>
      <c r="AF23"/>
      <c r="AG23"/>
      <c r="AI23" s="201">
        <f>IF(E23="","",ProjRollingMotorOut($Q$13:Q23,$M$13:M23))</f>
        <v>6.6918491934750364</v>
      </c>
      <c r="AJ23" s="409">
        <f>IF(OR(E23="",D23=""),0,ProjSlideMetersBetween(E23,D23,$R$13:$R$505,$S$13:$S$505,$U$13:$U$505))</f>
        <v>0</v>
      </c>
      <c r="AK23" s="409" t="str">
        <f>IF(U23="","",ProjParseTF(U23))</f>
        <v/>
      </c>
      <c r="AL23" s="213">
        <f>IF(E23="","",ProjCumN(AL22,E22,F22,G22,E23,F23,G23,FALSE))</f>
        <v>0.64835804877125081</v>
      </c>
      <c r="AM23" s="304">
        <f>IF(E23="","",ProjCumE(AM22,E22,F22,G22,E23,F23,G23,FALSE))</f>
        <v>0.53841798928086526</v>
      </c>
      <c r="AN23" s="303">
        <f t="shared" si="18"/>
        <v>359.22</v>
      </c>
      <c r="AO23" s="303">
        <f>IF(E23="","",ProjActiveTargetMdEx(D23,W23,V23,ProjTargets_MD,ProjTargets_INC,ProjTargets_AZM,ProjTargets_TVD,F23,H23))</f>
        <v>1600</v>
      </c>
      <c r="AP23" s="201" t="str">
        <f>IF(OR(E23="",E23&lt;$U$2),"",ProjBitN(E23,F23,G23,AL23,D23,W23,X23))</f>
        <v/>
      </c>
      <c r="AQ23" s="201" t="str">
        <f>IF(OR(E23="",E23&lt;$U$2),"",ProjBitE(E23,F23,G23,AM23,D23,W23,X23))</f>
        <v/>
      </c>
      <c r="AR23" s="201" t="str">
        <f t="shared" si="9"/>
        <v/>
      </c>
      <c r="AS23" s="201" t="str">
        <f t="shared" si="10"/>
        <v/>
      </c>
      <c r="AT23" s="201" t="str">
        <f t="shared" si="11"/>
        <v/>
      </c>
    </row>
    <row r="24" spans="2:46" s="203" customFormat="1" ht="13.95" customHeight="1" x14ac:dyDescent="0.3">
      <c r="B24" s="202">
        <f t="shared" si="2"/>
        <v>22</v>
      </c>
      <c r="C24" s="308">
        <f t="shared" si="12"/>
        <v>28.060000000000002</v>
      </c>
      <c r="D24" s="27">
        <v>380.48000000000008</v>
      </c>
      <c r="E24" s="309">
        <f t="shared" si="13"/>
        <v>358.48</v>
      </c>
      <c r="F24" s="13">
        <v>0.71</v>
      </c>
      <c r="G24" s="7">
        <v>0.4</v>
      </c>
      <c r="H24" s="310">
        <f t="shared" si="3"/>
        <v>358.41922195918988</v>
      </c>
      <c r="I24" s="310">
        <f t="shared" si="14"/>
        <v>-413.83077804081012</v>
      </c>
      <c r="J24" s="311">
        <f t="shared" si="15"/>
        <v>8.678938865364548E-2</v>
      </c>
      <c r="K24" s="312">
        <f t="shared" si="16"/>
        <v>8.5531004989308573E-2</v>
      </c>
      <c r="L24" s="312">
        <f t="shared" si="17"/>
        <v>1.2615823235922727</v>
      </c>
      <c r="M24" s="312" t="str">
        <f t="shared" si="4"/>
        <v/>
      </c>
      <c r="N24" s="313">
        <f t="shared" si="5"/>
        <v>9.7687050841171441</v>
      </c>
      <c r="O24" s="314" t="str">
        <f t="shared" si="6"/>
        <v>Mag</v>
      </c>
      <c r="P24" s="315" t="str">
        <f t="shared" si="7"/>
        <v/>
      </c>
      <c r="Q24" s="316" t="str">
        <f t="shared" si="8"/>
        <v/>
      </c>
      <c r="R24" s="10" t="str">
        <f t="shared" si="0"/>
        <v/>
      </c>
      <c r="S24" s="310" t="str">
        <f t="shared" si="1"/>
        <v/>
      </c>
      <c r="T24" s="12"/>
      <c r="U24" s="8"/>
      <c r="V24" s="197">
        <f>IF(E24="","",ProjTvdAtBit(E24,F24,G24,H24,D24,W24,X24))</f>
        <v>380.4175328467503</v>
      </c>
      <c r="W24" s="317">
        <f>IF(E24="","",ProjIncAtBit(F24,J24,C24,M24,AJ24,AK24,AI24,$U$13:$U$505))</f>
        <v>0.71</v>
      </c>
      <c r="X24" s="412">
        <f>IF(E24="","",ProjAzmAtBit(F24,G24,J24,C24,M24,AJ24,AK24,N24,O24,AI24,$U$13:$U$505))</f>
        <v>0.4</v>
      </c>
      <c r="Y24" s="569"/>
      <c r="Z24" s="571">
        <v>28.06</v>
      </c>
      <c r="AA24" s="468" t="str">
        <f t="shared" si="20"/>
        <v/>
      </c>
      <c r="AB24" s="476" t="str">
        <f t="shared" si="21"/>
        <v/>
      </c>
      <c r="AC24" s="480">
        <v>5300</v>
      </c>
      <c r="AD24" s="470">
        <v>3069.5</v>
      </c>
      <c r="AE24" s="493">
        <f t="shared" si="19"/>
        <v>89.283784103805061</v>
      </c>
      <c r="AF24"/>
      <c r="AG24"/>
      <c r="AI24" s="201">
        <f>IF(E24="","",ProjRollingMotorOut($Q$13:Q24,$M$13:M24))</f>
        <v>6.6918491934750364</v>
      </c>
      <c r="AJ24" s="409">
        <f>IF(OR(E24="",D24=""),0,ProjSlideMetersBetween(E24,D24,$R$13:$R$505,$S$13:$S$505,$U$13:$U$505))</f>
        <v>0</v>
      </c>
      <c r="AK24" s="409" t="str">
        <f>IF(U24="","",ProjParseTF(U24))</f>
        <v/>
      </c>
      <c r="AL24" s="213">
        <f>IF(E24="","",ProjCumN(AL23,E23,F23,G23,E24,F24,G24,FALSE))</f>
        <v>0.97645740430698413</v>
      </c>
      <c r="AM24" s="304">
        <f>IF(E24="","",ProjCumE(AM23,E23,F23,G23,E24,F24,G24,FALSE))</f>
        <v>0.53753167292638948</v>
      </c>
      <c r="AN24" s="303">
        <f t="shared" si="18"/>
        <v>0.4</v>
      </c>
      <c r="AO24" s="303">
        <f>IF(E24="","",ProjActiveTargetMdEx(D24,W24,V24,ProjTargets_MD,ProjTargets_INC,ProjTargets_AZM,ProjTargets_TVD,F24,H24))</f>
        <v>1600</v>
      </c>
      <c r="AP24" s="201" t="str">
        <f>IF(OR(E24="",E24&lt;$U$2),"",ProjBitN(E24,F24,G24,AL24,D24,W24,X24))</f>
        <v/>
      </c>
      <c r="AQ24" s="201" t="str">
        <f>IF(OR(E24="",E24&lt;$U$2),"",ProjBitE(E24,F24,G24,AM24,D24,W24,X24))</f>
        <v/>
      </c>
      <c r="AR24" s="201" t="str">
        <f t="shared" si="9"/>
        <v/>
      </c>
      <c r="AS24" s="201" t="str">
        <f t="shared" si="10"/>
        <v/>
      </c>
      <c r="AT24" s="201" t="str">
        <f t="shared" si="11"/>
        <v/>
      </c>
    </row>
    <row r="25" spans="2:46" s="203" customFormat="1" ht="15" customHeight="1" x14ac:dyDescent="0.3">
      <c r="B25" s="202">
        <f t="shared" si="2"/>
        <v>22</v>
      </c>
      <c r="C25" s="308">
        <f t="shared" si="12"/>
        <v>28.03000000000003</v>
      </c>
      <c r="D25" s="27">
        <v>408.5100000000001</v>
      </c>
      <c r="E25" s="309">
        <f t="shared" si="13"/>
        <v>386.51</v>
      </c>
      <c r="F25" s="13">
        <v>0.67</v>
      </c>
      <c r="G25" s="7">
        <v>4.53</v>
      </c>
      <c r="H25" s="310">
        <f t="shared" si="3"/>
        <v>386.44718941137967</v>
      </c>
      <c r="I25" s="310">
        <f t="shared" si="14"/>
        <v>-385.80281058862033</v>
      </c>
      <c r="J25" s="311">
        <f t="shared" si="15"/>
        <v>6.828420463252112E-2</v>
      </c>
      <c r="K25" s="312">
        <f t="shared" si="16"/>
        <v>-4.2811273635390612E-2</v>
      </c>
      <c r="L25" s="312">
        <f t="shared" si="17"/>
        <v>4.4202640028540889</v>
      </c>
      <c r="M25" s="312" t="str">
        <f t="shared" si="4"/>
        <v/>
      </c>
      <c r="N25" s="313">
        <f t="shared" si="5"/>
        <v>128.82598523736351</v>
      </c>
      <c r="O25" s="314" t="str">
        <f t="shared" si="6"/>
        <v>Mag</v>
      </c>
      <c r="P25" s="315" t="str">
        <f t="shared" si="7"/>
        <v/>
      </c>
      <c r="Q25" s="316" t="str">
        <f t="shared" si="8"/>
        <v/>
      </c>
      <c r="R25" s="10" t="str">
        <f t="shared" si="0"/>
        <v/>
      </c>
      <c r="S25" s="310" t="str">
        <f t="shared" si="1"/>
        <v/>
      </c>
      <c r="T25" s="12"/>
      <c r="U25" s="8"/>
      <c r="V25" s="197">
        <f>IF(E25="","",ProjTvdAtBit(E25,F25,G25,H25,D25,W25,X25))</f>
        <v>408.44568525816288</v>
      </c>
      <c r="W25" s="317">
        <f>IF(E25="","",ProjIncAtBit(F25,J25,C25,M25,AJ25,AK25,AI25,$U$13:$U$505))</f>
        <v>0.67</v>
      </c>
      <c r="X25" s="412">
        <f>IF(E25="","",ProjAzmAtBit(F25,G25,J25,C25,M25,AJ25,AK25,N25,O25,AI25,$U$13:$U$505))</f>
        <v>4.53</v>
      </c>
      <c r="Y25" s="569"/>
      <c r="Z25" s="571">
        <v>28.03</v>
      </c>
      <c r="AA25" s="468" t="str">
        <f t="shared" si="20"/>
        <v/>
      </c>
      <c r="AB25" s="476" t="str">
        <f t="shared" si="21"/>
        <v/>
      </c>
      <c r="AC25" s="480">
        <v>5500</v>
      </c>
      <c r="AD25" s="470">
        <v>3069</v>
      </c>
      <c r="AE25" s="493">
        <f t="shared" si="19"/>
        <v>90.143239597990885</v>
      </c>
      <c r="AF25"/>
      <c r="AG25"/>
      <c r="AI25" s="201">
        <f>IF(E25="","",ProjRollingMotorOut($Q$13:Q25,$M$13:M25))</f>
        <v>6.6918491934750364</v>
      </c>
      <c r="AJ25" s="409">
        <f>IF(OR(E25="",D25=""),0,ProjSlideMetersBetween(E25,D25,$R$13:$R$505,$S$13:$S$505,$U$13:$U$505))</f>
        <v>0</v>
      </c>
      <c r="AK25" s="409" t="str">
        <f>IF(U25="","",ProjParseTF(U25))</f>
        <v/>
      </c>
      <c r="AL25" s="213">
        <f>IF(E25="","",ProjCumN(AL24,E24,F24,G24,E25,F25,G25,FALSE))</f>
        <v>1.3134919686377706</v>
      </c>
      <c r="AM25" s="304">
        <f>IF(E25="","",ProjCumE(AM24,E24,F24,G24,E25,F25,G25,FALSE))</f>
        <v>0.55168778846413036</v>
      </c>
      <c r="AN25" s="303">
        <f t="shared" si="18"/>
        <v>4.53</v>
      </c>
      <c r="AO25" s="303">
        <f>IF(E25="","",ProjActiveTargetMdEx(D25,W25,V25,ProjTargets_MD,ProjTargets_INC,ProjTargets_AZM,ProjTargets_TVD,F25,H25))</f>
        <v>1600</v>
      </c>
      <c r="AP25" s="201" t="str">
        <f>IF(OR(E25="",E25&lt;$U$2),"",ProjBitN(E25,F25,G25,AL25,D25,W25,X25))</f>
        <v/>
      </c>
      <c r="AQ25" s="201" t="str">
        <f>IF(OR(E25="",E25&lt;$U$2),"",ProjBitE(E25,F25,G25,AM25,D25,W25,X25))</f>
        <v/>
      </c>
      <c r="AR25" s="201" t="str">
        <f t="shared" si="9"/>
        <v/>
      </c>
      <c r="AS25" s="201" t="str">
        <f t="shared" si="10"/>
        <v/>
      </c>
      <c r="AT25" s="201" t="str">
        <f t="shared" si="11"/>
        <v/>
      </c>
    </row>
    <row r="26" spans="2:46" s="203" customFormat="1" ht="15" customHeight="1" x14ac:dyDescent="0.3">
      <c r="B26" s="202">
        <f t="shared" si="2"/>
        <v>22</v>
      </c>
      <c r="C26" s="308">
        <f t="shared" si="12"/>
        <v>28.03000000000003</v>
      </c>
      <c r="D26" s="27">
        <v>436.54000000000013</v>
      </c>
      <c r="E26" s="309">
        <f t="shared" si="13"/>
        <v>414.54</v>
      </c>
      <c r="F26" s="13">
        <v>0.7</v>
      </c>
      <c r="G26" s="7">
        <v>3.74</v>
      </c>
      <c r="H26" s="310">
        <f t="shared" si="3"/>
        <v>414.47518621370546</v>
      </c>
      <c r="I26" s="310">
        <f t="shared" si="14"/>
        <v>-357.77481378629454</v>
      </c>
      <c r="J26" s="311">
        <f t="shared" si="15"/>
        <v>3.3661286872345007E-2</v>
      </c>
      <c r="K26" s="312">
        <f t="shared" si="16"/>
        <v>3.2108455226542862E-2</v>
      </c>
      <c r="L26" s="312">
        <f t="shared" si="17"/>
        <v>-0.84552265429896445</v>
      </c>
      <c r="M26" s="312" t="str">
        <f t="shared" si="4"/>
        <v/>
      </c>
      <c r="N26" s="313">
        <f t="shared" si="5"/>
        <v>17.471021616700163</v>
      </c>
      <c r="O26" s="314" t="str">
        <f t="shared" si="6"/>
        <v>Mag</v>
      </c>
      <c r="P26" s="315" t="str">
        <f t="shared" si="7"/>
        <v/>
      </c>
      <c r="Q26" s="316" t="str">
        <f t="shared" si="8"/>
        <v/>
      </c>
      <c r="R26" s="10" t="str">
        <f t="shared" si="0"/>
        <v/>
      </c>
      <c r="S26" s="310" t="str">
        <f t="shared" si="1"/>
        <v/>
      </c>
      <c r="T26" s="12"/>
      <c r="U26" s="8"/>
      <c r="V26" s="197">
        <f>IF(E26="","",ProjTvdAtBit(E26,F26,G26,H26,D26,W26,X26))</f>
        <v>436.47354434623549</v>
      </c>
      <c r="W26" s="317">
        <f>IF(E26="","",ProjIncAtBit(F26,J26,C26,M26,AJ26,AK26,AI26,$U$13:$U$505))</f>
        <v>0.7</v>
      </c>
      <c r="X26" s="412">
        <f>IF(E26="","",ProjAzmAtBit(F26,G26,J26,C26,M26,AJ26,AK26,N26,O26,AI26,$U$13:$U$505))</f>
        <v>3.74</v>
      </c>
      <c r="Y26" s="569"/>
      <c r="Z26" s="571">
        <v>28.03</v>
      </c>
      <c r="AA26" s="468" t="str">
        <f t="shared" si="20"/>
        <v/>
      </c>
      <c r="AB26" s="476" t="str">
        <f t="shared" si="21"/>
        <v/>
      </c>
      <c r="AC26" s="480">
        <v>5700</v>
      </c>
      <c r="AD26" s="470">
        <v>3070.5</v>
      </c>
      <c r="AE26" s="493">
        <f t="shared" si="19"/>
        <v>89.570277624940417</v>
      </c>
      <c r="AF26"/>
      <c r="AG26"/>
      <c r="AI26" s="201">
        <f>IF(E26="","",ProjRollingMotorOut($Q$13:Q26,$M$13:M26))</f>
        <v>6.6918491934750364</v>
      </c>
      <c r="AJ26" s="409">
        <f>IF(OR(E26="",D26=""),0,ProjSlideMetersBetween(E26,D26,$R$13:$R$505,$S$13:$S$505,$U$13:$U$505))</f>
        <v>0</v>
      </c>
      <c r="AK26" s="409" t="str">
        <f>IF(U26="","",ProjParseTF(U26))</f>
        <v/>
      </c>
      <c r="AL26" s="213">
        <f>IF(E26="","",ProjCumN(AL25,E25,F25,G25,E26,F26,G26,FALSE))</f>
        <v>1.6477201989204779</v>
      </c>
      <c r="AM26" s="304">
        <f>IF(E26="","",ProjCumE(AM25,E25,F25,G25,E26,F26,G26,FALSE))</f>
        <v>0.57580007418984935</v>
      </c>
      <c r="AN26" s="303">
        <f t="shared" si="18"/>
        <v>3.74</v>
      </c>
      <c r="AO26" s="303">
        <f>IF(E26="","",ProjActiveTargetMdEx(D26,W26,V26,ProjTargets_MD,ProjTargets_INC,ProjTargets_AZM,ProjTargets_TVD,F26,H26))</f>
        <v>1600</v>
      </c>
      <c r="AP26" s="201" t="str">
        <f>IF(OR(E26="",E26&lt;$U$2),"",ProjBitN(E26,F26,G26,AL26,D26,W26,X26))</f>
        <v/>
      </c>
      <c r="AQ26" s="201" t="str">
        <f>IF(OR(E26="",E26&lt;$U$2),"",ProjBitE(E26,F26,G26,AM26,D26,W26,X26))</f>
        <v/>
      </c>
      <c r="AR26" s="201" t="str">
        <f t="shared" si="9"/>
        <v/>
      </c>
      <c r="AS26" s="201" t="str">
        <f t="shared" si="10"/>
        <v/>
      </c>
      <c r="AT26" s="201" t="str">
        <f t="shared" si="11"/>
        <v/>
      </c>
    </row>
    <row r="27" spans="2:46" s="203" customFormat="1" ht="15" customHeight="1" x14ac:dyDescent="0.3">
      <c r="B27" s="202">
        <f t="shared" si="2"/>
        <v>22</v>
      </c>
      <c r="C27" s="308">
        <f t="shared" si="12"/>
        <v>28.050000000000011</v>
      </c>
      <c r="D27" s="27">
        <v>464.59000000000015</v>
      </c>
      <c r="E27" s="309">
        <f t="shared" si="13"/>
        <v>442.59</v>
      </c>
      <c r="F27" s="13">
        <v>0.73</v>
      </c>
      <c r="G27" s="7">
        <v>352.71</v>
      </c>
      <c r="H27" s="310">
        <f t="shared" si="3"/>
        <v>442.52300215628185</v>
      </c>
      <c r="I27" s="310">
        <f t="shared" si="14"/>
        <v>-329.72699784371815</v>
      </c>
      <c r="J27" s="311">
        <f t="shared" si="15"/>
        <v>0.15041209785065965</v>
      </c>
      <c r="K27" s="312">
        <f t="shared" si="16"/>
        <v>3.2085561497326283E-2</v>
      </c>
      <c r="L27" s="312">
        <f t="shared" si="17"/>
        <v>-11.796791443850308</v>
      </c>
      <c r="M27" s="312" t="str">
        <f t="shared" si="4"/>
        <v/>
      </c>
      <c r="N27" s="313">
        <f t="shared" si="5"/>
        <v>77.683151340018938</v>
      </c>
      <c r="O27" s="314" t="str">
        <f t="shared" si="6"/>
        <v>Mag</v>
      </c>
      <c r="P27" s="315" t="str">
        <f t="shared" si="7"/>
        <v/>
      </c>
      <c r="Q27" s="316" t="str">
        <f t="shared" si="8"/>
        <v/>
      </c>
      <c r="R27" s="10" t="str">
        <f t="shared" si="0"/>
        <v/>
      </c>
      <c r="S27" s="310" t="str">
        <f t="shared" si="1"/>
        <v/>
      </c>
      <c r="T27" s="12"/>
      <c r="U27" s="8"/>
      <c r="V27" s="197">
        <f>IF(E27="","",ProjTvdAtBit(E27,F27,G27,H27,D27,W27,X27))</f>
        <v>464.52121654358416</v>
      </c>
      <c r="W27" s="317">
        <f>IF(E27="","",ProjIncAtBit(F27,J27,C27,M27,AJ27,AK27,AI27,$U$13:$U$505))</f>
        <v>0.73</v>
      </c>
      <c r="X27" s="412">
        <f>IF(E27="","",ProjAzmAtBit(F27,G27,J27,C27,M27,AJ27,AK27,N27,O27,AI27,$U$13:$U$505))</f>
        <v>352.71</v>
      </c>
      <c r="Y27" s="569"/>
      <c r="Z27" s="571">
        <v>28.05</v>
      </c>
      <c r="AA27" s="468" t="str">
        <f t="shared" si="20"/>
        <v/>
      </c>
      <c r="AB27" s="476" t="str">
        <f t="shared" si="21"/>
        <v/>
      </c>
      <c r="AC27" s="480">
        <v>5900</v>
      </c>
      <c r="AD27" s="470">
        <v>3071.5</v>
      </c>
      <c r="AE27" s="493">
        <f t="shared" si="19"/>
        <v>89.713519908759096</v>
      </c>
      <c r="AF27"/>
      <c r="AG27"/>
      <c r="AI27" s="201">
        <f>IF(E27="","",ProjRollingMotorOut($Q$13:Q27,$M$13:M27))</f>
        <v>6.6918491934750364</v>
      </c>
      <c r="AJ27" s="409">
        <f>IF(OR(E27="",D27=""),0,ProjSlideMetersBetween(E27,D27,$R$13:$R$505,$S$13:$S$505,$U$13:$U$505))</f>
        <v>0</v>
      </c>
      <c r="AK27" s="409" t="str">
        <f>IF(U27="","",ProjParseTF(U27))</f>
        <v/>
      </c>
      <c r="AL27" s="213">
        <f>IF(E27="","",ProjCumN(AL26,E26,F26,G26,E27,F27,G27,FALSE))</f>
        <v>1.9959408496205118</v>
      </c>
      <c r="AM27" s="304">
        <f>IF(E27="","",ProjCumE(AM26,E26,F26,G26,E27,F27,G27,FALSE))</f>
        <v>0.56430284878974191</v>
      </c>
      <c r="AN27" s="303">
        <f t="shared" si="18"/>
        <v>352.71</v>
      </c>
      <c r="AO27" s="303">
        <f>IF(E27="","",ProjActiveTargetMdEx(D27,W27,V27,ProjTargets_MD,ProjTargets_INC,ProjTargets_AZM,ProjTargets_TVD,F27,H27))</f>
        <v>1600</v>
      </c>
      <c r="AP27" s="201" t="str">
        <f>IF(OR(E27="",E27&lt;$U$2),"",ProjBitN(E27,F27,G27,AL27,D27,W27,X27))</f>
        <v/>
      </c>
      <c r="AQ27" s="201" t="str">
        <f>IF(OR(E27="",E27&lt;$U$2),"",ProjBitE(E27,F27,G27,AM27,D27,W27,X27))</f>
        <v/>
      </c>
      <c r="AR27" s="201" t="str">
        <f t="shared" si="9"/>
        <v/>
      </c>
      <c r="AS27" s="201" t="str">
        <f t="shared" si="10"/>
        <v/>
      </c>
      <c r="AT27" s="201" t="str">
        <f t="shared" si="11"/>
        <v/>
      </c>
    </row>
    <row r="28" spans="2:46" s="203" customFormat="1" ht="15" customHeight="1" x14ac:dyDescent="0.3">
      <c r="B28" s="202">
        <f t="shared" si="2"/>
        <v>22</v>
      </c>
      <c r="C28" s="308">
        <f t="shared" si="12"/>
        <v>28.089999999999861</v>
      </c>
      <c r="D28" s="27">
        <v>492.68</v>
      </c>
      <c r="E28" s="309">
        <f t="shared" si="13"/>
        <v>470.68</v>
      </c>
      <c r="F28" s="13">
        <v>0.83</v>
      </c>
      <c r="G28" s="7">
        <v>346.6</v>
      </c>
      <c r="H28" s="310">
        <f t="shared" si="3"/>
        <v>470.61039924733137</v>
      </c>
      <c r="I28" s="310">
        <f t="shared" si="14"/>
        <v>-301.63960075266863</v>
      </c>
      <c r="J28" s="311">
        <f t="shared" si="15"/>
        <v>0.13877103540310343</v>
      </c>
      <c r="K28" s="312">
        <f t="shared" si="16"/>
        <v>0.10679957280170864</v>
      </c>
      <c r="L28" s="312">
        <f t="shared" si="17"/>
        <v>-6.5254538981843542</v>
      </c>
      <c r="M28" s="312" t="str">
        <f t="shared" si="4"/>
        <v/>
      </c>
      <c r="N28" s="313">
        <f t="shared" si="5"/>
        <v>39.681122326529085</v>
      </c>
      <c r="O28" s="314" t="str">
        <f t="shared" si="6"/>
        <v>Mag</v>
      </c>
      <c r="P28" s="315" t="str">
        <f t="shared" si="7"/>
        <v/>
      </c>
      <c r="Q28" s="316" t="str">
        <f t="shared" si="8"/>
        <v/>
      </c>
      <c r="R28" s="10">
        <f t="shared" si="0"/>
        <v>492.68</v>
      </c>
      <c r="S28" s="310">
        <f t="shared" si="1"/>
        <v>497.68</v>
      </c>
      <c r="T28" s="12">
        <v>5</v>
      </c>
      <c r="U28" s="8" t="s">
        <v>260</v>
      </c>
      <c r="V28" s="197">
        <f>IF(E28="","",ProjTvdAtBit(E28,F28,G28,H28,D28,W28,X28))</f>
        <v>492.60809092735332</v>
      </c>
      <c r="W28" s="317">
        <f>IF(E28="","",ProjIncAtBit(F28,J28,C28,M28,AJ28,AK28,AI28,$U$13:$U$505))</f>
        <v>0.83</v>
      </c>
      <c r="X28" s="412">
        <f>IF(E28="","",ProjAzmAtBit(F28,G28,J28,C28,M28,AJ28,AK28,N28,O28,AI28,$U$13:$U$505))</f>
        <v>346.6</v>
      </c>
      <c r="Y28" s="569"/>
      <c r="Z28" s="571">
        <v>23.09</v>
      </c>
      <c r="AA28" s="468" t="str">
        <f t="shared" si="20"/>
        <v/>
      </c>
      <c r="AB28" s="476" t="str">
        <f t="shared" si="21"/>
        <v/>
      </c>
      <c r="AC28" s="480">
        <v>6100</v>
      </c>
      <c r="AD28" s="470">
        <v>3071.5</v>
      </c>
      <c r="AE28" s="493">
        <f t="shared" si="19"/>
        <v>90</v>
      </c>
      <c r="AF28"/>
      <c r="AG28"/>
      <c r="AI28" s="201">
        <f>IF(E28="","",ProjRollingMotorOut($Q$13:Q28,$M$13:M28))</f>
        <v>6.6918491934750364</v>
      </c>
      <c r="AJ28" s="409">
        <f>IF(OR(E28="",D28=""),0,ProjSlideMetersBetween(E28,D28,$R$13:$R$505,$S$13:$S$505,$U$13:$U$505))</f>
        <v>0</v>
      </c>
      <c r="AK28" s="409">
        <f>IF(U28="","",ProjParseTF(U28))</f>
        <v>210</v>
      </c>
      <c r="AL28" s="213">
        <f>IF(E28="","",ProjCumN(AL27,E27,F27,G27,E28,F28,G28,FALSE))</f>
        <v>2.3713489282222335</v>
      </c>
      <c r="AM28" s="304">
        <f>IF(E28="","",ProjCumE(AM27,E27,F27,G27,E28,F28,G28,FALSE))</f>
        <v>0.49444713019747238</v>
      </c>
      <c r="AN28" s="303">
        <f t="shared" si="18"/>
        <v>346.6</v>
      </c>
      <c r="AO28" s="303">
        <f>IF(E28="","",ProjActiveTargetMdEx(D28,W28,V28,ProjTargets_MD,ProjTargets_INC,ProjTargets_AZM,ProjTargets_TVD,F28,H28))</f>
        <v>1600</v>
      </c>
      <c r="AP28" s="201" t="str">
        <f>IF(OR(E28="",E28&lt;$U$2),"",ProjBitN(E28,F28,G28,AL28,D28,W28,X28))</f>
        <v/>
      </c>
      <c r="AQ28" s="201" t="str">
        <f>IF(OR(E28="",E28&lt;$U$2),"",ProjBitE(E28,F28,G28,AM28,D28,W28,X28))</f>
        <v/>
      </c>
      <c r="AR28" s="201" t="str">
        <f t="shared" si="9"/>
        <v/>
      </c>
      <c r="AS28" s="201" t="str">
        <f t="shared" si="10"/>
        <v/>
      </c>
      <c r="AT28" s="201" t="str">
        <f t="shared" si="11"/>
        <v/>
      </c>
    </row>
    <row r="29" spans="2:46" s="203" customFormat="1" ht="15" customHeight="1" x14ac:dyDescent="0.3">
      <c r="B29" s="202">
        <f t="shared" si="2"/>
        <v>22</v>
      </c>
      <c r="C29" s="308">
        <f t="shared" si="12"/>
        <v>28.050000000000011</v>
      </c>
      <c r="D29" s="27">
        <v>520.73</v>
      </c>
      <c r="E29" s="309">
        <f t="shared" si="13"/>
        <v>498.73</v>
      </c>
      <c r="F29" s="13">
        <v>0.67</v>
      </c>
      <c r="G29" s="7">
        <v>328.93</v>
      </c>
      <c r="H29" s="310">
        <f t="shared" si="3"/>
        <v>498.6579961357823</v>
      </c>
      <c r="I29" s="310">
        <f t="shared" si="14"/>
        <v>-273.5920038642177</v>
      </c>
      <c r="J29" s="311">
        <f t="shared" si="15"/>
        <v>0.29883451571783204</v>
      </c>
      <c r="K29" s="312">
        <f t="shared" si="16"/>
        <v>-0.17112299465240627</v>
      </c>
      <c r="L29" s="312">
        <f t="shared" si="17"/>
        <v>-18.898395721925141</v>
      </c>
      <c r="M29" s="312">
        <f t="shared" si="4"/>
        <v>5</v>
      </c>
      <c r="N29" s="313">
        <f t="shared" si="5"/>
        <v>124.93415215808301</v>
      </c>
      <c r="O29" s="314" t="str">
        <f t="shared" si="6"/>
        <v>Mag</v>
      </c>
      <c r="P29" s="315">
        <f t="shared" si="7"/>
        <v>-3.1999999999999987E-2</v>
      </c>
      <c r="Q29" s="316">
        <f t="shared" si="8"/>
        <v>1.6764616331770383</v>
      </c>
      <c r="R29" s="10">
        <f t="shared" si="0"/>
        <v>520.73</v>
      </c>
      <c r="S29" s="310">
        <f t="shared" si="1"/>
        <v>525.73</v>
      </c>
      <c r="T29" s="12">
        <v>5</v>
      </c>
      <c r="U29" s="8" t="s">
        <v>259</v>
      </c>
      <c r="V29" s="197">
        <f>IF(E29="","",ProjTvdAtBit(E29,F29,G29,H29,D29,W29,X29))</f>
        <v>520.6564919825654</v>
      </c>
      <c r="W29" s="317">
        <f>IF(E29="","",ProjIncAtBit(F29,J29,C29,M29,AJ29,AK29,AI29,$U$13:$U$505))</f>
        <v>0.67</v>
      </c>
      <c r="X29" s="412">
        <f>IF(E29="","",ProjAzmAtBit(F29,G29,J29,C29,M29,AJ29,AK29,N29,O29,AI29,$U$13:$U$505))</f>
        <v>328.93</v>
      </c>
      <c r="Y29" s="569"/>
      <c r="Z29" s="571">
        <v>23.05</v>
      </c>
      <c r="AA29" s="468" t="str">
        <f t="shared" si="20"/>
        <v/>
      </c>
      <c r="AB29" s="476" t="str">
        <f t="shared" si="21"/>
        <v/>
      </c>
      <c r="AC29" s="480"/>
      <c r="AD29" s="470"/>
      <c r="AE29" s="493" t="str">
        <f t="shared" si="19"/>
        <v/>
      </c>
      <c r="AF29"/>
      <c r="AG29"/>
      <c r="AI29" s="201">
        <f>IF(E29="","",ProjRollingMotorOut($Q$13:Q29,$M$13:M29))</f>
        <v>5.4380023034005367</v>
      </c>
      <c r="AJ29" s="409">
        <f>IF(OR(E29="",D29=""),0,ProjSlideMetersBetween(E29,D29,$R$13:$R$505,$S$13:$S$505,$U$13:$U$505))</f>
        <v>0</v>
      </c>
      <c r="AK29" s="409">
        <f>IF(U29="","",ProjParseTF(U29))</f>
        <v>200</v>
      </c>
      <c r="AL29" s="213">
        <f>IF(E29="","",ProjCumN(AL28,E28,F28,G28,E29,F29,G29,FALSE))</f>
        <v>2.7094535480252748</v>
      </c>
      <c r="AM29" s="304">
        <f>IF(E29="","",ProjCumE(AM28,E28,F28,G28,E29,F29,G29,FALSE))</f>
        <v>0.362726251199747</v>
      </c>
      <c r="AN29" s="303">
        <f t="shared" si="18"/>
        <v>328.93</v>
      </c>
      <c r="AO29" s="303">
        <f>IF(E29="","",ProjActiveTargetMdEx(D29,W29,V29,ProjTargets_MD,ProjTargets_INC,ProjTargets_AZM,ProjTargets_TVD,F29,H29))</f>
        <v>1600</v>
      </c>
      <c r="AP29" s="201" t="str">
        <f>IF(OR(E29="",E29&lt;$U$2),"",ProjBitN(E29,F29,G29,AL29,D29,W29,X29))</f>
        <v/>
      </c>
      <c r="AQ29" s="201" t="str">
        <f>IF(OR(E29="",E29&lt;$U$2),"",ProjBitE(E29,F29,G29,AM29,D29,W29,X29))</f>
        <v/>
      </c>
      <c r="AR29" s="201" t="str">
        <f t="shared" si="9"/>
        <v/>
      </c>
      <c r="AS29" s="201" t="str">
        <f t="shared" si="10"/>
        <v/>
      </c>
      <c r="AT29" s="201" t="str">
        <f t="shared" si="11"/>
        <v/>
      </c>
    </row>
    <row r="30" spans="2:46" s="203" customFormat="1" ht="15" customHeight="1" x14ac:dyDescent="0.3">
      <c r="B30" s="202">
        <f t="shared" si="2"/>
        <v>22</v>
      </c>
      <c r="C30" s="308">
        <f t="shared" si="12"/>
        <v>28.079999999999927</v>
      </c>
      <c r="D30" s="27">
        <v>548.80999999999995</v>
      </c>
      <c r="E30" s="309">
        <f t="shared" si="13"/>
        <v>526.80999999999995</v>
      </c>
      <c r="F30" s="13">
        <v>0.71</v>
      </c>
      <c r="G30" s="7">
        <v>310.26</v>
      </c>
      <c r="H30" s="310">
        <f t="shared" si="3"/>
        <v>526.73595996230699</v>
      </c>
      <c r="I30" s="310">
        <f t="shared" si="14"/>
        <v>-245.51404003769301</v>
      </c>
      <c r="J30" s="311">
        <f t="shared" si="15"/>
        <v>0.24283461068925036</v>
      </c>
      <c r="K30" s="312">
        <f t="shared" si="16"/>
        <v>4.2735042735042764E-2</v>
      </c>
      <c r="L30" s="312">
        <f t="shared" si="17"/>
        <v>-19.946581196581267</v>
      </c>
      <c r="M30" s="312">
        <f t="shared" si="4"/>
        <v>5</v>
      </c>
      <c r="N30" s="313">
        <f t="shared" si="5"/>
        <v>79.864065321154158</v>
      </c>
      <c r="O30" s="314" t="str">
        <f t="shared" si="6"/>
        <v>Mag</v>
      </c>
      <c r="P30" s="315">
        <f t="shared" si="7"/>
        <v>7.9999999999999846E-3</v>
      </c>
      <c r="Q30" s="316">
        <f t="shared" si="8"/>
        <v>1.3637591736308265</v>
      </c>
      <c r="R30" s="10">
        <f t="shared" si="0"/>
        <v>548.80999999999995</v>
      </c>
      <c r="S30" s="310">
        <f t="shared" si="1"/>
        <v>554.80999999999995</v>
      </c>
      <c r="T30" s="12">
        <v>6</v>
      </c>
      <c r="U30" s="8" t="s">
        <v>462</v>
      </c>
      <c r="V30" s="197">
        <f>IF(E30="","",ProjTvdAtBit(E30,F30,G30,H30,D30,W30,X30))</f>
        <v>548.73427084986736</v>
      </c>
      <c r="W30" s="317">
        <f>IF(E30="","",ProjIncAtBit(F30,J30,C30,M30,AJ30,AK30,AI30,$U$13:$U$505))</f>
        <v>0.71</v>
      </c>
      <c r="X30" s="412">
        <f>IF(E30="","",ProjAzmAtBit(F30,G30,J30,C30,M30,AJ30,AK30,N30,O30,AI30,$U$13:$U$505))</f>
        <v>310.26</v>
      </c>
      <c r="Y30" s="569"/>
      <c r="Z30" s="571">
        <v>22.08</v>
      </c>
      <c r="AA30" s="468" t="str">
        <f t="shared" si="20"/>
        <v/>
      </c>
      <c r="AB30" s="476" t="str">
        <f t="shared" si="21"/>
        <v/>
      </c>
      <c r="AC30" s="480"/>
      <c r="AD30" s="470"/>
      <c r="AE30" s="493" t="str">
        <f t="shared" si="19"/>
        <v/>
      </c>
      <c r="AF30"/>
      <c r="AG30"/>
      <c r="AI30" s="201">
        <f>IF(E30="","",ProjRollingMotorOut($Q$13:Q30,$M$13:M30))</f>
        <v>4.6231536774465942</v>
      </c>
      <c r="AJ30" s="409">
        <f>IF(OR(E30="",D30=""),0,ProjSlideMetersBetween(E30,D30,$R$13:$R$505,$S$13:$S$505,$U$13:$U$505))</f>
        <v>0</v>
      </c>
      <c r="AK30" s="409">
        <f>IF(U30="","",ProjParseTF(U30))</f>
        <v>180</v>
      </c>
      <c r="AL30" s="213">
        <f>IF(E30="","",ProjCumN(AL29,E29,F29,G29,E30,F30,G30,FALSE))</f>
        <v>2.9625105259667839</v>
      </c>
      <c r="AM30" s="304">
        <f>IF(E30="","",ProjCumE(AM29,E29,F29,G29,E30,F30,G30,FALSE))</f>
        <v>0.14523203040374894</v>
      </c>
      <c r="AN30" s="303">
        <f t="shared" si="18"/>
        <v>310.26</v>
      </c>
      <c r="AO30" s="303">
        <f>IF(E30="","",ProjActiveTargetMdEx(D30,W30,V30,ProjTargets_MD,ProjTargets_INC,ProjTargets_AZM,ProjTargets_TVD,F30,H30))</f>
        <v>1600</v>
      </c>
      <c r="AP30" s="201" t="str">
        <f>IF(OR(E30="",E30&lt;$U$2),"",ProjBitN(E30,F30,G30,AL30,D30,W30,X30))</f>
        <v/>
      </c>
      <c r="AQ30" s="201" t="str">
        <f>IF(OR(E30="",E30&lt;$U$2),"",ProjBitE(E30,F30,G30,AM30,D30,W30,X30))</f>
        <v/>
      </c>
      <c r="AR30" s="201" t="str">
        <f t="shared" si="9"/>
        <v/>
      </c>
      <c r="AS30" s="201" t="str">
        <f t="shared" si="10"/>
        <v/>
      </c>
      <c r="AT30" s="201" t="str">
        <f t="shared" si="11"/>
        <v/>
      </c>
    </row>
    <row r="31" spans="2:46" s="203" customFormat="1" ht="15" customHeight="1" x14ac:dyDescent="0.3">
      <c r="B31" s="202">
        <f t="shared" si="2"/>
        <v>22</v>
      </c>
      <c r="C31" s="308">
        <f t="shared" si="12"/>
        <v>28.100000000000023</v>
      </c>
      <c r="D31" s="27">
        <v>576.91</v>
      </c>
      <c r="E31" s="309">
        <f t="shared" si="13"/>
        <v>554.91</v>
      </c>
      <c r="F31" s="13">
        <v>0.97</v>
      </c>
      <c r="G31" s="7">
        <v>252.94</v>
      </c>
      <c r="H31" s="310">
        <f t="shared" si="3"/>
        <v>554.83294013677505</v>
      </c>
      <c r="I31" s="310">
        <f t="shared" si="14"/>
        <v>-217.41705986322495</v>
      </c>
      <c r="J31" s="311">
        <f t="shared" si="15"/>
        <v>0.89402437972981963</v>
      </c>
      <c r="K31" s="312">
        <f t="shared" si="16"/>
        <v>0.277580071174377</v>
      </c>
      <c r="L31" s="312">
        <f t="shared" si="17"/>
        <v>-61.195729537366489</v>
      </c>
      <c r="M31" s="312">
        <f t="shared" si="4"/>
        <v>6</v>
      </c>
      <c r="N31" s="313">
        <f t="shared" si="5"/>
        <v>71.91161211192545</v>
      </c>
      <c r="O31" s="314" t="str">
        <f t="shared" si="6"/>
        <v>Mag</v>
      </c>
      <c r="P31" s="315">
        <f t="shared" si="7"/>
        <v>4.3333333333333335E-2</v>
      </c>
      <c r="Q31" s="316">
        <f t="shared" si="8"/>
        <v>4.1870141784013253</v>
      </c>
      <c r="R31" s="10" t="str">
        <f t="shared" si="0"/>
        <v/>
      </c>
      <c r="S31" s="310" t="str">
        <f t="shared" si="1"/>
        <v/>
      </c>
      <c r="T31" s="12"/>
      <c r="U31" s="8"/>
      <c r="V31" s="197">
        <f>IF(E31="","",ProjTvdAtBit(E31,F31,G31,H31,D31,W31,X31))</f>
        <v>576.82978745224352</v>
      </c>
      <c r="W31" s="317">
        <f>IF(E31="","",ProjIncAtBit(F31,J31,C31,M31,AJ31,AK31,AI31,$U$13:$U$505))</f>
        <v>0.97</v>
      </c>
      <c r="X31" s="412">
        <f>IF(E31="","",ProjAzmAtBit(F31,G31,J31,C31,M31,AJ31,AK31,N31,O31,AI31,$U$13:$U$505))</f>
        <v>252.94</v>
      </c>
      <c r="Y31" s="569"/>
      <c r="Z31" s="571">
        <v>28.1</v>
      </c>
      <c r="AA31" s="468" t="str">
        <f t="shared" si="20"/>
        <v/>
      </c>
      <c r="AB31" s="476" t="str">
        <f t="shared" si="21"/>
        <v/>
      </c>
      <c r="AC31" s="480"/>
      <c r="AD31" s="470"/>
      <c r="AE31" s="493" t="str">
        <f t="shared" si="19"/>
        <v/>
      </c>
      <c r="AF31"/>
      <c r="AG31"/>
      <c r="AI31" s="201">
        <f>IF(E31="","",ProjRollingMotorOut($Q$13:Q31,$M$13:M31))</f>
        <v>4.4931939400490162</v>
      </c>
      <c r="AJ31" s="409">
        <f>IF(OR(E31="",D31=""),0,ProjSlideMetersBetween(E31,D31,$R$13:$R$505,$S$13:$S$505,$U$13:$U$505))</f>
        <v>0</v>
      </c>
      <c r="AK31" s="409" t="str">
        <f>IF(U31="","",ProjParseTF(U31))</f>
        <v/>
      </c>
      <c r="AL31" s="213">
        <f>IF(E31="","",ProjCumN(AL30,E30,F30,G30,E31,F31,G31,FALSE))</f>
        <v>3.0052462105299877</v>
      </c>
      <c r="AM31" s="304">
        <f>IF(E31="","",ProjCumE(AM30,E30,F30,G30,E31,F31,G31,FALSE))</f>
        <v>-0.2150191160727451</v>
      </c>
      <c r="AN31" s="303">
        <f t="shared" si="18"/>
        <v>252.94</v>
      </c>
      <c r="AO31" s="303">
        <f>IF(E31="","",ProjActiveTargetMdEx(D31,W31,V31,ProjTargets_MD,ProjTargets_INC,ProjTargets_AZM,ProjTargets_TVD,F31,H31))</f>
        <v>1600</v>
      </c>
      <c r="AP31" s="201" t="str">
        <f>IF(OR(E31="",E31&lt;$U$2),"",ProjBitN(E31,F31,G31,AL31,D31,W31,X31))</f>
        <v/>
      </c>
      <c r="AQ31" s="201" t="str">
        <f>IF(OR(E31="",E31&lt;$U$2),"",ProjBitE(E31,F31,G31,AM31,D31,W31,X31))</f>
        <v/>
      </c>
      <c r="AR31" s="201" t="str">
        <f t="shared" si="9"/>
        <v/>
      </c>
      <c r="AS31" s="201" t="str">
        <f t="shared" si="10"/>
        <v/>
      </c>
      <c r="AT31" s="201" t="str">
        <f t="shared" si="11"/>
        <v/>
      </c>
    </row>
    <row r="32" spans="2:46" s="203" customFormat="1" ht="15" customHeight="1" x14ac:dyDescent="0.3">
      <c r="B32" s="202">
        <f t="shared" si="2"/>
        <v>22</v>
      </c>
      <c r="C32" s="308">
        <f t="shared" si="12"/>
        <v>14.090000000000032</v>
      </c>
      <c r="D32" s="27">
        <v>591</v>
      </c>
      <c r="E32" s="309">
        <f t="shared" si="13"/>
        <v>569</v>
      </c>
      <c r="F32" s="13">
        <v>1.18</v>
      </c>
      <c r="G32" s="7">
        <v>246.04</v>
      </c>
      <c r="H32" s="310">
        <f t="shared" si="3"/>
        <v>568.92046020392797</v>
      </c>
      <c r="I32" s="310">
        <f t="shared" si="14"/>
        <v>-203.32953979607203</v>
      </c>
      <c r="J32" s="311">
        <f t="shared" si="15"/>
        <v>0.52447621015956081</v>
      </c>
      <c r="K32" s="312">
        <f t="shared" si="16"/>
        <v>0.44712562100780584</v>
      </c>
      <c r="L32" s="312">
        <f t="shared" si="17"/>
        <v>-14.691270404542209</v>
      </c>
      <c r="M32" s="312" t="str">
        <f t="shared" si="4"/>
        <v/>
      </c>
      <c r="N32" s="313">
        <f t="shared" si="5"/>
        <v>31.513349501693686</v>
      </c>
      <c r="O32" s="314" t="str">
        <f t="shared" si="6"/>
        <v>Mag</v>
      </c>
      <c r="P32" s="315" t="str">
        <f t="shared" si="7"/>
        <v/>
      </c>
      <c r="Q32" s="316" t="str">
        <f t="shared" si="8"/>
        <v/>
      </c>
      <c r="R32" s="10" t="str">
        <f t="shared" si="0"/>
        <v/>
      </c>
      <c r="S32" s="310" t="str">
        <f t="shared" si="1"/>
        <v/>
      </c>
      <c r="T32" s="12"/>
      <c r="U32" s="8"/>
      <c r="V32" s="197">
        <f>IF(E32="","",ProjTvdAtBit(E32,F32,G32,H32,D32,W32,X32))</f>
        <v>590.91579472658793</v>
      </c>
      <c r="W32" s="317">
        <f>IF(E32="","",ProjIncAtBit(F32,J32,C32,M32,AJ32,AK32,AI32,$U$13:$U$505))</f>
        <v>1.18</v>
      </c>
      <c r="X32" s="412">
        <f>IF(E32="","",ProjAzmAtBit(F32,G32,J32,C32,M32,AJ32,AK32,N32,O32,AI32,$U$13:$U$505))</f>
        <v>246.04</v>
      </c>
      <c r="Y32" s="569"/>
      <c r="Z32" s="571">
        <v>14.09</v>
      </c>
      <c r="AA32" s="468" t="str">
        <f t="shared" si="20"/>
        <v/>
      </c>
      <c r="AB32" s="476" t="str">
        <f t="shared" si="21"/>
        <v/>
      </c>
      <c r="AC32" s="480"/>
      <c r="AD32" s="470"/>
      <c r="AE32" s="493" t="str">
        <f t="shared" si="19"/>
        <v/>
      </c>
      <c r="AF32"/>
      <c r="AG32"/>
      <c r="AI32" s="201">
        <f>IF(E32="","",ProjRollingMotorOut($Q$13:Q32,$M$13:M32))</f>
        <v>4.4931939400490162</v>
      </c>
      <c r="AJ32" s="409">
        <f>IF(OR(E32="",D32=""),0,ProjSlideMetersBetween(E32,D32,$R$13:$R$505,$S$13:$S$505,$U$13:$U$505))</f>
        <v>0</v>
      </c>
      <c r="AK32" s="409" t="str">
        <f>IF(U32="","",ProjParseTF(U32))</f>
        <v/>
      </c>
      <c r="AL32" s="213">
        <f>IF(E32="","",ProjCumN(AL31,E31,F31,G31,E32,F32,G32,FALSE))</f>
        <v>2.9113401341787535</v>
      </c>
      <c r="AM32" s="304">
        <f>IF(E32="","",ProjCumE(AM31,E31,F31,G31,E32,F32,G32,FALSE))</f>
        <v>-0.46161463134883257</v>
      </c>
      <c r="AN32" s="303">
        <f t="shared" si="18"/>
        <v>246.04</v>
      </c>
      <c r="AO32" s="303">
        <f>IF(E32="","",ProjActiveTargetMdEx(D32,W32,V32,ProjTargets_MD,ProjTargets_INC,ProjTargets_AZM,ProjTargets_TVD,F32,H32))</f>
        <v>1600</v>
      </c>
      <c r="AP32" s="201" t="str">
        <f>IF(OR(E32="",E32&lt;$U$2),"",ProjBitN(E32,F32,G32,AL32,D32,W32,X32))</f>
        <v/>
      </c>
      <c r="AQ32" s="201" t="str">
        <f>IF(OR(E32="",E32&lt;$U$2),"",ProjBitE(E32,F32,G32,AM32,D32,W32,X32))</f>
        <v/>
      </c>
      <c r="AR32" s="201" t="str">
        <f t="shared" si="9"/>
        <v/>
      </c>
      <c r="AS32" s="201" t="str">
        <f t="shared" si="10"/>
        <v/>
      </c>
      <c r="AT32" s="201" t="str">
        <f t="shared" si="11"/>
        <v/>
      </c>
    </row>
    <row r="33" spans="2:46" s="203" customFormat="1" ht="15" customHeight="1" thickBot="1" x14ac:dyDescent="0.35">
      <c r="B33" s="202">
        <v>17</v>
      </c>
      <c r="C33" s="308">
        <f t="shared" si="12"/>
        <v>66.389999999999986</v>
      </c>
      <c r="D33" s="27">
        <v>657.39</v>
      </c>
      <c r="E33" s="309">
        <f t="shared" si="13"/>
        <v>640.39</v>
      </c>
      <c r="F33" s="13">
        <v>1.26</v>
      </c>
      <c r="G33" s="7">
        <v>236.46</v>
      </c>
      <c r="H33" s="310">
        <f t="shared" si="3"/>
        <v>640.29427696768755</v>
      </c>
      <c r="I33" s="310">
        <f t="shared" si="14"/>
        <v>-131.95572303231245</v>
      </c>
      <c r="J33" s="311">
        <f t="shared" si="15"/>
        <v>9.1935666140974912E-2</v>
      </c>
      <c r="K33" s="312">
        <f t="shared" si="16"/>
        <v>3.3618153803053684E-2</v>
      </c>
      <c r="L33" s="312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12" t="str">
        <f t="shared" si="4"/>
        <v/>
      </c>
      <c r="N33" s="313">
        <f t="shared" si="5"/>
        <v>68.551152582708326</v>
      </c>
      <c r="O33" s="314" t="str">
        <f t="shared" si="6"/>
        <v>Mag</v>
      </c>
      <c r="P33" s="315" t="str">
        <f t="shared" si="7"/>
        <v/>
      </c>
      <c r="Q33" s="316" t="str">
        <f t="shared" si="8"/>
        <v/>
      </c>
      <c r="R33" s="10" t="str">
        <f t="shared" si="0"/>
        <v/>
      </c>
      <c r="S33" s="310" t="str">
        <f t="shared" si="1"/>
        <v/>
      </c>
      <c r="T33" s="12"/>
      <c r="U33" s="8"/>
      <c r="V33" s="197">
        <f>IF(E33="","",ProjTvdAtBit(E33,F33,G33,H33,D33,W33,X33))</f>
        <v>657.29016644311628</v>
      </c>
      <c r="W33" s="317">
        <f>IF(E33="","",ProjIncAtBit(F33,J33,C33,M33,AJ33,AK33,AI33,$U$13:$U$505))</f>
        <v>1.26</v>
      </c>
      <c r="X33" s="412">
        <f>IF(E33="","",ProjAzmAtBit(F33,G33,J33,C33,M33,AJ33,AK33,N33,O33,AI33,$U$13:$U$505))</f>
        <v>236.46</v>
      </c>
      <c r="Y33" s="569"/>
      <c r="Z33" s="571">
        <v>66.39</v>
      </c>
      <c r="AA33" s="468" t="str">
        <f t="shared" si="20"/>
        <v/>
      </c>
      <c r="AB33" s="476" t="str">
        <f t="shared" si="21"/>
        <v/>
      </c>
      <c r="AC33" s="481"/>
      <c r="AD33" s="482"/>
      <c r="AE33" s="494" t="str">
        <f t="shared" si="19"/>
        <v/>
      </c>
      <c r="AF33"/>
      <c r="AG33"/>
      <c r="AI33" s="201">
        <f>IF(E33="","",ProjRollingMotorOut($Q$13:Q33,$M$13:M33))</f>
        <v>4.4931939400490162</v>
      </c>
      <c r="AJ33" s="409">
        <f>IF(OR(E33="",D33=""),0,ProjSlideMetersBetween(E33,D33,$R$13:$R$505,$S$13:$S$505,$U$13:$U$505))</f>
        <v>0</v>
      </c>
      <c r="AK33" s="409" t="str">
        <f>IF(U33="","",ProjParseTF(U33))</f>
        <v/>
      </c>
      <c r="AL33" s="213">
        <f>IF(E33="","",ProjCumN(AL32,E32,F32,G32,E33,F33,G33,FALSE))</f>
        <v>2.1791450334818334</v>
      </c>
      <c r="AM33" s="304">
        <f>IF(E33="","",ProjCumE(AM32,E32,F32,G32,E33,F33,G33,FALSE))</f>
        <v>-1.7875794172705484</v>
      </c>
      <c r="AN33" s="303">
        <f t="shared" si="18"/>
        <v>236.46</v>
      </c>
      <c r="AO33" s="303">
        <f>IF(E33="","",ProjActiveTargetMdEx(D33,W33,V33,ProjTargets_MD,ProjTargets_INC,ProjTargets_AZM,ProjTargets_TVD,F33,H33))</f>
        <v>1600</v>
      </c>
      <c r="AP33" s="201" t="str">
        <f>IF(OR(E33="",E33&lt;$U$2),"",ProjBitN(E33,F33,G33,AL33,D33,W33,X33))</f>
        <v/>
      </c>
      <c r="AQ33" s="201" t="str">
        <f>IF(OR(E33="",E33&lt;$U$2),"",ProjBitE(E33,F33,G33,AM33,D33,W33,X33))</f>
        <v/>
      </c>
      <c r="AR33" s="201" t="str">
        <f t="shared" si="9"/>
        <v/>
      </c>
      <c r="AS33" s="201" t="str">
        <f t="shared" si="10"/>
        <v/>
      </c>
      <c r="AT33" s="201" t="str">
        <f t="shared" si="11"/>
        <v/>
      </c>
    </row>
    <row r="34" spans="2:46" s="203" customFormat="1" ht="15" customHeight="1" x14ac:dyDescent="0.3">
      <c r="B34" s="202">
        <f t="shared" si="2"/>
        <v>17</v>
      </c>
      <c r="C34" s="308">
        <f t="shared" si="12"/>
        <v>28.689999999999941</v>
      </c>
      <c r="D34" s="27">
        <v>686.07999999999993</v>
      </c>
      <c r="E34" s="309">
        <f t="shared" si="13"/>
        <v>669.08</v>
      </c>
      <c r="F34" s="13">
        <v>1.1299999999999999</v>
      </c>
      <c r="G34" s="7">
        <v>228.6</v>
      </c>
      <c r="H34" s="310">
        <f t="shared" si="3"/>
        <v>668.97803710037056</v>
      </c>
      <c r="I34" s="310">
        <f t="shared" si="14"/>
        <v>-103.27196289962944</v>
      </c>
      <c r="J34" s="311">
        <f t="shared" si="15"/>
        <v>0.21846260784477944</v>
      </c>
      <c r="K34" s="312">
        <f t="shared" si="16"/>
        <v>-0.13593586615545472</v>
      </c>
      <c r="L34" s="312">
        <f t="shared" si="17"/>
        <v>-8.2188915998605783</v>
      </c>
      <c r="M34" s="312" t="str">
        <f t="shared" si="4"/>
        <v/>
      </c>
      <c r="N34" s="313">
        <f t="shared" si="5"/>
        <v>128.47979345666619</v>
      </c>
      <c r="O34" s="314" t="str">
        <f t="shared" si="6"/>
        <v>Mag</v>
      </c>
      <c r="P34" s="315" t="str">
        <f t="shared" si="7"/>
        <v/>
      </c>
      <c r="Q34" s="316" t="str">
        <f t="shared" si="8"/>
        <v/>
      </c>
      <c r="R34" s="10" t="str">
        <f t="shared" si="0"/>
        <v/>
      </c>
      <c r="S34" s="310" t="str">
        <f t="shared" si="1"/>
        <v/>
      </c>
      <c r="T34" s="12"/>
      <c r="U34" s="8"/>
      <c r="V34" s="197">
        <f>IF(E34="","",ProjTvdAtBit(E34,F34,G34,H34,D34,W34,X34))</f>
        <v>685.97473099667775</v>
      </c>
      <c r="W34" s="317">
        <f>IF(E34="","",ProjIncAtBit(F34,J34,C34,M34,AJ34,AK34,AI34,$U$13:$U$505))</f>
        <v>1.1299999999999999</v>
      </c>
      <c r="X34" s="412">
        <f>IF(E34="","",ProjAzmAtBit(F34,G34,J34,C34,M34,AJ34,AK34,N34,O34,AI34,$U$13:$U$505))</f>
        <v>228.6</v>
      </c>
      <c r="Y34" s="569"/>
      <c r="Z34" s="571">
        <v>28.69</v>
      </c>
      <c r="AA34" s="468" t="str">
        <f t="shared" si="20"/>
        <v/>
      </c>
      <c r="AB34" s="476" t="str">
        <f t="shared" si="21"/>
        <v/>
      </c>
      <c r="AC34" s="466"/>
      <c r="AD34" s="471"/>
      <c r="AE34" s="472"/>
      <c r="AI34" s="201">
        <f>IF(E34="","",ProjRollingMotorOut($Q$13:Q34,$M$13:M34))</f>
        <v>4.4931939400490162</v>
      </c>
      <c r="AJ34" s="409">
        <f>IF(OR(E34="",D34=""),0,ProjSlideMetersBetween(E34,D34,$R$13:$R$505,$S$13:$S$505,$U$13:$U$505))</f>
        <v>0</v>
      </c>
      <c r="AK34" s="409" t="str">
        <f>IF(U34="","",ProjParseTF(U34))</f>
        <v/>
      </c>
      <c r="AL34" s="213">
        <f>IF(E34="","",ProjCumN(AL33,E33,F33,G33,E34,F34,G34,FALSE))</f>
        <v>1.8177762761942462</v>
      </c>
      <c r="AM34" s="304">
        <f>IF(E34="","",ProjCumE(AM33,E33,F33,G33,E34,F34,G34,FALSE))</f>
        <v>-2.2627013824358126</v>
      </c>
      <c r="AN34" s="303">
        <f t="shared" si="18"/>
        <v>228.6</v>
      </c>
      <c r="AO34" s="303">
        <f>IF(E34="","",ProjActiveTargetMdEx(D34,W34,V34,ProjTargets_MD,ProjTargets_INC,ProjTargets_AZM,ProjTargets_TVD,F34,H34))</f>
        <v>1600</v>
      </c>
      <c r="AP34" s="201" t="str">
        <f>IF(OR(E34="",E34&lt;$U$2),"",ProjBitN(E34,F34,G34,AL34,D34,W34,X34))</f>
        <v/>
      </c>
      <c r="AQ34" s="201" t="str">
        <f>IF(OR(E34="",E34&lt;$U$2),"",ProjBitE(E34,F34,G34,AM34,D34,W34,X34))</f>
        <v/>
      </c>
      <c r="AR34" s="201" t="str">
        <f t="shared" si="9"/>
        <v/>
      </c>
      <c r="AS34" s="201" t="str">
        <f t="shared" si="10"/>
        <v/>
      </c>
      <c r="AT34" s="201" t="str">
        <f t="shared" si="11"/>
        <v/>
      </c>
    </row>
    <row r="35" spans="2:46" s="203" customFormat="1" ht="15" customHeight="1" x14ac:dyDescent="0.3">
      <c r="B35" s="202">
        <f t="shared" si="2"/>
        <v>17</v>
      </c>
      <c r="C35" s="308">
        <f t="shared" si="12"/>
        <v>28.790000000000077</v>
      </c>
      <c r="D35" s="27">
        <v>714.87</v>
      </c>
      <c r="E35" s="309">
        <f t="shared" si="13"/>
        <v>697.87</v>
      </c>
      <c r="F35" s="13">
        <v>1.1399999999999999</v>
      </c>
      <c r="G35" s="7">
        <v>212.86</v>
      </c>
      <c r="H35" s="310">
        <f t="shared" si="3"/>
        <v>697.76238846000228</v>
      </c>
      <c r="I35" s="310">
        <f t="shared" si="14"/>
        <v>-74.487611539997715</v>
      </c>
      <c r="J35" s="311">
        <f t="shared" si="15"/>
        <v>0.32402882183824894</v>
      </c>
      <c r="K35" s="312">
        <f t="shared" si="16"/>
        <v>1.0420284821118467E-2</v>
      </c>
      <c r="L35" s="312">
        <f t="shared" si="17"/>
        <v>-16.40152830844043</v>
      </c>
      <c r="M35" s="312" t="str">
        <f t="shared" si="4"/>
        <v/>
      </c>
      <c r="N35" s="313">
        <f t="shared" si="5"/>
        <v>88.157135243029231</v>
      </c>
      <c r="O35" s="314" t="str">
        <f t="shared" si="6"/>
        <v>Mag</v>
      </c>
      <c r="P35" s="315" t="str">
        <f t="shared" si="7"/>
        <v/>
      </c>
      <c r="Q35" s="316" t="str">
        <f t="shared" si="8"/>
        <v/>
      </c>
      <c r="R35" s="10" t="str">
        <f t="shared" si="0"/>
        <v/>
      </c>
      <c r="S35" s="310" t="str">
        <f t="shared" si="1"/>
        <v/>
      </c>
      <c r="T35" s="12"/>
      <c r="U35" s="8"/>
      <c r="V35" s="197">
        <f>IF(E35="","",ProjTvdAtBit(E35,F35,G35,H35,D35,W35,X35))</f>
        <v>714.75902358422252</v>
      </c>
      <c r="W35" s="317">
        <f>IF(E35="","",ProjIncAtBit(F35,J35,C35,M35,AJ35,AK35,AI35,$U$13:$U$505))</f>
        <v>1.1399999999999999</v>
      </c>
      <c r="X35" s="412">
        <f>IF(E35="","",ProjAzmAtBit(F35,G35,J35,C35,M35,AJ35,AK35,N35,O35,AI35,$U$13:$U$505))</f>
        <v>212.86</v>
      </c>
      <c r="Y35" s="569"/>
      <c r="Z35" s="571">
        <v>28.79</v>
      </c>
      <c r="AA35" s="468" t="str">
        <f t="shared" si="20"/>
        <v/>
      </c>
      <c r="AB35" s="476" t="str">
        <f t="shared" si="21"/>
        <v/>
      </c>
      <c r="AC35" s="466"/>
      <c r="AD35" s="471"/>
      <c r="AE35" s="472"/>
      <c r="AI35" s="201">
        <f>IF(E35="","",ProjRollingMotorOut($Q$13:Q35,$M$13:M35))</f>
        <v>4.4931939400490162</v>
      </c>
      <c r="AJ35" s="409">
        <f>IF(OR(E35="",D35=""),0,ProjSlideMetersBetween(E35,D35,$R$13:$R$505,$S$13:$S$505,$U$13:$U$505))</f>
        <v>0</v>
      </c>
      <c r="AK35" s="409" t="str">
        <f>IF(U35="","",ProjParseTF(U35))</f>
        <v/>
      </c>
      <c r="AL35" s="213">
        <f>IF(E35="","",ProjCumN(AL34,E34,F34,G34,E35,F35,G35,FALSE))</f>
        <v>1.3894686892138102</v>
      </c>
      <c r="AM35" s="304">
        <f>IF(E35="","",ProjCumE(AM34,E34,F34,G34,E35,F35,G35,FALSE))</f>
        <v>-2.6310405005180217</v>
      </c>
      <c r="AN35" s="303">
        <f t="shared" si="18"/>
        <v>212.86</v>
      </c>
      <c r="AO35" s="303">
        <f>IF(E35="","",ProjActiveTargetMdEx(D35,W35,V35,ProjTargets_MD,ProjTargets_INC,ProjTargets_AZM,ProjTargets_TVD,F35,H35))</f>
        <v>1600</v>
      </c>
      <c r="AP35" s="201" t="str">
        <f>IF(OR(E35="",E35&lt;$U$2),"",ProjBitN(E35,F35,G35,AL35,D35,W35,X35))</f>
        <v/>
      </c>
      <c r="AQ35" s="201" t="str">
        <f>IF(OR(E35="",E35&lt;$U$2),"",ProjBitE(E35,F35,G35,AM35,D35,W35,X35))</f>
        <v/>
      </c>
      <c r="AR35" s="201" t="str">
        <f t="shared" si="9"/>
        <v/>
      </c>
      <c r="AS35" s="201" t="str">
        <f t="shared" si="10"/>
        <v/>
      </c>
      <c r="AT35" s="201" t="str">
        <f t="shared" si="11"/>
        <v/>
      </c>
    </row>
    <row r="36" spans="2:46" s="203" customFormat="1" ht="15" customHeight="1" x14ac:dyDescent="0.3">
      <c r="B36" s="202">
        <f t="shared" si="2"/>
        <v>17</v>
      </c>
      <c r="C36" s="308">
        <f t="shared" si="12"/>
        <v>28.889999999999986</v>
      </c>
      <c r="D36" s="27">
        <v>743.76</v>
      </c>
      <c r="E36" s="309">
        <f t="shared" si="13"/>
        <v>726.76</v>
      </c>
      <c r="F36" s="13">
        <v>0.93</v>
      </c>
      <c r="G36" s="7">
        <v>217.78</v>
      </c>
      <c r="H36" s="310">
        <f t="shared" si="3"/>
        <v>726.64767498540084</v>
      </c>
      <c r="I36" s="310">
        <f t="shared" si="14"/>
        <v>-45.60232501459916</v>
      </c>
      <c r="J36" s="311">
        <f t="shared" si="15"/>
        <v>0.23659598187367278</v>
      </c>
      <c r="K36" s="312">
        <f t="shared" si="16"/>
        <v>-0.21806853582554514</v>
      </c>
      <c r="L36" s="312">
        <f t="shared" si="17"/>
        <v>5.1090342679127616</v>
      </c>
      <c r="M36" s="312" t="str">
        <f t="shared" si="4"/>
        <v/>
      </c>
      <c r="N36" s="313">
        <f t="shared" si="5"/>
        <v>157.17465293738854</v>
      </c>
      <c r="O36" s="314" t="str">
        <f t="shared" si="6"/>
        <v>Mag</v>
      </c>
      <c r="P36" s="315" t="str">
        <f t="shared" si="7"/>
        <v/>
      </c>
      <c r="Q36" s="316" t="str">
        <f t="shared" si="8"/>
        <v/>
      </c>
      <c r="R36" s="10">
        <f t="shared" si="0"/>
        <v>743.76</v>
      </c>
      <c r="S36" s="310">
        <f t="shared" si="1"/>
        <v>748.76</v>
      </c>
      <c r="T36" s="12">
        <v>5</v>
      </c>
      <c r="U36" s="8" t="s">
        <v>468</v>
      </c>
      <c r="V36" s="197">
        <f>IF(E36="","",ProjTvdAtBit(E36,F36,G36,H36,D36,W36,X36))</f>
        <v>743.64543559391382</v>
      </c>
      <c r="W36" s="317">
        <f>IF(E36="","",ProjIncAtBit(F36,J36,C36,M36,AJ36,AK36,AI36,$U$13:$U$505))</f>
        <v>0.93</v>
      </c>
      <c r="X36" s="412">
        <f>IF(E36="","",ProjAzmAtBit(F36,G36,J36,C36,M36,AJ36,AK36,N36,O36,AI36,$U$13:$U$505))</f>
        <v>217.78</v>
      </c>
      <c r="Y36" s="569"/>
      <c r="Z36" s="571">
        <v>23.89</v>
      </c>
      <c r="AA36" s="468" t="str">
        <f t="shared" si="20"/>
        <v/>
      </c>
      <c r="AB36" s="476" t="str">
        <f t="shared" si="21"/>
        <v/>
      </c>
      <c r="AC36" s="466"/>
      <c r="AD36" s="471"/>
      <c r="AE36" s="472"/>
      <c r="AI36" s="201">
        <f>IF(E36="","",ProjRollingMotorOut($Q$13:Q36,$M$13:M36))</f>
        <v>4.4931939400490162</v>
      </c>
      <c r="AJ36" s="409">
        <f>IF(OR(E36="",D36=""),0,ProjSlideMetersBetween(E36,D36,$R$13:$R$505,$S$13:$S$505,$U$13:$U$505))</f>
        <v>0</v>
      </c>
      <c r="AK36" s="409">
        <f>IF(U36="","",ProjParseTF(U36))</f>
        <v>120</v>
      </c>
      <c r="AL36" s="213">
        <f>IF(E36="","",ProjCumN(AL35,E35,F35,G35,E36,F36,G36,FALSE))</f>
        <v>0.9627555130334996</v>
      </c>
      <c r="AM36" s="304">
        <f>IF(E36="","",ProjCumE(AM35,E35,F35,G35,E36,F36,G36,FALSE))</f>
        <v>-2.9306093238587456</v>
      </c>
      <c r="AN36" s="303">
        <f t="shared" si="18"/>
        <v>217.78</v>
      </c>
      <c r="AO36" s="303">
        <f>IF(E36="","",ProjActiveTargetMdEx(D36,W36,V36,ProjTargets_MD,ProjTargets_INC,ProjTargets_AZM,ProjTargets_TVD,F36,H36))</f>
        <v>1600</v>
      </c>
      <c r="AP36" s="201" t="str">
        <f>IF(OR(E36="",E36&lt;$U$2),"",ProjBitN(E36,F36,G36,AL36,D36,W36,X36))</f>
        <v/>
      </c>
      <c r="AQ36" s="201" t="str">
        <f>IF(OR(E36="",E36&lt;$U$2),"",ProjBitE(E36,F36,G36,AM36,D36,W36,X36))</f>
        <v/>
      </c>
      <c r="AR36" s="201" t="str">
        <f t="shared" si="9"/>
        <v/>
      </c>
      <c r="AS36" s="201" t="str">
        <f t="shared" si="10"/>
        <v/>
      </c>
      <c r="AT36" s="201" t="str">
        <f t="shared" si="11"/>
        <v/>
      </c>
    </row>
    <row r="37" spans="2:46" s="203" customFormat="1" ht="15" customHeight="1" x14ac:dyDescent="0.3">
      <c r="B37" s="202">
        <f>IF(ISBLANK(D37),"",B36)</f>
        <v>17</v>
      </c>
      <c r="C37" s="308">
        <f t="shared" si="12"/>
        <v>28.75</v>
      </c>
      <c r="D37" s="27">
        <v>772.51</v>
      </c>
      <c r="E37" s="309">
        <f t="shared" si="13"/>
        <v>755.51</v>
      </c>
      <c r="F37" s="13">
        <v>1.91</v>
      </c>
      <c r="G37" s="7">
        <v>154.85</v>
      </c>
      <c r="H37" s="310">
        <f t="shared" si="3"/>
        <v>755.38884587296502</v>
      </c>
      <c r="I37" s="310">
        <f t="shared" si="14"/>
        <v>-16.861154127034979</v>
      </c>
      <c r="J37" s="311">
        <f t="shared" si="15"/>
        <v>1.7757637194443621</v>
      </c>
      <c r="K37" s="312">
        <f t="shared" si="16"/>
        <v>1.0226086956521738</v>
      </c>
      <c r="L37" s="312">
        <f t="shared" si="17"/>
        <v>-65.666086956521752</v>
      </c>
      <c r="M37" s="312">
        <f t="shared" si="4"/>
        <v>5</v>
      </c>
      <c r="N37" s="313">
        <f t="shared" si="5"/>
        <v>54.83943248972804</v>
      </c>
      <c r="O37" s="314" t="str">
        <f t="shared" si="6"/>
        <v>Mag</v>
      </c>
      <c r="P37" s="315">
        <f t="shared" si="7"/>
        <v>0.19599999999999998</v>
      </c>
      <c r="Q37" s="316">
        <f t="shared" si="8"/>
        <v>10.210641386805083</v>
      </c>
      <c r="R37" s="10" t="str">
        <f t="shared" si="0"/>
        <v/>
      </c>
      <c r="S37" s="310" t="str">
        <f t="shared" si="1"/>
        <v/>
      </c>
      <c r="T37" s="12"/>
      <c r="U37" s="8"/>
      <c r="V37" s="197">
        <f>IF(E37="","",ProjTvdAtBit(E37,F37,G37,H37,D37,W37,X37))</f>
        <v>772.37940091179837</v>
      </c>
      <c r="W37" s="317">
        <f>IF(E37="","",ProjIncAtBit(F37,J37,C37,M37,AJ37,AK37,AI37,$U$13:$U$505))</f>
        <v>1.91</v>
      </c>
      <c r="X37" s="412">
        <f>IF(E37="","",ProjAzmAtBit(F37,G37,J37,C37,M37,AJ37,AK37,N37,O37,AI37,$U$13:$U$505))</f>
        <v>154.85</v>
      </c>
      <c r="Y37" s="569"/>
      <c r="Z37" s="571">
        <v>28.75</v>
      </c>
      <c r="AA37" s="468" t="str">
        <f t="shared" si="20"/>
        <v/>
      </c>
      <c r="AB37" s="476" t="str">
        <f t="shared" si="21"/>
        <v/>
      </c>
      <c r="AC37" s="466"/>
      <c r="AD37" s="471"/>
      <c r="AE37" s="472"/>
      <c r="AI37" s="201">
        <f>IF(E37="","",ProjRollingMotorOut($Q$13:Q37,$M$13:M37))</f>
        <v>4.603610436702807</v>
      </c>
      <c r="AJ37" s="409">
        <f>IF(OR(E37="",D37=""),0,ProjSlideMetersBetween(E37,D37,$R$13:$R$505,$S$13:$S$505,$U$13:$U$505))</f>
        <v>0</v>
      </c>
      <c r="AK37" s="409" t="str">
        <f>IF(U37="","",ProjParseTF(U37))</f>
        <v/>
      </c>
      <c r="AL37" s="213">
        <f>IF(E37="","",ProjCumN(AL36,E36,F36,G36,E37,F37,G37,FALSE))</f>
        <v>0.34460996123522969</v>
      </c>
      <c r="AM37" s="304">
        <f>IF(E37="","",ProjCumE(AM36,E36,F36,G36,E37,F37,G37,FALSE))</f>
        <v>-2.8699249359318859</v>
      </c>
      <c r="AN37" s="303">
        <f t="shared" si="18"/>
        <v>154.85</v>
      </c>
      <c r="AO37" s="303">
        <f>IF(E37="","",ProjActiveTargetMdEx(D37,W37,V37,ProjTargets_MD,ProjTargets_INC,ProjTargets_AZM,ProjTargets_TVD,F37,H37))</f>
        <v>1600</v>
      </c>
      <c r="AP37" s="201" t="str">
        <f>IF(OR(E37="",E37&lt;$U$2),"",ProjBitN(E37,F37,G37,AL37,D37,W37,X37))</f>
        <v/>
      </c>
      <c r="AQ37" s="201" t="str">
        <f>IF(OR(E37="",E37&lt;$U$2),"",ProjBitE(E37,F37,G37,AM37,D37,W37,X37))</f>
        <v/>
      </c>
      <c r="AR37" s="201" t="str">
        <f t="shared" si="9"/>
        <v/>
      </c>
      <c r="AS37" s="201" t="str">
        <f t="shared" si="10"/>
        <v/>
      </c>
      <c r="AT37" s="201" t="str">
        <f t="shared" si="11"/>
        <v/>
      </c>
    </row>
    <row r="38" spans="2:46" s="203" customFormat="1" ht="15" customHeight="1" x14ac:dyDescent="0.3">
      <c r="B38" s="202">
        <f>IF(ISBLANK(D38),"",B37)</f>
        <v>17</v>
      </c>
      <c r="C38" s="308">
        <f t="shared" si="12"/>
        <v>28.67999999999995</v>
      </c>
      <c r="D38" s="27">
        <v>801.18999999999994</v>
      </c>
      <c r="E38" s="309">
        <f t="shared" si="13"/>
        <v>784.19</v>
      </c>
      <c r="F38" s="13">
        <v>1.79</v>
      </c>
      <c r="G38" s="7">
        <v>148.94999999999999</v>
      </c>
      <c r="H38" s="310">
        <f t="shared" si="3"/>
        <v>784.05389696005614</v>
      </c>
      <c r="I38" s="310">
        <f t="shared" si="14"/>
        <v>11.803896960056136</v>
      </c>
      <c r="J38" s="311">
        <f t="shared" si="15"/>
        <v>0.23531737930319663</v>
      </c>
      <c r="K38" s="312">
        <f t="shared" si="16"/>
        <v>-0.12552301255230086</v>
      </c>
      <c r="L38" s="312">
        <f t="shared" si="17"/>
        <v>-6.1715481171548037</v>
      </c>
      <c r="M38" s="312" t="str">
        <f t="shared" si="4"/>
        <v/>
      </c>
      <c r="N38" s="313">
        <f t="shared" si="5"/>
        <v>122.23682765711527</v>
      </c>
      <c r="O38" s="314" t="str">
        <f t="shared" si="6"/>
        <v>Mag</v>
      </c>
      <c r="P38" s="315" t="str">
        <f t="shared" si="7"/>
        <v/>
      </c>
      <c r="Q38" s="316" t="str">
        <f t="shared" si="8"/>
        <v/>
      </c>
      <c r="R38" s="10">
        <f t="shared" si="0"/>
        <v>801.18999999999994</v>
      </c>
      <c r="S38" s="310">
        <f t="shared" si="1"/>
        <v>803.18999999999994</v>
      </c>
      <c r="T38" s="12">
        <v>2</v>
      </c>
      <c r="U38" s="8" t="s">
        <v>469</v>
      </c>
      <c r="V38" s="197">
        <f>IF(E38="","",ProjTvdAtBit(E38,F38,G38,H38,D38,W38,X38))</f>
        <v>801.04560142507421</v>
      </c>
      <c r="W38" s="317">
        <f>IF(E38="","",ProjIncAtBit(F38,J38,C38,M38,AJ38,AK38,AI38,$U$13:$U$505))</f>
        <v>1.79</v>
      </c>
      <c r="X38" s="412">
        <f>IF(E38="","",ProjAzmAtBit(F38,G38,J38,C38,M38,AJ38,AK38,N38,O38,AI38,$U$13:$U$505))</f>
        <v>148.94999999999999</v>
      </c>
      <c r="Y38" s="569"/>
      <c r="Z38" s="571">
        <v>26.68</v>
      </c>
      <c r="AA38" s="468" t="str">
        <f t="shared" si="20"/>
        <v/>
      </c>
      <c r="AB38" s="476" t="str">
        <f t="shared" si="21"/>
        <v/>
      </c>
      <c r="AC38" s="466"/>
      <c r="AD38" s="471"/>
      <c r="AE38" s="472"/>
      <c r="AI38" s="201">
        <f>IF(E38="","",ProjRollingMotorOut($Q$13:Q38,$M$13:M38))</f>
        <v>4.603610436702807</v>
      </c>
      <c r="AJ38" s="409">
        <f>IF(OR(E38="",D38=""),0,ProjSlideMetersBetween(E38,D38,$R$13:$R$505,$S$13:$S$505,$U$13:$U$505))</f>
        <v>0</v>
      </c>
      <c r="AK38" s="409">
        <f>IF(U38="","",ProjParseTF(U38))</f>
        <v>300</v>
      </c>
      <c r="AL38" s="213">
        <f>IF(E38="","",ProjCumN(AL37,E37,F37,G37,E38,F38,G38,FALSE))</f>
        <v>-0.47177596698003399</v>
      </c>
      <c r="AM38" s="304">
        <f>IF(E38="","",ProjCumE(AM37,E37,F37,G37,E38,F38,G38,FALSE))</f>
        <v>-2.435766737168322</v>
      </c>
      <c r="AN38" s="303">
        <f t="shared" si="18"/>
        <v>148.94999999999999</v>
      </c>
      <c r="AO38" s="303">
        <f>IF(E38="","",ProjActiveTargetMdEx(D38,W38,V38,ProjTargets_MD,ProjTargets_INC,ProjTargets_AZM,ProjTargets_TVD,F38,H38))</f>
        <v>1600</v>
      </c>
      <c r="AP38" s="201" t="str">
        <f>IF(OR(E38="",E38&lt;$U$2),"",ProjBitN(E38,F38,G38,AL38,D38,W38,X38))</f>
        <v/>
      </c>
      <c r="AQ38" s="201" t="str">
        <f>IF(OR(E38="",E38&lt;$U$2),"",ProjBitE(E38,F38,G38,AM38,D38,W38,X38))</f>
        <v/>
      </c>
      <c r="AR38" s="201" t="str">
        <f t="shared" si="9"/>
        <v/>
      </c>
      <c r="AS38" s="201" t="str">
        <f t="shared" si="10"/>
        <v/>
      </c>
      <c r="AT38" s="201" t="str">
        <f t="shared" si="11"/>
        <v/>
      </c>
    </row>
    <row r="39" spans="2:46" s="203" customFormat="1" ht="15" customHeight="1" x14ac:dyDescent="0.3">
      <c r="B39" s="202">
        <f>IF(ISBLANK(D39),"",B38)</f>
        <v>17</v>
      </c>
      <c r="C39" s="308">
        <f t="shared" si="12"/>
        <v>28.82000000000005</v>
      </c>
      <c r="D39" s="27">
        <v>830.01</v>
      </c>
      <c r="E39" s="309">
        <f t="shared" si="13"/>
        <v>813.01</v>
      </c>
      <c r="F39" s="13">
        <v>1.04</v>
      </c>
      <c r="G39" s="7">
        <v>156.63</v>
      </c>
      <c r="H39" s="310">
        <f t="shared" si="3"/>
        <v>812.86510856599091</v>
      </c>
      <c r="I39" s="310">
        <f t="shared" si="14"/>
        <v>40.615108565990909</v>
      </c>
      <c r="J39" s="311">
        <f t="shared" si="15"/>
        <v>0.80354600940479903</v>
      </c>
      <c r="K39" s="312">
        <f t="shared" si="16"/>
        <v>-0.78070784177654584</v>
      </c>
      <c r="L39" s="312">
        <f t="shared" si="17"/>
        <v>7.994448299791836</v>
      </c>
      <c r="M39" s="312">
        <f t="shared" si="4"/>
        <v>2</v>
      </c>
      <c r="N39" s="313">
        <f t="shared" si="5"/>
        <v>166.30705376503653</v>
      </c>
      <c r="O39" s="314" t="str">
        <f t="shared" si="6"/>
        <v>Mag</v>
      </c>
      <c r="P39" s="315">
        <f t="shared" si="7"/>
        <v>-0.375</v>
      </c>
      <c r="Q39" s="316">
        <f t="shared" si="8"/>
        <v>11.579097995523174</v>
      </c>
      <c r="R39" s="10" t="str">
        <f t="shared" si="0"/>
        <v/>
      </c>
      <c r="S39" s="310" t="str">
        <f t="shared" si="1"/>
        <v/>
      </c>
      <c r="T39" s="12"/>
      <c r="U39" s="8"/>
      <c r="V39" s="197">
        <f>IF(E39="","",ProjTvdAtBit(E39,F39,G39,H39,D39,W39,X39))</f>
        <v>829.86230811217138</v>
      </c>
      <c r="W39" s="317">
        <f>IF(E39="","",ProjIncAtBit(F39,J39,C39,M39,AJ39,AK39,AI39,$U$13:$U$505))</f>
        <v>1.04</v>
      </c>
      <c r="X39" s="412">
        <f>IF(E39="","",ProjAzmAtBit(F39,G39,J39,C39,M39,AJ39,AK39,N39,O39,AI39,$U$13:$U$505))</f>
        <v>156.63</v>
      </c>
      <c r="Y39" s="569"/>
      <c r="Z39" s="571">
        <v>28.82</v>
      </c>
      <c r="AA39" s="468" t="str">
        <f t="shared" si="20"/>
        <v/>
      </c>
      <c r="AB39" s="476" t="str">
        <f t="shared" si="21"/>
        <v/>
      </c>
      <c r="AC39" s="466"/>
      <c r="AD39" s="471"/>
      <c r="AE39" s="472"/>
      <c r="AI39" s="201">
        <f>IF(E39="","",ProjRollingMotorOut($Q$13:Q39,$M$13:M39))</f>
        <v>5.8033948735074894</v>
      </c>
      <c r="AJ39" s="409">
        <f>IF(OR(E39="",D39=""),0,ProjSlideMetersBetween(E39,D39,$R$13:$R$505,$S$13:$S$505,$U$13:$U$505))</f>
        <v>0</v>
      </c>
      <c r="AK39" s="409" t="str">
        <f>IF(U39="","",ProjParseTF(U39))</f>
        <v/>
      </c>
      <c r="AL39" s="213">
        <f>IF(E39="","",ProjCumN(AL38,E38,F38,G38,E39,F39,G39,FALSE))</f>
        <v>-1.0974979847533413</v>
      </c>
      <c r="AM39" s="304">
        <f>IF(E39="","",ProjCumE(AM38,E38,F38,G38,E39,F39,G39,FALSE))</f>
        <v>-2.0998511513199603</v>
      </c>
      <c r="AN39" s="303">
        <f t="shared" si="18"/>
        <v>156.63</v>
      </c>
      <c r="AO39" s="303">
        <f>IF(E39="","",ProjActiveTargetMdEx(D39,W39,V39,ProjTargets_MD,ProjTargets_INC,ProjTargets_AZM,ProjTargets_TVD,F39,H39))</f>
        <v>1600</v>
      </c>
      <c r="AP39" s="201" t="str">
        <f>IF(OR(E39="",E39&lt;$U$2),"",ProjBitN(E39,F39,G39,AL39,D39,W39,X39))</f>
        <v/>
      </c>
      <c r="AQ39" s="201" t="str">
        <f>IF(OR(E39="",E39&lt;$U$2),"",ProjBitE(E39,F39,G39,AM39,D39,W39,X39))</f>
        <v/>
      </c>
      <c r="AR39" s="201" t="str">
        <f t="shared" si="9"/>
        <v/>
      </c>
      <c r="AS39" s="201" t="str">
        <f t="shared" si="10"/>
        <v/>
      </c>
      <c r="AT39" s="201" t="str">
        <f t="shared" si="11"/>
        <v/>
      </c>
    </row>
    <row r="40" spans="2:46" s="203" customFormat="1" ht="15" customHeight="1" x14ac:dyDescent="0.3">
      <c r="B40" s="202">
        <f t="shared" ref="B40:B75" si="22">IF(ISBLANK(D40),"",B39)</f>
        <v>17</v>
      </c>
      <c r="C40" s="308">
        <f t="shared" si="12"/>
        <v>28.700000000000045</v>
      </c>
      <c r="D40" s="27">
        <v>858.71</v>
      </c>
      <c r="E40" s="309">
        <f t="shared" si="13"/>
        <v>841.71</v>
      </c>
      <c r="F40" s="13">
        <v>0.75</v>
      </c>
      <c r="G40" s="7">
        <v>155.06</v>
      </c>
      <c r="H40" s="310">
        <f t="shared" si="3"/>
        <v>841.56160714866849</v>
      </c>
      <c r="I40" s="310">
        <f t="shared" si="14"/>
        <v>69.311607148668486</v>
      </c>
      <c r="J40" s="311">
        <f t="shared" si="15"/>
        <v>0.30418941246963738</v>
      </c>
      <c r="K40" s="312">
        <f t="shared" si="16"/>
        <v>-0.30313588850174172</v>
      </c>
      <c r="L40" s="312">
        <f t="shared" si="17"/>
        <v>-1.6411149825783875</v>
      </c>
      <c r="M40" s="312" t="str">
        <f t="shared" si="4"/>
        <v/>
      </c>
      <c r="N40" s="313">
        <f t="shared" si="5"/>
        <v>175.23005669596168</v>
      </c>
      <c r="O40" s="314" t="str">
        <f t="shared" si="6"/>
        <v>Mag</v>
      </c>
      <c r="P40" s="315" t="str">
        <f t="shared" si="7"/>
        <v/>
      </c>
      <c r="Q40" s="316" t="str">
        <f t="shared" si="8"/>
        <v/>
      </c>
      <c r="R40" s="10" t="str">
        <f t="shared" si="0"/>
        <v/>
      </c>
      <c r="S40" s="310" t="str">
        <f t="shared" si="1"/>
        <v/>
      </c>
      <c r="T40" s="9"/>
      <c r="U40" s="8"/>
      <c r="V40" s="197">
        <f>IF(E40="","",ProjTvdAtBit(E40,F40,G40,H40,D40,W40,X40))</f>
        <v>858.56015071742661</v>
      </c>
      <c r="W40" s="317">
        <f>IF(E40="","",ProjIncAtBit(F40,J40,C40,M40,AJ40,AK40,AI40,$U$13:$U$505))</f>
        <v>0.75</v>
      </c>
      <c r="X40" s="412">
        <f>IF(E40="","",ProjAzmAtBit(F40,G40,J40,C40,M40,AJ40,AK40,N40,O40,AI40,$U$13:$U$505))</f>
        <v>155.06</v>
      </c>
      <c r="Y40" s="569"/>
      <c r="Z40" s="571">
        <v>28.7</v>
      </c>
      <c r="AA40" s="468" t="str">
        <f t="shared" si="20"/>
        <v/>
      </c>
      <c r="AB40" s="476" t="str">
        <f t="shared" si="21"/>
        <v/>
      </c>
      <c r="AC40" s="466"/>
      <c r="AD40" s="471"/>
      <c r="AE40" s="472"/>
      <c r="AI40" s="201">
        <f>IF(E40="","",ProjRollingMotorOut($Q$13:Q40,$M$13:M40))</f>
        <v>5.8033948735074894</v>
      </c>
      <c r="AJ40" s="409">
        <f>IF(OR(E40="",D40=""),0,ProjSlideMetersBetween(E40,D40,$R$13:$R$505,$S$13:$S$505,$U$13:$U$505))</f>
        <v>0</v>
      </c>
      <c r="AK40" s="409" t="str">
        <f>IF(U40="","",ProjParseTF(U40))</f>
        <v/>
      </c>
      <c r="AL40" s="213">
        <f>IF(E40="","",ProjCumN(AL39,E39,F39,G39,E40,F40,G40,FALSE))</f>
        <v>-1.506910100684046</v>
      </c>
      <c r="AM40" s="304">
        <f>IF(E40="","",ProjCumE(AM39,E39,F39,G39,E40,F40,G40,FALSE))</f>
        <v>-1.917330855020178</v>
      </c>
      <c r="AN40" s="303">
        <f t="shared" si="18"/>
        <v>155.06</v>
      </c>
      <c r="AO40" s="303">
        <f>IF(E40="","",ProjActiveTargetMdEx(D40,W40,V40,ProjTargets_MD,ProjTargets_INC,ProjTargets_AZM,ProjTargets_TVD,F40,H40))</f>
        <v>1600</v>
      </c>
      <c r="AP40" s="201" t="str">
        <f>IF(OR(E40="",E40&lt;$U$2),"",ProjBitN(E40,F40,G40,AL40,D40,W40,X40))</f>
        <v/>
      </c>
      <c r="AQ40" s="201" t="str">
        <f>IF(OR(E40="",E40&lt;$U$2),"",ProjBitE(E40,F40,G40,AM40,D40,W40,X40))</f>
        <v/>
      </c>
      <c r="AR40" s="201" t="str">
        <f t="shared" si="9"/>
        <v/>
      </c>
      <c r="AS40" s="201" t="str">
        <f t="shared" si="10"/>
        <v/>
      </c>
      <c r="AT40" s="201" t="str">
        <f t="shared" si="11"/>
        <v/>
      </c>
    </row>
    <row r="41" spans="2:46" s="203" customFormat="1" ht="15" customHeight="1" x14ac:dyDescent="0.3">
      <c r="B41" s="202">
        <f t="shared" si="22"/>
        <v>17</v>
      </c>
      <c r="C41" s="308">
        <f t="shared" si="12"/>
        <v>28.719999999999914</v>
      </c>
      <c r="D41" s="27">
        <v>887.43</v>
      </c>
      <c r="E41" s="309">
        <f t="shared" si="13"/>
        <v>870.43</v>
      </c>
      <c r="F41" s="13">
        <v>0.51</v>
      </c>
      <c r="G41" s="7">
        <v>146.35</v>
      </c>
      <c r="H41" s="310">
        <f t="shared" si="3"/>
        <v>870.27987100405039</v>
      </c>
      <c r="I41" s="310">
        <f t="shared" si="14"/>
        <v>98.029871004050392</v>
      </c>
      <c r="J41" s="311">
        <f t="shared" si="15"/>
        <v>0.26921108308856245</v>
      </c>
      <c r="K41" s="312">
        <f t="shared" si="16"/>
        <v>-0.25069637883008433</v>
      </c>
      <c r="L41" s="312">
        <f t="shared" si="17"/>
        <v>-9.0981894150418192</v>
      </c>
      <c r="M41" s="312" t="str">
        <f t="shared" si="4"/>
        <v/>
      </c>
      <c r="N41" s="313">
        <f t="shared" si="5"/>
        <v>158.62675051555908</v>
      </c>
      <c r="O41" s="314" t="str">
        <f t="shared" si="6"/>
        <v>Mag</v>
      </c>
      <c r="P41" s="315" t="str">
        <f t="shared" si="7"/>
        <v/>
      </c>
      <c r="Q41" s="316" t="str">
        <f t="shared" si="8"/>
        <v/>
      </c>
      <c r="R41" s="10" t="str">
        <f t="shared" si="0"/>
        <v/>
      </c>
      <c r="S41" s="310" t="str">
        <f t="shared" si="1"/>
        <v/>
      </c>
      <c r="T41" s="9"/>
      <c r="U41" s="8"/>
      <c r="V41" s="197">
        <f>IF(E41="","",ProjTvdAtBit(E41,F41,G41,H41,D41,W41,X41))</f>
        <v>887.27919754507445</v>
      </c>
      <c r="W41" s="317">
        <f>IF(E41="","",ProjIncAtBit(F41,J41,C41,M41,AJ41,AK41,AI41,$U$13:$U$505))</f>
        <v>0.51</v>
      </c>
      <c r="X41" s="412">
        <f>IF(E41="","",ProjAzmAtBit(F41,G41,J41,C41,M41,AJ41,AK41,N41,O41,AI41,$U$13:$U$505))</f>
        <v>146.35</v>
      </c>
      <c r="Y41" s="569"/>
      <c r="Z41" s="571">
        <v>28.72</v>
      </c>
      <c r="AA41" s="468" t="str">
        <f t="shared" si="20"/>
        <v/>
      </c>
      <c r="AB41" s="476" t="str">
        <f t="shared" si="21"/>
        <v/>
      </c>
      <c r="AC41" s="466"/>
      <c r="AD41" s="471"/>
      <c r="AE41" s="472"/>
      <c r="AI41" s="201">
        <f>IF(E41="","",ProjRollingMotorOut($Q$13:Q41,$M$13:M41))</f>
        <v>5.8033948735074894</v>
      </c>
      <c r="AJ41" s="409">
        <f>IF(OR(E41="",D41=""),0,ProjSlideMetersBetween(E41,D41,$R$13:$R$505,$S$13:$S$505,$U$13:$U$505))</f>
        <v>0</v>
      </c>
      <c r="AK41" s="409" t="str">
        <f>IF(U41="","",ProjParseTF(U41))</f>
        <v/>
      </c>
      <c r="AL41" s="213">
        <f>IF(E41="","",ProjCumN(AL40,E40,F40,G40,E41,F41,G41,FALSE))</f>
        <v>-1.783750844480398</v>
      </c>
      <c r="AM41" s="304">
        <f>IF(E41="","",ProjCumE(AM40,E40,F40,G40,E41,F41,G41,FALSE))</f>
        <v>-1.7672439568908842</v>
      </c>
      <c r="AN41" s="303">
        <f t="shared" si="18"/>
        <v>146.35</v>
      </c>
      <c r="AO41" s="303">
        <f>IF(E41="","",ProjActiveTargetMdEx(D41,W41,V41,ProjTargets_MD,ProjTargets_INC,ProjTargets_AZM,ProjTargets_TVD,F41,H41))</f>
        <v>1600</v>
      </c>
      <c r="AP41" s="201" t="str">
        <f>IF(OR(E41="",E41&lt;$U$2),"",ProjBitN(E41,F41,G41,AL41,D41,W41,X41))</f>
        <v/>
      </c>
      <c r="AQ41" s="201" t="str">
        <f>IF(OR(E41="",E41&lt;$U$2),"",ProjBitE(E41,F41,G41,AM41,D41,W41,X41))</f>
        <v/>
      </c>
      <c r="AR41" s="201" t="str">
        <f t="shared" si="9"/>
        <v/>
      </c>
      <c r="AS41" s="201" t="str">
        <f t="shared" si="10"/>
        <v/>
      </c>
      <c r="AT41" s="201" t="str">
        <f t="shared" si="11"/>
        <v/>
      </c>
    </row>
    <row r="42" spans="2:46" s="203" customFormat="1" ht="15" customHeight="1" x14ac:dyDescent="0.3">
      <c r="B42" s="202">
        <f t="shared" si="22"/>
        <v>17</v>
      </c>
      <c r="C42" s="308">
        <f t="shared" si="12"/>
        <v>28.800000000000068</v>
      </c>
      <c r="D42" s="27">
        <v>916.23</v>
      </c>
      <c r="E42" s="309">
        <f t="shared" si="13"/>
        <v>899.23</v>
      </c>
      <c r="F42" s="13">
        <v>0.47</v>
      </c>
      <c r="G42" s="7">
        <v>122.09</v>
      </c>
      <c r="H42" s="310">
        <f t="shared" si="3"/>
        <v>899.07881781401773</v>
      </c>
      <c r="I42" s="310">
        <f t="shared" si="14"/>
        <v>126.82881781401773</v>
      </c>
      <c r="J42" s="311">
        <f t="shared" si="15"/>
        <v>0.2183395538223378</v>
      </c>
      <c r="K42" s="312">
        <f t="shared" si="16"/>
        <v>-4.1666666666666602E-2</v>
      </c>
      <c r="L42" s="312">
        <f t="shared" si="17"/>
        <v>-25.270833333333265</v>
      </c>
      <c r="M42" s="312" t="str">
        <f t="shared" si="4"/>
        <v/>
      </c>
      <c r="N42" s="313">
        <f t="shared" si="5"/>
        <v>101.00147451557879</v>
      </c>
      <c r="O42" s="314" t="str">
        <f t="shared" si="6"/>
        <v>Mag</v>
      </c>
      <c r="P42" s="315" t="str">
        <f t="shared" si="7"/>
        <v/>
      </c>
      <c r="Q42" s="316" t="str">
        <f t="shared" si="8"/>
        <v/>
      </c>
      <c r="R42" s="10" t="str">
        <f t="shared" si="0"/>
        <v/>
      </c>
      <c r="S42" s="310" t="str">
        <f t="shared" si="1"/>
        <v/>
      </c>
      <c r="T42" s="9"/>
      <c r="U42" s="8"/>
      <c r="V42" s="197">
        <f>IF(E42="","",ProjTvdAtBit(E42,F42,G42,H42,D42,W42,X42))</f>
        <v>916.07824585232675</v>
      </c>
      <c r="W42" s="317">
        <f>IF(E42="","",ProjIncAtBit(F42,J42,C42,M42,AJ42,AK42,AI42,$U$13:$U$505))</f>
        <v>0.47</v>
      </c>
      <c r="X42" s="412">
        <f>IF(E42="","",ProjAzmAtBit(F42,G42,J42,C42,M42,AJ42,AK42,N42,O42,AI42,$U$13:$U$505))</f>
        <v>122.09</v>
      </c>
      <c r="Y42" s="569"/>
      <c r="Z42" s="571">
        <v>28.8</v>
      </c>
      <c r="AA42" s="468" t="str">
        <f t="shared" si="20"/>
        <v/>
      </c>
      <c r="AB42" s="476" t="str">
        <f t="shared" si="21"/>
        <v/>
      </c>
      <c r="AC42" s="466"/>
      <c r="AD42" s="471"/>
      <c r="AE42" s="472"/>
      <c r="AI42" s="201">
        <f>IF(E42="","",ProjRollingMotorOut($Q$13:Q42,$M$13:M42))</f>
        <v>5.8033948735074894</v>
      </c>
      <c r="AJ42" s="409">
        <f>IF(OR(E42="",D42=""),0,ProjSlideMetersBetween(E42,D42,$R$13:$R$505,$S$13:$S$505,$U$13:$U$505))</f>
        <v>0</v>
      </c>
      <c r="AK42" s="409" t="str">
        <f>IF(U42="","",ProjParseTF(U42))</f>
        <v/>
      </c>
      <c r="AL42" s="213">
        <f>IF(E42="","",ProjCumN(AL41,E41,F41,G41,E42,F42,G42,FALSE))</f>
        <v>-1.9532017079967008</v>
      </c>
      <c r="AM42" s="304">
        <f>IF(E42="","",ProjCumE(AM41,E41,F41,G41,E42,F42,G42,FALSE))</f>
        <v>-1.5961443433707245</v>
      </c>
      <c r="AN42" s="303">
        <f t="shared" si="18"/>
        <v>122.09</v>
      </c>
      <c r="AO42" s="303">
        <f>IF(E42="","",ProjActiveTargetMdEx(D42,W42,V42,ProjTargets_MD,ProjTargets_INC,ProjTargets_AZM,ProjTargets_TVD,F42,H42))</f>
        <v>1600</v>
      </c>
      <c r="AP42" s="201" t="str">
        <f>IF(OR(E42="",E42&lt;$U$2),"",ProjBitN(E42,F42,G42,AL42,D42,W42,X42))</f>
        <v/>
      </c>
      <c r="AQ42" s="201" t="str">
        <f>IF(OR(E42="",E42&lt;$U$2),"",ProjBitE(E42,F42,G42,AM42,D42,W42,X42))</f>
        <v/>
      </c>
      <c r="AR42" s="201" t="str">
        <f t="shared" si="9"/>
        <v/>
      </c>
      <c r="AS42" s="201" t="str">
        <f t="shared" si="10"/>
        <v/>
      </c>
      <c r="AT42" s="201" t="str">
        <f t="shared" si="11"/>
        <v/>
      </c>
    </row>
    <row r="43" spans="2:46" s="203" customFormat="1" ht="15" customHeight="1" x14ac:dyDescent="0.3">
      <c r="B43" s="202">
        <f t="shared" si="22"/>
        <v>17</v>
      </c>
      <c r="C43" s="308">
        <f t="shared" si="12"/>
        <v>28.799999999999955</v>
      </c>
      <c r="D43" s="27">
        <v>945.03</v>
      </c>
      <c r="E43" s="309">
        <f t="shared" si="13"/>
        <v>928.03</v>
      </c>
      <c r="F43" s="13">
        <v>0.42</v>
      </c>
      <c r="G43" s="7">
        <v>111.12</v>
      </c>
      <c r="H43" s="310">
        <f t="shared" si="3"/>
        <v>927.87794918353461</v>
      </c>
      <c r="I43" s="310">
        <f t="shared" si="14"/>
        <v>155.62794918353461</v>
      </c>
      <c r="J43" s="311">
        <f t="shared" si="15"/>
        <v>0.10266656519650272</v>
      </c>
      <c r="K43" s="312">
        <f t="shared" si="16"/>
        <v>-5.2083333333333405E-2</v>
      </c>
      <c r="L43" s="312">
        <f t="shared" si="17"/>
        <v>-11.427083333333352</v>
      </c>
      <c r="M43" s="312" t="str">
        <f t="shared" si="4"/>
        <v/>
      </c>
      <c r="N43" s="313">
        <f t="shared" si="5"/>
        <v>120.48452958158957</v>
      </c>
      <c r="O43" s="314" t="str">
        <f t="shared" si="6"/>
        <v>Mag</v>
      </c>
      <c r="P43" s="315" t="str">
        <f t="shared" si="7"/>
        <v/>
      </c>
      <c r="Q43" s="316" t="str">
        <f t="shared" si="8"/>
        <v/>
      </c>
      <c r="R43" s="10">
        <f t="shared" si="0"/>
        <v>945.03</v>
      </c>
      <c r="S43" s="310">
        <f t="shared" si="1"/>
        <v>947.03</v>
      </c>
      <c r="T43" s="9">
        <v>2</v>
      </c>
      <c r="U43" s="8" t="s">
        <v>470</v>
      </c>
      <c r="V43" s="197">
        <f>IF(E43="","",ProjTvdAtBit(E43,F43,G43,H43,D43,W43,X43))</f>
        <v>944.87749244222061</v>
      </c>
      <c r="W43" s="317">
        <f>IF(E43="","",ProjIncAtBit(F43,J43,C43,M43,AJ43,AK43,AI43,$U$13:$U$505))</f>
        <v>0.42</v>
      </c>
      <c r="X43" s="412">
        <f>IF(E43="","",ProjAzmAtBit(F43,G43,J43,C43,M43,AJ43,AK43,N43,O43,AI43,$U$13:$U$505))</f>
        <v>111.12</v>
      </c>
      <c r="Y43" s="569"/>
      <c r="Z43" s="571">
        <v>26.8</v>
      </c>
      <c r="AA43" s="468" t="str">
        <f t="shared" si="20"/>
        <v/>
      </c>
      <c r="AB43" s="476" t="str">
        <f t="shared" si="21"/>
        <v/>
      </c>
      <c r="AC43" s="466"/>
      <c r="AD43" s="471"/>
      <c r="AE43" s="472"/>
      <c r="AI43" s="201">
        <f>IF(E43="","",ProjRollingMotorOut($Q$13:Q43,$M$13:M43))</f>
        <v>5.8033948735074894</v>
      </c>
      <c r="AJ43" s="409">
        <f>IF(OR(E43="",D43=""),0,ProjSlideMetersBetween(E43,D43,$R$13:$R$505,$S$13:$S$505,$U$13:$U$505))</f>
        <v>0</v>
      </c>
      <c r="AK43" s="409">
        <f>IF(U43="","",ProjParseTF(U43))</f>
        <v>30</v>
      </c>
      <c r="AL43" s="213">
        <f>IF(E43="","",ProjCumN(AL42,E42,F42,G42,E43,F43,G43,FALSE))</f>
        <v>-2.0539888284273289</v>
      </c>
      <c r="AM43" s="304">
        <f>IF(E43="","",ProjCumE(AM42,E42,F42,G42,E43,F43,G43,FALSE))</f>
        <v>-1.3976030287643355</v>
      </c>
      <c r="AN43" s="303">
        <f t="shared" si="18"/>
        <v>111.12</v>
      </c>
      <c r="AO43" s="303">
        <f>IF(E43="","",ProjActiveTargetMdEx(D43,W43,V43,ProjTargets_MD,ProjTargets_INC,ProjTargets_AZM,ProjTargets_TVD,F43,H43))</f>
        <v>1600</v>
      </c>
      <c r="AP43" s="201" t="str">
        <f>IF(OR(E43="",E43&lt;$U$2),"",ProjBitN(E43,F43,G43,AL43,D43,W43,X43))</f>
        <v/>
      </c>
      <c r="AQ43" s="201" t="str">
        <f>IF(OR(E43="",E43&lt;$U$2),"",ProjBitE(E43,F43,G43,AM43,D43,W43,X43))</f>
        <v/>
      </c>
      <c r="AR43" s="201" t="str">
        <f t="shared" si="9"/>
        <v/>
      </c>
      <c r="AS43" s="201" t="str">
        <f t="shared" si="10"/>
        <v/>
      </c>
      <c r="AT43" s="201" t="str">
        <f t="shared" si="11"/>
        <v/>
      </c>
    </row>
    <row r="44" spans="2:46" s="203" customFormat="1" ht="15" customHeight="1" x14ac:dyDescent="0.3">
      <c r="B44" s="202">
        <f t="shared" si="22"/>
        <v>17</v>
      </c>
      <c r="C44" s="308">
        <f t="shared" si="12"/>
        <v>28.799999999999955</v>
      </c>
      <c r="D44" s="27">
        <v>973.82999999999993</v>
      </c>
      <c r="E44" s="309">
        <f t="shared" si="13"/>
        <v>956.83</v>
      </c>
      <c r="F44" s="13">
        <v>0.59</v>
      </c>
      <c r="G44" s="7">
        <v>53.01</v>
      </c>
      <c r="H44" s="310">
        <f t="shared" si="3"/>
        <v>956.67683052594884</v>
      </c>
      <c r="I44" s="310">
        <f t="shared" si="14"/>
        <v>184.42683052594884</v>
      </c>
      <c r="J44" s="311">
        <f t="shared" si="15"/>
        <v>0.53387312489208194</v>
      </c>
      <c r="K44" s="312">
        <f t="shared" si="16"/>
        <v>0.1770833333333329</v>
      </c>
      <c r="L44" s="312">
        <f t="shared" si="17"/>
        <v>-60.531249999999865</v>
      </c>
      <c r="M44" s="312">
        <f t="shared" si="4"/>
        <v>2</v>
      </c>
      <c r="N44" s="313">
        <f t="shared" si="5"/>
        <v>70.62827991108999</v>
      </c>
      <c r="O44" s="314" t="str">
        <f t="shared" si="6"/>
        <v>Mag</v>
      </c>
      <c r="P44" s="315">
        <f t="shared" si="7"/>
        <v>8.4999999999999992E-2</v>
      </c>
      <c r="Q44" s="316">
        <f t="shared" si="8"/>
        <v>7.6877729984459675</v>
      </c>
      <c r="R44" s="10" t="str">
        <f t="shared" si="0"/>
        <v/>
      </c>
      <c r="S44" s="310" t="str">
        <f t="shared" si="1"/>
        <v/>
      </c>
      <c r="T44" s="9"/>
      <c r="U44" s="8"/>
      <c r="V44" s="197">
        <f>IF(E44="","",ProjTvdAtBit(E44,F44,G44,H44,D44,W44,X44))</f>
        <v>973.67592921666062</v>
      </c>
      <c r="W44" s="317">
        <f>IF(E44="","",ProjIncAtBit(F44,J44,C44,M44,AJ44,AK44,AI44,$U$13:$U$505))</f>
        <v>0.59</v>
      </c>
      <c r="X44" s="412">
        <f>IF(E44="","",ProjAzmAtBit(F44,G44,J44,C44,M44,AJ44,AK44,N44,O44,AI44,$U$13:$U$505))</f>
        <v>53.01</v>
      </c>
      <c r="Y44" s="569"/>
      <c r="Z44" s="571">
        <v>28.8</v>
      </c>
      <c r="AA44" s="468" t="str">
        <f t="shared" si="20"/>
        <v/>
      </c>
      <c r="AB44" s="476" t="str">
        <f t="shared" si="21"/>
        <v/>
      </c>
      <c r="AC44" s="466"/>
      <c r="AD44" s="471"/>
      <c r="AE44" s="472"/>
      <c r="AI44" s="201">
        <f>IF(E44="","",ProjRollingMotorOut($Q$13:Q44,$M$13:M44))</f>
        <v>7.0056571465612745</v>
      </c>
      <c r="AJ44" s="409">
        <f>IF(OR(E44="",D44=""),0,ProjSlideMetersBetween(E44,D44,$R$13:$R$505,$S$13:$S$505,$U$13:$U$505))</f>
        <v>0</v>
      </c>
      <c r="AK44" s="409" t="str">
        <f>IF(U44="","",ProjParseTF(U44))</f>
        <v/>
      </c>
      <c r="AL44" s="213">
        <f>IF(E44="","",ProjCumN(AL43,E43,F43,G43,E44,F44,G44,FALSE))</f>
        <v>-2.0028060937815844</v>
      </c>
      <c r="AM44" s="304">
        <f>IF(E44="","",ProjCumE(AM43,E43,F43,G43,E44,F44,G44,FALSE))</f>
        <v>-1.1806977920083148</v>
      </c>
      <c r="AN44" s="303">
        <f t="shared" si="18"/>
        <v>53.01</v>
      </c>
      <c r="AO44" s="303">
        <f>IF(E44="","",ProjActiveTargetMdEx(D44,W44,V44,ProjTargets_MD,ProjTargets_INC,ProjTargets_AZM,ProjTargets_TVD,F44,H44))</f>
        <v>1600</v>
      </c>
      <c r="AP44" s="201" t="str">
        <f>IF(OR(E44="",E44&lt;$U$2),"",ProjBitN(E44,F44,G44,AL44,D44,W44,X44))</f>
        <v/>
      </c>
      <c r="AQ44" s="201" t="str">
        <f>IF(OR(E44="",E44&lt;$U$2),"",ProjBitE(E44,F44,G44,AM44,D44,W44,X44))</f>
        <v/>
      </c>
      <c r="AR44" s="201" t="str">
        <f t="shared" si="9"/>
        <v/>
      </c>
      <c r="AS44" s="201" t="str">
        <f t="shared" si="10"/>
        <v/>
      </c>
      <c r="AT44" s="201" t="str">
        <f t="shared" si="11"/>
        <v/>
      </c>
    </row>
    <row r="45" spans="2:46" s="203" customFormat="1" ht="15" customHeight="1" x14ac:dyDescent="0.3">
      <c r="B45" s="202">
        <f t="shared" si="22"/>
        <v>17</v>
      </c>
      <c r="C45" s="308">
        <f t="shared" si="12"/>
        <v>28.740000000000009</v>
      </c>
      <c r="D45" s="27">
        <v>1002.5699999999999</v>
      </c>
      <c r="E45" s="309">
        <f t="shared" si="13"/>
        <v>985.57</v>
      </c>
      <c r="F45" s="13">
        <v>0.71</v>
      </c>
      <c r="G45" s="7">
        <v>19.55</v>
      </c>
      <c r="H45" s="310">
        <f t="shared" si="3"/>
        <v>985.41498111442786</v>
      </c>
      <c r="I45" s="310">
        <f t="shared" si="14"/>
        <v>213.16498111442786</v>
      </c>
      <c r="J45" s="311">
        <f t="shared" si="15"/>
        <v>0.40862407000281253</v>
      </c>
      <c r="K45" s="312">
        <f t="shared" si="16"/>
        <v>0.1252609603340292</v>
      </c>
      <c r="L45" s="312">
        <f t="shared" si="17"/>
        <v>-34.926931106471798</v>
      </c>
      <c r="M45" s="312" t="str">
        <f t="shared" si="4"/>
        <v/>
      </c>
      <c r="N45" s="313">
        <f t="shared" si="5"/>
        <v>72.148964906205109</v>
      </c>
      <c r="O45" s="314" t="str">
        <f t="shared" si="6"/>
        <v>Mag</v>
      </c>
      <c r="P45" s="315" t="str">
        <f t="shared" si="7"/>
        <v/>
      </c>
      <c r="Q45" s="316" t="str">
        <f t="shared" si="8"/>
        <v/>
      </c>
      <c r="R45" s="10" t="str">
        <f t="shared" si="0"/>
        <v/>
      </c>
      <c r="S45" s="310" t="str">
        <f t="shared" si="1"/>
        <v/>
      </c>
      <c r="T45" s="9"/>
      <c r="U45" s="8"/>
      <c r="V45" s="197">
        <f>IF(E45="","",ProjTvdAtBit(E45,F45,G45,H45,D45,W45,X45))</f>
        <v>1002.413675891179</v>
      </c>
      <c r="W45" s="317">
        <f>IF(E45="","",ProjIncAtBit(F45,J45,C45,M45,AJ45,AK45,AI45,$U$13:$U$505))</f>
        <v>0.71</v>
      </c>
      <c r="X45" s="412">
        <f>IF(E45="","",ProjAzmAtBit(F45,G45,J45,C45,M45,AJ45,AK45,N45,O45,AI45,$U$13:$U$505))</f>
        <v>19.55</v>
      </c>
      <c r="Y45" s="569"/>
      <c r="Z45" s="571">
        <v>28.74</v>
      </c>
      <c r="AA45" s="468" t="str">
        <f t="shared" si="20"/>
        <v/>
      </c>
      <c r="AB45" s="476" t="str">
        <f t="shared" si="21"/>
        <v/>
      </c>
      <c r="AC45" s="466"/>
      <c r="AD45" s="471"/>
      <c r="AE45" s="472"/>
      <c r="AI45" s="201">
        <f>IF(E45="","",ProjRollingMotorOut($Q$13:Q45,$M$13:M45))</f>
        <v>7.0056571465612745</v>
      </c>
      <c r="AJ45" s="409">
        <f>IF(OR(E45="",D45=""),0,ProjSlideMetersBetween(E45,D45,$R$13:$R$505,$S$13:$S$505,$U$13:$U$505))</f>
        <v>0</v>
      </c>
      <c r="AK45" s="409" t="str">
        <f>IF(U45="","",ProjParseTF(U45))</f>
        <v/>
      </c>
      <c r="AL45" s="213">
        <f>IF(E45="","",ProjCumN(AL44,E44,F44,G44,E45,F45,G45,FALSE))</f>
        <v>-1.7459735621195382</v>
      </c>
      <c r="AM45" s="304">
        <f>IF(E45="","",ProjCumE(AM44,E44,F44,G44,E45,F45,G45,FALSE))</f>
        <v>-1.0029199990630207</v>
      </c>
      <c r="AN45" s="303">
        <f t="shared" si="18"/>
        <v>19.55</v>
      </c>
      <c r="AO45" s="303">
        <f>IF(E45="","",ProjActiveTargetMdEx(D45,W45,V45,ProjTargets_MD,ProjTargets_INC,ProjTargets_AZM,ProjTargets_TVD,F45,H45))</f>
        <v>1600</v>
      </c>
      <c r="AP45" s="201" t="str">
        <f>IF(OR(E45="",E45&lt;$U$2),"",ProjBitN(E45,F45,G45,AL45,D45,W45,X45))</f>
        <v/>
      </c>
      <c r="AQ45" s="201" t="str">
        <f>IF(OR(E45="",E45&lt;$U$2),"",ProjBitE(E45,F45,G45,AM45,D45,W45,X45))</f>
        <v/>
      </c>
      <c r="AR45" s="201" t="str">
        <f t="shared" si="9"/>
        <v/>
      </c>
      <c r="AS45" s="201" t="str">
        <f t="shared" si="10"/>
        <v/>
      </c>
      <c r="AT45" s="201" t="str">
        <f t="shared" si="11"/>
        <v/>
      </c>
    </row>
    <row r="46" spans="2:46" s="203" customFormat="1" ht="15" customHeight="1" x14ac:dyDescent="0.3">
      <c r="B46" s="202">
        <f t="shared" si="22"/>
        <v>17</v>
      </c>
      <c r="C46" s="308">
        <f t="shared" si="12"/>
        <v>28.810000000000173</v>
      </c>
      <c r="D46" s="27">
        <v>1031.3800000000001</v>
      </c>
      <c r="E46" s="309">
        <f t="shared" si="13"/>
        <v>1014.38</v>
      </c>
      <c r="F46" s="13">
        <v>0.98</v>
      </c>
      <c r="G46" s="7">
        <v>0.31</v>
      </c>
      <c r="H46" s="310">
        <f t="shared" si="3"/>
        <v>1014.2218480195692</v>
      </c>
      <c r="I46" s="310">
        <f t="shared" si="14"/>
        <v>241.97184801956917</v>
      </c>
      <c r="J46" s="311">
        <f t="shared" si="15"/>
        <v>0.40412878776835304</v>
      </c>
      <c r="K46" s="312">
        <f t="shared" si="16"/>
        <v>0.28115237764665102</v>
      </c>
      <c r="L46" s="312">
        <f t="shared" si="17"/>
        <v>-20.034710170079876</v>
      </c>
      <c r="M46" s="312" t="str">
        <f t="shared" si="4"/>
        <v/>
      </c>
      <c r="N46" s="313">
        <f t="shared" si="5"/>
        <v>45.916979509099079</v>
      </c>
      <c r="O46" s="314" t="str">
        <f t="shared" si="6"/>
        <v>Mag</v>
      </c>
      <c r="P46" s="315" t="str">
        <f t="shared" si="7"/>
        <v/>
      </c>
      <c r="Q46" s="316" t="str">
        <f t="shared" si="8"/>
        <v/>
      </c>
      <c r="R46" s="10" t="str">
        <f t="shared" si="0"/>
        <v/>
      </c>
      <c r="S46" s="310" t="str">
        <f t="shared" si="1"/>
        <v/>
      </c>
      <c r="T46" s="9"/>
      <c r="U46" s="8"/>
      <c r="V46" s="197">
        <f>IF(E46="","",ProjTvdAtBit(E46,F46,G46,H46,D46,W46,X46))</f>
        <v>1031.2193613663489</v>
      </c>
      <c r="W46" s="317">
        <f>IF(E46="","",ProjIncAtBit(F46,J46,C46,M46,AJ46,AK46,AI46,$U$13:$U$505))</f>
        <v>0.98</v>
      </c>
      <c r="X46" s="412">
        <f>IF(E46="","",ProjAzmAtBit(F46,G46,J46,C46,M46,AJ46,AK46,N46,O46,AI46,$U$13:$U$505))</f>
        <v>0.31</v>
      </c>
      <c r="Y46" s="569"/>
      <c r="Z46" s="571">
        <v>28.81</v>
      </c>
      <c r="AA46" s="468" t="str">
        <f t="shared" si="20"/>
        <v/>
      </c>
      <c r="AB46" s="476" t="str">
        <f t="shared" si="21"/>
        <v/>
      </c>
      <c r="AC46" s="466"/>
      <c r="AD46" s="471"/>
      <c r="AE46" s="472"/>
      <c r="AI46" s="201">
        <f>IF(E46="","",ProjRollingMotorOut($Q$13:Q46,$M$13:M46))</f>
        <v>7.0056571465612745</v>
      </c>
      <c r="AJ46" s="409">
        <f>IF(OR(E46="",D46=""),0,ProjSlideMetersBetween(E46,D46,$R$13:$R$505,$S$13:$S$505,$U$13:$U$505))</f>
        <v>0</v>
      </c>
      <c r="AK46" s="409" t="str">
        <f>IF(U46="","",ProjParseTF(U46))</f>
        <v/>
      </c>
      <c r="AL46" s="213">
        <f>IF(E46="","",ProjCumN(AL45,E45,F45,G45,E46,F46,G46,FALSE))</f>
        <v>-1.3313919046156597</v>
      </c>
      <c r="AM46" s="304">
        <f>IF(E46="","",ProjCumE(AM45,E45,F45,G45,E46,F46,G46,FALSE))</f>
        <v>-0.94185546994892388</v>
      </c>
      <c r="AN46" s="303">
        <f t="shared" si="18"/>
        <v>0.31</v>
      </c>
      <c r="AO46" s="303">
        <f>IF(E46="","",ProjActiveTargetMdEx(D46,W46,V46,ProjTargets_MD,ProjTargets_INC,ProjTargets_AZM,ProjTargets_TVD,F46,H46))</f>
        <v>1600</v>
      </c>
      <c r="AP46" s="201" t="str">
        <f>IF(OR(E46="",E46&lt;$U$2),"",ProjBitN(E46,F46,G46,AL46,D46,W46,X46))</f>
        <v/>
      </c>
      <c r="AQ46" s="201" t="str">
        <f>IF(OR(E46="",E46&lt;$U$2),"",ProjBitE(E46,F46,G46,AM46,D46,W46,X46))</f>
        <v/>
      </c>
      <c r="AR46" s="201" t="str">
        <f t="shared" si="9"/>
        <v/>
      </c>
      <c r="AS46" s="201" t="str">
        <f t="shared" si="10"/>
        <v/>
      </c>
      <c r="AT46" s="201" t="str">
        <f t="shared" si="11"/>
        <v/>
      </c>
    </row>
    <row r="47" spans="2:46" s="203" customFormat="1" ht="15" customHeight="1" x14ac:dyDescent="0.3">
      <c r="B47" s="202">
        <f t="shared" si="22"/>
        <v>17</v>
      </c>
      <c r="C47" s="308">
        <f t="shared" si="12"/>
        <v>28.6099999999999</v>
      </c>
      <c r="D47" s="27">
        <v>1059.99</v>
      </c>
      <c r="E47" s="309">
        <f t="shared" si="13"/>
        <v>1042.99</v>
      </c>
      <c r="F47" s="13">
        <v>0.95</v>
      </c>
      <c r="G47" s="7">
        <v>359.83</v>
      </c>
      <c r="H47" s="310">
        <f t="shared" si="3"/>
        <v>1042.8277902539537</v>
      </c>
      <c r="I47" s="310">
        <f t="shared" si="14"/>
        <v>270.57779025395371</v>
      </c>
      <c r="J47" s="311">
        <f t="shared" si="15"/>
        <v>3.2579343994251407E-2</v>
      </c>
      <c r="K47" s="312">
        <f t="shared" si="16"/>
        <v>-3.1457532331352692E-2</v>
      </c>
      <c r="L47" s="312">
        <f t="shared" si="17"/>
        <v>-0.50332051730165928</v>
      </c>
      <c r="M47" s="312" t="str">
        <f t="shared" si="4"/>
        <v/>
      </c>
      <c r="N47" s="313">
        <f t="shared" si="5"/>
        <v>164.92072157655073</v>
      </c>
      <c r="O47" s="314" t="str">
        <f t="shared" si="6"/>
        <v>Mag</v>
      </c>
      <c r="P47" s="315" t="str">
        <f t="shared" si="7"/>
        <v/>
      </c>
      <c r="Q47" s="316" t="str">
        <f t="shared" si="8"/>
        <v/>
      </c>
      <c r="R47" s="10" t="str">
        <f t="shared" si="0"/>
        <v/>
      </c>
      <c r="S47" s="310" t="str">
        <f t="shared" si="1"/>
        <v/>
      </c>
      <c r="T47" s="9"/>
      <c r="U47" s="8"/>
      <c r="V47" s="197">
        <f>IF(E47="","",ProjTvdAtBit(E47,F47,G47,H47,D47,W47,X47))</f>
        <v>1059.8254535111071</v>
      </c>
      <c r="W47" s="317">
        <f>IF(E47="","",ProjIncAtBit(F47,J47,C47,M47,AJ47,AK47,AI47,$U$13:$U$505))</f>
        <v>0.95</v>
      </c>
      <c r="X47" s="412">
        <f>IF(E47="","",ProjAzmAtBit(F47,G47,J47,C47,M47,AJ47,AK47,N47,O47,AI47,$U$13:$U$505))</f>
        <v>359.83</v>
      </c>
      <c r="Y47" s="569"/>
      <c r="Z47" s="571">
        <v>28.61</v>
      </c>
      <c r="AA47" s="468" t="str">
        <f t="shared" si="20"/>
        <v/>
      </c>
      <c r="AB47" s="476" t="str">
        <f t="shared" si="21"/>
        <v/>
      </c>
      <c r="AC47" s="466"/>
      <c r="AD47" s="471"/>
      <c r="AE47" s="472"/>
      <c r="AI47" s="201">
        <f>IF(E47="","",ProjRollingMotorOut($Q$13:Q47,$M$13:M47))</f>
        <v>7.0056571465612745</v>
      </c>
      <c r="AJ47" s="409">
        <f>IF(OR(E47="",D47=""),0,ProjSlideMetersBetween(E47,D47,$R$13:$R$505,$S$13:$S$505,$U$13:$U$505))</f>
        <v>0</v>
      </c>
      <c r="AK47" s="409" t="str">
        <f>IF(U47="","",ProjParseTF(U47))</f>
        <v/>
      </c>
      <c r="AL47" s="213">
        <f>IF(E47="","",ProjCumN(AL46,E46,F46,G46,E47,F47,G47,FALSE))</f>
        <v>-0.84955747096335821</v>
      </c>
      <c r="AM47" s="304">
        <f>IF(E47="","",ProjCumE(AM46,E46,F46,G46,E47,F47,G47,FALSE))</f>
        <v>-0.94123542798584992</v>
      </c>
      <c r="AN47" s="303">
        <f t="shared" si="18"/>
        <v>359.83</v>
      </c>
      <c r="AO47" s="303">
        <f>IF(E47="","",ProjActiveTargetMdEx(D47,W47,V47,ProjTargets_MD,ProjTargets_INC,ProjTargets_AZM,ProjTargets_TVD,F47,H47))</f>
        <v>1600</v>
      </c>
      <c r="AP47" s="201" t="str">
        <f>IF(OR(E47="",E47&lt;$U$2),"",ProjBitN(E47,F47,G47,AL47,D47,W47,X47))</f>
        <v/>
      </c>
      <c r="AQ47" s="201" t="str">
        <f>IF(OR(E47="",E47&lt;$U$2),"",ProjBitE(E47,F47,G47,AM47,D47,W47,X47))</f>
        <v/>
      </c>
      <c r="AR47" s="201" t="str">
        <f t="shared" si="9"/>
        <v/>
      </c>
      <c r="AS47" s="201" t="str">
        <f t="shared" si="10"/>
        <v/>
      </c>
      <c r="AT47" s="201" t="str">
        <f t="shared" si="11"/>
        <v/>
      </c>
    </row>
    <row r="48" spans="2:46" s="203" customFormat="1" ht="15" customHeight="1" x14ac:dyDescent="0.3">
      <c r="B48" s="202">
        <f t="shared" si="22"/>
        <v>17</v>
      </c>
      <c r="C48" s="308">
        <f t="shared" si="12"/>
        <v>28.769999999999982</v>
      </c>
      <c r="D48" s="27">
        <v>1088.76</v>
      </c>
      <c r="E48" s="309">
        <f t="shared" si="13"/>
        <v>1071.76</v>
      </c>
      <c r="F48" s="13">
        <v>0.96</v>
      </c>
      <c r="G48" s="7">
        <v>344.4</v>
      </c>
      <c r="H48" s="310">
        <f t="shared" si="3"/>
        <v>1071.5937939244438</v>
      </c>
      <c r="I48" s="310">
        <f t="shared" si="14"/>
        <v>299.34379392444384</v>
      </c>
      <c r="J48" s="311">
        <f t="shared" si="15"/>
        <v>0.26755881072848281</v>
      </c>
      <c r="K48" s="312">
        <f t="shared" si="16"/>
        <v>1.0427528675703875E-2</v>
      </c>
      <c r="L48" s="312">
        <f t="shared" si="17"/>
        <v>-16.089676746611069</v>
      </c>
      <c r="M48" s="312" t="str">
        <f t="shared" si="4"/>
        <v/>
      </c>
      <c r="N48" s="313">
        <f t="shared" si="5"/>
        <v>87.766454674676382</v>
      </c>
      <c r="O48" s="314" t="str">
        <f t="shared" si="6"/>
        <v>Mag</v>
      </c>
      <c r="P48" s="315" t="str">
        <f t="shared" si="7"/>
        <v/>
      </c>
      <c r="Q48" s="316" t="str">
        <f t="shared" si="8"/>
        <v/>
      </c>
      <c r="R48" s="10" t="str">
        <f t="shared" si="0"/>
        <v/>
      </c>
      <c r="S48" s="310" t="str">
        <f t="shared" si="1"/>
        <v/>
      </c>
      <c r="T48" s="9"/>
      <c r="U48" s="8"/>
      <c r="V48" s="197">
        <f>IF(E48="","",ProjTvdAtBit(E48,F48,G48,H48,D48,W48,X48))</f>
        <v>1088.5914077292491</v>
      </c>
      <c r="W48" s="317">
        <f>IF(E48="","",ProjIncAtBit(F48,J48,C48,M48,AJ48,AK48,AI48,$U$13:$U$505))</f>
        <v>0.96</v>
      </c>
      <c r="X48" s="412">
        <f>IF(E48="","",ProjAzmAtBit(F48,G48,J48,C48,M48,AJ48,AK48,N48,O48,AI48,$U$13:$U$505))</f>
        <v>344.4</v>
      </c>
      <c r="Y48" s="569"/>
      <c r="Z48" s="571">
        <v>28.77</v>
      </c>
      <c r="AA48" s="468" t="str">
        <f t="shared" si="20"/>
        <v/>
      </c>
      <c r="AB48" s="476" t="str">
        <f t="shared" si="21"/>
        <v/>
      </c>
      <c r="AC48" s="466"/>
      <c r="AD48" s="471"/>
      <c r="AE48" s="472"/>
      <c r="AI48" s="201">
        <f>IF(E48="","",ProjRollingMotorOut($Q$13:Q48,$M$13:M48))</f>
        <v>7.0056571465612745</v>
      </c>
      <c r="AJ48" s="409">
        <f>IF(OR(E48="",D48=""),0,ProjSlideMetersBetween(E48,D48,$R$13:$R$505,$S$13:$S$505,$U$13:$U$505))</f>
        <v>0</v>
      </c>
      <c r="AK48" s="409" t="str">
        <f>IF(U48="","",ProjParseTF(U48))</f>
        <v/>
      </c>
      <c r="AL48" s="213">
        <f>IF(E48="","",ProjCumN(AL47,E47,F47,G47,E48,F48,G48,FALSE))</f>
        <v>-0.37892287189114771</v>
      </c>
      <c r="AM48" s="304">
        <f>IF(E48="","",ProjCumE(AM47,E47,F47,G47,E48,F48,G48,FALSE))</f>
        <v>-1.0067560105197542</v>
      </c>
      <c r="AN48" s="303">
        <f t="shared" si="18"/>
        <v>344.4</v>
      </c>
      <c r="AO48" s="303">
        <f>IF(E48="","",ProjActiveTargetMdEx(D48,W48,V48,ProjTargets_MD,ProjTargets_INC,ProjTargets_AZM,ProjTargets_TVD,F48,H48))</f>
        <v>1600</v>
      </c>
      <c r="AP48" s="201" t="str">
        <f>IF(OR(E48="",E48&lt;$U$2),"",ProjBitN(E48,F48,G48,AL48,D48,W48,X48))</f>
        <v/>
      </c>
      <c r="AQ48" s="201" t="str">
        <f>IF(OR(E48="",E48&lt;$U$2),"",ProjBitE(E48,F48,G48,AM48,D48,W48,X48))</f>
        <v/>
      </c>
      <c r="AR48" s="201" t="str">
        <f t="shared" si="9"/>
        <v/>
      </c>
      <c r="AS48" s="201" t="str">
        <f t="shared" si="10"/>
        <v/>
      </c>
      <c r="AT48" s="201" t="str">
        <f t="shared" si="11"/>
        <v/>
      </c>
    </row>
    <row r="49" spans="2:46" s="203" customFormat="1" ht="15" customHeight="1" x14ac:dyDescent="0.3">
      <c r="B49" s="202">
        <f t="shared" si="22"/>
        <v>17</v>
      </c>
      <c r="C49" s="308">
        <f t="shared" si="12"/>
        <v>28.700000000000045</v>
      </c>
      <c r="D49" s="27">
        <v>1117.46</v>
      </c>
      <c r="E49" s="309">
        <f t="shared" si="13"/>
        <v>1100.46</v>
      </c>
      <c r="F49" s="13">
        <v>1.1499999999999999</v>
      </c>
      <c r="G49" s="7">
        <v>337.36</v>
      </c>
      <c r="H49" s="310">
        <f t="shared" si="3"/>
        <v>1100.2889287402741</v>
      </c>
      <c r="I49" s="310">
        <f t="shared" si="14"/>
        <v>328.03892874027406</v>
      </c>
      <c r="J49" s="311">
        <f t="shared" si="15"/>
        <v>0.24006480053422588</v>
      </c>
      <c r="K49" s="312">
        <f t="shared" si="16"/>
        <v>0.1986062717770031</v>
      </c>
      <c r="L49" s="312">
        <f t="shared" si="17"/>
        <v>-7.358885017421553</v>
      </c>
      <c r="M49" s="312" t="str">
        <f t="shared" si="4"/>
        <v/>
      </c>
      <c r="N49" s="313">
        <f t="shared" si="5"/>
        <v>34.177345102443049</v>
      </c>
      <c r="O49" s="314" t="str">
        <f t="shared" si="6"/>
        <v>Mag</v>
      </c>
      <c r="P49" s="315" t="str">
        <f t="shared" si="7"/>
        <v/>
      </c>
      <c r="Q49" s="316" t="str">
        <f t="shared" si="8"/>
        <v/>
      </c>
      <c r="R49" s="10" t="str">
        <f t="shared" si="0"/>
        <v/>
      </c>
      <c r="S49" s="310" t="str">
        <f t="shared" si="1"/>
        <v/>
      </c>
      <c r="T49" s="9"/>
      <c r="U49" s="8"/>
      <c r="V49" s="197">
        <f>IF(E49="","",ProjTvdAtBit(E49,F49,G49,H49,D49,W49,X49))</f>
        <v>1117.2855045746601</v>
      </c>
      <c r="W49" s="317">
        <f>IF(E49="","",ProjIncAtBit(F49,J49,C49,M49,AJ49,AK49,AI49,$U$13:$U$505))</f>
        <v>1.1499999999999999</v>
      </c>
      <c r="X49" s="412">
        <f>IF(E49="","",ProjAzmAtBit(F49,G49,J49,C49,M49,AJ49,AK49,N49,O49,AI49,$U$13:$U$505))</f>
        <v>337.36</v>
      </c>
      <c r="Y49" s="569"/>
      <c r="Z49" s="571">
        <v>28.7</v>
      </c>
      <c r="AA49" s="468" t="str">
        <f t="shared" si="20"/>
        <v/>
      </c>
      <c r="AB49" s="476" t="str">
        <f t="shared" si="21"/>
        <v/>
      </c>
      <c r="AC49" s="466"/>
      <c r="AD49" s="471"/>
      <c r="AE49" s="472"/>
      <c r="AI49" s="201">
        <f>IF(E49="","",ProjRollingMotorOut($Q$13:Q49,$M$13:M49))</f>
        <v>7.0056571465612745</v>
      </c>
      <c r="AJ49" s="409">
        <f>IF(OR(E49="",D49=""),0,ProjSlideMetersBetween(E49,D49,$R$13:$R$505,$S$13:$S$505,$U$13:$U$505))</f>
        <v>0</v>
      </c>
      <c r="AK49" s="409" t="str">
        <f>IF(U49="","",ProjParseTF(U49))</f>
        <v/>
      </c>
      <c r="AL49" s="213">
        <f>IF(E49="","",ProjCumN(AL48,E48,F48,G48,E49,F49,G49,FALSE))</f>
        <v>0.118457003955799</v>
      </c>
      <c r="AM49" s="304">
        <f>IF(E49="","",ProjCumE(AM48,E48,F48,G48,E49,F49,G49,FALSE))</f>
        <v>-1.1822754186861799</v>
      </c>
      <c r="AN49" s="303">
        <f t="shared" si="18"/>
        <v>337.36</v>
      </c>
      <c r="AO49" s="303">
        <f>IF(E49="","",ProjActiveTargetMdEx(D49,W49,V49,ProjTargets_MD,ProjTargets_INC,ProjTargets_AZM,ProjTargets_TVD,F49,H49))</f>
        <v>1600</v>
      </c>
      <c r="AP49" s="201" t="str">
        <f>IF(OR(E49="",E49&lt;$U$2),"",ProjBitN(E49,F49,G49,AL49,D49,W49,X49))</f>
        <v/>
      </c>
      <c r="AQ49" s="201" t="str">
        <f>IF(OR(E49="",E49&lt;$U$2),"",ProjBitE(E49,F49,G49,AM49,D49,W49,X49))</f>
        <v/>
      </c>
      <c r="AR49" s="201" t="str">
        <f t="shared" si="9"/>
        <v/>
      </c>
      <c r="AS49" s="201" t="str">
        <f t="shared" si="10"/>
        <v/>
      </c>
      <c r="AT49" s="201" t="str">
        <f t="shared" si="11"/>
        <v/>
      </c>
    </row>
    <row r="50" spans="2:46" s="203" customFormat="1" ht="15" customHeight="1" x14ac:dyDescent="0.3">
      <c r="B50" s="202">
        <f t="shared" si="22"/>
        <v>17</v>
      </c>
      <c r="C50" s="308">
        <f t="shared" si="12"/>
        <v>28.660000000000082</v>
      </c>
      <c r="D50" s="27">
        <v>1146.1200000000001</v>
      </c>
      <c r="E50" s="309">
        <f t="shared" si="13"/>
        <v>1129.1199999999999</v>
      </c>
      <c r="F50" s="13">
        <v>1.02</v>
      </c>
      <c r="G50" s="7">
        <v>338.58</v>
      </c>
      <c r="H50" s="310">
        <f t="shared" si="3"/>
        <v>1128.9437901093795</v>
      </c>
      <c r="I50" s="310">
        <f t="shared" si="14"/>
        <v>356.69379010937951</v>
      </c>
      <c r="J50" s="311">
        <f t="shared" si="15"/>
        <v>0.13820237739072302</v>
      </c>
      <c r="K50" s="312">
        <f t="shared" si="16"/>
        <v>-0.13607815771109619</v>
      </c>
      <c r="L50" s="312">
        <f t="shared" si="17"/>
        <v>1.2770411723656419</v>
      </c>
      <c r="M50" s="312" t="str">
        <f t="shared" si="4"/>
        <v/>
      </c>
      <c r="N50" s="313">
        <f t="shared" si="5"/>
        <v>169.94140242583404</v>
      </c>
      <c r="O50" s="314" t="str">
        <f t="shared" si="6"/>
        <v>Mag</v>
      </c>
      <c r="P50" s="315" t="str">
        <f t="shared" si="7"/>
        <v/>
      </c>
      <c r="Q50" s="316" t="str">
        <f t="shared" si="8"/>
        <v/>
      </c>
      <c r="R50" s="10" t="str">
        <f t="shared" si="0"/>
        <v/>
      </c>
      <c r="S50" s="310" t="str">
        <f t="shared" si="1"/>
        <v/>
      </c>
      <c r="T50" s="9"/>
      <c r="U50" s="8"/>
      <c r="V50" s="197">
        <f>IF(E50="","",ProjTvdAtBit(E50,F50,G50,H50,D50,W50,X50))</f>
        <v>1145.9410963268344</v>
      </c>
      <c r="W50" s="317">
        <f>IF(E50="","",ProjIncAtBit(F50,J50,C50,M50,AJ50,AK50,AI50,$U$13:$U$505))</f>
        <v>1.02</v>
      </c>
      <c r="X50" s="412">
        <f>IF(E50="","",ProjAzmAtBit(F50,G50,J50,C50,M50,AJ50,AK50,N50,O50,AI50,$U$13:$U$505))</f>
        <v>338.58</v>
      </c>
      <c r="Y50" s="569"/>
      <c r="Z50" s="571">
        <v>28.66</v>
      </c>
      <c r="AA50" s="468" t="str">
        <f t="shared" si="20"/>
        <v/>
      </c>
      <c r="AB50" s="476" t="str">
        <f t="shared" si="21"/>
        <v/>
      </c>
      <c r="AC50" s="466"/>
      <c r="AD50" s="471"/>
      <c r="AE50" s="472"/>
      <c r="AI50" s="201">
        <f>IF(E50="","",ProjRollingMotorOut($Q$13:Q50,$M$13:M50))</f>
        <v>7.0056571465612745</v>
      </c>
      <c r="AJ50" s="409">
        <f>IF(OR(E50="",D50=""),0,ProjSlideMetersBetween(E50,D50,$R$13:$R$505,$S$13:$S$505,$U$13:$U$505))</f>
        <v>0</v>
      </c>
      <c r="AK50" s="409" t="str">
        <f>IF(U50="","",ProjParseTF(U50))</f>
        <v/>
      </c>
      <c r="AL50" s="213">
        <f>IF(E50="","",ProjCumN(AL49,E49,F49,G49,E50,F50,G50,FALSE))</f>
        <v>0.62137185794293925</v>
      </c>
      <c r="AM50" s="304">
        <f>IF(E50="","",ProjCumE(AM49,E49,F49,G49,E50,F50,G50,FALSE))</f>
        <v>-1.3861459323657419</v>
      </c>
      <c r="AN50" s="303">
        <f t="shared" si="18"/>
        <v>338.58</v>
      </c>
      <c r="AO50" s="303">
        <f>IF(E50="","",ProjActiveTargetMdEx(D50,W50,V50,ProjTargets_MD,ProjTargets_INC,ProjTargets_AZM,ProjTargets_TVD,F50,H50))</f>
        <v>1600</v>
      </c>
      <c r="AP50" s="201" t="str">
        <f>IF(OR(E50="",E50&lt;$U$2),"",ProjBitN(E50,F50,G50,AL50,D50,W50,X50))</f>
        <v/>
      </c>
      <c r="AQ50" s="201" t="str">
        <f>IF(OR(E50="",E50&lt;$U$2),"",ProjBitE(E50,F50,G50,AM50,D50,W50,X50))</f>
        <v/>
      </c>
      <c r="AR50" s="201" t="str">
        <f t="shared" si="9"/>
        <v/>
      </c>
      <c r="AS50" s="201" t="str">
        <f t="shared" si="10"/>
        <v/>
      </c>
      <c r="AT50" s="201" t="str">
        <f t="shared" si="11"/>
        <v/>
      </c>
    </row>
    <row r="51" spans="2:46" s="203" customFormat="1" ht="15" customHeight="1" x14ac:dyDescent="0.3">
      <c r="B51" s="202">
        <f t="shared" si="22"/>
        <v>17</v>
      </c>
      <c r="C51" s="308">
        <f t="shared" si="12"/>
        <v>28.779999999999973</v>
      </c>
      <c r="D51" s="27">
        <v>1174.9000000000001</v>
      </c>
      <c r="E51" s="309">
        <f t="shared" si="13"/>
        <v>1157.9000000000001</v>
      </c>
      <c r="F51" s="13">
        <v>0.88</v>
      </c>
      <c r="G51" s="7">
        <v>339.69</v>
      </c>
      <c r="H51" s="310">
        <f t="shared" si="3"/>
        <v>1157.7198341411959</v>
      </c>
      <c r="I51" s="310">
        <f t="shared" si="14"/>
        <v>385.46983414119586</v>
      </c>
      <c r="J51" s="311">
        <f t="shared" si="15"/>
        <v>0.14718335001980218</v>
      </c>
      <c r="K51" s="312">
        <f>IF(F51=0," ",SUM(F51-F50)/SUM(E51-E50)*30)</f>
        <v>-0.1459346768589288</v>
      </c>
      <c r="L51" s="312">
        <f t="shared" si="17"/>
        <v>1.1570535093815211</v>
      </c>
      <c r="M51" s="312" t="str">
        <f t="shared" si="4"/>
        <v/>
      </c>
      <c r="N51" s="313">
        <f t="shared" si="5"/>
        <v>172.53138290524072</v>
      </c>
      <c r="O51" s="314" t="str">
        <f t="shared" si="6"/>
        <v>Mag</v>
      </c>
      <c r="P51" s="315" t="str">
        <f t="shared" si="7"/>
        <v/>
      </c>
      <c r="Q51" s="316" t="str">
        <f t="shared" si="8"/>
        <v/>
      </c>
      <c r="R51" s="10" t="str">
        <f t="shared" si="0"/>
        <v/>
      </c>
      <c r="S51" s="310" t="str">
        <f t="shared" si="1"/>
        <v/>
      </c>
      <c r="T51" s="9"/>
      <c r="U51" s="8"/>
      <c r="V51" s="197">
        <f>IF(E51="","",ProjTvdAtBit(E51,F51,G51,H51,D51,W51,X51))</f>
        <v>1174.7178290669081</v>
      </c>
      <c r="W51" s="317">
        <f>IF(E51="","",ProjIncAtBit(F51,J51,C51,M51,AJ51,AK51,AI51,$U$13:$U$505))</f>
        <v>0.88</v>
      </c>
      <c r="X51" s="412">
        <f>IF(E51="","",ProjAzmAtBit(F51,G51,J51,C51,M51,AJ51,AK51,N51,O51,AI51,$U$13:$U$505))</f>
        <v>339.69</v>
      </c>
      <c r="Y51" s="569"/>
      <c r="Z51" s="571">
        <v>28.78</v>
      </c>
      <c r="AA51" s="468" t="str">
        <f t="shared" si="20"/>
        <v/>
      </c>
      <c r="AB51" s="476" t="str">
        <f t="shared" si="21"/>
        <v/>
      </c>
      <c r="AC51" s="466"/>
      <c r="AD51" s="471"/>
      <c r="AE51" s="472"/>
      <c r="AI51" s="201">
        <f>IF(E51="","",ProjRollingMotorOut($Q$13:Q51,$M$13:M51))</f>
        <v>7.0056571465612745</v>
      </c>
      <c r="AJ51" s="409">
        <f>IF(OR(E51="",D51=""),0,ProjSlideMetersBetween(E51,D51,$R$13:$R$505,$S$13:$S$505,$U$13:$U$505))</f>
        <v>0</v>
      </c>
      <c r="AK51" s="409" t="str">
        <f>IF(U51="","",ProjParseTF(U51))</f>
        <v/>
      </c>
      <c r="AL51" s="213">
        <f>IF(E51="","",ProjCumN(AL50,E50,F50,G50,E51,F51,G51,FALSE))</f>
        <v>1.0671064909637069</v>
      </c>
      <c r="AM51" s="304">
        <f>IF(E51="","",ProjCumE(AM50,E50,F50,G50,E51,F51,G51,FALSE))</f>
        <v>-1.5564079629651215</v>
      </c>
      <c r="AN51" s="303">
        <f t="shared" si="18"/>
        <v>339.69</v>
      </c>
      <c r="AO51" s="303">
        <f>IF(E51="","",ProjActiveTargetMdEx(D51,W51,V51,ProjTargets_MD,ProjTargets_INC,ProjTargets_AZM,ProjTargets_TVD,F51,H51))</f>
        <v>1600</v>
      </c>
      <c r="AP51" s="201" t="str">
        <f>IF(OR(E51="",E51&lt;$U$2),"",ProjBitN(E51,F51,G51,AL51,D51,W51,X51))</f>
        <v/>
      </c>
      <c r="AQ51" s="201" t="str">
        <f>IF(OR(E51="",E51&lt;$U$2),"",ProjBitE(E51,F51,G51,AM51,D51,W51,X51))</f>
        <v/>
      </c>
      <c r="AR51" s="201" t="str">
        <f t="shared" si="9"/>
        <v/>
      </c>
      <c r="AS51" s="201" t="str">
        <f t="shared" si="10"/>
        <v/>
      </c>
      <c r="AT51" s="201" t="str">
        <f t="shared" si="11"/>
        <v/>
      </c>
    </row>
    <row r="52" spans="2:46" s="203" customFormat="1" ht="15" customHeight="1" x14ac:dyDescent="0.3">
      <c r="B52" s="202">
        <f t="shared" si="22"/>
        <v>17</v>
      </c>
      <c r="C52" s="308">
        <f t="shared" si="12"/>
        <v>28.740000000000009</v>
      </c>
      <c r="D52" s="27">
        <v>1203.6400000000001</v>
      </c>
      <c r="E52" s="309">
        <f t="shared" si="13"/>
        <v>1186.6400000000001</v>
      </c>
      <c r="F52" s="13">
        <v>0.9</v>
      </c>
      <c r="G52" s="7">
        <v>333.09</v>
      </c>
      <c r="H52" s="310">
        <f t="shared" si="3"/>
        <v>1186.4563669101387</v>
      </c>
      <c r="I52" s="310">
        <f t="shared" si="14"/>
        <v>414.20636691013874</v>
      </c>
      <c r="J52" s="311">
        <f t="shared" si="15"/>
        <v>0.10896372625647679</v>
      </c>
      <c r="K52" s="312">
        <f t="shared" si="16"/>
        <v>2.0876826722338215E-2</v>
      </c>
      <c r="L52" s="312">
        <f t="shared" si="17"/>
        <v>-6.8893528183716288</v>
      </c>
      <c r="M52" s="312" t="str">
        <f t="shared" si="4"/>
        <v/>
      </c>
      <c r="N52" s="313">
        <f t="shared" si="5"/>
        <v>78.954160783028343</v>
      </c>
      <c r="O52" s="314" t="str">
        <f t="shared" si="6"/>
        <v>Mag</v>
      </c>
      <c r="P52" s="315" t="str">
        <f t="shared" si="7"/>
        <v/>
      </c>
      <c r="Q52" s="316" t="str">
        <f t="shared" si="8"/>
        <v/>
      </c>
      <c r="R52" s="10" t="str">
        <f t="shared" si="0"/>
        <v/>
      </c>
      <c r="S52" s="310" t="str">
        <f t="shared" si="1"/>
        <v/>
      </c>
      <c r="T52" s="9"/>
      <c r="U52" s="8"/>
      <c r="V52" s="197">
        <f>IF(E52="","",ProjTvdAtBit(E52,F52,G52,H52,D52,W52,X52))</f>
        <v>1203.4542696623271</v>
      </c>
      <c r="W52" s="317">
        <f>IF(E52="","",ProjIncAtBit(F52,J52,C52,M52,AJ52,AK52,AI52,$U$13:$U$505))</f>
        <v>0.9</v>
      </c>
      <c r="X52" s="412">
        <f>IF(E52="","",ProjAzmAtBit(F52,G52,J52,C52,M52,AJ52,AK52,N52,O52,AI52,$U$13:$U$505))</f>
        <v>333.09</v>
      </c>
      <c r="Y52" s="569"/>
      <c r="Z52" s="571">
        <v>28.74</v>
      </c>
      <c r="AA52" s="468" t="str">
        <f t="shared" si="20"/>
        <v/>
      </c>
      <c r="AB52" s="476" t="str">
        <f t="shared" si="21"/>
        <v/>
      </c>
      <c r="AC52" s="466"/>
      <c r="AD52" s="471"/>
      <c r="AE52" s="472"/>
      <c r="AI52" s="201">
        <f>IF(E52="","",ProjRollingMotorOut($Q$13:Q52,$M$13:M52))</f>
        <v>7.0056571465612745</v>
      </c>
      <c r="AJ52" s="409">
        <f>IF(OR(E52="",D52=""),0,ProjSlideMetersBetween(E52,D52,$R$13:$R$505,$S$13:$S$505,$U$13:$U$505))</f>
        <v>0</v>
      </c>
      <c r="AK52" s="409" t="str">
        <f>IF(U52="","",ProjParseTF(U52))</f>
        <v/>
      </c>
      <c r="AL52" s="213">
        <f>IF(E52="","",ProjCumN(AL51,E51,F51,G51,E52,F52,G52,FALSE))</f>
        <v>1.4753575803034158</v>
      </c>
      <c r="AM52" s="304">
        <f>IF(E52="","",ProjCumE(AM51,E51,F51,G51,E52,F52,G52,FALSE))</f>
        <v>-1.7351684239971503</v>
      </c>
      <c r="AN52" s="303">
        <f t="shared" si="18"/>
        <v>333.09</v>
      </c>
      <c r="AO52" s="303">
        <f>IF(E52="","",ProjActiveTargetMdEx(D52,W52,V52,ProjTargets_MD,ProjTargets_INC,ProjTargets_AZM,ProjTargets_TVD,F52,H52))</f>
        <v>1600</v>
      </c>
      <c r="AP52" s="201" t="str">
        <f>IF(OR(E52="",E52&lt;$U$2),"",ProjBitN(E52,F52,G52,AL52,D52,W52,X52))</f>
        <v/>
      </c>
      <c r="AQ52" s="201" t="str">
        <f>IF(OR(E52="",E52&lt;$U$2),"",ProjBitE(E52,F52,G52,AM52,D52,W52,X52))</f>
        <v/>
      </c>
      <c r="AR52" s="201" t="str">
        <f t="shared" si="9"/>
        <v/>
      </c>
      <c r="AS52" s="201" t="str">
        <f t="shared" si="10"/>
        <v/>
      </c>
      <c r="AT52" s="201" t="str">
        <f t="shared" si="11"/>
        <v/>
      </c>
    </row>
    <row r="53" spans="2:46" s="203" customFormat="1" ht="15" customHeight="1" x14ac:dyDescent="0.3">
      <c r="B53" s="202">
        <f t="shared" si="22"/>
        <v>17</v>
      </c>
      <c r="C53" s="308">
        <f t="shared" si="12"/>
        <v>28.720000000000027</v>
      </c>
      <c r="D53" s="27">
        <v>1232.3600000000001</v>
      </c>
      <c r="E53" s="309">
        <f t="shared" si="13"/>
        <v>1215.3599999999999</v>
      </c>
      <c r="F53" s="13">
        <v>0.98</v>
      </c>
      <c r="G53" s="9">
        <v>336.18</v>
      </c>
      <c r="H53" s="310">
        <f t="shared" si="3"/>
        <v>1215.1725018599202</v>
      </c>
      <c r="I53" s="310">
        <f t="shared" si="14"/>
        <v>442.9225018599202</v>
      </c>
      <c r="J53" s="311">
        <f t="shared" si="15"/>
        <v>9.8900597917050706E-2</v>
      </c>
      <c r="K53" s="312">
        <f t="shared" si="16"/>
        <v>8.3565459610028398E-2</v>
      </c>
      <c r="L53" s="312">
        <f t="shared" si="17"/>
        <v>3.2277158774373818</v>
      </c>
      <c r="M53" s="312" t="str">
        <f t="shared" si="4"/>
        <v/>
      </c>
      <c r="N53" s="313">
        <f t="shared" si="5"/>
        <v>32.334071356714809</v>
      </c>
      <c r="O53" s="314" t="str">
        <f t="shared" si="6"/>
        <v>Mag</v>
      </c>
      <c r="P53" s="315" t="str">
        <f t="shared" si="7"/>
        <v/>
      </c>
      <c r="Q53" s="316" t="str">
        <f t="shared" si="8"/>
        <v/>
      </c>
      <c r="R53" s="10" t="str">
        <f t="shared" si="0"/>
        <v/>
      </c>
      <c r="S53" s="310" t="str">
        <f t="shared" si="1"/>
        <v/>
      </c>
      <c r="T53" s="9"/>
      <c r="U53" s="8"/>
      <c r="V53" s="197">
        <f>IF(E53="","",ProjTvdAtBit(E53,F53,G53,H53,D53,W53,X53))</f>
        <v>1232.1700152067001</v>
      </c>
      <c r="W53" s="317">
        <f>IF(E53="","",ProjIncAtBit(F53,J53,C53,M53,AJ53,AK53,AI53,$U$13:$U$505))</f>
        <v>0.98</v>
      </c>
      <c r="X53" s="412">
        <f>IF(E53="","",ProjAzmAtBit(F53,G53,J53,C53,M53,AJ53,AK53,N53,O53,AI53,$U$13:$U$505))</f>
        <v>336.18</v>
      </c>
      <c r="Y53" s="569"/>
      <c r="Z53" s="571">
        <v>28.72</v>
      </c>
      <c r="AA53" s="468" t="str">
        <f t="shared" si="20"/>
        <v/>
      </c>
      <c r="AB53" s="476" t="str">
        <f t="shared" si="21"/>
        <v/>
      </c>
      <c r="AC53" s="466"/>
      <c r="AD53" s="471"/>
      <c r="AE53" s="472"/>
      <c r="AI53" s="201">
        <f>IF(E53="","",ProjRollingMotorOut($Q$13:Q53,$M$13:M53))</f>
        <v>7.0056571465612745</v>
      </c>
      <c r="AJ53" s="409">
        <f>IF(OR(E53="",D53=""),0,ProjSlideMetersBetween(E53,D53,$R$13:$R$505,$S$13:$S$505,$U$13:$U$505))</f>
        <v>0</v>
      </c>
      <c r="AK53" s="409" t="str">
        <f>IF(U53="","",ProjParseTF(U53))</f>
        <v/>
      </c>
      <c r="AL53" s="213">
        <f>IF(E53="","",ProjCumN(AL52,E52,F52,G52,E53,F53,G53,FALSE))</f>
        <v>1.9011749084629987</v>
      </c>
      <c r="AM53" s="304">
        <f>IF(E53="","",ProjCumE(AM52,E52,F52,G52,E53,F53,G53,FALSE))</f>
        <v>-1.9364444907832929</v>
      </c>
      <c r="AN53" s="303">
        <f t="shared" si="18"/>
        <v>336.18</v>
      </c>
      <c r="AO53" s="303">
        <f>IF(E53="","",ProjActiveTargetMdEx(D53,W53,V53,ProjTargets_MD,ProjTargets_INC,ProjTargets_AZM,ProjTargets_TVD,F53,H53))</f>
        <v>1600</v>
      </c>
      <c r="AP53" s="201" t="str">
        <f>IF(OR(E53="",E53&lt;$U$2),"",ProjBitN(E53,F53,G53,AL53,D53,W53,X53))</f>
        <v/>
      </c>
      <c r="AQ53" s="201" t="str">
        <f>IF(OR(E53="",E53&lt;$U$2),"",ProjBitE(E53,F53,G53,AM53,D53,W53,X53))</f>
        <v/>
      </c>
      <c r="AR53" s="201" t="str">
        <f t="shared" si="9"/>
        <v/>
      </c>
      <c r="AS53" s="201" t="str">
        <f t="shared" si="10"/>
        <v/>
      </c>
      <c r="AT53" s="201" t="str">
        <f t="shared" si="11"/>
        <v/>
      </c>
    </row>
    <row r="54" spans="2:46" s="203" customFormat="1" ht="15" customHeight="1" x14ac:dyDescent="0.3">
      <c r="B54" s="202">
        <f t="shared" si="22"/>
        <v>17</v>
      </c>
      <c r="C54" s="308">
        <f t="shared" si="12"/>
        <v>28.809999999999945</v>
      </c>
      <c r="D54" s="27">
        <v>1261.17</v>
      </c>
      <c r="E54" s="309">
        <f t="shared" si="13"/>
        <v>1244.17</v>
      </c>
      <c r="F54" s="13">
        <v>0.95</v>
      </c>
      <c r="G54" s="9">
        <v>340.51</v>
      </c>
      <c r="H54" s="310">
        <f t="shared" si="3"/>
        <v>1243.9784157282397</v>
      </c>
      <c r="I54" s="310">
        <f t="shared" si="14"/>
        <v>471.72841572823972</v>
      </c>
      <c r="J54" s="311">
        <f t="shared" si="15"/>
        <v>8.208585104236342E-2</v>
      </c>
      <c r="K54" s="312">
        <f t="shared" si="16"/>
        <v>-3.1239153071849889E-2</v>
      </c>
      <c r="L54" s="312">
        <f t="shared" si="17"/>
        <v>4.5088510933703141</v>
      </c>
      <c r="M54" s="312" t="str">
        <f t="shared" si="4"/>
        <v/>
      </c>
      <c r="N54" s="313">
        <f t="shared" si="5"/>
        <v>112.36879854703064</v>
      </c>
      <c r="O54" s="314" t="str">
        <f t="shared" si="6"/>
        <v>Mag</v>
      </c>
      <c r="P54" s="315" t="str">
        <f t="shared" si="7"/>
        <v/>
      </c>
      <c r="Q54" s="316" t="str">
        <f t="shared" si="8"/>
        <v/>
      </c>
      <c r="R54" s="10">
        <f t="shared" si="0"/>
        <v>1261.17</v>
      </c>
      <c r="S54" s="310">
        <f t="shared" si="1"/>
        <v>1266.17</v>
      </c>
      <c r="T54" s="9">
        <v>5</v>
      </c>
      <c r="U54" s="8" t="s">
        <v>471</v>
      </c>
      <c r="V54" s="197">
        <f>IF(E54="","",ProjTvdAtBit(E54,F54,G54,H54,D54,W54,X54))</f>
        <v>1260.9760789853931</v>
      </c>
      <c r="W54" s="317">
        <f>IF(E54="","",ProjIncAtBit(F54,J54,C54,M54,AJ54,AK54,AI54,$U$13:$U$505))</f>
        <v>0.95</v>
      </c>
      <c r="X54" s="412">
        <f>IF(E54="","",ProjAzmAtBit(F54,G54,J54,C54,M54,AJ54,AK54,N54,O54,AI54,$U$13:$U$505))</f>
        <v>340.51</v>
      </c>
      <c r="Y54" s="569"/>
      <c r="Z54" s="571">
        <v>23.81</v>
      </c>
      <c r="AA54" s="468" t="str">
        <f t="shared" si="20"/>
        <v/>
      </c>
      <c r="AB54" s="476" t="str">
        <f t="shared" si="21"/>
        <v/>
      </c>
      <c r="AC54" s="466"/>
      <c r="AD54" s="471"/>
      <c r="AE54" s="472"/>
      <c r="AI54" s="201">
        <f>IF(E54="","",ProjRollingMotorOut($Q$13:Q54,$M$13:M54))</f>
        <v>7.0056571465612745</v>
      </c>
      <c r="AJ54" s="409">
        <f>IF(OR(E54="",D54=""),0,ProjSlideMetersBetween(E54,D54,$R$13:$R$505,$S$13:$S$505,$U$13:$U$505))</f>
        <v>0</v>
      </c>
      <c r="AK54" s="409">
        <f>IF(U54="","",ProjParseTF(U54))</f>
        <v>160</v>
      </c>
      <c r="AL54" s="213">
        <f>IF(E54="","",ProjCumN(AL53,E53,F53,G53,E54,F54,G54,FALSE))</f>
        <v>2.3517106813784556</v>
      </c>
      <c r="AM54" s="304">
        <f>IF(E54="","",ProjCumE(AM53,E53,F53,G53,E54,F54,G54,FALSE))</f>
        <v>-2.1156312187323425</v>
      </c>
      <c r="AN54" s="303">
        <f t="shared" si="18"/>
        <v>340.51</v>
      </c>
      <c r="AO54" s="303">
        <f>IF(E54="","",ProjActiveTargetMdEx(D54,W54,V54,ProjTargets_MD,ProjTargets_INC,ProjTargets_AZM,ProjTargets_TVD,F54,H54))</f>
        <v>1600</v>
      </c>
      <c r="AP54" s="201" t="str">
        <f>IF(OR(E54="",E54&lt;$U$2),"",ProjBitN(E54,F54,G54,AL54,D54,W54,X54))</f>
        <v/>
      </c>
      <c r="AQ54" s="201" t="str">
        <f>IF(OR(E54="",E54&lt;$U$2),"",ProjBitE(E54,F54,G54,AM54,D54,W54,X54))</f>
        <v/>
      </c>
      <c r="AR54" s="201" t="str">
        <f t="shared" si="9"/>
        <v/>
      </c>
      <c r="AS54" s="201" t="str">
        <f t="shared" si="10"/>
        <v/>
      </c>
      <c r="AT54" s="201" t="str">
        <f t="shared" si="11"/>
        <v/>
      </c>
    </row>
    <row r="55" spans="2:46" s="203" customFormat="1" ht="15" customHeight="1" x14ac:dyDescent="0.3">
      <c r="B55" s="202">
        <f t="shared" si="22"/>
        <v>17</v>
      </c>
      <c r="C55" s="308">
        <f t="shared" si="12"/>
        <v>28.7800000000002</v>
      </c>
      <c r="D55" s="27">
        <v>1289.9500000000003</v>
      </c>
      <c r="E55" s="309">
        <f t="shared" si="13"/>
        <v>1272.95</v>
      </c>
      <c r="F55" s="13">
        <v>0.24</v>
      </c>
      <c r="G55" s="9">
        <v>220.05</v>
      </c>
      <c r="H55" s="310">
        <f t="shared" si="3"/>
        <v>1272.7568638931864</v>
      </c>
      <c r="I55" s="310">
        <f t="shared" si="14"/>
        <v>500.50686389318639</v>
      </c>
      <c r="J55" s="311">
        <f t="shared" si="15"/>
        <v>1.1377153093241623</v>
      </c>
      <c r="K55" s="312">
        <f t="shared" si="16"/>
        <v>-0.74009728978457323</v>
      </c>
      <c r="L55" s="312">
        <f t="shared" si="17"/>
        <v>-125.56636553161928</v>
      </c>
      <c r="M55" s="312">
        <f t="shared" si="4"/>
        <v>5</v>
      </c>
      <c r="N55" s="313">
        <f t="shared" si="5"/>
        <v>130.58020423679054</v>
      </c>
      <c r="O55" s="314" t="str">
        <f t="shared" si="6"/>
        <v>Mag</v>
      </c>
      <c r="P55" s="315">
        <f t="shared" si="7"/>
        <v>-0.14199999999999999</v>
      </c>
      <c r="Q55" s="316">
        <f t="shared" si="8"/>
        <v>6.5486893204699239</v>
      </c>
      <c r="R55" s="10" t="str">
        <f t="shared" si="0"/>
        <v/>
      </c>
      <c r="S55" s="310" t="str">
        <f t="shared" si="1"/>
        <v/>
      </c>
      <c r="T55" s="9"/>
      <c r="U55" s="8"/>
      <c r="V55" s="197">
        <f>IF(E55="","",ProjTvdAtBit(E55,F55,G55,H55,D55,W55,X55))</f>
        <v>1289.7567147527159</v>
      </c>
      <c r="W55" s="317">
        <f>IF(E55="","",ProjIncAtBit(F55,J55,C55,M55,AJ55,AK55,AI55,$U$13:$U$505))</f>
        <v>0.24</v>
      </c>
      <c r="X55" s="412">
        <f>IF(E55="","",ProjAzmAtBit(F55,G55,J55,C55,M55,AJ55,AK55,N55,O55,AI55,$U$13:$U$505))</f>
        <v>220.05</v>
      </c>
      <c r="Y55" s="569"/>
      <c r="Z55" s="571">
        <v>28.78</v>
      </c>
      <c r="AA55" s="468" t="str">
        <f t="shared" si="20"/>
        <v/>
      </c>
      <c r="AB55" s="476" t="str">
        <f t="shared" si="21"/>
        <v/>
      </c>
      <c r="AC55" s="466"/>
      <c r="AD55" s="471"/>
      <c r="AE55" s="472"/>
      <c r="AI55" s="201">
        <f>IF(E55="","",ProjRollingMotorOut($Q$13:Q55,$M$13:M55))</f>
        <v>8.0426431759290953</v>
      </c>
      <c r="AJ55" s="409">
        <f>IF(OR(E55="",D55=""),0,ProjSlideMetersBetween(E55,D55,$R$13:$R$505,$S$13:$S$505,$U$13:$U$505))</f>
        <v>0</v>
      </c>
      <c r="AK55" s="409" t="str">
        <f>IF(U55="","",ProjParseTF(U55))</f>
        <v/>
      </c>
      <c r="AL55" s="213">
        <f>IF(E55="","",ProjCumN(AL54,E54,F54,G54,E55,F55,G55,FALSE))</f>
        <v>2.5304887873092916</v>
      </c>
      <c r="AM55" s="304">
        <f>IF(E55="","",ProjCumE(AM54,E54,F54,G54,E55,F55,G55,FALSE))</f>
        <v>-2.2340218991579266</v>
      </c>
      <c r="AN55" s="303">
        <f t="shared" si="18"/>
        <v>220.05</v>
      </c>
      <c r="AO55" s="303">
        <f>IF(E55="","",ProjActiveTargetMdEx(D55,W55,V55,ProjTargets_MD,ProjTargets_INC,ProjTargets_AZM,ProjTargets_TVD,F55,H55))</f>
        <v>1600</v>
      </c>
      <c r="AP55" s="201" t="str">
        <f>IF(OR(E55="",E55&lt;$U$2),"",ProjBitN(E55,F55,G55,AL55,D55,W55,X55))</f>
        <v/>
      </c>
      <c r="AQ55" s="201" t="str">
        <f>IF(OR(E55="",E55&lt;$U$2),"",ProjBitE(E55,F55,G55,AM55,D55,W55,X55))</f>
        <v/>
      </c>
      <c r="AR55" s="201" t="str">
        <f t="shared" si="9"/>
        <v/>
      </c>
      <c r="AS55" s="201" t="str">
        <f t="shared" si="10"/>
        <v/>
      </c>
      <c r="AT55" s="201" t="str">
        <f t="shared" si="11"/>
        <v/>
      </c>
    </row>
    <row r="56" spans="2:46" s="203" customFormat="1" ht="15" customHeight="1" x14ac:dyDescent="0.3">
      <c r="B56" s="202">
        <f t="shared" si="22"/>
        <v>17</v>
      </c>
      <c r="C56" s="308">
        <f t="shared" si="12"/>
        <v>28.649999999999636</v>
      </c>
      <c r="D56" s="27">
        <v>1318.6</v>
      </c>
      <c r="E56" s="309">
        <f t="shared" si="13"/>
        <v>1301.5999999999999</v>
      </c>
      <c r="F56" s="13">
        <v>0.2</v>
      </c>
      <c r="G56" s="9">
        <v>258.38</v>
      </c>
      <c r="H56" s="310">
        <f t="shared" si="3"/>
        <v>1301.4066526930501</v>
      </c>
      <c r="I56" s="310">
        <f t="shared" si="14"/>
        <v>529.15665269305009</v>
      </c>
      <c r="J56" s="311">
        <f t="shared" si="15"/>
        <v>0.15634227517462645</v>
      </c>
      <c r="K56" s="312">
        <f t="shared" si="16"/>
        <v>-4.1884816753926878E-2</v>
      </c>
      <c r="L56" s="312">
        <f t="shared" si="17"/>
        <v>40.136125654450431</v>
      </c>
      <c r="M56" s="312" t="str">
        <f t="shared" si="4"/>
        <v/>
      </c>
      <c r="N56" s="313">
        <f t="shared" si="5"/>
        <v>105.53961709294678</v>
      </c>
      <c r="O56" s="314" t="str">
        <f t="shared" si="6"/>
        <v>Mag</v>
      </c>
      <c r="P56" s="315" t="str">
        <f t="shared" si="7"/>
        <v/>
      </c>
      <c r="Q56" s="316" t="str">
        <f t="shared" si="8"/>
        <v/>
      </c>
      <c r="R56" s="10" t="str">
        <f t="shared" si="0"/>
        <v/>
      </c>
      <c r="S56" s="310" t="str">
        <f t="shared" si="1"/>
        <v/>
      </c>
      <c r="T56" s="9"/>
      <c r="U56" s="8"/>
      <c r="V56" s="197">
        <f>IF(E56="","",ProjTvdAtBit(E56,F56,G56,H56,D56,W56,X56))</f>
        <v>1318.4065491232325</v>
      </c>
      <c r="W56" s="317">
        <f>IF(E56="","",ProjIncAtBit(F56,J56,C56,M56,AJ56,AK56,AI56,$U$13:$U$505))</f>
        <v>0.2</v>
      </c>
      <c r="X56" s="412">
        <f>IF(E56="","",ProjAzmAtBit(F56,G56,J56,C56,M56,AJ56,AK56,N56,O56,AI56,$U$13:$U$505))</f>
        <v>258.38</v>
      </c>
      <c r="Y56" s="569"/>
      <c r="Z56" s="571">
        <v>28.65</v>
      </c>
      <c r="AA56" s="468" t="str">
        <f t="shared" si="20"/>
        <v/>
      </c>
      <c r="AB56" s="476" t="str">
        <f t="shared" si="21"/>
        <v/>
      </c>
      <c r="AC56" s="466"/>
      <c r="AD56" s="471"/>
      <c r="AE56" s="472"/>
      <c r="AI56" s="201">
        <f>IF(E56="","",ProjRollingMotorOut($Q$13:Q56,$M$13:M56))</f>
        <v>8.0426431759290953</v>
      </c>
      <c r="AJ56" s="409">
        <f>IF(OR(E56="",D56=""),0,ProjSlideMetersBetween(E56,D56,$R$13:$R$505,$S$13:$S$505,$U$13:$U$505))</f>
        <v>0</v>
      </c>
      <c r="AK56" s="409" t="str">
        <f>IF(U56="","",ProjParseTF(U56))</f>
        <v/>
      </c>
      <c r="AL56" s="213">
        <f>IF(E56="","",ProjCumN(AL55,E55,F55,G55,E56,F56,G56,FALSE))</f>
        <v>2.4744848002874971</v>
      </c>
      <c r="AM56" s="304">
        <f>IF(E56="","",ProjCumE(AM55,E55,F55,G55,E56,F56,G56,FALSE))</f>
        <v>-2.3216107897143905</v>
      </c>
      <c r="AN56" s="303">
        <f t="shared" si="18"/>
        <v>258.38</v>
      </c>
      <c r="AO56" s="303">
        <f>IF(E56="","",ProjActiveTargetMdEx(D56,W56,V56,ProjTargets_MD,ProjTargets_INC,ProjTargets_AZM,ProjTargets_TVD,F56,H56))</f>
        <v>1600</v>
      </c>
      <c r="AP56" s="201" t="str">
        <f>IF(OR(E56="",E56&lt;$U$2),"",ProjBitN(E56,F56,G56,AL56,D56,W56,X56))</f>
        <v/>
      </c>
      <c r="AQ56" s="201" t="str">
        <f>IF(OR(E56="",E56&lt;$U$2),"",ProjBitE(E56,F56,G56,AM56,D56,W56,X56))</f>
        <v/>
      </c>
      <c r="AR56" s="201" t="str">
        <f t="shared" si="9"/>
        <v/>
      </c>
      <c r="AS56" s="201" t="str">
        <f t="shared" si="10"/>
        <v/>
      </c>
      <c r="AT56" s="201" t="str">
        <f t="shared" si="11"/>
        <v/>
      </c>
    </row>
    <row r="57" spans="2:46" s="203" customFormat="1" ht="15" customHeight="1" x14ac:dyDescent="0.3">
      <c r="B57" s="202">
        <f t="shared" si="22"/>
        <v>17</v>
      </c>
      <c r="C57" s="308">
        <f t="shared" si="12"/>
        <v>28.840000000000146</v>
      </c>
      <c r="D57" s="27">
        <v>1347.44</v>
      </c>
      <c r="E57" s="309">
        <f t="shared" si="13"/>
        <v>1330.44</v>
      </c>
      <c r="F57" s="13">
        <v>0.22</v>
      </c>
      <c r="G57" s="9">
        <v>281.24</v>
      </c>
      <c r="H57" s="310">
        <f t="shared" si="3"/>
        <v>1330.2464589803483</v>
      </c>
      <c r="I57" s="310">
        <f t="shared" si="14"/>
        <v>557.99645898034828</v>
      </c>
      <c r="J57" s="311">
        <f t="shared" si="15"/>
        <v>8.894820949328372E-2</v>
      </c>
      <c r="K57" s="312">
        <f t="shared" si="16"/>
        <v>2.0804438280166319E-2</v>
      </c>
      <c r="L57" s="312">
        <f t="shared" si="17"/>
        <v>23.77947295423013</v>
      </c>
      <c r="M57" s="312" t="str">
        <f t="shared" si="4"/>
        <v/>
      </c>
      <c r="N57" s="313">
        <f t="shared" si="5"/>
        <v>76.473572594279631</v>
      </c>
      <c r="O57" s="314" t="str">
        <f t="shared" si="6"/>
        <v>Mag</v>
      </c>
      <c r="P57" s="315" t="str">
        <f t="shared" si="7"/>
        <v/>
      </c>
      <c r="Q57" s="316" t="str">
        <f t="shared" si="8"/>
        <v/>
      </c>
      <c r="R57" s="10" t="str">
        <f t="shared" si="0"/>
        <v/>
      </c>
      <c r="S57" s="310" t="str">
        <f t="shared" si="1"/>
        <v/>
      </c>
      <c r="T57" s="9"/>
      <c r="U57" s="8"/>
      <c r="V57" s="197">
        <f>IF(E57="","",ProjTvdAtBit(E57,F57,G57,H57,D57,W57,X57))</f>
        <v>1347.2463336608957</v>
      </c>
      <c r="W57" s="317">
        <f>IF(E57="","",ProjIncAtBit(F57,J57,C57,M57,AJ57,AK57,AI57,$U$13:$U$505))</f>
        <v>0.22</v>
      </c>
      <c r="X57" s="412">
        <f>IF(E57="","",ProjAzmAtBit(F57,G57,J57,C57,M57,AJ57,AK57,N57,O57,AI57,$U$13:$U$505))</f>
        <v>281.24</v>
      </c>
      <c r="Y57" s="569"/>
      <c r="Z57" s="571">
        <v>28.84</v>
      </c>
      <c r="AA57" s="468" t="str">
        <f t="shared" si="20"/>
        <v/>
      </c>
      <c r="AB57" s="476" t="str">
        <f t="shared" si="21"/>
        <v/>
      </c>
      <c r="AC57" s="466"/>
      <c r="AD57" s="471"/>
      <c r="AE57" s="472"/>
      <c r="AI57" s="201">
        <f>IF(E57="","",ProjRollingMotorOut($Q$13:Q57,$M$13:M57))</f>
        <v>8.0426431759290953</v>
      </c>
      <c r="AJ57" s="409">
        <f>IF(OR(E57="",D57=""),0,ProjSlideMetersBetween(E57,D57,$R$13:$R$505,$S$13:$S$505,$U$13:$U$505))</f>
        <v>0</v>
      </c>
      <c r="AK57" s="409" t="str">
        <f>IF(U57="","",ProjParseTF(U57))</f>
        <v/>
      </c>
      <c r="AL57" s="213">
        <f>IF(E57="","",ProjCumN(AL56,E56,F56,G56,E57,F57,G57,FALSE))</f>
        <v>2.4751387108006182</v>
      </c>
      <c r="AM57" s="304">
        <f>IF(E57="","",ProjCumE(AM56,E56,F56,G56,E57,F57,G57,FALSE))</f>
        <v>-2.4252210623469406</v>
      </c>
      <c r="AN57" s="303">
        <f t="shared" si="18"/>
        <v>281.24</v>
      </c>
      <c r="AO57" s="303">
        <f>IF(E57="","",ProjActiveTargetMdEx(D57,W57,V57,ProjTargets_MD,ProjTargets_INC,ProjTargets_AZM,ProjTargets_TVD,F57,H57))</f>
        <v>1600</v>
      </c>
      <c r="AP57" s="201" t="str">
        <f>IF(OR(E57="",E57&lt;$U$2),"",ProjBitN(E57,F57,G57,AL57,D57,W57,X57))</f>
        <v/>
      </c>
      <c r="AQ57" s="201" t="str">
        <f>IF(OR(E57="",E57&lt;$U$2),"",ProjBitE(E57,F57,G57,AM57,D57,W57,X57))</f>
        <v/>
      </c>
      <c r="AR57" s="201" t="str">
        <f t="shared" si="9"/>
        <v/>
      </c>
      <c r="AS57" s="201" t="str">
        <f t="shared" si="10"/>
        <v/>
      </c>
      <c r="AT57" s="201" t="str">
        <f t="shared" si="11"/>
        <v/>
      </c>
    </row>
    <row r="58" spans="2:46" s="203" customFormat="1" ht="15" customHeight="1" x14ac:dyDescent="0.3">
      <c r="B58" s="202">
        <f t="shared" si="22"/>
        <v>17</v>
      </c>
      <c r="C58" s="308">
        <f t="shared" si="12"/>
        <v>28.759999999999991</v>
      </c>
      <c r="D58" s="27">
        <v>1376.2</v>
      </c>
      <c r="E58" s="309">
        <f t="shared" si="13"/>
        <v>1359.2</v>
      </c>
      <c r="F58" s="13">
        <v>0.18</v>
      </c>
      <c r="G58" s="9">
        <v>266.62</v>
      </c>
      <c r="H58" s="310">
        <f t="shared" si="3"/>
        <v>1359.0062837645862</v>
      </c>
      <c r="I58" s="310">
        <f t="shared" si="14"/>
        <v>586.75628376458621</v>
      </c>
      <c r="J58" s="311">
        <f t="shared" si="15"/>
        <v>6.7314470220177072E-2</v>
      </c>
      <c r="K58" s="312">
        <f t="shared" si="16"/>
        <v>-4.1724617524339383E-2</v>
      </c>
      <c r="L58" s="312">
        <f t="shared" si="17"/>
        <v>-15.250347705146044</v>
      </c>
      <c r="M58" s="312" t="str">
        <f t="shared" si="4"/>
        <v/>
      </c>
      <c r="N58" s="313">
        <f t="shared" si="5"/>
        <v>128.3049029175022</v>
      </c>
      <c r="O58" s="314" t="str">
        <f t="shared" si="6"/>
        <v>Mag</v>
      </c>
      <c r="P58" s="315" t="str">
        <f t="shared" si="7"/>
        <v/>
      </c>
      <c r="Q58" s="316" t="str">
        <f t="shared" si="8"/>
        <v/>
      </c>
      <c r="R58" s="10" t="str">
        <f t="shared" si="0"/>
        <v/>
      </c>
      <c r="S58" s="310" t="str">
        <f t="shared" si="1"/>
        <v/>
      </c>
      <c r="T58" s="9"/>
      <c r="U58" s="8"/>
      <c r="V58" s="197">
        <f>IF(E58="","",ProjTvdAtBit(E58,F58,G58,H58,D58,W58,X58))</f>
        <v>1376.0061998730177</v>
      </c>
      <c r="W58" s="317">
        <f>IF(E58="","",ProjIncAtBit(F58,J58,C58,M58,AJ58,AK58,AI58,$U$13:$U$505))</f>
        <v>0.18</v>
      </c>
      <c r="X58" s="412">
        <f>IF(E58="","",ProjAzmAtBit(F58,G58,J58,C58,M58,AJ58,AK58,N58,O58,AI58,$U$13:$U$505))</f>
        <v>266.62</v>
      </c>
      <c r="Y58" s="569"/>
      <c r="Z58" s="571">
        <v>28.76</v>
      </c>
      <c r="AA58" s="468" t="str">
        <f t="shared" si="20"/>
        <v/>
      </c>
      <c r="AB58" s="476" t="str">
        <f t="shared" si="21"/>
        <v/>
      </c>
      <c r="AC58" s="466"/>
      <c r="AD58" s="471"/>
      <c r="AE58" s="472"/>
      <c r="AI58" s="201">
        <f>IF(E58="","",ProjRollingMotorOut($Q$13:Q58,$M$13:M58))</f>
        <v>8.0426431759290953</v>
      </c>
      <c r="AJ58" s="409">
        <f>IF(OR(E58="",D58=""),0,ProjSlideMetersBetween(E58,D58,$R$13:$R$505,$S$13:$S$505,$U$13:$U$505))</f>
        <v>0</v>
      </c>
      <c r="AK58" s="409" t="str">
        <f>IF(U58="","",ProjParseTF(U58))</f>
        <v/>
      </c>
      <c r="AL58" s="213">
        <f>IF(E58="","",ProjCumN(AL57,E57,F57,G57,E58,F58,G58,FALSE))</f>
        <v>2.4832377069720821</v>
      </c>
      <c r="AM58" s="304">
        <f>IF(E58="","",ProjCumE(AM57,E57,F57,G57,E58,F58,G58,FALSE))</f>
        <v>-2.5244745528783898</v>
      </c>
      <c r="AN58" s="303">
        <f t="shared" si="18"/>
        <v>266.62</v>
      </c>
      <c r="AO58" s="303">
        <f>IF(E58="","",ProjActiveTargetMdEx(D58,W58,V58,ProjTargets_MD,ProjTargets_INC,ProjTargets_AZM,ProjTargets_TVD,F58,H58))</f>
        <v>1600</v>
      </c>
      <c r="AP58" s="201" t="str">
        <f>IF(OR(E58="",E58&lt;$U$2),"",ProjBitN(E58,F58,G58,AL58,D58,W58,X58))</f>
        <v/>
      </c>
      <c r="AQ58" s="201" t="str">
        <f>IF(OR(E58="",E58&lt;$U$2),"",ProjBitE(E58,F58,G58,AM58,D58,W58,X58))</f>
        <v/>
      </c>
      <c r="AR58" s="201" t="str">
        <f t="shared" si="9"/>
        <v/>
      </c>
      <c r="AS58" s="201" t="str">
        <f t="shared" si="10"/>
        <v/>
      </c>
      <c r="AT58" s="201" t="str">
        <f t="shared" si="11"/>
        <v/>
      </c>
    </row>
    <row r="59" spans="2:46" s="203" customFormat="1" ht="15" customHeight="1" x14ac:dyDescent="0.3">
      <c r="B59" s="202">
        <f t="shared" si="22"/>
        <v>17</v>
      </c>
      <c r="C59" s="308">
        <f t="shared" si="12"/>
        <v>28.799999999999955</v>
      </c>
      <c r="D59" s="27">
        <v>1405</v>
      </c>
      <c r="E59" s="309">
        <f t="shared" si="13"/>
        <v>1388</v>
      </c>
      <c r="F59" s="13">
        <v>0.22</v>
      </c>
      <c r="G59" s="9">
        <v>327.36</v>
      </c>
      <c r="H59" s="310">
        <f t="shared" si="3"/>
        <v>1387.8061083051305</v>
      </c>
      <c r="I59" s="310">
        <f t="shared" si="14"/>
        <v>615.55610830513046</v>
      </c>
      <c r="J59" s="311">
        <f t="shared" si="15"/>
        <v>0.21370424845979216</v>
      </c>
      <c r="K59" s="312">
        <f t="shared" si="16"/>
        <v>4.1666666666666741E-2</v>
      </c>
      <c r="L59" s="312">
        <f t="shared" si="17"/>
        <v>63.270833333333442</v>
      </c>
      <c r="M59" s="312" t="str">
        <f t="shared" si="4"/>
        <v/>
      </c>
      <c r="N59" s="313">
        <f t="shared" si="5"/>
        <v>78.756824082158658</v>
      </c>
      <c r="O59" s="314" t="str">
        <f t="shared" si="6"/>
        <v>Mag</v>
      </c>
      <c r="P59" s="315" t="str">
        <f t="shared" si="7"/>
        <v/>
      </c>
      <c r="Q59" s="316" t="str">
        <f t="shared" si="8"/>
        <v/>
      </c>
      <c r="R59" s="10">
        <f t="shared" si="0"/>
        <v>1405</v>
      </c>
      <c r="S59" s="310">
        <f t="shared" si="1"/>
        <v>1409</v>
      </c>
      <c r="T59" s="9">
        <v>4</v>
      </c>
      <c r="U59" s="8" t="s">
        <v>471</v>
      </c>
      <c r="V59" s="197">
        <f>IF(E59="","",ProjTvdAtBit(E59,F59,G59,H59,D59,W59,X59))</f>
        <v>1404.8059829856779</v>
      </c>
      <c r="W59" s="317">
        <f>IF(E59="","",ProjIncAtBit(F59,J59,C59,M59,AJ59,AK59,AI59,$U$13:$U$505))</f>
        <v>0.22</v>
      </c>
      <c r="X59" s="412">
        <f>IF(E59="","",ProjAzmAtBit(F59,G59,J59,C59,M59,AJ59,AK59,N59,O59,AI59,$U$13:$U$505))</f>
        <v>327.36</v>
      </c>
      <c r="Y59" s="569"/>
      <c r="Z59" s="571">
        <v>24.8</v>
      </c>
      <c r="AA59" s="468" t="str">
        <f t="shared" si="20"/>
        <v/>
      </c>
      <c r="AB59" s="476" t="str">
        <f t="shared" si="21"/>
        <v/>
      </c>
      <c r="AC59" s="466"/>
      <c r="AD59" s="471"/>
      <c r="AE59" s="472"/>
      <c r="AI59" s="201">
        <f>IF(E59="","",ProjRollingMotorOut($Q$13:Q59,$M$13:M59))</f>
        <v>8.0426431759290953</v>
      </c>
      <c r="AJ59" s="409">
        <f>IF(OR(E59="",D59=""),0,ProjSlideMetersBetween(E59,D59,$R$13:$R$505,$S$13:$S$505,$U$13:$U$505))</f>
        <v>0</v>
      </c>
      <c r="AK59" s="409">
        <f>IF(U59="","",ProjParseTF(U59))</f>
        <v>160</v>
      </c>
      <c r="AL59" s="213">
        <f>IF(E59="","",ProjCumN(AL58,E58,F58,G58,E59,F59,G59,FALSE))</f>
        <v>2.5271305457440718</v>
      </c>
      <c r="AM59" s="304">
        <f>IF(E59="","",ProjCumE(AM58,E58,F58,G58,E59,F59,G59,FALSE))</f>
        <v>-2.5994569682353381</v>
      </c>
      <c r="AN59" s="303">
        <f t="shared" si="18"/>
        <v>327.36</v>
      </c>
      <c r="AO59" s="303">
        <f>IF(E59="","",ProjActiveTargetMdEx(D59,W59,V59,ProjTargets_MD,ProjTargets_INC,ProjTargets_AZM,ProjTargets_TVD,F59,H59))</f>
        <v>1600</v>
      </c>
      <c r="AP59" s="201" t="str">
        <f>IF(OR(E59="",E59&lt;$U$2),"",ProjBitN(E59,F59,G59,AL59,D59,W59,X59))</f>
        <v/>
      </c>
      <c r="AQ59" s="201" t="str">
        <f>IF(OR(E59="",E59&lt;$U$2),"",ProjBitE(E59,F59,G59,AM59,D59,W59,X59))</f>
        <v/>
      </c>
      <c r="AR59" s="201" t="str">
        <f t="shared" si="9"/>
        <v/>
      </c>
      <c r="AS59" s="201" t="str">
        <f t="shared" si="10"/>
        <v/>
      </c>
      <c r="AT59" s="201" t="str">
        <f t="shared" si="11"/>
        <v/>
      </c>
    </row>
    <row r="60" spans="2:46" s="203" customFormat="1" ht="15" customHeight="1" x14ac:dyDescent="0.3">
      <c r="B60" s="202">
        <f t="shared" si="22"/>
        <v>17</v>
      </c>
      <c r="C60" s="308">
        <f t="shared" si="12"/>
        <v>28.740000000000236</v>
      </c>
      <c r="D60" s="27">
        <v>1433.7400000000002</v>
      </c>
      <c r="E60" s="309">
        <f t="shared" si="13"/>
        <v>1416.74</v>
      </c>
      <c r="F60" s="13">
        <v>0.7</v>
      </c>
      <c r="G60" s="9">
        <v>40.22</v>
      </c>
      <c r="H60" s="310">
        <f t="shared" si="3"/>
        <v>1416.5451820623543</v>
      </c>
      <c r="I60" s="310">
        <f t="shared" si="14"/>
        <v>644.29518206235434</v>
      </c>
      <c r="J60" s="311">
        <f t="shared" si="15"/>
        <v>0.69838203147439315</v>
      </c>
      <c r="K60" s="312">
        <f t="shared" si="16"/>
        <v>0.50104384133611679</v>
      </c>
      <c r="L60" s="312">
        <f t="shared" si="17"/>
        <v>76.054279749478042</v>
      </c>
      <c r="M60" s="312">
        <f t="shared" si="4"/>
        <v>4</v>
      </c>
      <c r="N60" s="313">
        <f t="shared" si="5"/>
        <v>44.156871539662312</v>
      </c>
      <c r="O60" s="314" t="str">
        <f t="shared" si="6"/>
        <v>Mag</v>
      </c>
      <c r="P60" s="315">
        <f t="shared" si="7"/>
        <v>0.12</v>
      </c>
      <c r="Q60" s="316">
        <f t="shared" si="8"/>
        <v>5.0178748961435558</v>
      </c>
      <c r="R60" s="10" t="str">
        <f t="shared" si="0"/>
        <v/>
      </c>
      <c r="S60" s="310" t="str">
        <f t="shared" si="1"/>
        <v/>
      </c>
      <c r="T60" s="9"/>
      <c r="U60" s="8"/>
      <c r="V60" s="197">
        <f>IF(E60="","",ProjTvdAtBit(E60,F60,G60,H60,D60,W60,X60))</f>
        <v>1433.5439133465823</v>
      </c>
      <c r="W60" s="317">
        <f>IF(E60="","",ProjIncAtBit(F60,J60,C60,M60,AJ60,AK60,AI60,$U$13:$U$505))</f>
        <v>0.7</v>
      </c>
      <c r="X60" s="412">
        <f>IF(E60="","",ProjAzmAtBit(F60,G60,J60,C60,M60,AJ60,AK60,N60,O60,AI60,$U$13:$U$505))</f>
        <v>40.22</v>
      </c>
      <c r="Y60" s="569"/>
      <c r="Z60" s="571">
        <v>28.74</v>
      </c>
      <c r="AA60" s="468" t="str">
        <f t="shared" si="20"/>
        <v/>
      </c>
      <c r="AB60" s="476" t="str">
        <f t="shared" si="21"/>
        <v/>
      </c>
      <c r="AC60" s="466"/>
      <c r="AD60" s="471"/>
      <c r="AE60" s="472"/>
      <c r="AI60" s="201">
        <f>IF(E60="","",ProjRollingMotorOut($Q$13:Q60,$M$13:M60))</f>
        <v>8.2088153194775408</v>
      </c>
      <c r="AJ60" s="409">
        <f>IF(OR(E60="",D60=""),0,ProjSlideMetersBetween(E60,D60,$R$13:$R$505,$S$13:$S$505,$U$13:$U$505))</f>
        <v>0</v>
      </c>
      <c r="AK60" s="409" t="str">
        <f>IF(U60="","",ProjParseTF(U60))</f>
        <v/>
      </c>
      <c r="AL60" s="213">
        <f>IF(E60="","",ProjCumN(AL59,E59,F59,G59,E60,F60,G60,FALSE))</f>
        <v>2.7076467490083815</v>
      </c>
      <c r="AM60" s="304">
        <f>IF(E60="","",ProjCumE(AM59,E59,F59,G59,E60,F60,G60,FALSE))</f>
        <v>-2.5158538033216979</v>
      </c>
      <c r="AN60" s="303">
        <f t="shared" si="18"/>
        <v>40.22</v>
      </c>
      <c r="AO60" s="303">
        <f>IF(E60="","",ProjActiveTargetMdEx(D60,W60,V60,ProjTargets_MD,ProjTargets_INC,ProjTargets_AZM,ProjTargets_TVD,F60,H60))</f>
        <v>1600</v>
      </c>
      <c r="AP60" s="201" t="str">
        <f>IF(OR(E60="",E60&lt;$U$2),"",ProjBitN(E60,F60,G60,AL60,D60,W60,X60))</f>
        <v/>
      </c>
      <c r="AQ60" s="201" t="str">
        <f>IF(OR(E60="",E60&lt;$U$2),"",ProjBitE(E60,F60,G60,AM60,D60,W60,X60))</f>
        <v/>
      </c>
      <c r="AR60" s="201" t="str">
        <f t="shared" si="9"/>
        <v/>
      </c>
      <c r="AS60" s="201" t="str">
        <f t="shared" si="10"/>
        <v/>
      </c>
      <c r="AT60" s="201" t="str">
        <f t="shared" si="11"/>
        <v/>
      </c>
    </row>
    <row r="61" spans="2:46" s="203" customFormat="1" ht="15" customHeight="1" x14ac:dyDescent="0.3">
      <c r="B61" s="202">
        <f t="shared" si="22"/>
        <v>17</v>
      </c>
      <c r="C61" s="308">
        <f t="shared" si="12"/>
        <v>28.8599999999999</v>
      </c>
      <c r="D61" s="27">
        <v>1462.6000000000001</v>
      </c>
      <c r="E61" s="309">
        <f t="shared" si="13"/>
        <v>1445.6</v>
      </c>
      <c r="F61" s="13">
        <v>0.87</v>
      </c>
      <c r="G61" s="9">
        <v>31.07</v>
      </c>
      <c r="H61" s="310">
        <f t="shared" si="3"/>
        <v>1445.4024734080185</v>
      </c>
      <c r="I61" s="310">
        <f t="shared" si="14"/>
        <v>673.15247340801852</v>
      </c>
      <c r="J61" s="311">
        <f t="shared" si="15"/>
        <v>0.2190305309839844</v>
      </c>
      <c r="K61" s="312">
        <f t="shared" si="16"/>
        <v>0.17671517671517736</v>
      </c>
      <c r="L61" s="312">
        <f t="shared" si="17"/>
        <v>-9.5114345114345422</v>
      </c>
      <c r="M61" s="312" t="str">
        <f t="shared" si="4"/>
        <v/>
      </c>
      <c r="N61" s="313">
        <f t="shared" si="5"/>
        <v>36.214954101603887</v>
      </c>
      <c r="O61" s="314" t="str">
        <f t="shared" si="6"/>
        <v>Mag</v>
      </c>
      <c r="P61" s="315" t="str">
        <f t="shared" si="7"/>
        <v/>
      </c>
      <c r="Q61" s="316" t="str">
        <f t="shared" si="8"/>
        <v/>
      </c>
      <c r="R61" s="10" t="str">
        <f t="shared" si="0"/>
        <v/>
      </c>
      <c r="S61" s="310" t="str">
        <f t="shared" si="1"/>
        <v/>
      </c>
      <c r="T61" s="9"/>
      <c r="U61" s="8"/>
      <c r="V61" s="197">
        <f>IF(E61="","",ProjTvdAtBit(E61,F61,G61,H61,D61,W61,X61))</f>
        <v>1462.4005136438109</v>
      </c>
      <c r="W61" s="317">
        <f>IF(E61="","",ProjIncAtBit(F61,J61,C61,M61,AJ61,AK61,AI61,$U$13:$U$505))</f>
        <v>0.87</v>
      </c>
      <c r="X61" s="412">
        <f>IF(E61="","",ProjAzmAtBit(F61,G61,J61,C61,M61,AJ61,AK61,N61,O61,AI61,$U$13:$U$505))</f>
        <v>31.07</v>
      </c>
      <c r="Y61" s="569"/>
      <c r="Z61" s="571">
        <v>28.86</v>
      </c>
      <c r="AA61" s="468" t="str">
        <f t="shared" si="20"/>
        <v/>
      </c>
      <c r="AB61" s="476" t="str">
        <f t="shared" si="21"/>
        <v/>
      </c>
      <c r="AC61" s="466"/>
      <c r="AD61" s="471"/>
      <c r="AE61" s="472"/>
      <c r="AI61" s="201">
        <f>IF(E61="","",ProjRollingMotorOut($Q$13:Q61,$M$13:M61))</f>
        <v>8.2088153194775408</v>
      </c>
      <c r="AJ61" s="409">
        <f>IF(OR(E61="",D61=""),0,ProjSlideMetersBetween(E61,D61,$R$13:$R$505,$S$13:$S$505,$U$13:$U$505))</f>
        <v>0</v>
      </c>
      <c r="AK61" s="409" t="str">
        <f>IF(U61="","",ProjParseTF(U61))</f>
        <v/>
      </c>
      <c r="AL61" s="213">
        <f>IF(E61="","",ProjCumN(AL60,E60,F60,G60,E61,F61,G61,FALSE))</f>
        <v>3.0299270241467204</v>
      </c>
      <c r="AM61" s="304">
        <f>IF(E61="","",ProjCumE(AM60,E60,F60,G60,E61,F61,G61,FALSE))</f>
        <v>-2.288942746573686</v>
      </c>
      <c r="AN61" s="303">
        <f t="shared" si="18"/>
        <v>31.07</v>
      </c>
      <c r="AO61" s="303">
        <f>IF(E61="","",ProjActiveTargetMdEx(D61,W61,V61,ProjTargets_MD,ProjTargets_INC,ProjTargets_AZM,ProjTargets_TVD,F61,H61))</f>
        <v>1600</v>
      </c>
      <c r="AP61" s="201" t="str">
        <f>IF(OR(E61="",E61&lt;$U$2),"",ProjBitN(E61,F61,G61,AL61,D61,W61,X61))</f>
        <v/>
      </c>
      <c r="AQ61" s="201" t="str">
        <f>IF(OR(E61="",E61&lt;$U$2),"",ProjBitE(E61,F61,G61,AM61,D61,W61,X61))</f>
        <v/>
      </c>
      <c r="AR61" s="201" t="str">
        <f t="shared" si="9"/>
        <v/>
      </c>
      <c r="AS61" s="201" t="str">
        <f t="shared" si="10"/>
        <v/>
      </c>
      <c r="AT61" s="201" t="str">
        <f t="shared" si="11"/>
        <v/>
      </c>
    </row>
    <row r="62" spans="2:46" s="203" customFormat="1" ht="15" customHeight="1" x14ac:dyDescent="0.3">
      <c r="B62" s="202">
        <f t="shared" si="22"/>
        <v>17</v>
      </c>
      <c r="C62" s="308">
        <f t="shared" si="12"/>
        <v>28.830000000000155</v>
      </c>
      <c r="D62" s="27">
        <v>1491.4300000000003</v>
      </c>
      <c r="E62" s="309">
        <f t="shared" si="13"/>
        <v>1474.43</v>
      </c>
      <c r="F62" s="13">
        <v>1.0900000000000001</v>
      </c>
      <c r="G62" s="9">
        <v>93.45</v>
      </c>
      <c r="H62" s="310">
        <f t="shared" si="3"/>
        <v>1474.2282563367044</v>
      </c>
      <c r="I62" s="310">
        <f t="shared" si="14"/>
        <v>701.97825633670436</v>
      </c>
      <c r="J62" s="311">
        <f t="shared" si="15"/>
        <v>1.0741991512277902</v>
      </c>
      <c r="K62" s="312">
        <f t="shared" si="16"/>
        <v>0.22892819979188231</v>
      </c>
      <c r="L62" s="312">
        <f t="shared" si="17"/>
        <v>64.911550468261879</v>
      </c>
      <c r="M62" s="312" t="str">
        <f t="shared" si="4"/>
        <v/>
      </c>
      <c r="N62" s="313">
        <f t="shared" si="5"/>
        <v>77.695024524783321</v>
      </c>
      <c r="O62" s="314" t="str">
        <f t="shared" si="6"/>
        <v>Mag</v>
      </c>
      <c r="P62" s="315" t="str">
        <f t="shared" si="7"/>
        <v/>
      </c>
      <c r="Q62" s="316" t="str">
        <f t="shared" si="8"/>
        <v/>
      </c>
      <c r="R62" s="10" t="str">
        <f t="shared" si="0"/>
        <v/>
      </c>
      <c r="S62" s="310" t="str">
        <f t="shared" si="1"/>
        <v/>
      </c>
      <c r="T62" s="9"/>
      <c r="U62" s="8"/>
      <c r="V62" s="197">
        <f>IF(E62="","",ProjTvdAtBit(E62,F62,G62,H62,D62,W62,X62))</f>
        <v>1491.2251801438533</v>
      </c>
      <c r="W62" s="317">
        <f>IF(E62="","",ProjIncAtBit(F62,J62,C62,M62,AJ62,AK62,AI62,$U$13:$U$505))</f>
        <v>1.0900000000000001</v>
      </c>
      <c r="X62" s="412">
        <f>IF(E62="","",ProjAzmAtBit(F62,G62,J62,C62,M62,AJ62,AK62,N62,O62,AI62,$U$13:$U$505))</f>
        <v>93.45</v>
      </c>
      <c r="Y62" s="569"/>
      <c r="Z62" s="571">
        <v>28.83</v>
      </c>
      <c r="AA62" s="468" t="str">
        <f t="shared" si="20"/>
        <v/>
      </c>
      <c r="AB62" s="476" t="str">
        <f t="shared" si="21"/>
        <v/>
      </c>
      <c r="AC62" s="466"/>
      <c r="AD62" s="471"/>
      <c r="AE62" s="472"/>
      <c r="AI62" s="201">
        <f>IF(E62="","",ProjRollingMotorOut($Q$13:Q62,$M$13:M62))</f>
        <v>8.2088153194775408</v>
      </c>
      <c r="AJ62" s="409">
        <f>IF(OR(E62="",D62=""),0,ProjSlideMetersBetween(E62,D62,$R$13:$R$505,$S$13:$S$505,$U$13:$U$505))</f>
        <v>0</v>
      </c>
      <c r="AK62" s="409" t="str">
        <f>IF(U62="","",ProjParseTF(U62))</f>
        <v/>
      </c>
      <c r="AL62" s="213">
        <f>IF(E62="","",ProjCumN(AL61,E61,F61,G61,E62,F62,G62,FALSE))</f>
        <v>3.2009039857288299</v>
      </c>
      <c r="AM62" s="304">
        <f>IF(E62="","",ProjCumE(AM61,E61,F61,G61,E62,F62,G62,FALSE))</f>
        <v>-1.9022558744200559</v>
      </c>
      <c r="AN62" s="303">
        <f t="shared" si="18"/>
        <v>93.45</v>
      </c>
      <c r="AO62" s="303">
        <f>IF(E62="","",ProjActiveTargetMdEx(D62,W62,V62,ProjTargets_MD,ProjTargets_INC,ProjTargets_AZM,ProjTargets_TVD,F62,H62))</f>
        <v>1600</v>
      </c>
      <c r="AP62" s="201" t="str">
        <f>IF(OR(E62="",E62&lt;$U$2),"",ProjBitN(E62,F62,G62,AL62,D62,W62,X62))</f>
        <v/>
      </c>
      <c r="AQ62" s="201" t="str">
        <f>IF(OR(E62="",E62&lt;$U$2),"",ProjBitE(E62,F62,G62,AM62,D62,W62,X62))</f>
        <v/>
      </c>
      <c r="AR62" s="201" t="str">
        <f t="shared" si="9"/>
        <v/>
      </c>
      <c r="AS62" s="201" t="str">
        <f t="shared" si="10"/>
        <v/>
      </c>
      <c r="AT62" s="201" t="str">
        <f t="shared" si="11"/>
        <v/>
      </c>
    </row>
    <row r="63" spans="2:46" s="203" customFormat="1" ht="15" customHeight="1" x14ac:dyDescent="0.3">
      <c r="B63" s="202">
        <f t="shared" si="22"/>
        <v>17</v>
      </c>
      <c r="C63" s="308">
        <f t="shared" si="12"/>
        <v>28.839999999999918</v>
      </c>
      <c r="D63" s="27">
        <v>1520.2700000000002</v>
      </c>
      <c r="E63" s="309">
        <f t="shared" si="13"/>
        <v>1503.27</v>
      </c>
      <c r="F63" s="13">
        <v>0.98</v>
      </c>
      <c r="G63" s="9">
        <v>84.23</v>
      </c>
      <c r="H63" s="310">
        <f t="shared" si="3"/>
        <v>1503.063551019726</v>
      </c>
      <c r="I63" s="310">
        <f t="shared" si="14"/>
        <v>730.81355101972599</v>
      </c>
      <c r="J63" s="311">
        <f t="shared" si="15"/>
        <v>0.20725874882252487</v>
      </c>
      <c r="K63" s="312">
        <f t="shared" si="16"/>
        <v>-0.11442441054091583</v>
      </c>
      <c r="L63" s="312">
        <f t="shared" si="17"/>
        <v>-9.5908460471567523</v>
      </c>
      <c r="M63" s="312" t="str">
        <f t="shared" si="4"/>
        <v/>
      </c>
      <c r="N63" s="313">
        <f t="shared" si="5"/>
        <v>123.51015872472367</v>
      </c>
      <c r="O63" s="314" t="str">
        <f t="shared" si="6"/>
        <v>Mag</v>
      </c>
      <c r="P63" s="315" t="str">
        <f t="shared" si="7"/>
        <v/>
      </c>
      <c r="Q63" s="316" t="str">
        <f t="shared" si="8"/>
        <v/>
      </c>
      <c r="R63" s="10" t="str">
        <f t="shared" si="0"/>
        <v/>
      </c>
      <c r="S63" s="310" t="str">
        <f t="shared" si="1"/>
        <v/>
      </c>
      <c r="T63" s="9"/>
      <c r="U63" s="8"/>
      <c r="V63" s="197">
        <f>IF(E63="","",ProjTvdAtBit(E63,F63,G63,H63,D63,W63,X63))</f>
        <v>1520.0610643665059</v>
      </c>
      <c r="W63" s="317">
        <f>IF(E63="","",ProjIncAtBit(F63,J63,C63,M63,AJ63,AK63,AI63,$U$13:$U$505))</f>
        <v>0.98</v>
      </c>
      <c r="X63" s="412">
        <f>IF(E63="","",ProjAzmAtBit(F63,G63,J63,C63,M63,AJ63,AK63,N63,O63,AI63,$U$13:$U$505))</f>
        <v>84.23</v>
      </c>
      <c r="Y63" s="569"/>
      <c r="Z63" s="571">
        <v>28.84</v>
      </c>
      <c r="AA63" s="468" t="str">
        <f t="shared" si="20"/>
        <v/>
      </c>
      <c r="AB63" s="476" t="str">
        <f t="shared" si="21"/>
        <v/>
      </c>
      <c r="AC63" s="466"/>
      <c r="AD63" s="471"/>
      <c r="AE63" s="472"/>
      <c r="AI63" s="201">
        <f>IF(E63="","",ProjRollingMotorOut($Q$13:Q63,$M$13:M63))</f>
        <v>8.2088153194775408</v>
      </c>
      <c r="AJ63" s="409">
        <f>IF(OR(E63="",D63=""),0,ProjSlideMetersBetween(E63,D63,$R$13:$R$505,$S$13:$S$505,$U$13:$U$505))</f>
        <v>0</v>
      </c>
      <c r="AK63" s="409" t="str">
        <f>IF(U63="","",ProjParseTF(U63))</f>
        <v/>
      </c>
      <c r="AL63" s="213">
        <f>IF(E63="","",ProjCumN(AL62,E62,F62,G62,E63,F63,G63,FALSE))</f>
        <v>3.2091917905278278</v>
      </c>
      <c r="AM63" s="304">
        <f>IF(E63="","",ProjCumE(AM62,E62,F62,G62,E63,F63,G63,FALSE))</f>
        <v>-1.3830603088242543</v>
      </c>
      <c r="AN63" s="303">
        <f t="shared" si="18"/>
        <v>84.23</v>
      </c>
      <c r="AO63" s="303">
        <f>IF(E63="","",ProjActiveTargetMdEx(D63,W63,V63,ProjTargets_MD,ProjTargets_INC,ProjTargets_AZM,ProjTargets_TVD,F63,H63))</f>
        <v>1600</v>
      </c>
      <c r="AP63" s="201" t="str">
        <f>IF(OR(E63="",E63&lt;$U$2),"",ProjBitN(E63,F63,G63,AL63,D63,W63,X63))</f>
        <v/>
      </c>
      <c r="AQ63" s="201" t="str">
        <f>IF(OR(E63="",E63&lt;$U$2),"",ProjBitE(E63,F63,G63,AM63,D63,W63,X63))</f>
        <v/>
      </c>
      <c r="AR63" s="201" t="str">
        <f t="shared" si="9"/>
        <v/>
      </c>
      <c r="AS63" s="201" t="str">
        <f t="shared" si="10"/>
        <v/>
      </c>
      <c r="AT63" s="201" t="str">
        <f t="shared" si="11"/>
        <v/>
      </c>
    </row>
    <row r="64" spans="2:46" s="203" customFormat="1" ht="15" customHeight="1" x14ac:dyDescent="0.3">
      <c r="B64" s="202">
        <f t="shared" si="22"/>
        <v>17</v>
      </c>
      <c r="C64" s="308">
        <f t="shared" si="12"/>
        <v>28.8599999999999</v>
      </c>
      <c r="D64" s="27">
        <v>1549.13</v>
      </c>
      <c r="E64" s="309">
        <f t="shared" si="13"/>
        <v>1532.13</v>
      </c>
      <c r="F64" s="13">
        <v>1.02</v>
      </c>
      <c r="G64" s="9">
        <v>71.010000000000005</v>
      </c>
      <c r="H64" s="310">
        <f t="shared" si="3"/>
        <v>1531.9191555019395</v>
      </c>
      <c r="I64" s="310">
        <f t="shared" si="14"/>
        <v>759.66915550193949</v>
      </c>
      <c r="J64" s="311">
        <f t="shared" si="15"/>
        <v>0.24284138219462309</v>
      </c>
      <c r="K64" s="312">
        <f t="shared" si="16"/>
        <v>4.158004158004143E-2</v>
      </c>
      <c r="L64" s="312">
        <f t="shared" si="17"/>
        <v>-13.74220374220368</v>
      </c>
      <c r="M64" s="312" t="str">
        <f t="shared" si="4"/>
        <v/>
      </c>
      <c r="N64" s="313">
        <f t="shared" si="5"/>
        <v>80.141062755571866</v>
      </c>
      <c r="O64" s="314" t="str">
        <f t="shared" si="6"/>
        <v>Mag</v>
      </c>
      <c r="P64" s="315" t="str">
        <f t="shared" si="7"/>
        <v/>
      </c>
      <c r="Q64" s="316" t="str">
        <f t="shared" si="8"/>
        <v/>
      </c>
      <c r="R64" s="10" t="str">
        <f t="shared" si="0"/>
        <v/>
      </c>
      <c r="S64" s="310" t="str">
        <f t="shared" si="1"/>
        <v/>
      </c>
      <c r="T64" s="9"/>
      <c r="U64" s="8"/>
      <c r="V64" s="197">
        <f>IF(E64="","",ProjTvdAtBit(E64,F64,G64,H64,D64,W64,X64))</f>
        <v>1548.9164617193942</v>
      </c>
      <c r="W64" s="317">
        <f>IF(E64="","",ProjIncAtBit(F64,J64,C64,M64,AJ64,AK64,AI64,$U$13:$U$505))</f>
        <v>1.02</v>
      </c>
      <c r="X64" s="412">
        <f>IF(E64="","",ProjAzmAtBit(F64,G64,J64,C64,M64,AJ64,AK64,N64,O64,AI64,$U$13:$U$505))</f>
        <v>71.010000000000005</v>
      </c>
      <c r="Y64" s="569"/>
      <c r="Z64" s="571">
        <v>28.86</v>
      </c>
      <c r="AA64" s="468" t="str">
        <f t="shared" si="20"/>
        <v/>
      </c>
      <c r="AB64" s="476" t="str">
        <f t="shared" si="21"/>
        <v/>
      </c>
      <c r="AC64" s="466"/>
      <c r="AD64" s="471"/>
      <c r="AE64" s="472"/>
      <c r="AI64" s="201">
        <f>IF(E64="","",ProjRollingMotorOut($Q$13:Q64,$M$13:M64))</f>
        <v>8.2088153194775408</v>
      </c>
      <c r="AJ64" s="409">
        <f>IF(OR(E64="",D64=""),0,ProjSlideMetersBetween(E64,D64,$R$13:$R$505,$S$13:$S$505,$U$13:$U$505))</f>
        <v>0</v>
      </c>
      <c r="AK64" s="409" t="str">
        <f>IF(U64="","",ProjParseTF(U64))</f>
        <v/>
      </c>
      <c r="AL64" s="213">
        <f>IF(E64="","",ProjCumN(AL63,E63,F63,G63,E64,F64,G64,FALSE))</f>
        <v>3.3175920184282202</v>
      </c>
      <c r="AM64" s="304">
        <f>IF(E64="","",ProjCumE(AM63,E63,F63,G63,E64,F64,G64,FALSE))</f>
        <v>-0.894613932856131</v>
      </c>
      <c r="AN64" s="303">
        <f t="shared" si="18"/>
        <v>71.010000000000005</v>
      </c>
      <c r="AO64" s="303">
        <f>IF(E64="","",ProjActiveTargetMdEx(D64,W64,V64,ProjTargets_MD,ProjTargets_INC,ProjTargets_AZM,ProjTargets_TVD,F64,H64))</f>
        <v>1600</v>
      </c>
      <c r="AP64" s="201" t="str">
        <f>IF(OR(E64="",E64&lt;$U$2),"",ProjBitN(E64,F64,G64,AL64,D64,W64,X64))</f>
        <v/>
      </c>
      <c r="AQ64" s="201" t="str">
        <f>IF(OR(E64="",E64&lt;$U$2),"",ProjBitE(E64,F64,G64,AM64,D64,W64,X64))</f>
        <v/>
      </c>
      <c r="AR64" s="201" t="str">
        <f t="shared" si="9"/>
        <v/>
      </c>
      <c r="AS64" s="201" t="str">
        <f t="shared" si="10"/>
        <v/>
      </c>
      <c r="AT64" s="201" t="str">
        <f t="shared" si="11"/>
        <v/>
      </c>
    </row>
    <row r="65" spans="2:46" s="203" customFormat="1" ht="15" customHeight="1" x14ac:dyDescent="0.3">
      <c r="B65" s="202">
        <f t="shared" si="22"/>
        <v>17</v>
      </c>
      <c r="C65" s="308">
        <f t="shared" si="12"/>
        <v>28.870000000000118</v>
      </c>
      <c r="D65" s="27">
        <v>1578.0000000000002</v>
      </c>
      <c r="E65" s="309">
        <f t="shared" si="13"/>
        <v>1561</v>
      </c>
      <c r="F65" s="13">
        <v>0.79</v>
      </c>
      <c r="G65" s="9">
        <v>59.19</v>
      </c>
      <c r="H65" s="310">
        <f t="shared" si="3"/>
        <v>1560.785554199025</v>
      </c>
      <c r="I65" s="310">
        <f t="shared" si="14"/>
        <v>788.535554199025</v>
      </c>
      <c r="J65" s="311">
        <f t="shared" si="15"/>
        <v>0.30662528203903239</v>
      </c>
      <c r="K65" s="312">
        <f t="shared" si="16"/>
        <v>-0.23900242466228008</v>
      </c>
      <c r="L65" s="312">
        <f t="shared" si="17"/>
        <v>-12.282646345687619</v>
      </c>
      <c r="M65" s="312" t="str">
        <f t="shared" si="4"/>
        <v/>
      </c>
      <c r="N65" s="313">
        <f t="shared" si="5"/>
        <v>141.21124428077016</v>
      </c>
      <c r="O65" s="314" t="str">
        <f t="shared" si="6"/>
        <v>Mag</v>
      </c>
      <c r="P65" s="315" t="str">
        <f t="shared" si="7"/>
        <v/>
      </c>
      <c r="Q65" s="316" t="str">
        <f t="shared" si="8"/>
        <v/>
      </c>
      <c r="R65" s="10">
        <f t="shared" si="0"/>
        <v>1578.0000000000002</v>
      </c>
      <c r="S65" s="310">
        <f t="shared" si="1"/>
        <v>1582.0000000000002</v>
      </c>
      <c r="T65" s="9">
        <v>4</v>
      </c>
      <c r="U65" s="8" t="s">
        <v>462</v>
      </c>
      <c r="V65" s="197">
        <f>IF(E65="","",ProjTvdAtBit(E65,F65,G65,H65,D65,W65,X65))</f>
        <v>1577.7839382749066</v>
      </c>
      <c r="W65" s="317">
        <f>IF(E65="","",ProjIncAtBit(F65,J65,C65,M65,AJ65,AK65,AI65,$U$13:$U$505))</f>
        <v>0.79</v>
      </c>
      <c r="X65" s="412">
        <f>IF(E65="","",ProjAzmAtBit(F65,G65,J65,C65,M65,AJ65,AK65,N65,O65,AI65,$U$13:$U$505))</f>
        <v>59.19</v>
      </c>
      <c r="Y65" s="569"/>
      <c r="Z65" s="571">
        <v>24.87</v>
      </c>
      <c r="AA65" s="468" t="str">
        <f t="shared" si="20"/>
        <v/>
      </c>
      <c r="AB65" s="476" t="str">
        <f t="shared" si="21"/>
        <v/>
      </c>
      <c r="AC65" s="466"/>
      <c r="AD65" s="471"/>
      <c r="AE65" s="472"/>
      <c r="AI65" s="201">
        <f>IF(E65="","",ProjRollingMotorOut($Q$13:Q65,$M$13:M65))</f>
        <v>8.2088153194775408</v>
      </c>
      <c r="AJ65" s="409">
        <f>IF(OR(E65="",D65=""),0,ProjSlideMetersBetween(E65,D65,$R$13:$R$505,$S$13:$S$505,$U$13:$U$505))</f>
        <v>0</v>
      </c>
      <c r="AK65" s="409">
        <f>IF(U65="","",ProjParseTF(U65))</f>
        <v>180</v>
      </c>
      <c r="AL65" s="213">
        <f>IF(E65="","",ProjCumN(AL64,E64,F64,G64,E65,F65,G65,FALSE))</f>
        <v>3.503148277136777</v>
      </c>
      <c r="AM65" s="304">
        <f>IF(E65="","",ProjCumE(AM64,E64,F64,G64,E65,F65,G65,FALSE))</f>
        <v>-0.48069803992218674</v>
      </c>
      <c r="AN65" s="303">
        <f t="shared" si="18"/>
        <v>59.19</v>
      </c>
      <c r="AO65" s="303">
        <f>IF(E65="","",ProjActiveTargetMdEx(D65,W65,V65,ProjTargets_MD,ProjTargets_INC,ProjTargets_AZM,ProjTargets_TVD,F65,H65))</f>
        <v>1600</v>
      </c>
      <c r="AP65" s="201" t="str">
        <f>IF(OR(E65="",E65&lt;$U$2),"",ProjBitN(E65,F65,G65,AL65,D65,W65,X65))</f>
        <v/>
      </c>
      <c r="AQ65" s="201" t="str">
        <f>IF(OR(E65="",E65&lt;$U$2),"",ProjBitE(E65,F65,G65,AM65,D65,W65,X65))</f>
        <v/>
      </c>
      <c r="AR65" s="201" t="str">
        <f t="shared" si="9"/>
        <v/>
      </c>
      <c r="AS65" s="201" t="str">
        <f t="shared" si="10"/>
        <v/>
      </c>
      <c r="AT65" s="201" t="str">
        <f t="shared" si="11"/>
        <v/>
      </c>
    </row>
    <row r="66" spans="2:46" s="203" customFormat="1" ht="15" customHeight="1" x14ac:dyDescent="0.3">
      <c r="B66" s="202">
        <f t="shared" si="22"/>
        <v>17</v>
      </c>
      <c r="C66" s="308">
        <f t="shared" si="12"/>
        <v>28.850000000000136</v>
      </c>
      <c r="D66" s="27">
        <v>1606.8500000000004</v>
      </c>
      <c r="E66" s="309">
        <f t="shared" si="13"/>
        <v>1589.85</v>
      </c>
      <c r="F66" s="13">
        <v>0.7</v>
      </c>
      <c r="G66" s="9">
        <v>152.22999999999999</v>
      </c>
      <c r="H66" s="310">
        <f>IF(ISNUMBER(F66),COS(((F66+F65)/2)*(PI()/180))*(E66-E65)+H65,"")</f>
        <v>1589.6331153945478</v>
      </c>
      <c r="I66" s="310">
        <f t="shared" si="14"/>
        <v>817.38311539454776</v>
      </c>
      <c r="J66" s="311">
        <f t="shared" si="15"/>
        <v>1.1260904660479991</v>
      </c>
      <c r="K66" s="312">
        <f t="shared" si="16"/>
        <v>-9.3587521663778539E-2</v>
      </c>
      <c r="L66" s="312">
        <f t="shared" si="17"/>
        <v>96.748700173310525</v>
      </c>
      <c r="M66" s="312">
        <f t="shared" si="4"/>
        <v>4</v>
      </c>
      <c r="N66" s="313">
        <f t="shared" si="5"/>
        <v>94.7672564353783</v>
      </c>
      <c r="O66" s="314" t="str">
        <f t="shared" si="6"/>
        <v>Mag</v>
      </c>
      <c r="P66" s="315">
        <f t="shared" si="7"/>
        <v>-2.250000000000002E-2</v>
      </c>
      <c r="Q66" s="316">
        <f t="shared" si="8"/>
        <v>8.1219274863712325</v>
      </c>
      <c r="R66" s="10" t="str">
        <f t="shared" si="0"/>
        <v/>
      </c>
      <c r="S66" s="310" t="str">
        <f t="shared" si="1"/>
        <v/>
      </c>
      <c r="T66" s="9"/>
      <c r="U66" s="8"/>
      <c r="V66" s="197">
        <f>IF(E66="","",ProjTvdAtBit(E66,F66,G66,H66,D66,W66,X66))</f>
        <v>1606.6318466787759</v>
      </c>
      <c r="W66" s="317">
        <f>IF(E66="","",ProjIncAtBit(F66,J66,C66,M66,AJ66,AK66,AI66,$U$13:$U$505))</f>
        <v>0.7</v>
      </c>
      <c r="X66" s="412">
        <f>IF(E66="","",ProjAzmAtBit(F66,G66,J66,C66,M66,AJ66,AK66,N66,O66,AI66,$U$13:$U$505))</f>
        <v>152.22999999999999</v>
      </c>
      <c r="Y66" s="569"/>
      <c r="Z66" s="571">
        <v>28.85</v>
      </c>
      <c r="AA66" s="468" t="str">
        <f t="shared" si="20"/>
        <v/>
      </c>
      <c r="AB66" s="476" t="str">
        <f t="shared" si="21"/>
        <v/>
      </c>
      <c r="AC66" s="466"/>
      <c r="AD66" s="471"/>
      <c r="AE66" s="472"/>
      <c r="AI66" s="201">
        <f>IF(E66="","",ProjRollingMotorOut($Q$13:Q66,$M$13:M66))</f>
        <v>7.7910725393907709</v>
      </c>
      <c r="AJ66" s="409">
        <f>IF(OR(E66="",D66=""),0,ProjSlideMetersBetween(E66,D66,$R$13:$R$505,$S$13:$S$505,$U$13:$U$505))</f>
        <v>0</v>
      </c>
      <c r="AK66" s="409" t="str">
        <f>IF(U66="","",ProjParseTF(U66))</f>
        <v/>
      </c>
      <c r="AL66" s="213">
        <f>IF(E66="","",ProjCumN(AL65,E65,F65,G65,E66,F66,G66,FALSE))</f>
        <v>3.4490822517569035</v>
      </c>
      <c r="AM66" s="304">
        <f>IF(E66="","",ProjCumE(AM65,E65,F65,G65,E66,F66,G66,FALSE))</f>
        <v>-0.22776248842855457</v>
      </c>
      <c r="AN66" s="303">
        <f t="shared" si="18"/>
        <v>152.22999999999999</v>
      </c>
      <c r="AO66" s="303">
        <f>IF(E66="","",ProjActiveTargetMdEx(D66,W66,V66,ProjTargets_MD,ProjTargets_INC,ProjTargets_AZM,ProjTargets_TVD,F66,H66))</f>
        <v>1807.13</v>
      </c>
      <c r="AP66" s="201" t="str">
        <f>IF(OR(E66="",E66&lt;$U$2),"",ProjBitN(E66,F66,G66,AL66,D66,W66,X66))</f>
        <v/>
      </c>
      <c r="AQ66" s="201" t="str">
        <f>IF(OR(E66="",E66&lt;$U$2),"",ProjBitE(E66,F66,G66,AM66,D66,W66,X66))</f>
        <v/>
      </c>
      <c r="AR66" s="201" t="str">
        <f t="shared" si="9"/>
        <v/>
      </c>
      <c r="AS66" s="201" t="str">
        <f t="shared" si="10"/>
        <v/>
      </c>
      <c r="AT66" s="201" t="str">
        <f t="shared" si="11"/>
        <v/>
      </c>
    </row>
    <row r="67" spans="2:46" s="203" customFormat="1" ht="15" customHeight="1" x14ac:dyDescent="0.3">
      <c r="B67" s="202">
        <f t="shared" si="22"/>
        <v>17</v>
      </c>
      <c r="C67" s="308">
        <f t="shared" si="12"/>
        <v>28.869999999999891</v>
      </c>
      <c r="D67" s="27">
        <v>1635.7200000000003</v>
      </c>
      <c r="E67" s="309">
        <f t="shared" si="13"/>
        <v>1618.72</v>
      </c>
      <c r="F67" s="13">
        <v>0.51</v>
      </c>
      <c r="G67" s="9">
        <v>141.80000000000001</v>
      </c>
      <c r="H67" s="310">
        <f>IF(ISNUMBER(F67),COS(((F67+F66)/2)*(PI()/180))*(E67-E66)+H66,"")</f>
        <v>1618.5015059417749</v>
      </c>
      <c r="I67" s="310">
        <f t="shared" si="14"/>
        <v>846.25150594177489</v>
      </c>
      <c r="J67" s="311">
        <f>IF(AND(ISNUMBER(E67),ISNUMBER(F67),ISNUMBER(G67)),ACOS(SIN(F66*PI()/180)*SIN(F67*PI()/180)*COS((G67*PI()/180)-(G66*PI()/180))+COS(F66*PI()/180)*COS(F67*PI()/180))*30/(E67-E66)*180/PI(),"")</f>
        <v>0.22742029148945817</v>
      </c>
      <c r="K67" s="312">
        <f>IF(F67=0," ",SUM(F67-F66)/SUM(E67-E66)*30)</f>
        <v>-0.19743678559057759</v>
      </c>
      <c r="L67" s="312">
        <f t="shared" si="17"/>
        <v>-10.838240387945898</v>
      </c>
      <c r="M67" s="312" t="str">
        <f t="shared" si="4"/>
        <v/>
      </c>
      <c r="N67" s="313">
        <f>IF(J67=0,"",IF(AND(ISNUMBER(F67),ISNUMBER(J67)),(IF(AND(F67&gt;F66,G67=G66),0,IF(AND(F67&lt;F66,G67=G66),180,IF(AND(G66=0,G67&gt;0),G67,ACOS((C67*K67/30)/(C67*J67/30))*180/PI())))),""))</f>
        <v>150.24530807540279</v>
      </c>
      <c r="O67" s="314" t="str">
        <f>IF(F67="","",IF(N67="","",IF(F67&lt;5,"Mag",IF(L67&lt;0,"L",IF(N67=0,"HS",IF(N67=360,"HS",IF(N67=180,"LS","R")))))))</f>
        <v>Mag</v>
      </c>
      <c r="P67" s="315" t="str">
        <f>IF(F67="","",IF(M67="","",SUM((F67-F66)/M67)))</f>
        <v/>
      </c>
      <c r="Q67" s="316" t="str">
        <f>IF(ISBLANK(F67),"",IF(J67="", "", IF(M67="","",SUM(C67*J67/M67))))</f>
        <v/>
      </c>
      <c r="R67" s="10" t="str">
        <f t="shared" si="0"/>
        <v/>
      </c>
      <c r="S67" s="310" t="str">
        <f t="shared" si="1"/>
        <v/>
      </c>
      <c r="T67" s="9"/>
      <c r="U67" s="8"/>
      <c r="V67" s="197">
        <f>IF(E67="","",ProjTvdAtBit(E67,F67,G67,H67,D67,W67,X67))</f>
        <v>1635.5008324827991</v>
      </c>
      <c r="W67" s="317">
        <f>IF(E67="","",ProjIncAtBit(F67,J67,C67,M67,AJ67,AK67,AI67,$U$13:$U$505))</f>
        <v>0.51</v>
      </c>
      <c r="X67" s="412">
        <f>IF(E67="","",ProjAzmAtBit(F67,G67,J67,C67,M67,AJ67,AK67,N67,O67,AI67,$U$13:$U$505))</f>
        <v>141.80000000000001</v>
      </c>
      <c r="Y67" s="569" t="s">
        <v>1876</v>
      </c>
      <c r="Z67" s="571">
        <v>28.87</v>
      </c>
      <c r="AA67" s="468" t="str">
        <f t="shared" si="20"/>
        <v/>
      </c>
      <c r="AB67" s="476" t="str">
        <f t="shared" si="21"/>
        <v/>
      </c>
      <c r="AC67" s="466"/>
      <c r="AD67" s="471"/>
      <c r="AE67" s="472"/>
      <c r="AI67" s="201">
        <f>IF(E67="","",ProjRollingMotorOut($Q$13:Q67,$M$13:M67))</f>
        <v>7.7910725393907709</v>
      </c>
      <c r="AJ67" s="409">
        <f>IF(OR(E67="",D67=""),0,ProjSlideMetersBetween(E67,D67,$R$13:$R$505,$S$13:$S$505,$U$13:$U$505))</f>
        <v>0</v>
      </c>
      <c r="AK67" s="409" t="str">
        <f>IF(U67="","",ProjParseTF(U67))</f>
        <v/>
      </c>
      <c r="AL67" s="213">
        <f>IF(E67="","",ProjCumN(AL66,E66,F66,G66,E67,F67,G67,FALSE))</f>
        <v>3.1920686542928456</v>
      </c>
      <c r="AM67" s="304">
        <f>IF(E67="","",ProjCumE(AM66,E66,F66,G66,E67,F67,G67,FALSE))</f>
        <v>-6.6138245728221773E-2</v>
      </c>
      <c r="AN67" s="303">
        <f t="shared" si="18"/>
        <v>141.80000000000001</v>
      </c>
      <c r="AO67" s="303">
        <f>IF(E67="","",ProjActiveTargetMdEx(D67,W67,V67,ProjTargets_MD,ProjTargets_INC,ProjTargets_AZM,ProjTargets_TVD,F67,H67))</f>
        <v>1807.13</v>
      </c>
      <c r="AP67" s="201" t="str">
        <f>IF(OR(E67="",E67&lt;$U$2),"",ProjBitN(E67,F67,G67,AL67,D67,W67,X67))</f>
        <v/>
      </c>
      <c r="AQ67" s="201" t="str">
        <f>IF(OR(E67="",E67&lt;$U$2),"",ProjBitE(E67,F67,G67,AM67,D67,W67,X67))</f>
        <v/>
      </c>
      <c r="AR67" s="201">
        <f t="shared" si="9"/>
        <v>4.8813662368240633</v>
      </c>
      <c r="AS67" s="201">
        <f t="shared" si="10"/>
        <v>18.088015808428082</v>
      </c>
      <c r="AT67" s="201" t="str">
        <f t="shared" si="11"/>
        <v>19M</v>
      </c>
    </row>
    <row r="68" spans="2:46" s="203" customFormat="1" ht="15" customHeight="1" x14ac:dyDescent="0.3">
      <c r="B68" s="202">
        <f t="shared" si="22"/>
        <v>17</v>
      </c>
      <c r="C68" s="308">
        <f t="shared" si="12"/>
        <v>28.829999999999927</v>
      </c>
      <c r="D68" s="27">
        <v>1664.5500000000002</v>
      </c>
      <c r="E68" s="309">
        <f t="shared" si="13"/>
        <v>1647.55</v>
      </c>
      <c r="F68" s="13">
        <v>0.4</v>
      </c>
      <c r="G68" s="9">
        <v>130.38</v>
      </c>
      <c r="H68" s="310">
        <f>IF(ISNUMBER(F68),COS(((F68+F67)/2)*(PI()/180))*(E68-E67)+H67,"")</f>
        <v>1647.3305968873337</v>
      </c>
      <c r="I68" s="310">
        <f t="shared" si="14"/>
        <v>875.08059688733374</v>
      </c>
      <c r="J68" s="311">
        <f>IF(AND(ISNUMBER(E68),ISNUMBER(F68),ISNUMBER(G68)),ACOS(SIN(F67*PI()/180)*SIN(F68*PI()/180)*COS((G68*PI()/180)-(G67*PI()/180))+COS(F67*PI()/180)*COS(F68*PI()/180))*30/(E68-E67)*180/PI(),"")</f>
        <v>0.14781172553146879</v>
      </c>
      <c r="K68" s="312">
        <f>IF(F68=0," ",SUM(F68-F67)/SUM(E68-E67)*30)</f>
        <v>-0.114464099895942</v>
      </c>
      <c r="L68" s="312">
        <f t="shared" si="17"/>
        <v>-11.883454734651451</v>
      </c>
      <c r="M68" s="312" t="str">
        <f t="shared" si="4"/>
        <v/>
      </c>
      <c r="N68" s="313">
        <f>IF(J68=0,"",IF(AND(ISNUMBER(F68),ISNUMBER(J68)),(IF(AND(F68&gt;F67,G68=G67),0,IF(AND(F68&lt;F67,G68=G67),180,IF(AND(G67=0,G68&gt;0),G68,ACOS((C68*K68/30)/(C68*J68/30))*180/PI())))),""))</f>
        <v>140.74986946613524</v>
      </c>
      <c r="O68" s="314" t="str">
        <f>IF(F68="","",IF(N68="","",IF(F68&lt;5,"Mag",IF(L68&lt;0,"L",IF(N68=0,"HS",IF(N68=360,"HS",IF(N68=180,"LS","R")))))))</f>
        <v>Mag</v>
      </c>
      <c r="P68" s="315" t="str">
        <f>IF(F68="","",IF(M68="","",SUM((F68-F67)/M68)))</f>
        <v/>
      </c>
      <c r="Q68" s="316" t="str">
        <f>IF(ISBLANK(F68),"",IF(J68="", "", IF(M68="","",SUM(C68*J68/M68))))</f>
        <v/>
      </c>
      <c r="R68" s="10" t="str">
        <f t="shared" si="0"/>
        <v/>
      </c>
      <c r="S68" s="310" t="str">
        <f t="shared" si="1"/>
        <v/>
      </c>
      <c r="T68" s="9"/>
      <c r="U68" s="8"/>
      <c r="V68" s="197">
        <f>IF(E68="","",ProjTvdAtBit(E68,F68,G68,H68,D68,W68,X68))</f>
        <v>1664.3301826093257</v>
      </c>
      <c r="W68" s="317">
        <f>IF(E68="","",ProjIncAtBit(F68,J68,C68,M68,AJ68,AK68,AI68,$U$13:$U$505))</f>
        <v>0.4</v>
      </c>
      <c r="X68" s="412">
        <f>IF(E68="","",ProjAzmAtBit(F68,G68,J68,C68,M68,AJ68,AK68,N68,O68,AI68,$U$13:$U$505))</f>
        <v>130.38</v>
      </c>
      <c r="Y68" s="569" t="s">
        <v>1877</v>
      </c>
      <c r="Z68" s="571">
        <v>28.83</v>
      </c>
      <c r="AA68" s="468" t="str">
        <f t="shared" si="20"/>
        <v/>
      </c>
      <c r="AB68" s="476" t="str">
        <f t="shared" si="21"/>
        <v/>
      </c>
      <c r="AC68" s="466"/>
      <c r="AD68" s="471"/>
      <c r="AE68" s="472"/>
      <c r="AI68" s="201">
        <f>IF(E68="","",ProjRollingMotorOut($Q$13:Q68,$M$13:M68))</f>
        <v>7.7910725393907709</v>
      </c>
      <c r="AJ68" s="409">
        <f>IF(OR(E68="",D68=""),0,ProjSlideMetersBetween(E68,D68,$R$13:$R$505,$S$13:$S$505,$U$13:$U$505))</f>
        <v>0</v>
      </c>
      <c r="AK68" s="409" t="str">
        <f>IF(U68="","",ProjParseTF(U68))</f>
        <v/>
      </c>
      <c r="AL68" s="213">
        <f>IF(E68="","",ProjCumN(AL67,E67,F67,G67,E68,F68,G68,FALSE))</f>
        <v>3.0260395067587882</v>
      </c>
      <c r="AM68" s="304">
        <f>IF(E68="","",ProjCumE(AM67,E67,F67,G67,E68,F68,G68,FALSE))</f>
        <v>8.9869144578857418E-2</v>
      </c>
      <c r="AN68" s="303">
        <f t="shared" si="18"/>
        <v>130.38</v>
      </c>
      <c r="AO68" s="303">
        <f>IF(E68="","",ProjActiveTargetMdEx(D68,W68,V68,ProjTargets_MD,ProjTargets_INC,ProjTargets_AZM,ProjTargets_TVD,F68,H68))</f>
        <v>1807.13</v>
      </c>
      <c r="AP68" s="201" t="str">
        <f>IF(OR(E68="",E68&lt;$U$2),"",ProjBitN(E68,F68,G68,AL68,D68,W68,X68))</f>
        <v/>
      </c>
      <c r="AQ68" s="201" t="str">
        <f>IF(OR(E68="",E68&lt;$U$2),"",ProjBitE(E68,F68,G68,AM68,D68,W68,X68))</f>
        <v/>
      </c>
      <c r="AR68" s="201">
        <f t="shared" si="9"/>
        <v>5.8410277290627723</v>
      </c>
      <c r="AS68" s="201">
        <f t="shared" si="10"/>
        <v>21.614075414839768</v>
      </c>
      <c r="AT68" s="201" t="str">
        <f t="shared" si="11"/>
        <v>19M</v>
      </c>
    </row>
    <row r="69" spans="2:46" s="203" customFormat="1" ht="15" customHeight="1" x14ac:dyDescent="0.3">
      <c r="B69" s="202">
        <f t="shared" si="22"/>
        <v>17</v>
      </c>
      <c r="C69" s="308">
        <f t="shared" si="12"/>
        <v>28.809999999999945</v>
      </c>
      <c r="D69" s="27">
        <v>1693.3600000000001</v>
      </c>
      <c r="E69" s="309">
        <f t="shared" si="13"/>
        <v>1676.36</v>
      </c>
      <c r="F69" s="13">
        <v>0.38</v>
      </c>
      <c r="G69" s="9">
        <v>104.86</v>
      </c>
      <c r="H69" s="310">
        <f>IF(ISNUMBER(F69),COS(((F69+F68)/2)*(PI()/180))*(E69-E68)+H68,"")</f>
        <v>1676.1399294729915</v>
      </c>
      <c r="I69" s="310">
        <f t="shared" si="14"/>
        <v>903.88992947299153</v>
      </c>
      <c r="J69" s="311">
        <f>IF(AND(ISNUMBER(E69),ISNUMBER(F69),ISNUMBER(G69)),ACOS(SIN(F68*PI()/180)*SIN(F69*PI()/180)*COS((G69*PI()/180)-(G68*PI()/180))+COS(F68*PI()/180)*COS(F69*PI()/180))*30/(E69-E68)*180/PI(),"")</f>
        <v>0.18053761849937491</v>
      </c>
      <c r="K69" s="312">
        <f>IF(F69=0," ",SUM(F69-F68)/SUM(E69-E68)*30)</f>
        <v>-2.0826102047900093E-2</v>
      </c>
      <c r="L69" s="312">
        <f t="shared" si="17"/>
        <v>-26.574106213120491</v>
      </c>
      <c r="M69" s="312" t="str">
        <f t="shared" si="4"/>
        <v/>
      </c>
      <c r="N69" s="313">
        <f>IF(J69=0,"",IF(AND(ISNUMBER(F69),ISNUMBER(J69)),(IF(AND(F69&gt;F68,G69=G68),0,IF(AND(F69&lt;F68,G69=G68),180,IF(AND(G68=0,G69&gt;0),G69,ACOS((C69*K69/30)/(C69*J69/30))*180/PI())))),""))</f>
        <v>96.624160449275379</v>
      </c>
      <c r="O69" s="314" t="str">
        <f t="shared" si="6"/>
        <v>Mag</v>
      </c>
      <c r="P69" s="315" t="str">
        <f>IF(F69="","",IF(M69="","",SUM((F69-F68)/M69)))</f>
        <v/>
      </c>
      <c r="Q69" s="316" t="str">
        <f t="shared" si="8"/>
        <v/>
      </c>
      <c r="R69" s="10" t="str">
        <f t="shared" si="0"/>
        <v/>
      </c>
      <c r="S69" s="310" t="str">
        <f t="shared" si="1"/>
        <v/>
      </c>
      <c r="T69" s="9"/>
      <c r="U69" s="8"/>
      <c r="V69" s="197">
        <f>IF(E69="","",ProjTvdAtBit(E69,F69,G69,H69,D69,W69,X69))</f>
        <v>1693.1395555869412</v>
      </c>
      <c r="W69" s="317">
        <f>IF(E69="","",ProjIncAtBit(F69,J69,C69,M69,AJ69,AK69,AI69,$U$13:$U$505))</f>
        <v>0.38</v>
      </c>
      <c r="X69" s="412">
        <f>IF(E69="","",ProjAzmAtBit(F69,G69,J69,C69,M69,AJ69,AK69,N69,O69,AI69,$U$13:$U$505))</f>
        <v>104.86</v>
      </c>
      <c r="Y69" s="569" t="s">
        <v>1878</v>
      </c>
      <c r="Z69" s="571">
        <v>28.81</v>
      </c>
      <c r="AA69" s="468" t="str">
        <f t="shared" si="20"/>
        <v/>
      </c>
      <c r="AB69" s="476" t="str">
        <f t="shared" si="21"/>
        <v/>
      </c>
      <c r="AC69" s="466"/>
      <c r="AD69" s="471"/>
      <c r="AE69" s="472"/>
      <c r="AI69" s="201">
        <f>IF(E69="","",ProjRollingMotorOut($Q$13:Q69,$M$13:M69))</f>
        <v>7.7910725393907709</v>
      </c>
      <c r="AJ69" s="409">
        <f>IF(OR(E69="",D69=""),0,ProjSlideMetersBetween(E69,D69,$R$13:$R$505,$S$13:$S$505,$U$13:$U$505))</f>
        <v>0</v>
      </c>
      <c r="AK69" s="409" t="str">
        <f>IF(U69="","",ProjParseTF(U69))</f>
        <v/>
      </c>
      <c r="AL69" s="213">
        <f>IF(E69="","",ProjCumN(AL68,E68,F68,G68,E69,F69,G69,FALSE))</f>
        <v>2.9363867585058152</v>
      </c>
      <c r="AM69" s="304">
        <f>IF(E69="","",ProjCumE(AM68,E68,F68,G68,E69,F69,G69,FALSE))</f>
        <v>0.25881784249390871</v>
      </c>
      <c r="AN69" s="303">
        <f t="shared" si="18"/>
        <v>104.86</v>
      </c>
      <c r="AO69" s="303">
        <f>IF(E69="","",ProjActiveTargetMdEx(D69,W69,V69,ProjTargets_MD,ProjTargets_INC,ProjTargets_AZM,ProjTargets_TVD,F69,H69))</f>
        <v>1807.13</v>
      </c>
      <c r="AP69" s="201" t="str">
        <f>IF(OR(E69="",E69&lt;$U$2),"",ProjBitN(E69,F69,G69,AL69,D69,W69,X69))</f>
        <v/>
      </c>
      <c r="AQ69" s="201" t="str">
        <f>IF(OR(E69="",E69&lt;$U$2),"",ProjBitE(E69,F69,G69,AM69,D69,W69,X69))</f>
        <v/>
      </c>
      <c r="AR69" s="201">
        <f t="shared" si="9"/>
        <v>7.2744548773505571</v>
      </c>
      <c r="AS69" s="201">
        <f t="shared" si="10"/>
        <v>26.899639806569841</v>
      </c>
      <c r="AT69" s="201" t="str">
        <f t="shared" si="11"/>
        <v>19M</v>
      </c>
    </row>
    <row r="70" spans="2:46" s="203" customFormat="1" ht="15" customHeight="1" x14ac:dyDescent="0.3">
      <c r="B70" s="202">
        <f t="shared" si="22"/>
        <v>17</v>
      </c>
      <c r="C70" s="308">
        <f t="shared" si="12"/>
        <v>28.659999999999854</v>
      </c>
      <c r="D70" s="27">
        <v>1722.02</v>
      </c>
      <c r="E70" s="309">
        <f t="shared" si="13"/>
        <v>1705.02</v>
      </c>
      <c r="F70" s="13">
        <v>0.73</v>
      </c>
      <c r="G70" s="9">
        <v>23.8</v>
      </c>
      <c r="H70" s="310">
        <f t="shared" si="3"/>
        <v>1704.7985849027473</v>
      </c>
      <c r="I70" s="310">
        <f t="shared" si="14"/>
        <v>932.54858490274728</v>
      </c>
      <c r="J70" s="311">
        <f t="shared" si="15"/>
        <v>0.80476092929296517</v>
      </c>
      <c r="K70" s="312">
        <f t="shared" si="16"/>
        <v>0.36636427076064093</v>
      </c>
      <c r="L70" s="312">
        <f t="shared" si="17"/>
        <v>-84.849965108164454</v>
      </c>
      <c r="M70" s="312" t="str">
        <f t="shared" si="4"/>
        <v/>
      </c>
      <c r="N70" s="313">
        <f t="shared" si="5"/>
        <v>62.919230446018027</v>
      </c>
      <c r="O70" s="314" t="str">
        <f t="shared" si="6"/>
        <v>Mag</v>
      </c>
      <c r="P70" s="315" t="str">
        <f t="shared" si="7"/>
        <v/>
      </c>
      <c r="Q70" s="316" t="str">
        <f t="shared" si="8"/>
        <v/>
      </c>
      <c r="R70" s="10" t="str">
        <f t="shared" si="0"/>
        <v/>
      </c>
      <c r="S70" s="310" t="str">
        <f t="shared" si="1"/>
        <v/>
      </c>
      <c r="T70" s="9"/>
      <c r="U70" s="8"/>
      <c r="V70" s="197">
        <f>IF(E70="","",ProjTvdAtBit(E70,F70,G70,H70,D70,W70,X70))</f>
        <v>1721.7972051111171</v>
      </c>
      <c r="W70" s="317">
        <f>IF(E70="","",ProjIncAtBit(F70,J70,C70,M70,AJ70,AK70,AI70,$U$13:$U$505))</f>
        <v>0.73</v>
      </c>
      <c r="X70" s="412">
        <f>IF(E70="","",ProjAzmAtBit(F70,G70,J70,C70,M70,AJ70,AK70,N70,O70,AI70,$U$13:$U$505))</f>
        <v>23.8</v>
      </c>
      <c r="Y70" s="569" t="s">
        <v>1879</v>
      </c>
      <c r="Z70" s="571">
        <v>28.66</v>
      </c>
      <c r="AA70" s="468" t="str">
        <f t="shared" si="20"/>
        <v/>
      </c>
      <c r="AB70" s="476" t="str">
        <f t="shared" si="21"/>
        <v/>
      </c>
      <c r="AC70" s="466"/>
      <c r="AD70" s="471"/>
      <c r="AE70" s="472"/>
      <c r="AI70" s="201">
        <f>IF(E70="","",ProjRollingMotorOut($Q$13:Q70,$M$13:M70))</f>
        <v>7.7910725393907709</v>
      </c>
      <c r="AJ70" s="409">
        <f>IF(OR(E70="",D70=""),0,ProjSlideMetersBetween(E70,D70,$R$13:$R$505,$S$13:$S$505,$U$13:$U$505))</f>
        <v>0</v>
      </c>
      <c r="AK70" s="409" t="str">
        <f>IF(U70="","",ProjParseTF(U70))</f>
        <v/>
      </c>
      <c r="AL70" s="213">
        <f>IF(E70="","",ProjCumN(AL69,E69,F69,G69,E70,F70,G70,FALSE))</f>
        <v>3.0790614688031548</v>
      </c>
      <c r="AM70" s="304">
        <f>IF(E70="","",ProjCumE(AM69,E69,F69,G69,E70,F70,G70,FALSE))</f>
        <v>0.42435738353370278</v>
      </c>
      <c r="AN70" s="303">
        <f t="shared" si="18"/>
        <v>23.8</v>
      </c>
      <c r="AO70" s="303">
        <f>IF(E70="","",ProjActiveTargetMdEx(D70,W70,V70,ProjTargets_MD,ProjTargets_INC,ProjTargets_AZM,ProjTargets_TVD,F70,H70))</f>
        <v>1807.13</v>
      </c>
      <c r="AP70" s="201" t="str">
        <f>IF(OR(E70="",E70&lt;$U$2),"",ProjBitN(E70,F70,G70,AL70,D70,W70,X70))</f>
        <v/>
      </c>
      <c r="AQ70" s="201" t="str">
        <f>IF(OR(E70="",E70&lt;$U$2),"",ProjBitE(E70,F70,G70,AM70,D70,W70,X70))</f>
        <v/>
      </c>
      <c r="AR70" s="201">
        <f t="shared" si="9"/>
        <v>9.4788484066201146</v>
      </c>
      <c r="AS70" s="201">
        <f t="shared" si="10"/>
        <v>28.659999999999854</v>
      </c>
      <c r="AT70" s="201" t="str">
        <f t="shared" si="11"/>
        <v>20M</v>
      </c>
    </row>
    <row r="71" spans="2:46" s="203" customFormat="1" ht="15" customHeight="1" x14ac:dyDescent="0.3">
      <c r="B71" s="202">
        <f t="shared" si="22"/>
        <v>17</v>
      </c>
      <c r="C71" s="308">
        <f t="shared" si="12"/>
        <v>28.75</v>
      </c>
      <c r="D71" s="27">
        <v>1750.77</v>
      </c>
      <c r="E71" s="309">
        <f t="shared" si="13"/>
        <v>1733.77</v>
      </c>
      <c r="F71" s="9">
        <v>0.91</v>
      </c>
      <c r="G71" s="9">
        <v>358.47</v>
      </c>
      <c r="H71" s="310">
        <f t="shared" si="3"/>
        <v>1733.5456405971781</v>
      </c>
      <c r="I71" s="310">
        <f t="shared" si="14"/>
        <v>961.29564059717814</v>
      </c>
      <c r="J71" s="311">
        <f t="shared" si="15"/>
        <v>0.41755455133618186</v>
      </c>
      <c r="K71" s="312">
        <f t="shared" si="16"/>
        <v>0.18782608695652181</v>
      </c>
      <c r="L71" s="312">
        <f t="shared" si="17"/>
        <v>-26.431304347826057</v>
      </c>
      <c r="M71" s="312" t="str">
        <f t="shared" si="4"/>
        <v/>
      </c>
      <c r="N71" s="313">
        <f t="shared" si="5"/>
        <v>63.267603093238542</v>
      </c>
      <c r="O71" s="314" t="str">
        <f t="shared" si="6"/>
        <v>Mag</v>
      </c>
      <c r="P71" s="315" t="str">
        <f t="shared" si="7"/>
        <v/>
      </c>
      <c r="Q71" s="316" t="str">
        <f t="shared" si="8"/>
        <v/>
      </c>
      <c r="R71" s="10">
        <f t="shared" si="0"/>
        <v>1750.77</v>
      </c>
      <c r="S71" s="310">
        <f t="shared" si="1"/>
        <v>1753.77</v>
      </c>
      <c r="T71" s="9">
        <v>3</v>
      </c>
      <c r="U71" s="8" t="s">
        <v>462</v>
      </c>
      <c r="V71" s="197">
        <f>IF(E71="","",ProjTvdAtBit(E71,F71,G71,H71,D71,W71,X71))</f>
        <v>1750.5434964859251</v>
      </c>
      <c r="W71" s="317">
        <f>IF(E71="","",ProjIncAtBit(F71,J71,C71,M71,AJ71,AK71,AI71,$U$13:$U$505))</f>
        <v>0.91</v>
      </c>
      <c r="X71" s="412">
        <f>IF(E71="","",ProjAzmAtBit(F71,G71,J71,C71,M71,AJ71,AK71,N71,O71,AI71,$U$13:$U$505))</f>
        <v>358.47</v>
      </c>
      <c r="Y71" s="569" t="s">
        <v>1880</v>
      </c>
      <c r="Z71" s="571">
        <v>25.75</v>
      </c>
      <c r="AA71" s="468" t="str">
        <f t="shared" si="20"/>
        <v/>
      </c>
      <c r="AB71" s="476" t="str">
        <f t="shared" si="21"/>
        <v/>
      </c>
      <c r="AC71" s="466"/>
      <c r="AD71" s="471"/>
      <c r="AE71" s="472"/>
      <c r="AI71" s="201">
        <f>IF(E71="","",ProjRollingMotorOut($Q$13:Q71,$M$13:M71))</f>
        <v>7.7910725393907709</v>
      </c>
      <c r="AJ71" s="409">
        <f>IF(OR(E71="",D71=""),0,ProjSlideMetersBetween(E71,D71,$R$13:$R$505,$S$13:$S$505,$U$13:$U$505))</f>
        <v>0</v>
      </c>
      <c r="AK71" s="409">
        <f>IF(U71="","",ProjParseTF(U71))</f>
        <v>180</v>
      </c>
      <c r="AL71" s="213">
        <f>IF(E71="","",ProjCumN(AL70,E70,F70,G70,E71,F71,G71,FALSE))</f>
        <v>3.4748537444913965</v>
      </c>
      <c r="AM71" s="304">
        <f>IF(E71="","",ProjCumE(AM70,E70,F70,G70,E71,F71,G71,FALSE))</f>
        <v>0.49216945026975839</v>
      </c>
      <c r="AN71" s="303">
        <f t="shared" si="18"/>
        <v>358.47</v>
      </c>
      <c r="AO71" s="303">
        <f>IF(E71="","",ProjActiveTargetMdEx(D71,W71,V71,ProjTargets_MD,ProjTargets_INC,ProjTargets_AZM,ProjTargets_TVD,F71,H71))</f>
        <v>1807.13</v>
      </c>
      <c r="AP71" s="201" t="str">
        <f>IF(OR(E71="",E71&lt;$U$2),"",ProjBitN(E71,F71,G71,AL71,D71,W71,X71))</f>
        <v/>
      </c>
      <c r="AQ71" s="201" t="str">
        <f>IF(OR(E71="",E71&lt;$U$2),"",ProjBitE(E71,F71,G71,AM71,D71,W71,X71))</f>
        <v/>
      </c>
      <c r="AR71" s="201">
        <f t="shared" si="9"/>
        <v>14.252926470256735</v>
      </c>
      <c r="AS71" s="201">
        <f t="shared" si="10"/>
        <v>28.75</v>
      </c>
      <c r="AT71" s="201" t="str">
        <f t="shared" si="11"/>
        <v>21M</v>
      </c>
    </row>
    <row r="72" spans="2:46" s="203" customFormat="1" ht="15" customHeight="1" x14ac:dyDescent="0.3">
      <c r="B72" s="202">
        <f t="shared" si="22"/>
        <v>17</v>
      </c>
      <c r="C72" s="308">
        <f t="shared" si="12"/>
        <v>28.869999999999891</v>
      </c>
      <c r="D72" s="27">
        <v>1779.6399999999999</v>
      </c>
      <c r="E72" s="309">
        <f t="shared" si="13"/>
        <v>1762.64</v>
      </c>
      <c r="F72" s="9">
        <v>0.55000000000000004</v>
      </c>
      <c r="G72" s="9">
        <v>328.23</v>
      </c>
      <c r="H72" s="310">
        <f t="shared" si="3"/>
        <v>1762.4132973863334</v>
      </c>
      <c r="I72" s="310">
        <f t="shared" si="14"/>
        <v>990.1632973863334</v>
      </c>
      <c r="J72" s="311">
        <f t="shared" si="15"/>
        <v>0.53574364831160082</v>
      </c>
      <c r="K72" s="312">
        <f t="shared" si="16"/>
        <v>-0.37409075164530503</v>
      </c>
      <c r="L72" s="312">
        <f t="shared" si="17"/>
        <v>-31.423623138205631</v>
      </c>
      <c r="M72" s="312">
        <f t="shared" si="4"/>
        <v>3</v>
      </c>
      <c r="N72" s="313">
        <f t="shared" si="5"/>
        <v>134.28792705347021</v>
      </c>
      <c r="O72" s="314" t="str">
        <f t="shared" si="6"/>
        <v>Mag</v>
      </c>
      <c r="P72" s="315">
        <f t="shared" si="7"/>
        <v>-0.12</v>
      </c>
      <c r="Q72" s="316">
        <f t="shared" si="8"/>
        <v>5.1556397089186188</v>
      </c>
      <c r="R72" s="10">
        <f t="shared" si="0"/>
        <v>1779.6399999999999</v>
      </c>
      <c r="S72" s="310">
        <f t="shared" si="1"/>
        <v>1783.6399999999999</v>
      </c>
      <c r="T72" s="9">
        <v>4</v>
      </c>
      <c r="U72" s="8" t="s">
        <v>462</v>
      </c>
      <c r="V72" s="197">
        <f>IF(E72="","",ProjTvdAtBit(E72,F72,G72,H72,D72,W72,X72))</f>
        <v>1779.4125141448069</v>
      </c>
      <c r="W72" s="317">
        <f>IF(E72="","",ProjIncAtBit(F72,J72,C72,M72,AJ72,AK72,AI72,$U$13:$U$505))</f>
        <v>0.55000000000000004</v>
      </c>
      <c r="X72" s="412">
        <f>IF(E72="","",ProjAzmAtBit(F72,G72,J72,C72,M72,AJ72,AK72,N72,O72,AI72,$U$13:$U$505))</f>
        <v>328.23</v>
      </c>
      <c r="Y72" s="569" t="s">
        <v>1881</v>
      </c>
      <c r="Z72" s="571">
        <v>24.87</v>
      </c>
      <c r="AA72" s="468" t="str">
        <f t="shared" si="20"/>
        <v/>
      </c>
      <c r="AB72" s="476" t="str">
        <f t="shared" si="21"/>
        <v/>
      </c>
      <c r="AC72" s="466"/>
      <c r="AD72" s="471"/>
      <c r="AE72" s="472"/>
      <c r="AI72" s="201">
        <f>IF(E72="","",ProjRollingMotorOut($Q$13:Q72,$M$13:M72))</f>
        <v>6.5063808820698599</v>
      </c>
      <c r="AJ72" s="409">
        <f>IF(OR(E72="",D72=""),0,ProjSlideMetersBetween(E72,D72,$R$13:$R$505,$S$13:$S$505,$U$13:$U$505))</f>
        <v>0</v>
      </c>
      <c r="AK72" s="409">
        <f>IF(U72="","",ProjParseTF(U72))</f>
        <v>180</v>
      </c>
      <c r="AL72" s="213">
        <f>IF(E72="","",ProjCumN(AL71,E71,F71,G71,E72,F72,G72,FALSE))</f>
        <v>3.8218312288001308</v>
      </c>
      <c r="AM72" s="304">
        <f>IF(E72="","",ProjCumE(AM71,E71,F71,G71,E72,F72,G72,FALSE))</f>
        <v>0.41309235449815812</v>
      </c>
      <c r="AN72" s="303">
        <f t="shared" si="18"/>
        <v>328.23</v>
      </c>
      <c r="AO72" s="303">
        <f>IF(E72="","",ProjActiveTargetMdEx(D72,W72,V72,ProjTargets_MD,ProjTargets_INC,ProjTargets_AZM,ProjTargets_TVD,F72,H72))</f>
        <v>1807.13</v>
      </c>
      <c r="AP72" s="201" t="str">
        <f>IF(OR(E72="",E72&lt;$U$2),"",ProjBitN(E72,F72,G72,AL72,D72,W72,X72))</f>
        <v/>
      </c>
      <c r="AQ72" s="201" t="str">
        <f>IF(OR(E72="",E72&lt;$U$2),"",ProjBitE(E72,F72,G72,AM72,D72,W72,X72))</f>
        <v/>
      </c>
      <c r="AR72" s="201">
        <f t="shared" si="9"/>
        <v>28.352104883349778</v>
      </c>
      <c r="AS72" s="201">
        <f t="shared" si="10"/>
        <v>28.869999999999891</v>
      </c>
      <c r="AT72" s="201" t="str">
        <f t="shared" si="11"/>
        <v>21M</v>
      </c>
    </row>
    <row r="73" spans="2:46" s="203" customFormat="1" ht="15" customHeight="1" x14ac:dyDescent="0.3">
      <c r="B73" s="202">
        <f t="shared" si="22"/>
        <v>17</v>
      </c>
      <c r="C73" s="308">
        <f t="shared" si="12"/>
        <v>28.839999999999691</v>
      </c>
      <c r="D73" s="27">
        <v>1808.4799999999996</v>
      </c>
      <c r="E73" s="309">
        <f t="shared" si="13"/>
        <v>1791.48</v>
      </c>
      <c r="F73" s="9">
        <v>0.23</v>
      </c>
      <c r="G73" s="9">
        <v>243.62</v>
      </c>
      <c r="H73" s="310">
        <f t="shared" si="3"/>
        <v>1791.2526292770092</v>
      </c>
      <c r="I73" s="310">
        <f t="shared" si="14"/>
        <v>1019.0026292770092</v>
      </c>
      <c r="J73" s="311">
        <f t="shared" si="15"/>
        <v>0.59903863630007959</v>
      </c>
      <c r="K73" s="312">
        <f t="shared" si="16"/>
        <v>-0.33287101248266399</v>
      </c>
      <c r="L73" s="312">
        <f t="shared" si="17"/>
        <v>-88.013176144244369</v>
      </c>
      <c r="M73" s="312">
        <f t="shared" si="4"/>
        <v>4</v>
      </c>
      <c r="N73" s="313">
        <f t="shared" si="5"/>
        <v>123.75724480561618</v>
      </c>
      <c r="O73" s="314" t="str">
        <f t="shared" si="6"/>
        <v>Mag</v>
      </c>
      <c r="P73" s="315">
        <f t="shared" si="7"/>
        <v>-8.0000000000000016E-2</v>
      </c>
      <c r="Q73" s="316">
        <f t="shared" si="8"/>
        <v>4.3190685677235274</v>
      </c>
      <c r="R73" s="10" t="str">
        <f t="shared" si="0"/>
        <v/>
      </c>
      <c r="S73" s="310" t="str">
        <f t="shared" si="1"/>
        <v/>
      </c>
      <c r="T73" s="9"/>
      <c r="U73" s="8"/>
      <c r="V73" s="197">
        <f>IF(E73="","",ProjTvdAtBit(E73,F73,G73,H73,D73,W73,X73))</f>
        <v>1808.2524923059698</v>
      </c>
      <c r="W73" s="317">
        <f>IF(E73="","",ProjIncAtBit(F73,J73,C73,M73,AJ73,AK73,AI73,$U$13:$U$505))</f>
        <v>0.23</v>
      </c>
      <c r="X73" s="412">
        <f>IF(E73="","",ProjAzmAtBit(F73,G73,J73,C73,M73,AJ73,AK73,N73,O73,AI73,$U$13:$U$505))</f>
        <v>243.62</v>
      </c>
      <c r="Y73" s="569" t="s">
        <v>1882</v>
      </c>
      <c r="Z73" s="571">
        <v>28.84</v>
      </c>
      <c r="AA73" s="468" t="str">
        <f t="shared" si="20"/>
        <v/>
      </c>
      <c r="AB73" s="476" t="str">
        <f t="shared" si="21"/>
        <v/>
      </c>
      <c r="AC73" s="466"/>
      <c r="AD73" s="471"/>
      <c r="AE73" s="472"/>
      <c r="AI73" s="201">
        <f>IF(E73="","",ProjRollingMotorOut($Q$13:Q73,$M$13:M73))</f>
        <v>5.8326399959253719</v>
      </c>
      <c r="AJ73" s="409">
        <f>IF(OR(E73="",D73=""),0,ProjSlideMetersBetween(E73,D73,$R$13:$R$505,$S$13:$S$505,$U$13:$U$505))</f>
        <v>0</v>
      </c>
      <c r="AK73" s="409" t="str">
        <f>IF(U73="","",ProjParseTF(U73))</f>
        <v/>
      </c>
      <c r="AL73" s="213">
        <f>IF(E73="","",ProjCumN(AL72,E72,F72,G72,E73,F73,G73,FALSE))</f>
        <v>3.9137924715095682</v>
      </c>
      <c r="AM73" s="304">
        <f>IF(E73="","",ProjCumE(AM72,E72,F72,G72,E73,F73,G73,FALSE))</f>
        <v>0.28835407806734614</v>
      </c>
      <c r="AN73" s="303">
        <f t="shared" si="18"/>
        <v>243.62</v>
      </c>
      <c r="AO73" s="303">
        <f>IF(E73="","",ProjActiveTargetMdEx(D73,W73,V73,ProjTargets_MD,ProjTargets_INC,ProjTargets_AZM,ProjTargets_TVD,F73,H73))</f>
        <v>2435.25</v>
      </c>
      <c r="AP73" s="201" t="str">
        <f>IF(OR(E73="",E73&lt;$U$2),"",ProjBitN(E73,F73,G73,AL73,D73,W73,X73))</f>
        <v/>
      </c>
      <c r="AQ73" s="201" t="str">
        <f>IF(OR(E73="",E73&lt;$U$2),"",ProjBitE(E73,F73,G73,AM73,D73,W73,X73))</f>
        <v/>
      </c>
      <c r="AR73" s="201">
        <f t="shared" si="9"/>
        <v>1.3300293448791325</v>
      </c>
      <c r="AS73" s="201">
        <f t="shared" si="10"/>
        <v>6.5764467433461258</v>
      </c>
      <c r="AT73" s="201" t="str">
        <f t="shared" si="11"/>
        <v>20M</v>
      </c>
    </row>
    <row r="74" spans="2:46" s="203" customFormat="1" ht="15" customHeight="1" x14ac:dyDescent="0.3">
      <c r="B74" s="202">
        <f t="shared" si="22"/>
        <v>17</v>
      </c>
      <c r="C74" s="308">
        <f t="shared" si="12"/>
        <v>28.759999999999764</v>
      </c>
      <c r="D74" s="27">
        <v>1837.2399999999993</v>
      </c>
      <c r="E74" s="309">
        <f t="shared" si="13"/>
        <v>1820.24</v>
      </c>
      <c r="F74" s="9">
        <v>0.33</v>
      </c>
      <c r="G74" s="9">
        <v>279.2</v>
      </c>
      <c r="H74" s="310">
        <f t="shared" si="3"/>
        <v>1820.0122858544505</v>
      </c>
      <c r="I74" s="310">
        <f t="shared" si="14"/>
        <v>1047.7622858544505</v>
      </c>
      <c r="J74" s="311">
        <f t="shared" si="15"/>
        <v>0.2042490037910695</v>
      </c>
      <c r="K74" s="312">
        <f t="shared" si="16"/>
        <v>0.10431154381084845</v>
      </c>
      <c r="L74" s="312">
        <f t="shared" si="17"/>
        <v>37.114047287899858</v>
      </c>
      <c r="M74" s="312" t="str">
        <f t="shared" si="4"/>
        <v/>
      </c>
      <c r="N74" s="313">
        <f t="shared" si="5"/>
        <v>59.289017627164313</v>
      </c>
      <c r="O74" s="314" t="str">
        <f t="shared" si="6"/>
        <v>Mag</v>
      </c>
      <c r="P74" s="315" t="str">
        <f t="shared" si="7"/>
        <v/>
      </c>
      <c r="Q74" s="316" t="str">
        <f t="shared" si="8"/>
        <v/>
      </c>
      <c r="R74" s="10">
        <f t="shared" si="0"/>
        <v>1837.2399999999993</v>
      </c>
      <c r="S74" s="310">
        <f t="shared" si="1"/>
        <v>1841.2399999999993</v>
      </c>
      <c r="T74" s="9">
        <v>4</v>
      </c>
      <c r="U74" s="8" t="s">
        <v>462</v>
      </c>
      <c r="V74" s="197">
        <f>IF(E74="","",ProjTvdAtBit(E74,F74,G74,H74,D74,W74,X74))</f>
        <v>1837.0120038861146</v>
      </c>
      <c r="W74" s="317">
        <f>IF(E74="","",ProjIncAtBit(F74,J74,C74,M74,AJ74,AK74,AI74,$U$13:$U$505))</f>
        <v>0.33</v>
      </c>
      <c r="X74" s="412">
        <f>IF(E74="","",ProjAzmAtBit(F74,G74,J74,C74,M74,AJ74,AK74,N74,O74,AI74,$U$13:$U$505))</f>
        <v>279.2</v>
      </c>
      <c r="Y74" s="569" t="s">
        <v>1883</v>
      </c>
      <c r="Z74" s="571">
        <v>24.76</v>
      </c>
      <c r="AA74" s="468" t="str">
        <f t="shared" si="20"/>
        <v/>
      </c>
      <c r="AB74" s="476" t="str">
        <f t="shared" si="21"/>
        <v/>
      </c>
      <c r="AC74" s="466"/>
      <c r="AD74" s="471"/>
      <c r="AE74" s="472"/>
      <c r="AI74" s="201">
        <f>IF(E74="","",ProjRollingMotorOut($Q$13:Q74,$M$13:M74))</f>
        <v>5.8326399959253719</v>
      </c>
      <c r="AJ74" s="409">
        <f>IF(OR(E74="",D74=""),0,ProjSlideMetersBetween(E74,D74,$R$13:$R$505,$S$13:$S$505,$U$13:$U$505))</f>
        <v>0</v>
      </c>
      <c r="AK74" s="409">
        <f>IF(U74="","",ProjParseTF(U74))</f>
        <v>180</v>
      </c>
      <c r="AL74" s="213">
        <f>IF(E74="","",ProjCumN(AL73,E73,F73,G73,E74,F74,G74,FALSE))</f>
        <v>3.9013857469618256</v>
      </c>
      <c r="AM74" s="304">
        <f>IF(E74="","",ProjCumE(AM73,E73,F73,G73,E74,F74,G74,FALSE))</f>
        <v>0.15488316083185791</v>
      </c>
      <c r="AN74" s="303">
        <f t="shared" si="18"/>
        <v>279.2</v>
      </c>
      <c r="AO74" s="303">
        <f>IF(E74="","",ProjActiveTargetMdEx(D74,W74,V74,ProjTargets_MD,ProjTargets_INC,ProjTargets_AZM,ProjTargets_TVD,F74,H74))</f>
        <v>2435.25</v>
      </c>
      <c r="AP74" s="201" t="str">
        <f>IF(OR(E74="",E74&lt;$U$2),"",ProjBitN(E74,F74,G74,AL74,D74,W74,X74))</f>
        <v/>
      </c>
      <c r="AQ74" s="201" t="str">
        <f>IF(OR(E74="",E74&lt;$U$2),"",ProjBitE(E74,F74,G74,AM74,D74,W74,X74))</f>
        <v/>
      </c>
      <c r="AR74" s="201">
        <f t="shared" si="9"/>
        <v>1.388836318178869</v>
      </c>
      <c r="AS74" s="201">
        <f t="shared" si="10"/>
        <v>6.8481738181557077</v>
      </c>
      <c r="AT74" s="201" t="str">
        <f t="shared" si="11"/>
        <v>21M</v>
      </c>
    </row>
    <row r="75" spans="2:46" s="203" customFormat="1" ht="15" customHeight="1" x14ac:dyDescent="0.3">
      <c r="B75" s="202">
        <f t="shared" si="22"/>
        <v>17</v>
      </c>
      <c r="C75" s="308">
        <f t="shared" si="12"/>
        <v>28.849999999999909</v>
      </c>
      <c r="D75" s="27">
        <v>1866.0899999999992</v>
      </c>
      <c r="E75" s="309">
        <f t="shared" si="13"/>
        <v>1849.09</v>
      </c>
      <c r="F75" s="9">
        <v>0.7</v>
      </c>
      <c r="G75" s="9">
        <v>197.88</v>
      </c>
      <c r="H75" s="310">
        <f t="shared" si="3"/>
        <v>1848.8611204354586</v>
      </c>
      <c r="I75" s="310">
        <f t="shared" si="14"/>
        <v>1076.6111204354586</v>
      </c>
      <c r="J75" s="311">
        <f t="shared" si="15"/>
        <v>0.75643864988898279</v>
      </c>
      <c r="K75" s="312">
        <f t="shared" si="16"/>
        <v>0.38474870017331136</v>
      </c>
      <c r="L75" s="312">
        <f t="shared" si="17"/>
        <v>-84.561525129982925</v>
      </c>
      <c r="M75" s="312">
        <f t="shared" si="4"/>
        <v>4</v>
      </c>
      <c r="N75" s="313">
        <f t="shared" si="5"/>
        <v>59.427267035809457</v>
      </c>
      <c r="O75" s="314" t="str">
        <f t="shared" si="6"/>
        <v>Mag</v>
      </c>
      <c r="P75" s="315">
        <f t="shared" si="7"/>
        <v>9.2499999999999985E-2</v>
      </c>
      <c r="Q75" s="316">
        <f t="shared" si="8"/>
        <v>5.4558137623242713</v>
      </c>
      <c r="R75" s="10" t="str">
        <f t="shared" ref="R75:R138" si="23">IF(T75="", "", D75)</f>
        <v/>
      </c>
      <c r="S75" s="310" t="str">
        <f t="shared" ref="S75:S138" si="24">IF(T75="","",SUM(R75+T75))</f>
        <v/>
      </c>
      <c r="T75" s="9"/>
      <c r="U75" s="8"/>
      <c r="V75" s="197">
        <f>IF(E75="","",ProjTvdAtBit(E75,F75,G75,H75,D75,W75,X75))</f>
        <v>1865.8598517196856</v>
      </c>
      <c r="W75" s="317">
        <f>IF(E75="","",ProjIncAtBit(F75,J75,C75,M75,AJ75,AK75,AI75,$U$13:$U$505))</f>
        <v>0.7</v>
      </c>
      <c r="X75" s="412">
        <f>IF(E75="","",ProjAzmAtBit(F75,G75,J75,C75,M75,AJ75,AK75,N75,O75,AI75,$U$13:$U$505))</f>
        <v>197.88</v>
      </c>
      <c r="Y75" s="569" t="s">
        <v>1884</v>
      </c>
      <c r="Z75" s="571">
        <v>28.85</v>
      </c>
      <c r="AA75" s="468" t="str">
        <f t="shared" si="20"/>
        <v/>
      </c>
      <c r="AB75" s="476" t="str">
        <f t="shared" si="21"/>
        <v/>
      </c>
      <c r="AC75" s="466"/>
      <c r="AD75" s="471"/>
      <c r="AE75" s="472"/>
      <c r="AI75" s="201">
        <f>IF(E75="","",ProjRollingMotorOut($Q$13:Q75,$M$13:M75))</f>
        <v>5.6140648842962415</v>
      </c>
      <c r="AJ75" s="409">
        <f>IF(OR(E75="",D75=""),0,ProjSlideMetersBetween(E75,D75,$R$13:$R$505,$S$13:$S$505,$U$13:$U$505))</f>
        <v>0</v>
      </c>
      <c r="AK75" s="409" t="str">
        <f>IF(U75="","",ProjParseTF(U75))</f>
        <v/>
      </c>
      <c r="AL75" s="213">
        <f>IF(E75="","",ProjCumN(AL74,E74,F74,G74,E75,F75,G75,FALSE))</f>
        <v>3.746948249028546</v>
      </c>
      <c r="AM75" s="304">
        <f>IF(E75="","",ProjCumE(AM74,E74,F74,G74,E75,F75,G75,FALSE))</f>
        <v>1.8761507245223352E-2</v>
      </c>
      <c r="AN75" s="303">
        <f t="shared" si="18"/>
        <v>197.88</v>
      </c>
      <c r="AO75" s="303">
        <f>IF(E75="","",ProjActiveTargetMdEx(D75,W75,V75,ProjTargets_MD,ProjTargets_INC,ProjTargets_AZM,ProjTargets_TVD,F75,H75))</f>
        <v>2435.25</v>
      </c>
      <c r="AP75" s="201" t="str">
        <f>IF(OR(E75="",E75&lt;$U$2),"",ProjBitN(E75,F75,G75,AL75,D75,W75,X75))</f>
        <v/>
      </c>
      <c r="AQ75" s="201" t="str">
        <f>IF(OR(E75="",E75&lt;$U$2),"",ProjBitE(E75,F75,G75,AM75,D75,W75,X75))</f>
        <v/>
      </c>
      <c r="AR75" s="201">
        <f t="shared" si="9"/>
        <v>1.4926970752618169</v>
      </c>
      <c r="AS75" s="201">
        <f t="shared" si="10"/>
        <v>7.6707896165866396</v>
      </c>
      <c r="AT75" s="201" t="str">
        <f t="shared" si="11"/>
        <v>20M</v>
      </c>
    </row>
    <row r="76" spans="2:46" s="203" customFormat="1" ht="15" customHeight="1" x14ac:dyDescent="0.3">
      <c r="B76" s="202">
        <f t="shared" ref="B76:B139" si="25">IF(ISBLANK(D76),"",B75)</f>
        <v>17</v>
      </c>
      <c r="C76" s="308">
        <f t="shared" si="12"/>
        <v>28.710000000000036</v>
      </c>
      <c r="D76" s="27">
        <v>1894.7999999999993</v>
      </c>
      <c r="E76" s="309">
        <f t="shared" si="13"/>
        <v>1877.8</v>
      </c>
      <c r="F76" s="9">
        <v>0.36</v>
      </c>
      <c r="G76" s="9">
        <v>192.57</v>
      </c>
      <c r="H76" s="310">
        <f t="shared" ref="H76:H139" si="26">IF(ISNUMBER(F76),COS(((F76+F75)/2)*(PI()/180))*(E76-E75)+H75,"")</f>
        <v>1877.5698921294554</v>
      </c>
      <c r="I76" s="310">
        <f t="shared" si="14"/>
        <v>1105.3198921294554</v>
      </c>
      <c r="J76" s="311">
        <f t="shared" si="15"/>
        <v>0.35858504978661154</v>
      </c>
      <c r="K76" s="312">
        <f t="shared" si="16"/>
        <v>-0.35527690700104442</v>
      </c>
      <c r="L76" s="312">
        <f t="shared" si="17"/>
        <v>-5.5485893416927858</v>
      </c>
      <c r="M76" s="312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13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14" t="str">
        <f t="shared" ref="O76:O139" si="29">IF(F76="","",IF(N76="","",IF(F76&lt;5,"Mag",IF(L76&lt;0,"L",IF(N76=0,"HS",IF(N76=360,"HS",IF(N76=180,"LS","R")))))))</f>
        <v>Mag</v>
      </c>
      <c r="P76" s="315" t="str">
        <f t="shared" ref="P76:P139" si="30">IF(F76="","",IF(M76="","",SUM((F76-F75)/M76)))</f>
        <v/>
      </c>
      <c r="Q76" s="316" t="str">
        <f t="shared" ref="Q76:Q139" si="31">IF(ISBLANK(F76),"",IF(J76="", "", IF(M76="","",SUM(C76*J76/M76))))</f>
        <v/>
      </c>
      <c r="R76" s="10" t="str">
        <f t="shared" si="23"/>
        <v/>
      </c>
      <c r="S76" s="310" t="str">
        <f t="shared" si="24"/>
        <v/>
      </c>
      <c r="T76" s="9"/>
      <c r="U76" s="8"/>
      <c r="V76" s="197">
        <f>IF(E76="","",ProjTvdAtBit(E76,F76,G76,H76,D76,W76,X76))</f>
        <v>1894.569556564009</v>
      </c>
      <c r="W76" s="317">
        <f>IF(E76="","",ProjIncAtBit(F76,J76,C76,M76,AJ76,AK76,AI76,$U$13:$U$505))</f>
        <v>0.36</v>
      </c>
      <c r="X76" s="412">
        <f>IF(E76="","",ProjAzmAtBit(F76,G76,J76,C76,M76,AJ76,AK76,N76,O76,AI76,$U$13:$U$505))</f>
        <v>192.57</v>
      </c>
      <c r="Y76" s="569" t="s">
        <v>1885</v>
      </c>
      <c r="Z76" s="571">
        <v>28.71</v>
      </c>
      <c r="AA76" s="468" t="str">
        <f t="shared" si="20"/>
        <v/>
      </c>
      <c r="AB76" s="476" t="str">
        <f t="shared" si="21"/>
        <v/>
      </c>
      <c r="AC76" s="466"/>
      <c r="AD76" s="471"/>
      <c r="AE76" s="472"/>
      <c r="AI76" s="201">
        <f>IF(E76="","",ProjRollingMotorOut($Q$13:Q76,$M$13:M76))</f>
        <v>5.6140648842962415</v>
      </c>
      <c r="AJ76" s="409">
        <f>IF(OR(E76="",D76=""),0,ProjSlideMetersBetween(E76,D76,$R$13:$R$505,$S$13:$S$505,$U$13:$U$505))</f>
        <v>0</v>
      </c>
      <c r="AK76" s="409" t="str">
        <f>IF(U76="","",ProjParseTF(U76))</f>
        <v/>
      </c>
      <c r="AL76" s="213">
        <f>IF(E76="","",ProjCumN(AL75,E75,F75,G75,E76,F76,G76,FALSE))</f>
        <v>3.4920101230470917</v>
      </c>
      <c r="AM76" s="304">
        <f>IF(E76="","",ProjCumE(AM75,E75,F75,G75,E76,F76,G76,FALSE))</f>
        <v>-5.4712372622548758E-2</v>
      </c>
      <c r="AN76" s="303">
        <f t="shared" si="18"/>
        <v>192.57</v>
      </c>
      <c r="AO76" s="303">
        <f>IF(E76="","",ProjActiveTargetMdEx(D76,W76,V76,ProjTargets_MD,ProjTargets_INC,ProjTargets_AZM,ProjTargets_TVD,F76,H76))</f>
        <v>2435.25</v>
      </c>
      <c r="AP76" s="201" t="str">
        <f>IF(OR(E76="",E76&lt;$U$2),"",ProjBitN(E76,F76,G76,AL76,D76,W76,X76))</f>
        <v/>
      </c>
      <c r="AQ76" s="201" t="str">
        <f>IF(OR(E76="",E76&lt;$U$2),"",ProjBitE(E76,F76,G76,AM76,D76,W76,X76))</f>
        <v/>
      </c>
      <c r="AR76" s="201">
        <f t="shared" si="9"/>
        <v>1.5529762254044788</v>
      </c>
      <c r="AS76" s="201">
        <f t="shared" si="10"/>
        <v>7.9418297348288966</v>
      </c>
      <c r="AT76" s="201" t="str">
        <f t="shared" si="11"/>
        <v>20M</v>
      </c>
    </row>
    <row r="77" spans="2:46" s="203" customFormat="1" ht="15" customHeight="1" x14ac:dyDescent="0.3">
      <c r="B77" s="202">
        <f t="shared" si="25"/>
        <v>17</v>
      </c>
      <c r="C77" s="308">
        <f t="shared" ref="C77:C140" si="32">IF(ISBLANK(D77),"",D77-D76)</f>
        <v>28.709999999999582</v>
      </c>
      <c r="D77" s="27">
        <v>1923.5099999999989</v>
      </c>
      <c r="E77" s="309">
        <f t="shared" ref="E77:E140" si="33">IF(D77="","",(ROUND(SUM(D77-B77),2)))</f>
        <v>1906.51</v>
      </c>
      <c r="F77" s="9">
        <v>0.18</v>
      </c>
      <c r="G77" s="9">
        <v>188.78</v>
      </c>
      <c r="H77" s="310">
        <f t="shared" si="26"/>
        <v>1906.2795733541602</v>
      </c>
      <c r="I77" s="310">
        <f t="shared" si="14"/>
        <v>1134.0295733541602</v>
      </c>
      <c r="J77" s="311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12">
        <f t="shared" ref="K77:K140" si="35">IF(F77=0," ",SUM(F77-F76)/SUM(E77-E76)*30)</f>
        <v>-0.18808777429467061</v>
      </c>
      <c r="L77" s="312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12" t="str">
        <f t="shared" si="27"/>
        <v/>
      </c>
      <c r="N77" s="313">
        <f t="shared" si="28"/>
        <v>174.65667006180678</v>
      </c>
      <c r="O77" s="314" t="str">
        <f t="shared" si="29"/>
        <v>Mag</v>
      </c>
      <c r="P77" s="315" t="str">
        <f t="shared" si="30"/>
        <v/>
      </c>
      <c r="Q77" s="316" t="str">
        <f t="shared" si="31"/>
        <v/>
      </c>
      <c r="R77" s="10" t="str">
        <f t="shared" si="23"/>
        <v/>
      </c>
      <c r="S77" s="310" t="str">
        <f t="shared" si="24"/>
        <v/>
      </c>
      <c r="T77" s="9"/>
      <c r="U77" s="8"/>
      <c r="V77" s="197">
        <f>IF(E77="","",ProjTvdAtBit(E77,F77,G77,H77,D77,W77,X77))</f>
        <v>1923.2794894625906</v>
      </c>
      <c r="W77" s="317">
        <f>IF(E77="","",ProjIncAtBit(F77,J77,C77,M77,AJ77,AK77,AI77,$U$13:$U$505))</f>
        <v>0.18</v>
      </c>
      <c r="X77" s="412">
        <f>IF(E77="","",ProjAzmAtBit(F77,G77,J77,C77,M77,AJ77,AK77,N77,O77,AI77,$U$13:$U$505))</f>
        <v>188.78</v>
      </c>
      <c r="Y77" s="569" t="s">
        <v>1886</v>
      </c>
      <c r="Z77" s="571">
        <v>28.71</v>
      </c>
      <c r="AA77" s="468" t="str">
        <f t="shared" si="20"/>
        <v/>
      </c>
      <c r="AB77" s="476" t="str">
        <f t="shared" si="21"/>
        <v/>
      </c>
      <c r="AC77" s="466"/>
      <c r="AD77" s="471"/>
      <c r="AE77" s="472"/>
      <c r="AI77" s="201">
        <f>IF(E77="","",ProjRollingMotorOut($Q$13:Q77,$M$13:M77))</f>
        <v>5.6140648842962415</v>
      </c>
      <c r="AJ77" s="409">
        <f>IF(OR(E77="",D77=""),0,ProjSlideMetersBetween(E77,D77,$R$13:$R$505,$S$13:$S$505,$U$13:$U$505))</f>
        <v>0</v>
      </c>
      <c r="AK77" s="409" t="str">
        <f>IF(U77="","",ProjParseTF(U77))</f>
        <v/>
      </c>
      <c r="AL77" s="213">
        <f>IF(E77="","",ProjCumN(AL76,E76,F76,G76,E77,F77,G77,FALSE))</f>
        <v>3.3594083443569112</v>
      </c>
      <c r="AM77" s="304">
        <f>IF(E77="","",ProjCumE(AM76,E76,F76,G76,E77,F77,G77,FALSE))</f>
        <v>-8.1225350878666003E-2</v>
      </c>
      <c r="AN77" s="303">
        <f t="shared" si="18"/>
        <v>188.78</v>
      </c>
      <c r="AO77" s="303">
        <f>IF(E77="","",ProjActiveTargetMdEx(D77,W77,V77,ProjTargets_MD,ProjTargets_INC,ProjTargets_AZM,ProjTargets_TVD,F77,H77))</f>
        <v>2435.25</v>
      </c>
      <c r="AP77" s="201" t="str">
        <f>IF(OR(E77="",E77&lt;$U$2),"",ProjBitN(E77,F77,G77,AL77,D77,W77,X77))</f>
        <v/>
      </c>
      <c r="AQ77" s="201" t="str">
        <f>IF(OR(E77="",E77&lt;$U$2),"",ProjBitE(E77,F77,G77,AM77,D77,W77,X77))</f>
        <v/>
      </c>
      <c r="AR77" s="201">
        <f t="shared" ref="AR77:AR140" si="37">_xlfn.SINGLE(IF(OR(E77="",E77&lt;_xlfn.SINGLE(ProjBuildStartMd),AO77=""),"",ProjBurr(D77,W77,X77,AI77,C77,ProjTargets_MD,ProjTargets_INC,ProjTargets_AZM,ProjTargets_TVD,V77)))</f>
        <v>1.6295268957923761</v>
      </c>
      <c r="AS77" s="201">
        <f t="shared" ref="AS77:AS140" si="38">_xlfn.SINGLE(IF(OR(E77="",E77&lt;_xlfn.SINGLE(ProjBuildStartMd),AO77=""),"",ProjMetersToSlide(D77,W77,X77,AI77,C77,ProjTargets_MD,ProjTargets_INC,ProjTargets_AZM,ProjTargets_TVD,V77)))</f>
        <v>8.3333053932209893</v>
      </c>
      <c r="AT77" s="201" t="str">
        <f t="shared" ref="AT77:AT140" si="39">_xlfn.SINGLE(IF(OR(E77="",E77&lt;_xlfn.SINGLE(ProjBuildStartMd),AO77=""),"",ProjRequiredTf(D77,W77,X77,ProjTargets_MD,ProjTargets_INC,ProjTargets_AZM,ProjTargets_TVD,5,V77)))</f>
        <v>20M</v>
      </c>
    </row>
    <row r="78" spans="2:46" s="203" customFormat="1" ht="15" customHeight="1" x14ac:dyDescent="0.3">
      <c r="B78" s="202">
        <f t="shared" si="25"/>
        <v>17</v>
      </c>
      <c r="C78" s="308">
        <f t="shared" si="32"/>
        <v>28.799999999999727</v>
      </c>
      <c r="D78" s="27">
        <v>1952.3099999999986</v>
      </c>
      <c r="E78" s="309">
        <f t="shared" si="33"/>
        <v>1935.31</v>
      </c>
      <c r="F78" s="9">
        <v>0.11</v>
      </c>
      <c r="G78" s="9">
        <v>355.14</v>
      </c>
      <c r="H78" s="310">
        <f t="shared" si="26"/>
        <v>1935.0794811282394</v>
      </c>
      <c r="I78" s="310">
        <f t="shared" ref="I78:I141" si="40">IF(ISBLANK(F78),"  ",H78-$R$4)</f>
        <v>1162.8294811282394</v>
      </c>
      <c r="J78" s="311">
        <f t="shared" si="34"/>
        <v>0.30007078029191414</v>
      </c>
      <c r="K78" s="312">
        <f t="shared" si="35"/>
        <v>-7.2916666666666768E-2</v>
      </c>
      <c r="L78" s="312">
        <f t="shared" si="36"/>
        <v>173.29166666666691</v>
      </c>
      <c r="M78" s="312" t="str">
        <f t="shared" si="27"/>
        <v/>
      </c>
      <c r="N78" s="313">
        <f t="shared" si="28"/>
        <v>104.06356578983819</v>
      </c>
      <c r="O78" s="314" t="str">
        <f t="shared" si="29"/>
        <v>Mag</v>
      </c>
      <c r="P78" s="315" t="str">
        <f t="shared" si="30"/>
        <v/>
      </c>
      <c r="Q78" s="316" t="str">
        <f t="shared" si="31"/>
        <v/>
      </c>
      <c r="R78" s="10" t="str">
        <f t="shared" si="23"/>
        <v/>
      </c>
      <c r="S78" s="310" t="str">
        <f t="shared" si="24"/>
        <v/>
      </c>
      <c r="T78" s="9"/>
      <c r="U78" s="8"/>
      <c r="V78" s="197">
        <f>IF(E78="","",ProjTvdAtBit(E78,F78,G78,H78,D78,W78,X78))</f>
        <v>1952.0794497983461</v>
      </c>
      <c r="W78" s="317">
        <f>IF(E78="","",ProjIncAtBit(F78,J78,C78,M78,AJ78,AK78,AI78,$U$13:$U$505))</f>
        <v>0.11</v>
      </c>
      <c r="X78" s="412">
        <f>IF(E78="","",ProjAzmAtBit(F78,G78,J78,C78,M78,AJ78,AK78,N78,O78,AI78,$U$13:$U$505))</f>
        <v>355.14</v>
      </c>
      <c r="Y78" s="569" t="s">
        <v>1887</v>
      </c>
      <c r="Z78" s="571">
        <v>28.8</v>
      </c>
      <c r="AA78" s="468" t="str">
        <f t="shared" si="20"/>
        <v/>
      </c>
      <c r="AB78" s="476" t="str">
        <f t="shared" si="21"/>
        <v/>
      </c>
      <c r="AC78" s="466"/>
      <c r="AD78" s="471"/>
      <c r="AE78" s="472"/>
      <c r="AI78" s="201">
        <f>IF(E78="","",ProjRollingMotorOut($Q$13:Q78,$M$13:M78))</f>
        <v>5.6140648842962415</v>
      </c>
      <c r="AJ78" s="409">
        <f>IF(OR(E78="",D78=""),0,ProjSlideMetersBetween(E78,D78,$R$13:$R$505,$S$13:$S$505,$U$13:$U$505))</f>
        <v>0</v>
      </c>
      <c r="AK78" s="409" t="str">
        <f>IF(U78="","",ProjParseTF(U78))</f>
        <v/>
      </c>
      <c r="AL78" s="213">
        <f>IF(E78="","",ProjCumN(AL77,E77,F77,G77,E78,F78,G78,FALSE))</f>
        <v>3.342246172194987</v>
      </c>
      <c r="AM78" s="304">
        <f>IF(E78="","",ProjCumE(AM77,E77,F77,G77,E78,F78,G78,FALSE))</f>
        <v>-9.0472874818148613E-2</v>
      </c>
      <c r="AN78" s="303">
        <f t="shared" ref="AN78:AN141" si="41">IF(X78="","",X78)</f>
        <v>355.14</v>
      </c>
      <c r="AO78" s="303">
        <f>IF(E78="","",ProjActiveTargetMdEx(D78,W78,V78,ProjTargets_MD,ProjTargets_INC,ProjTargets_AZM,ProjTargets_TVD,F78,H78))</f>
        <v>2435.25</v>
      </c>
      <c r="AP78" s="201" t="str">
        <f>IF(OR(E78="",E78&lt;$U$2),"",ProjBitN(E78,F78,G78,AL78,D78,W78,X78))</f>
        <v/>
      </c>
      <c r="AQ78" s="201" t="str">
        <f>IF(OR(E78="",E78&lt;$U$2),"",ProjBitE(E78,F78,G78,AM78,D78,W78,X78))</f>
        <v/>
      </c>
      <c r="AR78" s="201">
        <f t="shared" si="37"/>
        <v>1.7095524230483474</v>
      </c>
      <c r="AS78" s="201">
        <f t="shared" si="38"/>
        <v>8.7699573835552265</v>
      </c>
      <c r="AT78" s="201" t="str">
        <f t="shared" si="39"/>
        <v>20M</v>
      </c>
    </row>
    <row r="79" spans="2:46" s="203" customFormat="1" ht="15" customHeight="1" x14ac:dyDescent="0.3">
      <c r="B79" s="202">
        <f t="shared" si="25"/>
        <v>17</v>
      </c>
      <c r="C79" s="308">
        <f t="shared" si="32"/>
        <v>28.7800000000002</v>
      </c>
      <c r="D79" s="27">
        <v>1981.0899999999988</v>
      </c>
      <c r="E79" s="309">
        <f t="shared" si="33"/>
        <v>1964.09</v>
      </c>
      <c r="F79" s="9">
        <v>0.18</v>
      </c>
      <c r="G79" s="9">
        <v>345.37</v>
      </c>
      <c r="H79" s="310">
        <f t="shared" si="26"/>
        <v>1963.8593889663643</v>
      </c>
      <c r="I79" s="310">
        <f t="shared" si="40"/>
        <v>1191.6093889663643</v>
      </c>
      <c r="J79" s="311">
        <f t="shared" si="34"/>
        <v>7.7125082758825791E-2</v>
      </c>
      <c r="K79" s="312">
        <f t="shared" si="35"/>
        <v>7.2967338429464956E-2</v>
      </c>
      <c r="L79" s="312">
        <f t="shared" si="36"/>
        <v>-10.184155663655307</v>
      </c>
      <c r="M79" s="312" t="str">
        <f t="shared" si="27"/>
        <v/>
      </c>
      <c r="N79" s="313">
        <f t="shared" si="28"/>
        <v>18.899021047793816</v>
      </c>
      <c r="O79" s="314" t="str">
        <f t="shared" si="29"/>
        <v>Mag</v>
      </c>
      <c r="P79" s="315" t="str">
        <f t="shared" si="30"/>
        <v/>
      </c>
      <c r="Q79" s="316" t="str">
        <f t="shared" si="31"/>
        <v/>
      </c>
      <c r="R79" s="10" t="str">
        <f t="shared" si="23"/>
        <v/>
      </c>
      <c r="S79" s="310" t="str">
        <f t="shared" si="24"/>
        <v/>
      </c>
      <c r="T79" s="9"/>
      <c r="U79" s="8"/>
      <c r="V79" s="197">
        <f>IF(E79="","",ProjTvdAtBit(E79,F79,G79,H79,D79,W79,X79))</f>
        <v>1980.8593050747947</v>
      </c>
      <c r="W79" s="317">
        <f>IF(E79="","",ProjIncAtBit(F79,J79,C79,M79,AJ79,AK79,AI79,$U$13:$U$505))</f>
        <v>0.18</v>
      </c>
      <c r="X79" s="412">
        <f>IF(E79="","",ProjAzmAtBit(F79,G79,J79,C79,M79,AJ79,AK79,N79,O79,AI79,$U$13:$U$505))</f>
        <v>345.37</v>
      </c>
      <c r="Y79" s="569" t="s">
        <v>1888</v>
      </c>
      <c r="Z79" s="571">
        <v>28.78</v>
      </c>
      <c r="AA79" s="468" t="str">
        <f t="shared" si="20"/>
        <v/>
      </c>
      <c r="AB79" s="476" t="str">
        <f t="shared" si="21"/>
        <v/>
      </c>
      <c r="AC79" s="466"/>
      <c r="AD79" s="471"/>
      <c r="AE79" s="472"/>
      <c r="AI79" s="201">
        <f>IF(E79="","",ProjRollingMotorOut($Q$13:Q79,$M$13:M79))</f>
        <v>5.6140648842962415</v>
      </c>
      <c r="AJ79" s="409">
        <f>IF(OR(E79="",D79=""),0,ProjSlideMetersBetween(E79,D79,$R$13:$R$505,$S$13:$S$505,$U$13:$U$505))</f>
        <v>0</v>
      </c>
      <c r="AK79" s="409" t="str">
        <f>IF(U79="","",ProjParseTF(U79))</f>
        <v/>
      </c>
      <c r="AL79" s="213">
        <f>IF(E79="","",ProjCumN(AL78,E78,F78,G78,E79,F79,G79,FALSE))</f>
        <v>3.4135153402646234</v>
      </c>
      <c r="AM79" s="304">
        <f>IF(E79="","",ProjCumE(AM78,E78,F78,G78,E79,F79,G79,FALSE))</f>
        <v>-0.10423177176649875</v>
      </c>
      <c r="AN79" s="303">
        <f t="shared" si="41"/>
        <v>345.37</v>
      </c>
      <c r="AO79" s="303">
        <f>IF(E79="","",ProjActiveTargetMdEx(D79,W79,V79,ProjTargets_MD,ProjTargets_INC,ProjTargets_AZM,ProjTargets_TVD,F79,H79))</f>
        <v>2435.25</v>
      </c>
      <c r="AP79" s="201" t="str">
        <f>IF(OR(E79="",E79&lt;$U$2),"",ProjBitN(E79,F79,G79,AL79,D79,W79,X79))</f>
        <v/>
      </c>
      <c r="AQ79" s="201" t="str">
        <f>IF(OR(E79="",E79&lt;$U$2),"",ProjBitE(E79,F79,G79,AM79,D79,W79,X79))</f>
        <v/>
      </c>
      <c r="AR79" s="201">
        <f t="shared" si="37"/>
        <v>1.8147164957213575</v>
      </c>
      <c r="AS79" s="201">
        <f t="shared" si="38"/>
        <v>9.3029813198192279</v>
      </c>
      <c r="AT79" s="201" t="str">
        <f t="shared" si="39"/>
        <v>20M</v>
      </c>
    </row>
    <row r="80" spans="2:46" s="203" customFormat="1" ht="15" customHeight="1" x14ac:dyDescent="0.3">
      <c r="B80" s="202">
        <f t="shared" si="25"/>
        <v>17</v>
      </c>
      <c r="C80" s="308">
        <f t="shared" si="32"/>
        <v>28.779999999999745</v>
      </c>
      <c r="D80" s="27">
        <v>2009.8699999999985</v>
      </c>
      <c r="E80" s="309">
        <f t="shared" si="33"/>
        <v>1992.87</v>
      </c>
      <c r="F80" s="9">
        <v>7.0000000000000007E-2</v>
      </c>
      <c r="G80" s="9">
        <v>349.59</v>
      </c>
      <c r="H80" s="310">
        <f t="shared" si="26"/>
        <v>1992.6393204750684</v>
      </c>
      <c r="I80" s="310">
        <f t="shared" si="40"/>
        <v>1220.3893204750684</v>
      </c>
      <c r="J80" s="311">
        <f t="shared" si="34"/>
        <v>0.11498621841781313</v>
      </c>
      <c r="K80" s="312">
        <f t="shared" si="35"/>
        <v>-0.11466296038915924</v>
      </c>
      <c r="L80" s="312">
        <f t="shared" si="36"/>
        <v>4.398888116747715</v>
      </c>
      <c r="M80" s="312" t="str">
        <f t="shared" si="27"/>
        <v/>
      </c>
      <c r="N80" s="313">
        <f t="shared" si="28"/>
        <v>175.70274435721959</v>
      </c>
      <c r="O80" s="314" t="str">
        <f t="shared" si="29"/>
        <v>Mag</v>
      </c>
      <c r="P80" s="315" t="str">
        <f t="shared" si="30"/>
        <v/>
      </c>
      <c r="Q80" s="316" t="str">
        <f t="shared" si="31"/>
        <v/>
      </c>
      <c r="R80" s="10" t="str">
        <f t="shared" si="23"/>
        <v/>
      </c>
      <c r="S80" s="310" t="str">
        <f t="shared" si="24"/>
        <v/>
      </c>
      <c r="T80" s="9"/>
      <c r="U80" s="8"/>
      <c r="V80" s="197">
        <f>IF(E80="","",ProjTvdAtBit(E80,F80,G80,H80,D80,W80,X80))</f>
        <v>2009.6393077877531</v>
      </c>
      <c r="W80" s="317">
        <f>IF(E80="","",ProjIncAtBit(F80,J80,C80,M80,AJ80,AK80,AI80,$U$13:$U$505))</f>
        <v>7.0000000000000007E-2</v>
      </c>
      <c r="X80" s="412">
        <f>IF(E80="","",ProjAzmAtBit(F80,G80,J80,C80,M80,AJ80,AK80,N80,O80,AI80,$U$13:$U$505))</f>
        <v>349.59</v>
      </c>
      <c r="Y80" s="569" t="s">
        <v>1889</v>
      </c>
      <c r="Z80" s="571">
        <v>28.78</v>
      </c>
      <c r="AA80" s="468" t="str">
        <f t="shared" ref="AA80:AA143" si="42">IFERROR(IF(D80="","",IF(COUNT($AC$14:$AC$33)=0,"",IF(D80&lt;_xlfn.AGGREGATE(5,6,$AC$14:$AC$33),"",INDEX($AE$15:$AE$33,MATCH(D80,$AC$14:$AC$33,1))))),"")</f>
        <v/>
      </c>
      <c r="AB80" s="476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466"/>
      <c r="AD80" s="471"/>
      <c r="AE80" s="472"/>
      <c r="AI80" s="201">
        <f>IF(E80="","",ProjRollingMotorOut($Q$13:Q80,$M$13:M80))</f>
        <v>5.6140648842962415</v>
      </c>
      <c r="AJ80" s="409">
        <f>IF(OR(E80="",D80=""),0,ProjSlideMetersBetween(E80,D80,$R$13:$R$505,$S$13:$S$505,$U$13:$U$505))</f>
        <v>0</v>
      </c>
      <c r="AK80" s="409" t="str">
        <f>IF(U80="","",ProjParseTF(U80))</f>
        <v/>
      </c>
      <c r="AL80" s="213">
        <f>IF(E80="","",ProjCumN(AL79,E79,F79,G79,E80,F80,G80,FALSE))</f>
        <v>3.4745483625690943</v>
      </c>
      <c r="AM80" s="304">
        <f>IF(E80="","",ProjCumE(AM79,E79,F79,G79,E80,F80,G80,FALSE))</f>
        <v>-0.11882676268986396</v>
      </c>
      <c r="AN80" s="303">
        <f t="shared" si="41"/>
        <v>349.59</v>
      </c>
      <c r="AO80" s="303">
        <f>IF(E80="","",ProjActiveTargetMdEx(D80,W80,V80,ProjTargets_MD,ProjTargets_INC,ProjTargets_AZM,ProjTargets_TVD,F80,H80))</f>
        <v>2435.25</v>
      </c>
      <c r="AP80" s="201" t="str">
        <f>IF(OR(E80="",E80&lt;$U$2),"",ProjBitN(E80,F80,G80,AL80,D80,W80,X80))</f>
        <v/>
      </c>
      <c r="AQ80" s="201" t="str">
        <f>IF(OR(E80="",E80&lt;$U$2),"",ProjBitE(E80,F80,G80,AM80,D80,W80,X80))</f>
        <v/>
      </c>
      <c r="AR80" s="201">
        <f t="shared" si="37"/>
        <v>1.9436571806732461</v>
      </c>
      <c r="AS80" s="201">
        <f t="shared" si="38"/>
        <v>9.9639841741493811</v>
      </c>
      <c r="AT80" s="201" t="str">
        <f t="shared" si="39"/>
        <v>20M</v>
      </c>
    </row>
    <row r="81" spans="2:46" s="203" customFormat="1" ht="15" customHeight="1" x14ac:dyDescent="0.3">
      <c r="B81" s="202">
        <f t="shared" si="25"/>
        <v>17</v>
      </c>
      <c r="C81" s="308">
        <f t="shared" si="32"/>
        <v>28.819999999999709</v>
      </c>
      <c r="D81" s="27">
        <v>2038.6899999999982</v>
      </c>
      <c r="E81" s="309">
        <f t="shared" si="33"/>
        <v>2021.69</v>
      </c>
      <c r="F81" s="9">
        <v>0.57999999999999996</v>
      </c>
      <c r="G81" s="9">
        <v>324.72000000000003</v>
      </c>
      <c r="H81" s="310">
        <f t="shared" si="26"/>
        <v>2021.4588568314641</v>
      </c>
      <c r="I81" s="310">
        <f t="shared" si="40"/>
        <v>1249.2088568314641</v>
      </c>
      <c r="J81" s="311">
        <f t="shared" si="34"/>
        <v>0.53851122580746413</v>
      </c>
      <c r="K81" s="312">
        <f t="shared" si="35"/>
        <v>0.53088133240804691</v>
      </c>
      <c r="L81" s="312">
        <f t="shared" si="36"/>
        <v>-25.888272033310002</v>
      </c>
      <c r="M81" s="312" t="str">
        <f t="shared" si="27"/>
        <v/>
      </c>
      <c r="N81" s="313">
        <f t="shared" si="28"/>
        <v>9.656363303861129</v>
      </c>
      <c r="O81" s="314" t="str">
        <f t="shared" si="29"/>
        <v>Mag</v>
      </c>
      <c r="P81" s="315" t="str">
        <f t="shared" si="30"/>
        <v/>
      </c>
      <c r="Q81" s="316" t="str">
        <f t="shared" si="31"/>
        <v/>
      </c>
      <c r="R81" s="10" t="str">
        <f t="shared" si="23"/>
        <v/>
      </c>
      <c r="S81" s="310" t="str">
        <f t="shared" si="24"/>
        <v/>
      </c>
      <c r="T81" s="9"/>
      <c r="U81" s="8"/>
      <c r="V81" s="197">
        <f>IF(E81="","",ProjTvdAtBit(E81,F81,G81,H81,D81,W81,X81))</f>
        <v>2038.4579858158502</v>
      </c>
      <c r="W81" s="317">
        <f>IF(E81="","",ProjIncAtBit(F81,J81,C81,M81,AJ81,AK81,AI81,$U$13:$U$505))</f>
        <v>0.57999999999999996</v>
      </c>
      <c r="X81" s="412">
        <f>IF(E81="","",ProjAzmAtBit(F81,G81,J81,C81,M81,AJ81,AK81,N81,O81,AI81,$U$13:$U$505))</f>
        <v>324.72000000000003</v>
      </c>
      <c r="Y81" s="569" t="s">
        <v>1890</v>
      </c>
      <c r="Z81" s="571">
        <v>28.82</v>
      </c>
      <c r="AA81" s="468" t="str">
        <f t="shared" si="42"/>
        <v/>
      </c>
      <c r="AB81" s="476" t="str">
        <f t="shared" si="43"/>
        <v/>
      </c>
      <c r="AC81" s="466"/>
      <c r="AD81" s="471"/>
      <c r="AE81" s="472"/>
      <c r="AI81" s="201">
        <f>IF(E81="","",ProjRollingMotorOut($Q$13:Q81,$M$13:M81))</f>
        <v>5.6140648842962415</v>
      </c>
      <c r="AJ81" s="409">
        <f>IF(OR(E81="",D81=""),0,ProjSlideMetersBetween(E81,D81,$R$13:$R$505,$S$13:$S$505,$U$13:$U$505))</f>
        <v>0</v>
      </c>
      <c r="AK81" s="409" t="str">
        <f>IF(U81="","",ProjParseTF(U81))</f>
        <v/>
      </c>
      <c r="AL81" s="213">
        <f>IF(E81="","",ProjCumN(AL80,E80,F80,G80,E81,F81,G81,FALSE))</f>
        <v>3.6109429333884182</v>
      </c>
      <c r="AM81" s="304">
        <f>IF(E81="","",ProjCumE(AM80,E80,F80,G80,E81,F81,G81,FALSE))</f>
        <v>-0.20625818513585789</v>
      </c>
      <c r="AN81" s="303">
        <f t="shared" si="41"/>
        <v>324.72000000000003</v>
      </c>
      <c r="AO81" s="303">
        <f>IF(E81="","",ProjActiveTargetMdEx(D81,W81,V81,ProjTargets_MD,ProjTargets_INC,ProjTargets_AZM,ProjTargets_TVD,F81,H81))</f>
        <v>2435.25</v>
      </c>
      <c r="AP81" s="201" t="str">
        <f>IF(OR(E81="",E81&lt;$U$2),"",ProjBitN(E81,F81,G81,AL81,D81,W81,X81))</f>
        <v/>
      </c>
      <c r="AQ81" s="201" t="str">
        <f>IF(OR(E81="",E81&lt;$U$2),"",ProjBitE(E81,F81,G81,AM81,D81,W81,X81))</f>
        <v/>
      </c>
      <c r="AR81" s="201">
        <f t="shared" si="37"/>
        <v>2.0648832643037105</v>
      </c>
      <c r="AS81" s="201">
        <f t="shared" si="38"/>
        <v>10.600151032043565</v>
      </c>
      <c r="AT81" s="201" t="str">
        <f t="shared" si="39"/>
        <v>21M</v>
      </c>
    </row>
    <row r="82" spans="2:46" s="203" customFormat="1" ht="15" customHeight="1" x14ac:dyDescent="0.3">
      <c r="B82" s="202">
        <f t="shared" si="25"/>
        <v>17</v>
      </c>
      <c r="C82" s="308">
        <f t="shared" si="32"/>
        <v>28.789999999999509</v>
      </c>
      <c r="D82" s="27">
        <v>2067.4799999999977</v>
      </c>
      <c r="E82" s="309">
        <f t="shared" si="33"/>
        <v>2050.48</v>
      </c>
      <c r="F82" s="9">
        <v>0.68</v>
      </c>
      <c r="G82" s="9">
        <v>302.81</v>
      </c>
      <c r="H82" s="310">
        <f t="shared" si="26"/>
        <v>2050.2471164552958</v>
      </c>
      <c r="I82" s="310">
        <f t="shared" si="40"/>
        <v>1277.9971164552958</v>
      </c>
      <c r="J82" s="311">
        <f t="shared" si="34"/>
        <v>0.26966586752119348</v>
      </c>
      <c r="K82" s="312">
        <f t="shared" si="35"/>
        <v>0.10420284821118467</v>
      </c>
      <c r="L82" s="312">
        <f t="shared" si="36"/>
        <v>-22.830844043070567</v>
      </c>
      <c r="M82" s="312" t="str">
        <f t="shared" si="27"/>
        <v/>
      </c>
      <c r="N82" s="313">
        <f t="shared" si="28"/>
        <v>67.268406946710371</v>
      </c>
      <c r="O82" s="314" t="str">
        <f t="shared" si="29"/>
        <v>Mag</v>
      </c>
      <c r="P82" s="315" t="str">
        <f t="shared" si="30"/>
        <v/>
      </c>
      <c r="Q82" s="316" t="str">
        <f t="shared" si="31"/>
        <v/>
      </c>
      <c r="R82" s="10">
        <f t="shared" si="23"/>
        <v>2067.4799999999977</v>
      </c>
      <c r="S82" s="310">
        <f t="shared" si="24"/>
        <v>2071.4799999999977</v>
      </c>
      <c r="T82" s="9">
        <v>4</v>
      </c>
      <c r="U82" s="8" t="s">
        <v>462</v>
      </c>
      <c r="V82" s="197">
        <f>IF(E82="","",ProjTvdAtBit(E82,F82,G82,H82,D82,W82,X82))</f>
        <v>2067.2459192010401</v>
      </c>
      <c r="W82" s="317">
        <f>IF(E82="","",ProjIncAtBit(F82,J82,C82,M82,AJ82,AK82,AI82,$U$13:$U$505))</f>
        <v>0.68</v>
      </c>
      <c r="X82" s="412">
        <f>IF(E82="","",ProjAzmAtBit(F82,G82,J82,C82,M82,AJ82,AK82,N82,O82,AI82,$U$13:$U$505))</f>
        <v>302.81</v>
      </c>
      <c r="Y82" s="569" t="s">
        <v>1891</v>
      </c>
      <c r="Z82" s="571">
        <v>24.79</v>
      </c>
      <c r="AA82" s="468" t="str">
        <f t="shared" si="42"/>
        <v/>
      </c>
      <c r="AB82" s="476" t="str">
        <f t="shared" si="43"/>
        <v/>
      </c>
      <c r="AC82" s="466"/>
      <c r="AD82" s="471"/>
      <c r="AE82" s="472"/>
      <c r="AI82" s="201">
        <f>IF(E82="","",ProjRollingMotorOut($Q$13:Q82,$M$13:M82))</f>
        <v>5.6140648842962415</v>
      </c>
      <c r="AJ82" s="409">
        <f>IF(OR(E82="",D82=""),0,ProjSlideMetersBetween(E82,D82,$R$13:$R$505,$S$13:$S$505,$U$13:$U$505))</f>
        <v>0</v>
      </c>
      <c r="AK82" s="409">
        <f>IF(U82="","",ProjParseTF(U82))</f>
        <v>180</v>
      </c>
      <c r="AL82" s="213">
        <f>IF(E82="","",ProjCumN(AL81,E81,F81,G81,E82,F82,G82,FALSE))</f>
        <v>3.8224677400017097</v>
      </c>
      <c r="AM82" s="304">
        <f>IF(E82="","",ProjCumE(AM81,E81,F81,G81,E82,F82,G82,FALSE))</f>
        <v>-0.43400626217826221</v>
      </c>
      <c r="AN82" s="303">
        <f t="shared" si="41"/>
        <v>302.81</v>
      </c>
      <c r="AO82" s="303">
        <f>IF(E82="","",ProjActiveTargetMdEx(D82,W82,V82,ProjTargets_MD,ProjTargets_INC,ProjTargets_AZM,ProjTargets_TVD,F82,H82))</f>
        <v>2435.25</v>
      </c>
      <c r="AP82" s="201" t="str">
        <f>IF(OR(E82="",E82&lt;$U$2),"",ProjBitN(E82,F82,G82,AL82,D82,W82,X82))</f>
        <v/>
      </c>
      <c r="AQ82" s="201" t="str">
        <f>IF(OR(E82="",E82&lt;$U$2),"",ProjBitE(E82,F82,G82,AM82,D82,W82,X82))</f>
        <v/>
      </c>
      <c r="AR82" s="201">
        <f t="shared" si="37"/>
        <v>2.2415121514042409</v>
      </c>
      <c r="AS82" s="201">
        <f t="shared" si="38"/>
        <v>11.494903633807329</v>
      </c>
      <c r="AT82" s="201" t="str">
        <f t="shared" si="39"/>
        <v>21M</v>
      </c>
    </row>
    <row r="83" spans="2:46" s="203" customFormat="1" ht="15" customHeight="1" x14ac:dyDescent="0.3">
      <c r="B83" s="202">
        <f t="shared" si="25"/>
        <v>17</v>
      </c>
      <c r="C83" s="308">
        <f t="shared" si="32"/>
        <v>28.7199999999998</v>
      </c>
      <c r="D83" s="27">
        <v>2096.1999999999975</v>
      </c>
      <c r="E83" s="309">
        <f t="shared" si="33"/>
        <v>2079.1999999999998</v>
      </c>
      <c r="F83" s="9">
        <v>0.84</v>
      </c>
      <c r="G83" s="9">
        <v>295.11</v>
      </c>
      <c r="H83" s="310">
        <f t="shared" si="26"/>
        <v>2078.9645898931099</v>
      </c>
      <c r="I83" s="310">
        <f t="shared" si="40"/>
        <v>1306.7145898931099</v>
      </c>
      <c r="J83" s="311">
        <f t="shared" si="34"/>
        <v>0.19791797579133735</v>
      </c>
      <c r="K83" s="312">
        <f t="shared" si="35"/>
        <v>0.1671309192200568</v>
      </c>
      <c r="L83" s="312">
        <f t="shared" si="36"/>
        <v>-8.0431754874652253</v>
      </c>
      <c r="M83" s="312">
        <f t="shared" si="27"/>
        <v>4</v>
      </c>
      <c r="N83" s="313">
        <f t="shared" si="28"/>
        <v>32.387439030679552</v>
      </c>
      <c r="O83" s="314" t="str">
        <f t="shared" si="29"/>
        <v>Mag</v>
      </c>
      <c r="P83" s="315">
        <f t="shared" si="30"/>
        <v>3.999999999999998E-2</v>
      </c>
      <c r="Q83" s="316">
        <f t="shared" si="31"/>
        <v>1.4210510661817923</v>
      </c>
      <c r="R83" s="10">
        <f t="shared" si="23"/>
        <v>2096.1999999999975</v>
      </c>
      <c r="S83" s="310">
        <f t="shared" si="24"/>
        <v>2100.1999999999975</v>
      </c>
      <c r="T83" s="9">
        <v>4</v>
      </c>
      <c r="U83" s="8" t="s">
        <v>462</v>
      </c>
      <c r="V83" s="197">
        <f>IF(E83="","",ProjTvdAtBit(E83,F83,G83,H83,D83,W83,X83))</f>
        <v>2095.9627629523943</v>
      </c>
      <c r="W83" s="317">
        <f>IF(E83="","",ProjIncAtBit(F83,J83,C83,M83,AJ83,AK83,AI83,$U$13:$U$505))</f>
        <v>0.84</v>
      </c>
      <c r="X83" s="412">
        <f>IF(E83="","",ProjAzmAtBit(F83,G83,J83,C83,M83,AJ83,AK83,N83,O83,AI83,$U$13:$U$505))</f>
        <v>295.11</v>
      </c>
      <c r="Y83" s="569" t="s">
        <v>1892</v>
      </c>
      <c r="Z83" s="571">
        <v>24.72</v>
      </c>
      <c r="AA83" s="468" t="str">
        <f t="shared" si="42"/>
        <v/>
      </c>
      <c r="AB83" s="476" t="str">
        <f t="shared" si="43"/>
        <v/>
      </c>
      <c r="AC83" s="466"/>
      <c r="AD83" s="471"/>
      <c r="AE83" s="472"/>
      <c r="AI83" s="201">
        <f>IF(E83="","",ProjRollingMotorOut($Q$13:Q83,$M$13:M83))</f>
        <v>4.8947001183038896</v>
      </c>
      <c r="AJ83" s="409">
        <f>IF(OR(E83="",D83=""),0,ProjSlideMetersBetween(E83,D83,$R$13:$R$505,$S$13:$S$505,$U$13:$U$505))</f>
        <v>0</v>
      </c>
      <c r="AK83" s="409">
        <f>IF(U83="","",ProjParseTF(U83))</f>
        <v>180</v>
      </c>
      <c r="AL83" s="213">
        <f>IF(E83="","",ProjCumN(AL82,E82,F82,G82,E83,F83,G83,FALSE))</f>
        <v>4.0041491190911085</v>
      </c>
      <c r="AM83" s="304">
        <f>IF(E83="","",ProjCumE(AM82,E82,F82,G82,E83,F83,G83,FALSE))</f>
        <v>-0.76786880729592832</v>
      </c>
      <c r="AN83" s="303">
        <f t="shared" si="41"/>
        <v>295.11</v>
      </c>
      <c r="AO83" s="303">
        <f>IF(E83="","",ProjActiveTargetMdEx(D83,W83,V83,ProjTargets_MD,ProjTargets_INC,ProjTargets_AZM,ProjTargets_TVD,F83,H83))</f>
        <v>2435.25</v>
      </c>
      <c r="AP83" s="201" t="str">
        <f>IF(OR(E83="",E83&lt;$U$2),"",ProjBitN(E83,F83,G83,AL83,D83,W83,X83))</f>
        <v/>
      </c>
      <c r="AQ83" s="201" t="str">
        <f>IF(OR(E83="",E83&lt;$U$2),"",ProjBitE(E83,F83,G83,AM83,D83,W83,X83))</f>
        <v/>
      </c>
      <c r="AR83" s="201">
        <f t="shared" si="37"/>
        <v>2.4385360139287338</v>
      </c>
      <c r="AS83" s="201">
        <f t="shared" si="38"/>
        <v>14.308282964697982</v>
      </c>
      <c r="AT83" s="201" t="str">
        <f t="shared" si="39"/>
        <v>22M</v>
      </c>
    </row>
    <row r="84" spans="2:46" s="203" customFormat="1" ht="15" customHeight="1" x14ac:dyDescent="0.3">
      <c r="B84" s="202">
        <f t="shared" si="25"/>
        <v>17</v>
      </c>
      <c r="C84" s="308">
        <f t="shared" si="32"/>
        <v>28.670000000000073</v>
      </c>
      <c r="D84" s="27">
        <v>2124.8699999999976</v>
      </c>
      <c r="E84" s="309">
        <f t="shared" si="33"/>
        <v>2107.87</v>
      </c>
      <c r="F84" s="9">
        <v>0.45</v>
      </c>
      <c r="G84" s="9">
        <v>256.04000000000002</v>
      </c>
      <c r="H84" s="310">
        <f t="shared" si="26"/>
        <v>2107.6327732597911</v>
      </c>
      <c r="I84" s="310">
        <f t="shared" si="40"/>
        <v>1335.3827732597911</v>
      </c>
      <c r="J84" s="311">
        <f t="shared" si="34"/>
        <v>0.59299352306521058</v>
      </c>
      <c r="K84" s="312">
        <f t="shared" si="35"/>
        <v>-0.40809208231600869</v>
      </c>
      <c r="L84" s="312">
        <f t="shared" si="36"/>
        <v>-40.88245552842681</v>
      </c>
      <c r="M84" s="312">
        <f t="shared" si="27"/>
        <v>4</v>
      </c>
      <c r="N84" s="313">
        <f t="shared" si="28"/>
        <v>133.48698455939584</v>
      </c>
      <c r="O84" s="314" t="str">
        <f t="shared" si="29"/>
        <v>Mag</v>
      </c>
      <c r="P84" s="315">
        <f t="shared" si="30"/>
        <v>-9.7499999999999989E-2</v>
      </c>
      <c r="Q84" s="316">
        <f t="shared" si="31"/>
        <v>4.2502810765699079</v>
      </c>
      <c r="R84" s="10">
        <f t="shared" si="23"/>
        <v>2124.8699999999976</v>
      </c>
      <c r="S84" s="310">
        <f t="shared" si="24"/>
        <v>2129.8699999999976</v>
      </c>
      <c r="T84" s="9">
        <v>5</v>
      </c>
      <c r="U84" s="8" t="s">
        <v>471</v>
      </c>
      <c r="V84" s="197">
        <f>IF(E84="","",ProjTvdAtBit(E84,F84,G84,H84,D84,W84,X84))</f>
        <v>2124.6322489397503</v>
      </c>
      <c r="W84" s="317">
        <f>IF(E84="","",ProjIncAtBit(F84,J84,C84,M84,AJ84,AK84,AI84,$U$13:$U$505))</f>
        <v>0.45</v>
      </c>
      <c r="X84" s="412">
        <f>IF(E84="","",ProjAzmAtBit(F84,G84,J84,C84,M84,AJ84,AK84,N84,O84,AI84,$U$13:$U$505))</f>
        <v>256.04000000000002</v>
      </c>
      <c r="Y84" s="569" t="s">
        <v>1893</v>
      </c>
      <c r="Z84" s="571">
        <v>23.67</v>
      </c>
      <c r="AA84" s="468" t="str">
        <f t="shared" si="42"/>
        <v/>
      </c>
      <c r="AB84" s="476" t="str">
        <f t="shared" si="43"/>
        <v/>
      </c>
      <c r="AC84" s="466"/>
      <c r="AD84" s="471"/>
      <c r="AE84" s="472"/>
      <c r="AI84" s="201">
        <f>IF(E84="","",ProjRollingMotorOut($Q$13:Q84,$M$13:M84))</f>
        <v>4.1203708363436231</v>
      </c>
      <c r="AJ84" s="409">
        <f>IF(OR(E84="",D84=""),0,ProjSlideMetersBetween(E84,D84,$R$13:$R$505,$S$13:$S$505,$U$13:$U$505))</f>
        <v>0</v>
      </c>
      <c r="AK84" s="409">
        <f>IF(U84="","",ProjParseTF(U84))</f>
        <v>160</v>
      </c>
      <c r="AL84" s="213">
        <f>IF(E84="","",ProjCumN(AL83,E83,F83,G83,E84,F84,G84,FALSE))</f>
        <v>4.0661696095445503</v>
      </c>
      <c r="AM84" s="304">
        <f>IF(E84="","",ProjCumE(AM83,E83,F83,G83,E84,F84,G84,FALSE))</f>
        <v>-1.067425471031304</v>
      </c>
      <c r="AN84" s="303">
        <f t="shared" si="41"/>
        <v>256.04000000000002</v>
      </c>
      <c r="AO84" s="303">
        <f>IF(E84="","",ProjActiveTargetMdEx(D84,W84,V84,ProjTargets_MD,ProjTargets_INC,ProjTargets_AZM,ProjTargets_TVD,F84,H84))</f>
        <v>2435.25</v>
      </c>
      <c r="AP84" s="201" t="str">
        <f>IF(OR(E84="",E84&lt;$U$2),"",ProjBitN(E84,F84,G84,AL84,D84,W84,X84))</f>
        <v/>
      </c>
      <c r="AQ84" s="201" t="str">
        <f>IF(OR(E84="",E84&lt;$U$2),"",ProjBitE(E84,F84,G84,AM84,D84,W84,X84))</f>
        <v/>
      </c>
      <c r="AR84" s="201">
        <f t="shared" si="37"/>
        <v>2.6942625240237468</v>
      </c>
      <c r="AS84" s="201">
        <f t="shared" si="38"/>
        <v>18.746979248185106</v>
      </c>
      <c r="AT84" s="201" t="str">
        <f t="shared" si="39"/>
        <v>21M</v>
      </c>
    </row>
    <row r="85" spans="2:46" s="203" customFormat="1" ht="15" customHeight="1" x14ac:dyDescent="0.3">
      <c r="B85" s="202">
        <f t="shared" si="25"/>
        <v>17</v>
      </c>
      <c r="C85" s="308">
        <f t="shared" si="32"/>
        <v>28.749999999999545</v>
      </c>
      <c r="D85" s="27">
        <v>2153.6199999999972</v>
      </c>
      <c r="E85" s="309">
        <f t="shared" si="33"/>
        <v>2136.62</v>
      </c>
      <c r="F85" s="9">
        <v>0.72</v>
      </c>
      <c r="G85" s="9">
        <v>200.39</v>
      </c>
      <c r="H85" s="310">
        <f t="shared" si="26"/>
        <v>2136.3812747121724</v>
      </c>
      <c r="I85" s="310">
        <f t="shared" si="40"/>
        <v>1364.1312747121724</v>
      </c>
      <c r="J85" s="311">
        <f t="shared" si="34"/>
        <v>0.62195230070051855</v>
      </c>
      <c r="K85" s="312">
        <f t="shared" si="35"/>
        <v>0.28173913043478255</v>
      </c>
      <c r="L85" s="312">
        <f t="shared" si="36"/>
        <v>-58.069565217391336</v>
      </c>
      <c r="M85" s="312">
        <f t="shared" si="27"/>
        <v>5</v>
      </c>
      <c r="N85" s="313">
        <f t="shared" si="28"/>
        <v>63.064219345741115</v>
      </c>
      <c r="O85" s="314" t="str">
        <f t="shared" si="29"/>
        <v>Mag</v>
      </c>
      <c r="P85" s="315">
        <f t="shared" si="30"/>
        <v>5.3999999999999992E-2</v>
      </c>
      <c r="Q85" s="316">
        <f t="shared" si="31"/>
        <v>3.5762257290279251</v>
      </c>
      <c r="R85" s="10" t="str">
        <f t="shared" si="23"/>
        <v/>
      </c>
      <c r="S85" s="310" t="str">
        <f t="shared" si="24"/>
        <v/>
      </c>
      <c r="T85" s="9"/>
      <c r="U85" s="8"/>
      <c r="V85" s="197">
        <f>IF(E85="","",ProjTvdAtBit(E85,F85,G85,H85,D85,W85,X85))</f>
        <v>2153.3799324636348</v>
      </c>
      <c r="W85" s="317">
        <f>IF(E85="","",ProjIncAtBit(F85,J85,C85,M85,AJ85,AK85,AI85,$U$13:$U$505))</f>
        <v>0.72</v>
      </c>
      <c r="X85" s="412">
        <f>IF(E85="","",ProjAzmAtBit(F85,G85,J85,C85,M85,AJ85,AK85,N85,O85,AI85,$U$13:$U$505))</f>
        <v>200.39</v>
      </c>
      <c r="Y85" s="569" t="s">
        <v>1894</v>
      </c>
      <c r="Z85" s="571">
        <v>28.75</v>
      </c>
      <c r="AA85" s="468" t="str">
        <f t="shared" si="42"/>
        <v/>
      </c>
      <c r="AB85" s="476" t="str">
        <f t="shared" si="43"/>
        <v/>
      </c>
      <c r="AC85" s="466"/>
      <c r="AD85" s="471"/>
      <c r="AE85" s="472"/>
      <c r="AI85" s="201">
        <f>IF(E85="","",ProjRollingMotorOut($Q$13:Q85,$M$13:M85))</f>
        <v>3.8044880403654844</v>
      </c>
      <c r="AJ85" s="409">
        <f>IF(OR(E85="",D85=""),0,ProjSlideMetersBetween(E85,D85,$R$13:$R$505,$S$13:$S$505,$U$13:$U$505))</f>
        <v>0</v>
      </c>
      <c r="AK85" s="409" t="str">
        <f>IF(U85="","",ProjParseTF(U85))</f>
        <v/>
      </c>
      <c r="AL85" s="213">
        <f>IF(E85="","",ProjCumN(AL84,E84,F84,G84,E85,F85,G85,FALSE))</f>
        <v>3.8696127535245957</v>
      </c>
      <c r="AM85" s="304">
        <f>IF(E85="","",ProjCumE(AM84,E84,F84,G84,E85,F85,G85,FALSE))</f>
        <v>-1.2399276826014218</v>
      </c>
      <c r="AN85" s="303">
        <f t="shared" si="41"/>
        <v>200.39</v>
      </c>
      <c r="AO85" s="303">
        <f>IF(E85="","",ProjActiveTargetMdEx(D85,W85,V85,ProjTargets_MD,ProjTargets_INC,ProjTargets_AZM,ProjTargets_TVD,F85,H85))</f>
        <v>2435.25</v>
      </c>
      <c r="AP85" s="201" t="str">
        <f>IF(OR(E85="",E85&lt;$U$2),"",ProjBitN(E85,F85,G85,AL85,D85,W85,X85))</f>
        <v/>
      </c>
      <c r="AQ85" s="201" t="str">
        <f>IF(OR(E85="",E85&lt;$U$2),"",ProjBitE(E85,F85,G85,AM85,D85,W85,X85))</f>
        <v/>
      </c>
      <c r="AR85" s="201">
        <f t="shared" si="37"/>
        <v>3.0188540223427425</v>
      </c>
      <c r="AS85" s="201">
        <f t="shared" si="38"/>
        <v>22.813070305778815</v>
      </c>
      <c r="AT85" s="201" t="str">
        <f t="shared" si="39"/>
        <v>20M</v>
      </c>
    </row>
    <row r="86" spans="2:46" s="203" customFormat="1" ht="15" customHeight="1" x14ac:dyDescent="0.3">
      <c r="B86" s="202">
        <f t="shared" si="25"/>
        <v>17</v>
      </c>
      <c r="C86" s="308">
        <f t="shared" si="32"/>
        <v>28.7199999999998</v>
      </c>
      <c r="D86" s="27">
        <v>2182.339999999997</v>
      </c>
      <c r="E86" s="309">
        <f t="shared" si="33"/>
        <v>2165.34</v>
      </c>
      <c r="F86" s="9">
        <v>0.44</v>
      </c>
      <c r="G86" s="9">
        <v>249.04</v>
      </c>
      <c r="H86" s="310">
        <f t="shared" si="26"/>
        <v>2165.0998032081502</v>
      </c>
      <c r="I86" s="310">
        <f t="shared" si="40"/>
        <v>1392.8498032081502</v>
      </c>
      <c r="J86" s="311">
        <f t="shared" si="34"/>
        <v>0.56580702104733493</v>
      </c>
      <c r="K86" s="312">
        <f t="shared" si="35"/>
        <v>-0.29247910863509485</v>
      </c>
      <c r="L86" s="312">
        <f t="shared" si="36"/>
        <v>50.818245125347744</v>
      </c>
      <c r="M86" s="312" t="str">
        <f t="shared" si="27"/>
        <v/>
      </c>
      <c r="N86" s="313">
        <f t="shared" si="28"/>
        <v>121.12613056520802</v>
      </c>
      <c r="O86" s="314" t="str">
        <f t="shared" si="29"/>
        <v>Mag</v>
      </c>
      <c r="P86" s="315" t="str">
        <f t="shared" si="30"/>
        <v/>
      </c>
      <c r="Q86" s="316" t="str">
        <f t="shared" si="31"/>
        <v/>
      </c>
      <c r="R86" s="10">
        <f t="shared" si="23"/>
        <v>2182.339999999997</v>
      </c>
      <c r="S86" s="310">
        <f t="shared" si="24"/>
        <v>2186.339999999997</v>
      </c>
      <c r="T86" s="9">
        <v>4</v>
      </c>
      <c r="U86" s="8" t="s">
        <v>462</v>
      </c>
      <c r="V86" s="197">
        <f>IF(E86="","",ProjTvdAtBit(E86,F86,G86,H86,D86,W86,X86))</f>
        <v>2182.0993019321845</v>
      </c>
      <c r="W86" s="317">
        <f>IF(E86="","",ProjIncAtBit(F86,J86,C86,M86,AJ86,AK86,AI86,$U$13:$U$505))</f>
        <v>0.44</v>
      </c>
      <c r="X86" s="412">
        <f>IF(E86="","",ProjAzmAtBit(F86,G86,J86,C86,M86,AJ86,AK86,N86,O86,AI86,$U$13:$U$505))</f>
        <v>249.04</v>
      </c>
      <c r="Y86" s="569" t="s">
        <v>1895</v>
      </c>
      <c r="Z86" s="571">
        <v>24.72</v>
      </c>
      <c r="AA86" s="468" t="str">
        <f t="shared" si="42"/>
        <v/>
      </c>
      <c r="AB86" s="476" t="str">
        <f t="shared" si="43"/>
        <v/>
      </c>
      <c r="AC86" s="466"/>
      <c r="AD86" s="471"/>
      <c r="AE86" s="472"/>
      <c r="AI86" s="201">
        <f>IF(E86="","",ProjRollingMotorOut($Q$13:Q86,$M$13:M86))</f>
        <v>3.8044880403654844</v>
      </c>
      <c r="AJ86" s="409">
        <f>IF(OR(E86="",D86=""),0,ProjSlideMetersBetween(E86,D86,$R$13:$R$505,$S$13:$S$505,$U$13:$U$505))</f>
        <v>0</v>
      </c>
      <c r="AK86" s="409">
        <f>IF(U86="","",ProjParseTF(U86))</f>
        <v>180</v>
      </c>
      <c r="AL86" s="213">
        <f>IF(E86="","",ProjCumN(AL85,E85,F85,G85,E86,F86,G86,FALSE))</f>
        <v>3.6610218232791949</v>
      </c>
      <c r="AM86" s="304">
        <f>IF(E86="","",ProjCumE(AM85,E85,F85,G85,E86,F86,G86,FALSE))</f>
        <v>-1.4057775353074125</v>
      </c>
      <c r="AN86" s="303">
        <f t="shared" si="41"/>
        <v>249.04</v>
      </c>
      <c r="AO86" s="303">
        <f>IF(E86="","",ProjActiveTargetMdEx(D86,W86,V86,ProjTargets_MD,ProjTargets_INC,ProjTargets_AZM,ProjTargets_TVD,F86,H86))</f>
        <v>2435.25</v>
      </c>
      <c r="AP86" s="201" t="str">
        <f>IF(OR(E86="",E86&lt;$U$2),"",ProjBitN(E86,F86,G86,AL86,D86,W86,X86))</f>
        <v/>
      </c>
      <c r="AQ86" s="201" t="str">
        <f>IF(OR(E86="",E86&lt;$U$2),"",ProjBitE(E86,F86,G86,AM86,D86,W86,X86))</f>
        <v/>
      </c>
      <c r="AR86" s="201">
        <f t="shared" si="37"/>
        <v>3.3108167369611832</v>
      </c>
      <c r="AS86" s="201">
        <f t="shared" si="38"/>
        <v>24.993285739541939</v>
      </c>
      <c r="AT86" s="201" t="str">
        <f t="shared" si="39"/>
        <v>21M</v>
      </c>
    </row>
    <row r="87" spans="2:46" s="203" customFormat="1" ht="15" customHeight="1" x14ac:dyDescent="0.3">
      <c r="B87" s="202">
        <f t="shared" si="25"/>
        <v>17</v>
      </c>
      <c r="C87" s="308">
        <f t="shared" si="32"/>
        <v>28.690000000000055</v>
      </c>
      <c r="D87" s="27">
        <v>2211.029999999997</v>
      </c>
      <c r="E87" s="309">
        <f t="shared" si="33"/>
        <v>2194.0300000000002</v>
      </c>
      <c r="F87" s="9">
        <v>0.75</v>
      </c>
      <c r="G87" s="9">
        <v>280.66000000000003</v>
      </c>
      <c r="H87" s="310">
        <f t="shared" si="26"/>
        <v>2193.7882562259515</v>
      </c>
      <c r="I87" s="310">
        <f t="shared" si="40"/>
        <v>1421.5382562259515</v>
      </c>
      <c r="J87" s="311">
        <f t="shared" si="34"/>
        <v>0.46065818155588945</v>
      </c>
      <c r="K87" s="312">
        <f t="shared" si="35"/>
        <v>0.32415475775531483</v>
      </c>
      <c r="L87" s="312">
        <f t="shared" si="36"/>
        <v>33.063785291042151</v>
      </c>
      <c r="M87" s="312">
        <f t="shared" si="27"/>
        <v>4</v>
      </c>
      <c r="N87" s="313">
        <f t="shared" si="28"/>
        <v>45.277206897837203</v>
      </c>
      <c r="O87" s="314" t="str">
        <f t="shared" si="29"/>
        <v>Mag</v>
      </c>
      <c r="P87" s="315">
        <f t="shared" si="30"/>
        <v>7.7499999999999999E-2</v>
      </c>
      <c r="Q87" s="316">
        <f t="shared" si="31"/>
        <v>3.3040708072096234</v>
      </c>
      <c r="R87" s="10" t="str">
        <f t="shared" si="23"/>
        <v/>
      </c>
      <c r="S87" s="310" t="str">
        <f t="shared" si="24"/>
        <v/>
      </c>
      <c r="T87" s="9"/>
      <c r="U87" s="8"/>
      <c r="V87" s="197">
        <f>IF(E87="","",ProjTvdAtBit(E87,F87,G87,H87,D87,W87,X87))</f>
        <v>2210.7867997947064</v>
      </c>
      <c r="W87" s="317">
        <f>IF(E87="","",ProjIncAtBit(F87,J87,C87,M87,AJ87,AK87,AI87,$U$13:$U$505))</f>
        <v>0.75</v>
      </c>
      <c r="X87" s="412">
        <f>IF(E87="","",ProjAzmAtBit(F87,G87,J87,C87,M87,AJ87,AK87,N87,O87,AI87,$U$13:$U$505))</f>
        <v>280.66000000000003</v>
      </c>
      <c r="Y87" s="569" t="s">
        <v>1896</v>
      </c>
      <c r="Z87" s="571">
        <v>28.69</v>
      </c>
      <c r="AA87" s="468" t="str">
        <f t="shared" si="42"/>
        <v/>
      </c>
      <c r="AB87" s="476" t="str">
        <f t="shared" si="43"/>
        <v/>
      </c>
      <c r="AC87" s="466"/>
      <c r="AD87" s="471"/>
      <c r="AE87" s="472"/>
      <c r="AI87" s="201">
        <f>IF(E87="","",ProjRollingMotorOut($Q$13:Q87,$M$13:M87))</f>
        <v>3.6014884882627043</v>
      </c>
      <c r="AJ87" s="409">
        <f>IF(OR(E87="",D87=""),0,ProjSlideMetersBetween(E87,D87,$R$13:$R$505,$S$13:$S$505,$U$13:$U$505))</f>
        <v>0</v>
      </c>
      <c r="AK87" s="409" t="str">
        <f>IF(U87="","",ProjParseTF(U87))</f>
        <v/>
      </c>
      <c r="AL87" s="213">
        <f>IF(E87="","",ProjCumN(AL86,E86,F86,G86,E87,F87,G87,FALSE))</f>
        <v>3.6563494257480507</v>
      </c>
      <c r="AM87" s="304">
        <f>IF(E87="","",ProjCumE(AM86,E86,F86,G86,E87,F87,G87,FALSE))</f>
        <v>-1.6931800180488596</v>
      </c>
      <c r="AN87" s="303">
        <f t="shared" si="41"/>
        <v>280.66000000000003</v>
      </c>
      <c r="AO87" s="303">
        <f>IF(E87="","",ProjActiveTargetMdEx(D87,W87,V87,ProjTargets_MD,ProjTargets_INC,ProjTargets_AZM,ProjTargets_TVD,F87,H87))</f>
        <v>2435.25</v>
      </c>
      <c r="AP87" s="201" t="str">
        <f>IF(OR(E87="",E87&lt;$U$2),"",ProjBitN(E87,F87,G87,AL87,D87,W87,X87))</f>
        <v/>
      </c>
      <c r="AQ87" s="201" t="str">
        <f>IF(OR(E87="",E87&lt;$U$2),"",ProjBitE(E87,F87,G87,AM87,D87,W87,X87))</f>
        <v/>
      </c>
      <c r="AR87" s="201">
        <f t="shared" si="37"/>
        <v>3.7132895823458045</v>
      </c>
      <c r="AS87" s="201">
        <f t="shared" si="38"/>
        <v>28.690000000000055</v>
      </c>
      <c r="AT87" s="201" t="str">
        <f t="shared" si="39"/>
        <v>22M</v>
      </c>
    </row>
    <row r="88" spans="2:46" s="203" customFormat="1" ht="15" customHeight="1" x14ac:dyDescent="0.3">
      <c r="B88" s="202">
        <f t="shared" si="25"/>
        <v>17</v>
      </c>
      <c r="C88" s="308">
        <f t="shared" si="32"/>
        <v>28.749999999999545</v>
      </c>
      <c r="D88" s="27">
        <v>2239.7799999999966</v>
      </c>
      <c r="E88" s="309">
        <f t="shared" si="33"/>
        <v>2222.7800000000002</v>
      </c>
      <c r="F88" s="9">
        <v>1.08</v>
      </c>
      <c r="G88" s="9">
        <v>299.20999999999998</v>
      </c>
      <c r="H88" s="310">
        <f t="shared" si="26"/>
        <v>2222.5345901999012</v>
      </c>
      <c r="I88" s="310">
        <f t="shared" si="40"/>
        <v>1450.2845901999012</v>
      </c>
      <c r="J88" s="311">
        <f t="shared" si="34"/>
        <v>0.45848741544516031</v>
      </c>
      <c r="K88" s="312">
        <f t="shared" si="35"/>
        <v>0.34434782608695663</v>
      </c>
      <c r="L88" s="312">
        <f t="shared" si="36"/>
        <v>19.35652173913039</v>
      </c>
      <c r="M88" s="312" t="str">
        <f t="shared" si="27"/>
        <v/>
      </c>
      <c r="N88" s="313">
        <f t="shared" si="28"/>
        <v>41.318424437182742</v>
      </c>
      <c r="O88" s="314" t="str">
        <f t="shared" si="29"/>
        <v>Mag</v>
      </c>
      <c r="P88" s="315" t="str">
        <f t="shared" si="30"/>
        <v/>
      </c>
      <c r="Q88" s="316" t="str">
        <f t="shared" si="31"/>
        <v/>
      </c>
      <c r="R88" s="10" t="str">
        <f t="shared" si="23"/>
        <v/>
      </c>
      <c r="S88" s="310" t="str">
        <f t="shared" si="24"/>
        <v/>
      </c>
      <c r="T88" s="9"/>
      <c r="U88" s="8"/>
      <c r="V88" s="197">
        <f>IF(E88="","",ProjTvdAtBit(E88,F88,G88,H88,D88,W88,X88))</f>
        <v>2239.5315701903714</v>
      </c>
      <c r="W88" s="317">
        <f>IF(E88="","",ProjIncAtBit(F88,J88,C88,M88,AJ88,AK88,AI88,$U$13:$U$505))</f>
        <v>1.08</v>
      </c>
      <c r="X88" s="412">
        <f>IF(E88="","",ProjAzmAtBit(F88,G88,J88,C88,M88,AJ88,AK88,N88,O88,AI88,$U$13:$U$505))</f>
        <v>299.20999999999998</v>
      </c>
      <c r="Y88" s="569" t="s">
        <v>1897</v>
      </c>
      <c r="Z88" s="571">
        <v>28.75</v>
      </c>
      <c r="AA88" s="468" t="str">
        <f t="shared" si="42"/>
        <v/>
      </c>
      <c r="AB88" s="476" t="str">
        <f t="shared" si="43"/>
        <v/>
      </c>
      <c r="AC88" s="466"/>
      <c r="AD88" s="471"/>
      <c r="AE88" s="472"/>
      <c r="AI88" s="201">
        <f>IF(E88="","",ProjRollingMotorOut($Q$13:Q88,$M$13:M88))</f>
        <v>3.6014884882627043</v>
      </c>
      <c r="AJ88" s="409">
        <f>IF(OR(E88="",D88=""),0,ProjSlideMetersBetween(E88,D88,$R$13:$R$505,$S$13:$S$505,$U$13:$U$505))</f>
        <v>0</v>
      </c>
      <c r="AK88" s="409" t="str">
        <f>IF(U88="","",ProjParseTF(U88))</f>
        <v/>
      </c>
      <c r="AL88" s="213">
        <f>IF(E88="","",ProjCumN(AL87,E87,F87,G87,E88,F88,G88,FALSE))</f>
        <v>3.8233817902837819</v>
      </c>
      <c r="AM88" s="304">
        <f>IF(E88="","",ProjCumE(AM87,E87,F87,G87,E88,F88,G88,FALSE))</f>
        <v>-2.1145896881768604</v>
      </c>
      <c r="AN88" s="303">
        <f t="shared" si="41"/>
        <v>299.20999999999998</v>
      </c>
      <c r="AO88" s="303">
        <f>IF(E88="","",ProjActiveTargetMdEx(D88,W88,V88,ProjTargets_MD,ProjTargets_INC,ProjTargets_AZM,ProjTargets_TVD,F88,H88))</f>
        <v>2435.25</v>
      </c>
      <c r="AP88" s="201" t="str">
        <f>IF(OR(E88="",E88&lt;$U$2),"",ProjBitN(E88,F88,G88,AL88,D88,W88,X88))</f>
        <v/>
      </c>
      <c r="AQ88" s="201" t="str">
        <f>IF(OR(E88="",E88&lt;$U$2),"",ProjBitE(E88,F88,G88,AM88,D88,W88,X88))</f>
        <v/>
      </c>
      <c r="AR88" s="201">
        <f t="shared" si="37"/>
        <v>4.2159274288679223</v>
      </c>
      <c r="AS88" s="201">
        <f t="shared" si="38"/>
        <v>28.749999999999545</v>
      </c>
      <c r="AT88" s="201" t="str">
        <f t="shared" si="39"/>
        <v>22M</v>
      </c>
    </row>
    <row r="89" spans="2:46" s="203" customFormat="1" ht="15" customHeight="1" x14ac:dyDescent="0.3">
      <c r="B89" s="202">
        <f t="shared" si="25"/>
        <v>17</v>
      </c>
      <c r="C89" s="308">
        <f t="shared" si="32"/>
        <v>28.759999999999764</v>
      </c>
      <c r="D89" s="27">
        <v>2268.5399999999963</v>
      </c>
      <c r="E89" s="309">
        <f t="shared" si="33"/>
        <v>2251.54</v>
      </c>
      <c r="F89" s="9">
        <v>1.27</v>
      </c>
      <c r="G89" s="9">
        <v>292.94</v>
      </c>
      <c r="H89" s="310">
        <f t="shared" si="26"/>
        <v>2251.2885427241763</v>
      </c>
      <c r="I89" s="310">
        <f t="shared" si="40"/>
        <v>1479.0385427241763</v>
      </c>
      <c r="J89" s="311">
        <f t="shared" si="34"/>
        <v>0.23902322131754106</v>
      </c>
      <c r="K89" s="312">
        <f t="shared" si="35"/>
        <v>0.19819193324061354</v>
      </c>
      <c r="L89" s="312">
        <f t="shared" si="36"/>
        <v>-6.5403337969402289</v>
      </c>
      <c r="M89" s="312" t="str">
        <f t="shared" si="27"/>
        <v/>
      </c>
      <c r="N89" s="313">
        <f t="shared" si="28"/>
        <v>33.985979137645771</v>
      </c>
      <c r="O89" s="314" t="str">
        <f t="shared" si="29"/>
        <v>Mag</v>
      </c>
      <c r="P89" s="315" t="str">
        <f t="shared" si="30"/>
        <v/>
      </c>
      <c r="Q89" s="316" t="str">
        <f t="shared" si="31"/>
        <v/>
      </c>
      <c r="R89" s="10" t="str">
        <f t="shared" si="23"/>
        <v/>
      </c>
      <c r="S89" s="310" t="str">
        <f t="shared" si="24"/>
        <v/>
      </c>
      <c r="T89" s="9"/>
      <c r="U89" s="8"/>
      <c r="V89" s="197">
        <f>IF(E89="","",ProjTvdAtBit(E89,F89,G89,H89,D89,W89,X89))</f>
        <v>2268.2843666969475</v>
      </c>
      <c r="W89" s="317">
        <f>IF(E89="","",ProjIncAtBit(F89,J89,C89,M89,AJ89,AK89,AI89,$U$13:$U$505))</f>
        <v>1.27</v>
      </c>
      <c r="X89" s="412">
        <f>IF(E89="","",ProjAzmAtBit(F89,G89,J89,C89,M89,AJ89,AK89,N89,O89,AI89,$U$13:$U$505))</f>
        <v>292.94</v>
      </c>
      <c r="Y89" s="569" t="s">
        <v>1898</v>
      </c>
      <c r="Z89" s="571">
        <v>28.76</v>
      </c>
      <c r="AA89" s="468" t="str">
        <f t="shared" si="42"/>
        <v/>
      </c>
      <c r="AB89" s="476" t="str">
        <f t="shared" si="43"/>
        <v/>
      </c>
      <c r="AC89" s="466"/>
      <c r="AD89" s="471"/>
      <c r="AE89" s="472"/>
      <c r="AI89" s="201">
        <f>IF(E89="","",ProjRollingMotorOut($Q$13:Q89,$M$13:M89))</f>
        <v>3.6014884882627043</v>
      </c>
      <c r="AJ89" s="409">
        <f>IF(OR(E89="",D89=""),0,ProjSlideMetersBetween(E89,D89,$R$13:$R$505,$S$13:$S$505,$U$13:$U$505))</f>
        <v>0</v>
      </c>
      <c r="AK89" s="409" t="str">
        <f>IF(U89="","",ProjParseTF(U89))</f>
        <v/>
      </c>
      <c r="AL89" s="213">
        <f>IF(E89="","",ProjCumN(AL88,E88,F88,G88,E89,F89,G89,FALSE))</f>
        <v>4.0798783044947999</v>
      </c>
      <c r="AM89" s="304">
        <f>IF(E89="","",ProjCumE(AM88,E88,F88,G88,E89,F89,G89,FALSE))</f>
        <v>-2.6446748462592975</v>
      </c>
      <c r="AN89" s="303">
        <f t="shared" si="41"/>
        <v>292.94</v>
      </c>
      <c r="AO89" s="303">
        <f>IF(E89="","",ProjActiveTargetMdEx(D89,W89,V89,ProjTargets_MD,ProjTargets_INC,ProjTargets_AZM,ProjTargets_TVD,F89,H89))</f>
        <v>2435.25</v>
      </c>
      <c r="AP89" s="201" t="str">
        <f>IF(OR(E89="",E89&lt;$U$2),"",ProjBitN(E89,F89,G89,AL89,D89,W89,X89))</f>
        <v/>
      </c>
      <c r="AQ89" s="201" t="str">
        <f>IF(OR(E89="",E89&lt;$U$2),"",ProjBitE(E89,F89,G89,AM89,D89,W89,X89))</f>
        <v/>
      </c>
      <c r="AR89" s="201">
        <f t="shared" si="37"/>
        <v>4.9641409409015784</v>
      </c>
      <c r="AS89" s="201">
        <f t="shared" si="38"/>
        <v>28.759999999999764</v>
      </c>
      <c r="AT89" s="201" t="str">
        <f t="shared" si="39"/>
        <v>23M</v>
      </c>
    </row>
    <row r="90" spans="2:46" s="203" customFormat="1" ht="15" customHeight="1" x14ac:dyDescent="0.3">
      <c r="B90" s="202">
        <f t="shared" si="25"/>
        <v>17</v>
      </c>
      <c r="C90" s="308">
        <f t="shared" si="32"/>
        <v>28.759999999999764</v>
      </c>
      <c r="D90" s="27">
        <v>2297.2999999999961</v>
      </c>
      <c r="E90" s="309">
        <f t="shared" si="33"/>
        <v>2280.3000000000002</v>
      </c>
      <c r="F90" s="9">
        <v>1.61</v>
      </c>
      <c r="G90" s="9">
        <v>290.54000000000002</v>
      </c>
      <c r="H90" s="310">
        <f t="shared" si="26"/>
        <v>2280.0394600079644</v>
      </c>
      <c r="I90" s="310">
        <f t="shared" si="40"/>
        <v>1507.7894600079644</v>
      </c>
      <c r="J90" s="311">
        <f t="shared" si="34"/>
        <v>0.36011867265869646</v>
      </c>
      <c r="K90" s="312">
        <f t="shared" si="35"/>
        <v>0.35465924895688195</v>
      </c>
      <c r="L90" s="312">
        <f t="shared" si="36"/>
        <v>-2.5034770514603188</v>
      </c>
      <c r="M90" s="312" t="str">
        <f t="shared" si="27"/>
        <v/>
      </c>
      <c r="N90" s="313">
        <f t="shared" si="28"/>
        <v>9.989376978339628</v>
      </c>
      <c r="O90" s="314" t="str">
        <f t="shared" si="29"/>
        <v>Mag</v>
      </c>
      <c r="P90" s="315" t="str">
        <f t="shared" si="30"/>
        <v/>
      </c>
      <c r="Q90" s="316" t="str">
        <f t="shared" si="31"/>
        <v/>
      </c>
      <c r="R90" s="10" t="str">
        <f t="shared" si="23"/>
        <v/>
      </c>
      <c r="S90" s="310" t="str">
        <f t="shared" si="24"/>
        <v/>
      </c>
      <c r="T90" s="9"/>
      <c r="U90" s="8"/>
      <c r="V90" s="197">
        <f>IF(E90="","",ProjTvdAtBit(E90,F90,G90,H90,D90,W90,X90))</f>
        <v>2297.0327488596531</v>
      </c>
      <c r="W90" s="317">
        <f>IF(E90="","",ProjIncAtBit(F90,J90,C90,M90,AJ90,AK90,AI90,$U$13:$U$505))</f>
        <v>1.61</v>
      </c>
      <c r="X90" s="412">
        <f>IF(E90="","",ProjAzmAtBit(F90,G90,J90,C90,M90,AJ90,AK90,N90,O90,AI90,$U$13:$U$505))</f>
        <v>290.54000000000002</v>
      </c>
      <c r="Y90" s="569" t="s">
        <v>1899</v>
      </c>
      <c r="Z90" s="571">
        <v>28.76</v>
      </c>
      <c r="AA90" s="468" t="str">
        <f t="shared" si="42"/>
        <v/>
      </c>
      <c r="AB90" s="476" t="str">
        <f t="shared" si="43"/>
        <v/>
      </c>
      <c r="AC90" s="466"/>
      <c r="AD90" s="471"/>
      <c r="AE90" s="472"/>
      <c r="AI90" s="201">
        <f>IF(E90="","",ProjRollingMotorOut($Q$13:Q90,$M$13:M90))</f>
        <v>3.6014884882627043</v>
      </c>
      <c r="AJ90" s="409">
        <f>IF(OR(E90="",D90=""),0,ProjSlideMetersBetween(E90,D90,$R$13:$R$505,$S$13:$S$505,$U$13:$U$505))</f>
        <v>0</v>
      </c>
      <c r="AK90" s="409" t="str">
        <f>IF(U90="","",ProjParseTF(U90))</f>
        <v/>
      </c>
      <c r="AL90" s="213">
        <f>IF(E90="","",ProjCumN(AL89,E89,F89,G89,E90,F90,G90,FALSE))</f>
        <v>4.3458598704524736</v>
      </c>
      <c r="AM90" s="304">
        <f>IF(E90="","",ProjCumE(AM89,E89,F89,G89,E90,F90,G90,FALSE))</f>
        <v>-3.3165243864806762</v>
      </c>
      <c r="AN90" s="303">
        <f t="shared" si="41"/>
        <v>290.54000000000002</v>
      </c>
      <c r="AO90" s="303">
        <f>IF(E90="","",ProjActiveTargetMdEx(D90,W90,V90,ProjTargets_MD,ProjTargets_INC,ProjTargets_AZM,ProjTargets_TVD,F90,H90))</f>
        <v>2435.25</v>
      </c>
      <c r="AP90" s="201" t="str">
        <f>IF(OR(E90="",E90&lt;$U$2),"",ProjBitN(E90,F90,G90,AL90,D90,W90,X90))</f>
        <v/>
      </c>
      <c r="AQ90" s="201" t="str">
        <f>IF(OR(E90="",E90&lt;$U$2),"",ProjBitE(E90,F90,G90,AM90,D90,W90,X90))</f>
        <v/>
      </c>
      <c r="AR90" s="201">
        <f t="shared" si="37"/>
        <v>6.0137215617922983</v>
      </c>
      <c r="AS90" s="201">
        <f t="shared" si="38"/>
        <v>28.759999999999764</v>
      </c>
      <c r="AT90" s="201" t="str">
        <f t="shared" si="39"/>
        <v>23M</v>
      </c>
    </row>
    <row r="91" spans="2:46" s="203" customFormat="1" ht="15" customHeight="1" x14ac:dyDescent="0.3">
      <c r="B91" s="202">
        <f t="shared" si="25"/>
        <v>17</v>
      </c>
      <c r="C91" s="308">
        <f t="shared" si="32"/>
        <v>28.670000000003711</v>
      </c>
      <c r="D91" s="27">
        <v>2325.9699999999998</v>
      </c>
      <c r="E91" s="309">
        <f t="shared" si="33"/>
        <v>2308.9699999999998</v>
      </c>
      <c r="F91" s="9">
        <v>1.43</v>
      </c>
      <c r="G91" s="9">
        <v>293.67</v>
      </c>
      <c r="H91" s="310">
        <f t="shared" si="26"/>
        <v>2308.699371797426</v>
      </c>
      <c r="I91" s="310">
        <f t="shared" si="40"/>
        <v>1536.449371797426</v>
      </c>
      <c r="J91" s="311">
        <f t="shared" si="34"/>
        <v>0.20735281831007468</v>
      </c>
      <c r="K91" s="312">
        <f t="shared" si="35"/>
        <v>-0.18835019183816101</v>
      </c>
      <c r="L91" s="312">
        <f t="shared" si="36"/>
        <v>3.2752005580746815</v>
      </c>
      <c r="M91" s="312" t="str">
        <f t="shared" si="27"/>
        <v/>
      </c>
      <c r="N91" s="313">
        <f t="shared" si="28"/>
        <v>155.27915250478264</v>
      </c>
      <c r="O91" s="314" t="str">
        <f t="shared" si="29"/>
        <v>Mag</v>
      </c>
      <c r="P91" s="315" t="str">
        <f t="shared" si="30"/>
        <v/>
      </c>
      <c r="Q91" s="316" t="str">
        <f t="shared" si="31"/>
        <v/>
      </c>
      <c r="R91" s="10">
        <f t="shared" si="23"/>
        <v>2325.9699999999998</v>
      </c>
      <c r="S91" s="310">
        <f t="shared" si="24"/>
        <v>2329.9699999999998</v>
      </c>
      <c r="T91" s="9">
        <v>4</v>
      </c>
      <c r="U91" s="8" t="s">
        <v>468</v>
      </c>
      <c r="V91" s="197">
        <f>IF(E91="","",ProjTvdAtBit(E91,F91,G91,H91,D91,W91,X91))</f>
        <v>2325.6940773188931</v>
      </c>
      <c r="W91" s="317">
        <f>IF(E91="","",ProjIncAtBit(F91,J91,C91,M91,AJ91,AK91,AI91,$U$13:$U$505))</f>
        <v>1.43</v>
      </c>
      <c r="X91" s="412">
        <f>IF(E91="","",ProjAzmAtBit(F91,G91,J91,C91,M91,AJ91,AK91,N91,O91,AI91,$U$13:$U$505))</f>
        <v>293.67</v>
      </c>
      <c r="Y91" s="569" t="s">
        <v>1900</v>
      </c>
      <c r="Z91" s="571">
        <v>24.67</v>
      </c>
      <c r="AA91" s="468" t="str">
        <f t="shared" si="42"/>
        <v/>
      </c>
      <c r="AB91" s="476" t="str">
        <f t="shared" si="43"/>
        <v/>
      </c>
      <c r="AC91" s="466"/>
      <c r="AD91" s="471"/>
      <c r="AE91" s="472"/>
      <c r="AI91" s="201">
        <f>IF(E91="","",ProjRollingMotorOut($Q$13:Q91,$M$13:M91))</f>
        <v>3.6014884882627043</v>
      </c>
      <c r="AJ91" s="409">
        <f>IF(OR(E91="",D91=""),0,ProjSlideMetersBetween(E91,D91,$R$13:$R$505,$S$13:$S$505,$U$13:$U$505))</f>
        <v>0</v>
      </c>
      <c r="AK91" s="409">
        <f>IF(U91="","",ProjParseTF(U91))</f>
        <v>120</v>
      </c>
      <c r="AL91" s="213">
        <f>IF(E91="","",ProjCumN(AL90,E90,F90,G90,E91,F91,G91,FALSE))</f>
        <v>4.6307929602773585</v>
      </c>
      <c r="AM91" s="304">
        <f>IF(E91="","",ProjCumE(AM90,E90,F90,G90,E91,F91,G91,FALSE))</f>
        <v>-4.0213216635171989</v>
      </c>
      <c r="AN91" s="303">
        <f t="shared" si="41"/>
        <v>293.67</v>
      </c>
      <c r="AO91" s="303">
        <f>IF(E91="","",ProjActiveTargetMdEx(D91,W91,V91,ProjTargets_MD,ProjTargets_INC,ProjTargets_AZM,ProjTargets_TVD,F91,H91))</f>
        <v>2435.25</v>
      </c>
      <c r="AP91" s="201" t="str">
        <f>IF(OR(E91="",E91&lt;$U$2),"",ProjBitN(E91,F91,G91,AL91,D91,W91,X91))</f>
        <v/>
      </c>
      <c r="AQ91" s="201" t="str">
        <f>IF(OR(E91="",E91&lt;$U$2),"",ProjBitE(E91,F91,G91,AM91,D91,W91,X91))</f>
        <v/>
      </c>
      <c r="AR91" s="201">
        <f t="shared" si="37"/>
        <v>7.5678117789180597</v>
      </c>
      <c r="AS91" s="201">
        <f t="shared" si="38"/>
        <v>28.670000000003711</v>
      </c>
      <c r="AT91" s="201" t="str">
        <f t="shared" si="39"/>
        <v>23M</v>
      </c>
    </row>
    <row r="92" spans="2:46" s="203" customFormat="1" ht="15" customHeight="1" x14ac:dyDescent="0.3">
      <c r="B92" s="202">
        <f t="shared" si="25"/>
        <v>17</v>
      </c>
      <c r="C92" s="308">
        <f t="shared" si="32"/>
        <v>28.740000000000236</v>
      </c>
      <c r="D92" s="27">
        <v>2354.71</v>
      </c>
      <c r="E92" s="309">
        <f t="shared" si="33"/>
        <v>2337.71</v>
      </c>
      <c r="F92" s="9">
        <v>0.41</v>
      </c>
      <c r="G92" s="9">
        <v>4.93</v>
      </c>
      <c r="H92" s="310">
        <f t="shared" si="26"/>
        <v>2337.4356668860241</v>
      </c>
      <c r="I92" s="310">
        <f t="shared" si="40"/>
        <v>1565.1856668860241</v>
      </c>
      <c r="J92" s="311">
        <f t="shared" si="34"/>
        <v>1.4144888167812979</v>
      </c>
      <c r="K92" s="312">
        <f t="shared" si="35"/>
        <v>-1.0647181628392397</v>
      </c>
      <c r="L92" s="312">
        <f t="shared" si="36"/>
        <v>74.384133611690402</v>
      </c>
      <c r="M92" s="312">
        <f t="shared" si="27"/>
        <v>4</v>
      </c>
      <c r="N92" s="313">
        <f t="shared" si="28"/>
        <v>138.82679999279341</v>
      </c>
      <c r="O92" s="314" t="str">
        <f t="shared" si="29"/>
        <v>Mag</v>
      </c>
      <c r="P92" s="315">
        <f t="shared" si="30"/>
        <v>-0.255</v>
      </c>
      <c r="Q92" s="316">
        <f t="shared" si="31"/>
        <v>10.163102148573708</v>
      </c>
      <c r="R92" s="10" t="str">
        <f t="shared" si="23"/>
        <v/>
      </c>
      <c r="S92" s="310" t="str">
        <f t="shared" si="24"/>
        <v/>
      </c>
      <c r="T92" s="9"/>
      <c r="U92" s="8"/>
      <c r="V92" s="197">
        <f>IF(E92="","",ProjTvdAtBit(E92,F92,G92,H92,D92,W92,X92))</f>
        <v>2354.4352316352811</v>
      </c>
      <c r="W92" s="317">
        <f>IF(E92="","",ProjIncAtBit(F92,J92,C92,M92,AJ92,AK92,AI92,$U$13:$U$505))</f>
        <v>0.41</v>
      </c>
      <c r="X92" s="412">
        <f>IF(E92="","",ProjAzmAtBit(F92,G92,J92,C92,M92,AJ92,AK92,N92,O92,AI92,$U$13:$U$505))</f>
        <v>4.93</v>
      </c>
      <c r="Y92" s="569" t="s">
        <v>1901</v>
      </c>
      <c r="Z92" s="571">
        <v>28.74</v>
      </c>
      <c r="AA92" s="468" t="str">
        <f t="shared" si="42"/>
        <v/>
      </c>
      <c r="AB92" s="476" t="str">
        <f t="shared" si="43"/>
        <v/>
      </c>
      <c r="AC92" s="466"/>
      <c r="AD92" s="471"/>
      <c r="AE92" s="472"/>
      <c r="AI92" s="201">
        <f>IF(E92="","",ProjRollingMotorOut($Q$13:Q92,$M$13:M92))</f>
        <v>4.5429461655125918</v>
      </c>
      <c r="AJ92" s="409">
        <f>IF(OR(E92="",D92=""),0,ProjSlideMetersBetween(E92,D92,$R$13:$R$505,$S$13:$S$505,$U$13:$U$505))</f>
        <v>0</v>
      </c>
      <c r="AK92" s="409" t="str">
        <f>IF(U92="","",ProjParseTF(U92))</f>
        <v/>
      </c>
      <c r="AL92" s="213">
        <f>IF(E92="","",ProjCumN(AL91,E91,F91,G91,E92,F92,G92,FALSE))</f>
        <v>4.8772241435503263</v>
      </c>
      <c r="AM92" s="304">
        <f>IF(E92="","",ProjCumE(AM91,E91,F91,G91,E92,F92,G92,FALSE))</f>
        <v>-4.3409428326969932</v>
      </c>
      <c r="AN92" s="303">
        <f t="shared" si="41"/>
        <v>4.93</v>
      </c>
      <c r="AO92" s="303">
        <f>IF(E92="","",ProjActiveTargetMdEx(D92,W92,V92,ProjTargets_MD,ProjTargets_INC,ProjTargets_AZM,ProjTargets_TVD,F92,H92))</f>
        <v>2435.25</v>
      </c>
      <c r="AP92" s="201" t="str">
        <f>IF(OR(E92="",E92&lt;$U$2),"",ProjBitN(E92,F92,G92,AL92,D92,W92,X92))</f>
        <v/>
      </c>
      <c r="AQ92" s="201" t="str">
        <f>IF(OR(E92="",E92&lt;$U$2),"",ProjBitE(E92,F92,G92,AM92,D92,W92,X92))</f>
        <v/>
      </c>
      <c r="AR92" s="201">
        <f t="shared" si="37"/>
        <v>10.140787434947725</v>
      </c>
      <c r="AS92" s="201">
        <f t="shared" si="38"/>
        <v>28.740000000000236</v>
      </c>
      <c r="AT92" s="201" t="str">
        <f t="shared" si="39"/>
        <v>20M</v>
      </c>
    </row>
    <row r="93" spans="2:46" s="203" customFormat="1" ht="15" customHeight="1" x14ac:dyDescent="0.3">
      <c r="B93" s="202">
        <f t="shared" si="25"/>
        <v>17</v>
      </c>
      <c r="C93" s="308">
        <f t="shared" si="32"/>
        <v>28.710000000000036</v>
      </c>
      <c r="D93" s="27">
        <v>2383.42</v>
      </c>
      <c r="E93" s="309">
        <f t="shared" si="33"/>
        <v>2366.42</v>
      </c>
      <c r="F93" s="9">
        <v>0.37</v>
      </c>
      <c r="G93" s="9">
        <v>22.28</v>
      </c>
      <c r="H93" s="310">
        <f t="shared" si="26"/>
        <v>2366.1450017882885</v>
      </c>
      <c r="I93" s="310">
        <f t="shared" si="40"/>
        <v>1593.8950017882885</v>
      </c>
      <c r="J93" s="311">
        <f t="shared" si="34"/>
        <v>0.12969038781967476</v>
      </c>
      <c r="K93" s="312">
        <f t="shared" si="35"/>
        <v>-4.1797283176593446E-2</v>
      </c>
      <c r="L93" s="312">
        <f t="shared" si="36"/>
        <v>18.129571577847418</v>
      </c>
      <c r="M93" s="312" t="str">
        <f t="shared" si="27"/>
        <v/>
      </c>
      <c r="N93" s="313">
        <f t="shared" si="28"/>
        <v>108.80117614000902</v>
      </c>
      <c r="O93" s="314" t="str">
        <f t="shared" si="29"/>
        <v>Mag</v>
      </c>
      <c r="P93" s="315" t="str">
        <f t="shared" si="30"/>
        <v/>
      </c>
      <c r="Q93" s="316" t="str">
        <f t="shared" si="31"/>
        <v/>
      </c>
      <c r="R93" s="10" t="str">
        <f t="shared" si="23"/>
        <v/>
      </c>
      <c r="S93" s="310" t="str">
        <f t="shared" si="24"/>
        <v/>
      </c>
      <c r="T93" s="9"/>
      <c r="U93" s="8"/>
      <c r="V93" s="197">
        <f>IF(E93="","",ProjTvdAtBit(E93,F93,G93,H93,D93,W93,X93))</f>
        <v>2383.1446473214596</v>
      </c>
      <c r="W93" s="317">
        <f>IF(E93="","",ProjIncAtBit(F93,J93,C93,M93,AJ93,AK93,AI93,$U$13:$U$505))</f>
        <v>0.37</v>
      </c>
      <c r="X93" s="412">
        <f>IF(E93="","",ProjAzmAtBit(F93,G93,J93,C93,M93,AJ93,AK93,N93,O93,AI93,$U$13:$U$505))</f>
        <v>22.28</v>
      </c>
      <c r="Y93" s="569" t="s">
        <v>1902</v>
      </c>
      <c r="Z93" s="571">
        <v>28.71</v>
      </c>
      <c r="AA93" s="468" t="str">
        <f t="shared" si="42"/>
        <v/>
      </c>
      <c r="AB93" s="476" t="str">
        <f t="shared" si="43"/>
        <v/>
      </c>
      <c r="AC93" s="466"/>
      <c r="AD93" s="471"/>
      <c r="AE93" s="472"/>
      <c r="AI93" s="201">
        <f>IF(E93="","",ProjRollingMotorOut($Q$13:Q93,$M$13:M93))</f>
        <v>4.5429461655125918</v>
      </c>
      <c r="AJ93" s="409">
        <f>IF(OR(E93="",D93=""),0,ProjSlideMetersBetween(E93,D93,$R$13:$R$505,$S$13:$S$505,$U$13:$U$505))</f>
        <v>0</v>
      </c>
      <c r="AK93" s="409" t="str">
        <f>IF(U93="","",ProjParseTF(U93))</f>
        <v/>
      </c>
      <c r="AL93" s="213">
        <f>IF(E93="","",ProjCumN(AL92,E92,F92,G92,E93,F93,G93,FALSE))</f>
        <v>5.0653446645577302</v>
      </c>
      <c r="AM93" s="304">
        <f>IF(E93="","",ProjCumE(AM92,E92,F92,G92,E93,F93,G93,FALSE))</f>
        <v>-4.2969694789459068</v>
      </c>
      <c r="AN93" s="303">
        <f t="shared" si="41"/>
        <v>22.28</v>
      </c>
      <c r="AO93" s="303">
        <f>IF(E93="","",ProjActiveTargetMdEx(D93,W93,V93,ProjTargets_MD,ProjTargets_INC,ProjTargets_AZM,ProjTargets_TVD,F93,H93))</f>
        <v>2435.25</v>
      </c>
      <c r="AP93" s="201" t="str">
        <f>IF(OR(E93="",E93&lt;$U$2),"",ProjBitN(E93,F93,G93,AL93,D93,W93,X93))</f>
        <v/>
      </c>
      <c r="AQ93" s="201" t="str">
        <f>IF(OR(E93="",E93&lt;$U$2),"",ProjBitE(E93,F93,G93,AM93,D93,W93,X93))</f>
        <v/>
      </c>
      <c r="AR93" s="201">
        <f t="shared" si="37"/>
        <v>15.772864133903436</v>
      </c>
      <c r="AS93" s="201">
        <f t="shared" si="38"/>
        <v>28.710000000000036</v>
      </c>
      <c r="AT93" s="201" t="str">
        <f t="shared" si="39"/>
        <v>20M</v>
      </c>
    </row>
    <row r="94" spans="2:46" s="203" customFormat="1" ht="15" customHeight="1" x14ac:dyDescent="0.3">
      <c r="B94" s="202">
        <f t="shared" si="25"/>
        <v>17</v>
      </c>
      <c r="C94" s="308">
        <f t="shared" si="32"/>
        <v>28.819999999999709</v>
      </c>
      <c r="D94" s="27">
        <v>2412.2399999999998</v>
      </c>
      <c r="E94" s="309">
        <f t="shared" si="33"/>
        <v>2395.2399999999998</v>
      </c>
      <c r="F94" s="9">
        <v>0.47</v>
      </c>
      <c r="G94" s="9">
        <v>37.01</v>
      </c>
      <c r="H94" s="310">
        <f t="shared" si="26"/>
        <v>2394.9642274774251</v>
      </c>
      <c r="I94" s="310">
        <f t="shared" si="40"/>
        <v>1622.7142274774251</v>
      </c>
      <c r="J94" s="311">
        <f t="shared" si="34"/>
        <v>0.15238483621775123</v>
      </c>
      <c r="K94" s="312">
        <f t="shared" si="35"/>
        <v>0.10409437890354023</v>
      </c>
      <c r="L94" s="312">
        <f t="shared" si="36"/>
        <v>15.333102012491477</v>
      </c>
      <c r="M94" s="312" t="str">
        <f t="shared" si="27"/>
        <v/>
      </c>
      <c r="N94" s="313">
        <f t="shared" si="28"/>
        <v>46.913481438995134</v>
      </c>
      <c r="O94" s="314" t="str">
        <f t="shared" si="29"/>
        <v>Mag</v>
      </c>
      <c r="P94" s="315" t="str">
        <f t="shared" si="30"/>
        <v/>
      </c>
      <c r="Q94" s="316" t="str">
        <f t="shared" si="31"/>
        <v/>
      </c>
      <c r="R94" s="10" t="str">
        <f t="shared" si="23"/>
        <v/>
      </c>
      <c r="S94" s="310" t="str">
        <f t="shared" si="24"/>
        <v/>
      </c>
      <c r="T94" s="9"/>
      <c r="U94" s="8"/>
      <c r="V94" s="197">
        <f>IF(E94="","",ProjTvdAtBit(E94,F94,G94,H94,D94,W94,X94))</f>
        <v>2411.963655515734</v>
      </c>
      <c r="W94" s="317">
        <f>IF(E94="","",ProjIncAtBit(F94,J94,C94,M94,AJ94,AK94,AI94,$U$13:$U$505))</f>
        <v>0.47</v>
      </c>
      <c r="X94" s="412">
        <f>IF(E94="","",ProjAzmAtBit(F94,G94,J94,C94,M94,AJ94,AK94,N94,O94,AI94,$U$13:$U$505))</f>
        <v>37.01</v>
      </c>
      <c r="Y94" s="569" t="s">
        <v>1903</v>
      </c>
      <c r="Z94" s="571">
        <v>28.82</v>
      </c>
      <c r="AA94" s="468" t="str">
        <f t="shared" si="42"/>
        <v/>
      </c>
      <c r="AB94" s="476" t="str">
        <f t="shared" si="43"/>
        <v/>
      </c>
      <c r="AC94" s="466"/>
      <c r="AD94" s="471"/>
      <c r="AE94" s="472"/>
      <c r="AI94" s="201">
        <f>IF(E94="","",ProjRollingMotorOut($Q$13:Q94,$M$13:M94))</f>
        <v>4.5429461655125918</v>
      </c>
      <c r="AJ94" s="409">
        <f>IF(OR(E94="",D94=""),0,ProjSlideMetersBetween(E94,D94,$R$13:$R$505,$S$13:$S$505,$U$13:$U$505))</f>
        <v>0</v>
      </c>
      <c r="AK94" s="409" t="str">
        <f>IF(U94="","",ProjParseTF(U94))</f>
        <v/>
      </c>
      <c r="AL94" s="213">
        <f>IF(E94="","",ProjCumN(AL93,E93,F93,G93,E94,F94,G94,FALSE))</f>
        <v>5.245842505626741</v>
      </c>
      <c r="AM94" s="304">
        <f>IF(E94="","",ProjCumE(AM93,E93,F93,G93,E94,F94,G94,FALSE))</f>
        <v>-4.1905353831197747</v>
      </c>
      <c r="AN94" s="303">
        <f t="shared" si="41"/>
        <v>37.01</v>
      </c>
      <c r="AO94" s="303">
        <f>IF(E94="","",ProjActiveTargetMdEx(D94,W94,V94,ProjTargets_MD,ProjTargets_INC,ProjTargets_AZM,ProjTargets_TVD,F94,H94))</f>
        <v>2435.25</v>
      </c>
      <c r="AP94" s="201" t="str">
        <f>IF(OR(E94="",E94&lt;$U$2),"",ProjBitN(E94,F94,G94,AL94,D94,W94,X94))</f>
        <v/>
      </c>
      <c r="AQ94" s="201" t="str">
        <f>IF(OR(E94="",E94&lt;$U$2),"",ProjBitE(E94,F94,G94,AM94,D94,W94,X94))</f>
        <v/>
      </c>
      <c r="AR94" s="201">
        <f t="shared" si="37"/>
        <v>28.282905982224275</v>
      </c>
      <c r="AS94" s="201">
        <f t="shared" si="38"/>
        <v>28.819999999999709</v>
      </c>
      <c r="AT94" s="201" t="str">
        <f t="shared" si="39"/>
        <v>20M</v>
      </c>
    </row>
    <row r="95" spans="2:46" s="203" customFormat="1" ht="15" customHeight="1" x14ac:dyDescent="0.3">
      <c r="B95" s="202">
        <f t="shared" si="25"/>
        <v>17</v>
      </c>
      <c r="C95" s="308">
        <f t="shared" si="32"/>
        <v>28.790000000000418</v>
      </c>
      <c r="D95" s="27">
        <v>2441.0300000000002</v>
      </c>
      <c r="E95" s="309">
        <f t="shared" si="33"/>
        <v>2424.0300000000002</v>
      </c>
      <c r="F95" s="9">
        <v>0.6</v>
      </c>
      <c r="G95" s="9">
        <v>42.99</v>
      </c>
      <c r="H95" s="310">
        <f t="shared" si="26"/>
        <v>2423.7529723991483</v>
      </c>
      <c r="I95" s="310">
        <f t="shared" si="40"/>
        <v>1651.5029723991483</v>
      </c>
      <c r="J95" s="311">
        <f t="shared" si="34"/>
        <v>0.14725089788813539</v>
      </c>
      <c r="K95" s="312">
        <f t="shared" si="35"/>
        <v>0.13546370267453781</v>
      </c>
      <c r="L95" s="312">
        <f t="shared" si="36"/>
        <v>6.2313303230287431</v>
      </c>
      <c r="M95" s="312" t="str">
        <f t="shared" si="27"/>
        <v/>
      </c>
      <c r="N95" s="313">
        <f t="shared" si="28"/>
        <v>23.080989254494572</v>
      </c>
      <c r="O95" s="314" t="str">
        <f t="shared" si="29"/>
        <v>Mag</v>
      </c>
      <c r="P95" s="315" t="str">
        <f t="shared" si="30"/>
        <v/>
      </c>
      <c r="Q95" s="316" t="str">
        <f t="shared" si="31"/>
        <v/>
      </c>
      <c r="R95" s="10">
        <f t="shared" si="23"/>
        <v>2441.0300000000002</v>
      </c>
      <c r="S95" s="310">
        <f t="shared" si="24"/>
        <v>2445.0300000000002</v>
      </c>
      <c r="T95" s="9">
        <v>4</v>
      </c>
      <c r="U95" s="8" t="s">
        <v>728</v>
      </c>
      <c r="V95" s="197">
        <f>IF(E95="","",ProjTvdAtBit(E95,F95,G95,H95,D95,W95,X95))</f>
        <v>2440.7520402783621</v>
      </c>
      <c r="W95" s="317">
        <f>IF(E95="","",ProjIncAtBit(F95,J95,C95,M95,AJ95,AK95,AI95,$U$13:$U$505))</f>
        <v>0.6</v>
      </c>
      <c r="X95" s="412">
        <f>IF(E95="","",ProjAzmAtBit(F95,G95,J95,C95,M95,AJ95,AK95,N95,O95,AI95,$U$13:$U$505))</f>
        <v>42.99</v>
      </c>
      <c r="Y95" s="569" t="s">
        <v>1904</v>
      </c>
      <c r="Z95" s="571">
        <v>24.79</v>
      </c>
      <c r="AA95" s="468" t="str">
        <f t="shared" si="42"/>
        <v/>
      </c>
      <c r="AB95" s="476" t="str">
        <f t="shared" si="43"/>
        <v/>
      </c>
      <c r="AC95" s="466"/>
      <c r="AD95" s="471"/>
      <c r="AE95" s="472"/>
      <c r="AI95" s="201">
        <f>IF(E95="","",ProjRollingMotorOut($Q$13:Q95,$M$13:M95))</f>
        <v>4.5429461655125918</v>
      </c>
      <c r="AJ95" s="409">
        <f>IF(OR(E95="",D95=""),0,ProjSlideMetersBetween(E95,D95,$R$13:$R$505,$S$13:$S$505,$U$13:$U$505))</f>
        <v>0</v>
      </c>
      <c r="AK95" s="409">
        <f>IF(U95="","",ProjParseTF(U95))</f>
        <v>130</v>
      </c>
      <c r="AL95" s="213">
        <f>IF(E95="","",ProjCumN(AL94,E94,F94,G94,E95,F95,G95,FALSE))</f>
        <v>5.4503974919598388</v>
      </c>
      <c r="AM95" s="304">
        <f>IF(E95="","",ProjCumE(AM94,E94,F94,G94,E95,F95,G95,FALSE))</f>
        <v>-4.0166694911425065</v>
      </c>
      <c r="AN95" s="303">
        <f t="shared" si="41"/>
        <v>42.99</v>
      </c>
      <c r="AO95" s="303">
        <f>IF(E95="","",ProjActiveTargetMdEx(D95,W95,V95,ProjTargets_MD,ProjTargets_INC,ProjTargets_AZM,ProjTargets_TVD,F95,H95))</f>
        <v>2821.17</v>
      </c>
      <c r="AP95" s="201" t="str">
        <f>IF(OR(E95="",E95&lt;$U$2),"",ProjBitN(E95,F95,G95,AL95,D95,W95,X95))</f>
        <v/>
      </c>
      <c r="AQ95" s="201" t="str">
        <f>IF(OR(E95="",E95&lt;$U$2),"",ProjBitE(E95,F95,G95,AM95,D95,W95,X95))</f>
        <v/>
      </c>
      <c r="AR95" s="201">
        <f t="shared" si="37"/>
        <v>2.9602269619834654</v>
      </c>
      <c r="AS95" s="201">
        <f t="shared" si="38"/>
        <v>18.759838028124435</v>
      </c>
      <c r="AT95" s="201" t="str">
        <f t="shared" si="39"/>
        <v>149M</v>
      </c>
    </row>
    <row r="96" spans="2:46" s="203" customFormat="1" ht="15" customHeight="1" x14ac:dyDescent="0.3">
      <c r="B96" s="202">
        <f t="shared" si="25"/>
        <v>17</v>
      </c>
      <c r="C96" s="308">
        <f t="shared" si="32"/>
        <v>28.619999999999891</v>
      </c>
      <c r="D96" s="27">
        <v>2469.65</v>
      </c>
      <c r="E96" s="309">
        <f t="shared" si="33"/>
        <v>2452.65</v>
      </c>
      <c r="F96" s="9">
        <v>1.5</v>
      </c>
      <c r="G96" s="9">
        <v>95.34</v>
      </c>
      <c r="H96" s="310">
        <f t="shared" si="26"/>
        <v>2452.3681666531547</v>
      </c>
      <c r="I96" s="310">
        <f t="shared" si="40"/>
        <v>1680.1181666531547</v>
      </c>
      <c r="J96" s="311">
        <f t="shared" si="34"/>
        <v>1.2882608273933207</v>
      </c>
      <c r="K96" s="312">
        <f t="shared" si="35"/>
        <v>0.9433962264150979</v>
      </c>
      <c r="L96" s="312">
        <f t="shared" si="36"/>
        <v>54.874213836478198</v>
      </c>
      <c r="M96" s="312">
        <f t="shared" si="27"/>
        <v>4</v>
      </c>
      <c r="N96" s="313">
        <f t="shared" si="28"/>
        <v>42.920256350392876</v>
      </c>
      <c r="O96" s="314" t="str">
        <f t="shared" si="29"/>
        <v>Mag</v>
      </c>
      <c r="P96" s="315">
        <f t="shared" si="30"/>
        <v>0.22500000000000001</v>
      </c>
      <c r="Q96" s="316">
        <f t="shared" si="31"/>
        <v>9.2175062199991746</v>
      </c>
      <c r="R96" s="10" t="str">
        <f t="shared" si="23"/>
        <v/>
      </c>
      <c r="S96" s="310" t="str">
        <f t="shared" si="24"/>
        <v/>
      </c>
      <c r="T96" s="9"/>
      <c r="U96" s="8"/>
      <c r="V96" s="197">
        <f>IF(E96="","",ProjTvdAtBit(E96,F96,G96,H96,D96,W96,X96))</f>
        <v>2469.3623411777394</v>
      </c>
      <c r="W96" s="317">
        <f>IF(E96="","",ProjIncAtBit(F96,J96,C96,M96,AJ96,AK96,AI96,$U$13:$U$505))</f>
        <v>1.5</v>
      </c>
      <c r="X96" s="412">
        <f>IF(E96="","",ProjAzmAtBit(F96,G96,J96,C96,M96,AJ96,AK96,N96,O96,AI96,$U$13:$U$505))</f>
        <v>95.34</v>
      </c>
      <c r="Y96" s="569" t="s">
        <v>1905</v>
      </c>
      <c r="Z96" s="571">
        <v>28.62</v>
      </c>
      <c r="AA96" s="468" t="str">
        <f t="shared" si="42"/>
        <v/>
      </c>
      <c r="AB96" s="476" t="str">
        <f t="shared" si="43"/>
        <v/>
      </c>
      <c r="AC96" s="466"/>
      <c r="AD96" s="471"/>
      <c r="AE96" s="472"/>
      <c r="AI96" s="201">
        <f>IF(E96="","",ProjRollingMotorOut($Q$13:Q96,$M$13:M96))</f>
        <v>6.102237196276068</v>
      </c>
      <c r="AJ96" s="409">
        <f>IF(OR(E96="",D96=""),0,ProjSlideMetersBetween(E96,D96,$R$13:$R$505,$S$13:$S$505,$U$13:$U$505))</f>
        <v>0</v>
      </c>
      <c r="AK96" s="409" t="str">
        <f>IF(U96="","",ProjParseTF(U96))</f>
        <v/>
      </c>
      <c r="AL96" s="213">
        <f>IF(E96="","",ProjCumN(AL95,E95,F95,G95,E96,F96,G96,FALSE))</f>
        <v>5.5251507624959633</v>
      </c>
      <c r="AM96" s="304">
        <f>IF(E96="","",ProjCumE(AM95,E95,F95,G95,E96,F96,G96,FALSE))</f>
        <v>-3.5415057191967025</v>
      </c>
      <c r="AN96" s="303">
        <f t="shared" si="41"/>
        <v>95.34</v>
      </c>
      <c r="AO96" s="303">
        <f>IF(E96="","",ProjActiveTargetMdEx(D96,W96,V96,ProjTargets_MD,ProjTargets_INC,ProjTargets_AZM,ProjTargets_TVD,F96,H96))</f>
        <v>2821.17</v>
      </c>
      <c r="AP96" s="201">
        <f>IF(OR(E96="",E96&lt;$U$2),"",ProjBitN(E96,F96,G96,AL96,D96,W96,X96))</f>
        <v>5.4837357649111844</v>
      </c>
      <c r="AQ96" s="201">
        <f>IF(OR(E96="",E96&lt;$U$2),"",ProjBitE(E96,F96,G96,AM96,D96,W96,X96))</f>
        <v>-3.0984289471366817</v>
      </c>
      <c r="AR96" s="201">
        <f t="shared" si="37"/>
        <v>3.1115064571884781</v>
      </c>
      <c r="AS96" s="201">
        <f t="shared" si="38"/>
        <v>14.593224081665996</v>
      </c>
      <c r="AT96" s="201" t="str">
        <f t="shared" si="39"/>
        <v>150M</v>
      </c>
    </row>
    <row r="97" spans="2:46" s="203" customFormat="1" ht="15" customHeight="1" x14ac:dyDescent="0.3">
      <c r="B97" s="202">
        <f t="shared" si="25"/>
        <v>17</v>
      </c>
      <c r="C97" s="308">
        <f t="shared" si="32"/>
        <v>28.730000000000018</v>
      </c>
      <c r="D97" s="27">
        <v>2498.38</v>
      </c>
      <c r="E97" s="309">
        <f t="shared" si="33"/>
        <v>2481.38</v>
      </c>
      <c r="F97" s="9">
        <v>1.58</v>
      </c>
      <c r="G97" s="9">
        <v>87.23</v>
      </c>
      <c r="H97" s="310">
        <f t="shared" si="26"/>
        <v>2481.0877895612903</v>
      </c>
      <c r="I97" s="310">
        <f t="shared" si="40"/>
        <v>1708.8377895612903</v>
      </c>
      <c r="J97" s="311">
        <f t="shared" si="34"/>
        <v>0.24218604567805097</v>
      </c>
      <c r="K97" s="312">
        <f t="shared" si="35"/>
        <v>8.3536373129133326E-2</v>
      </c>
      <c r="L97" s="312">
        <f t="shared" si="36"/>
        <v>-8.4684998259658819</v>
      </c>
      <c r="M97" s="312" t="str">
        <f t="shared" si="27"/>
        <v/>
      </c>
      <c r="N97" s="313">
        <f t="shared" si="28"/>
        <v>69.822693893729536</v>
      </c>
      <c r="O97" s="314" t="str">
        <f t="shared" si="29"/>
        <v>Mag</v>
      </c>
      <c r="P97" s="315" t="str">
        <f t="shared" si="30"/>
        <v/>
      </c>
      <c r="Q97" s="316" t="str">
        <f t="shared" si="31"/>
        <v/>
      </c>
      <c r="R97" s="10" t="str">
        <f t="shared" si="23"/>
        <v/>
      </c>
      <c r="S97" s="310" t="str">
        <f t="shared" si="24"/>
        <v/>
      </c>
      <c r="T97" s="9"/>
      <c r="U97" s="8"/>
      <c r="V97" s="197">
        <f>IF(E97="","",ProjTvdAtBit(E97,F97,G97,H97,D97,W97,X97))</f>
        <v>2498.0813261720173</v>
      </c>
      <c r="W97" s="317">
        <f>IF(E97="","",ProjIncAtBit(F97,J97,C97,M97,AJ97,AK97,AI97,$U$13:$U$505))</f>
        <v>1.58</v>
      </c>
      <c r="X97" s="412">
        <f>IF(E97="","",ProjAzmAtBit(F97,G97,J97,C97,M97,AJ97,AK97,N97,O97,AI97,$U$13:$U$505))</f>
        <v>87.23</v>
      </c>
      <c r="Y97" s="569" t="s">
        <v>1906</v>
      </c>
      <c r="Z97" s="571">
        <v>28.73</v>
      </c>
      <c r="AA97" s="468" t="str">
        <f t="shared" si="42"/>
        <v/>
      </c>
      <c r="AB97" s="476" t="str">
        <f t="shared" si="43"/>
        <v/>
      </c>
      <c r="AC97" s="466"/>
      <c r="AD97" s="471"/>
      <c r="AE97" s="472"/>
      <c r="AI97" s="201">
        <f>IF(E97="","",ProjRollingMotorOut($Q$13:Q97,$M$13:M97))</f>
        <v>6.102237196276068</v>
      </c>
      <c r="AJ97" s="409">
        <f>IF(OR(E97="",D97=""),0,ProjSlideMetersBetween(E97,D97,$R$13:$R$505,$S$13:$S$505,$U$13:$U$505))</f>
        <v>0</v>
      </c>
      <c r="AK97" s="409" t="str">
        <f>IF(U97="","",ProjParseTF(U97))</f>
        <v/>
      </c>
      <c r="AL97" s="213">
        <f>IF(E97="","",ProjCumN(AL96,E96,F96,G96,E97,F97,G97,FALSE))</f>
        <v>5.5092964364077543</v>
      </c>
      <c r="AM97" s="304">
        <f>IF(E97="","",ProjCumE(AM96,E96,F96,G96,E97,F97,G97,FALSE))</f>
        <v>-2.7714856461316701</v>
      </c>
      <c r="AN97" s="303">
        <f t="shared" si="41"/>
        <v>87.23</v>
      </c>
      <c r="AO97" s="303">
        <f>IF(E97="","",ProjActiveTargetMdEx(D97,W97,V97,ProjTargets_MD,ProjTargets_INC,ProjTargets_AZM,ProjTargets_TVD,F97,H97))</f>
        <v>2821.17</v>
      </c>
      <c r="AP97" s="201">
        <f>IF(OR(E97="",E97&lt;$U$2),"",ProjBitN(E97,F97,G97,AL97,D97,W97,X97))</f>
        <v>5.5319489435325515</v>
      </c>
      <c r="AQ97" s="201">
        <f>IF(OR(E97="",E97&lt;$U$2),"",ProjBitE(E97,F97,G97,AM97,D97,W97,X97))</f>
        <v>-2.3032973038944995</v>
      </c>
      <c r="AR97" s="201">
        <f t="shared" si="37"/>
        <v>3.4018357336057865</v>
      </c>
      <c r="AS97" s="201">
        <f t="shared" si="38"/>
        <v>16.0162146247179</v>
      </c>
      <c r="AT97" s="201" t="str">
        <f t="shared" si="39"/>
        <v>150M</v>
      </c>
    </row>
    <row r="98" spans="2:46" s="203" customFormat="1" ht="15" customHeight="1" x14ac:dyDescent="0.3">
      <c r="B98" s="202">
        <f t="shared" si="25"/>
        <v>17</v>
      </c>
      <c r="C98" s="308">
        <f t="shared" si="32"/>
        <v>28.7800000000002</v>
      </c>
      <c r="D98" s="27">
        <v>2527.1600000000003</v>
      </c>
      <c r="E98" s="309">
        <f t="shared" si="33"/>
        <v>2510.16</v>
      </c>
      <c r="F98" s="9">
        <v>1.5</v>
      </c>
      <c r="G98" s="9">
        <v>85.64</v>
      </c>
      <c r="H98" s="310">
        <f t="shared" si="26"/>
        <v>2509.8573944097461</v>
      </c>
      <c r="I98" s="310">
        <f t="shared" si="40"/>
        <v>1737.6073944097461</v>
      </c>
      <c r="J98" s="311">
        <f t="shared" si="34"/>
        <v>9.4533896200261175E-2</v>
      </c>
      <c r="K98" s="312">
        <f t="shared" si="35"/>
        <v>-8.3391243919389277E-2</v>
      </c>
      <c r="L98" s="312">
        <f t="shared" si="36"/>
        <v>-1.657400972897864</v>
      </c>
      <c r="M98" s="312" t="str">
        <f t="shared" si="27"/>
        <v/>
      </c>
      <c r="N98" s="313">
        <f t="shared" si="28"/>
        <v>151.9004559493444</v>
      </c>
      <c r="O98" s="314" t="str">
        <f t="shared" si="29"/>
        <v>Mag</v>
      </c>
      <c r="P98" s="315" t="str">
        <f t="shared" si="30"/>
        <v/>
      </c>
      <c r="Q98" s="316" t="str">
        <f t="shared" si="31"/>
        <v/>
      </c>
      <c r="R98" s="10" t="str">
        <f t="shared" si="23"/>
        <v/>
      </c>
      <c r="S98" s="310" t="str">
        <f t="shared" si="24"/>
        <v/>
      </c>
      <c r="T98" s="9"/>
      <c r="U98" s="8"/>
      <c r="V98" s="197">
        <f>IF(E98="","",ProjTvdAtBit(E98,F98,G98,H98,D98,W98,X98))</f>
        <v>2526.8515689343312</v>
      </c>
      <c r="W98" s="317">
        <f>IF(E98="","",ProjIncAtBit(F98,J98,C98,M98,AJ98,AK98,AI98,$U$13:$U$505))</f>
        <v>1.5</v>
      </c>
      <c r="X98" s="412">
        <f>IF(E98="","",ProjAzmAtBit(F98,G98,J98,C98,M98,AJ98,AK98,N98,O98,AI98,$U$13:$U$505))</f>
        <v>85.64</v>
      </c>
      <c r="Y98" s="569" t="s">
        <v>1907</v>
      </c>
      <c r="Z98" s="571">
        <v>28.78</v>
      </c>
      <c r="AA98" s="468" t="str">
        <f t="shared" si="42"/>
        <v/>
      </c>
      <c r="AB98" s="476" t="str">
        <f t="shared" si="43"/>
        <v/>
      </c>
      <c r="AC98" s="466"/>
      <c r="AD98" s="471"/>
      <c r="AE98" s="472"/>
      <c r="AI98" s="201">
        <f>IF(E98="","",ProjRollingMotorOut($Q$13:Q98,$M$13:M98))</f>
        <v>6.102237196276068</v>
      </c>
      <c r="AJ98" s="409">
        <f>IF(OR(E98="",D98=""),0,ProjSlideMetersBetween(E98,D98,$R$13:$R$505,$S$13:$S$505,$U$13:$U$505))</f>
        <v>0</v>
      </c>
      <c r="AK98" s="409" t="str">
        <f>IF(U98="","",ProjParseTF(U98))</f>
        <v/>
      </c>
      <c r="AL98" s="213">
        <f>IF(E98="","",ProjCumN(AL97,E97,F97,G97,E98,F98,G98,FALSE))</f>
        <v>5.5571079246013717</v>
      </c>
      <c r="AM98" s="304">
        <f>IF(E98="","",ProjCumE(AM97,E97,F97,G97,E98,F98,G98,FALSE))</f>
        <v>-1.9995816413985059</v>
      </c>
      <c r="AN98" s="303">
        <f t="shared" si="41"/>
        <v>85.64</v>
      </c>
      <c r="AO98" s="303">
        <f>IF(E98="","",ProjActiveTargetMdEx(D98,W98,V98,ProjTargets_MD,ProjTargets_INC,ProjTargets_AZM,ProjTargets_TVD,F98,H98))</f>
        <v>2821.17</v>
      </c>
      <c r="AP98" s="201">
        <f>IF(OR(E98="",E98&lt;$U$2),"",ProjBitN(E98,F98,G98,AL98,D98,W98,X98))</f>
        <v>5.5909387482338069</v>
      </c>
      <c r="AQ98" s="201">
        <f>IF(OR(E98="",E98&lt;$U$2),"",ProjBitE(E98,F98,G98,AM98,D98,W98,X98))</f>
        <v>-1.5558613428584949</v>
      </c>
      <c r="AR98" s="201">
        <f t="shared" si="37"/>
        <v>3.7423817952030252</v>
      </c>
      <c r="AS98" s="201">
        <f t="shared" si="38"/>
        <v>17.650206735928258</v>
      </c>
      <c r="AT98" s="201" t="str">
        <f t="shared" si="39"/>
        <v>150M</v>
      </c>
    </row>
    <row r="99" spans="2:46" s="203" customFormat="1" ht="15" customHeight="1" x14ac:dyDescent="0.3">
      <c r="B99" s="202">
        <f t="shared" si="25"/>
        <v>17</v>
      </c>
      <c r="C99" s="308">
        <f t="shared" si="32"/>
        <v>28.829999999999927</v>
      </c>
      <c r="D99" s="27">
        <v>2555.9900000000002</v>
      </c>
      <c r="E99" s="309">
        <f t="shared" si="33"/>
        <v>2538.9899999999998</v>
      </c>
      <c r="F99" s="9">
        <v>1.21</v>
      </c>
      <c r="G99" s="9">
        <v>83.42</v>
      </c>
      <c r="H99" s="310">
        <f t="shared" si="26"/>
        <v>2538.6793326893585</v>
      </c>
      <c r="I99" s="310">
        <f t="shared" si="40"/>
        <v>1766.4293326893585</v>
      </c>
      <c r="J99" s="311">
        <f t="shared" si="34"/>
        <v>0.30661714995576034</v>
      </c>
      <c r="K99" s="312">
        <f t="shared" si="35"/>
        <v>-0.30176899063475626</v>
      </c>
      <c r="L99" s="312">
        <f t="shared" si="36"/>
        <v>-2.3100936524453743</v>
      </c>
      <c r="M99" s="312" t="str">
        <f t="shared" si="27"/>
        <v/>
      </c>
      <c r="N99" s="313">
        <f t="shared" si="28"/>
        <v>169.79761369528481</v>
      </c>
      <c r="O99" s="314" t="str">
        <f t="shared" si="29"/>
        <v>Mag</v>
      </c>
      <c r="P99" s="315" t="str">
        <f t="shared" si="30"/>
        <v/>
      </c>
      <c r="Q99" s="316" t="str">
        <f t="shared" si="31"/>
        <v/>
      </c>
      <c r="R99" s="10" t="str">
        <f t="shared" si="23"/>
        <v/>
      </c>
      <c r="S99" s="310" t="str">
        <f t="shared" si="24"/>
        <v/>
      </c>
      <c r="T99" s="9"/>
      <c r="U99" s="8"/>
      <c r="V99" s="197">
        <f>IF(E99="","",ProjTvdAtBit(E99,F99,G99,H99,D99,W99,X99))</f>
        <v>2555.6755419121528</v>
      </c>
      <c r="W99" s="317">
        <f>IF(E99="","",ProjIncAtBit(F99,J99,C99,M99,AJ99,AK99,AI99,$U$13:$U$505))</f>
        <v>1.21</v>
      </c>
      <c r="X99" s="412">
        <f>IF(E99="","",ProjAzmAtBit(F99,G99,J99,C99,M99,AJ99,AK99,N99,O99,AI99,$U$13:$U$505))</f>
        <v>83.42</v>
      </c>
      <c r="Y99" s="569" t="s">
        <v>1908</v>
      </c>
      <c r="Z99" s="571">
        <v>28.83</v>
      </c>
      <c r="AA99" s="468" t="str">
        <f t="shared" si="42"/>
        <v/>
      </c>
      <c r="AB99" s="476" t="str">
        <f t="shared" si="43"/>
        <v/>
      </c>
      <c r="AC99" s="466"/>
      <c r="AD99" s="471"/>
      <c r="AE99" s="472"/>
      <c r="AI99" s="201">
        <f>IF(E99="","",ProjRollingMotorOut($Q$13:Q99,$M$13:M99))</f>
        <v>6.102237196276068</v>
      </c>
      <c r="AJ99" s="409">
        <f>IF(OR(E99="",D99=""),0,ProjSlideMetersBetween(E99,D99,$R$13:$R$505,$S$13:$S$505,$U$13:$U$505))</f>
        <v>0</v>
      </c>
      <c r="AK99" s="409" t="str">
        <f>IF(U99="","",ProjParseTF(U99))</f>
        <v/>
      </c>
      <c r="AL99" s="213">
        <f>IF(E99="","",ProjCumN(AL98,E98,F98,G98,E99,F99,G99,FALSE))</f>
        <v>5.6206759645942137</v>
      </c>
      <c r="AM99" s="304">
        <f>IF(E99="","",ProjCumE(AM98,E98,F98,G98,E99,F99,G99,FALSE))</f>
        <v>-1.3209362532919351</v>
      </c>
      <c r="AN99" s="303">
        <f t="shared" si="41"/>
        <v>83.42</v>
      </c>
      <c r="AO99" s="303">
        <f>IF(E99="","",ProjActiveTargetMdEx(D99,W99,V99,ProjTargets_MD,ProjTargets_INC,ProjTargets_AZM,ProjTargets_TVD,F99,H99))</f>
        <v>2821.17</v>
      </c>
      <c r="AP99" s="201">
        <f>IF(OR(E99="",E99&lt;$U$2),"",ProjBitN(E99,F99,G99,AL99,D99,W99,X99))</f>
        <v>5.6618124873441182</v>
      </c>
      <c r="AQ99" s="201">
        <f>IF(OR(E99="",E99&lt;$U$2),"",ProjBitE(E99,F99,G99,AM99,D99,W99,X99))</f>
        <v>-0.96431342521216545</v>
      </c>
      <c r="AR99" s="201">
        <f t="shared" si="37"/>
        <v>4.1684140986528337</v>
      </c>
      <c r="AS99" s="201">
        <f t="shared" si="38"/>
        <v>19.693658997309829</v>
      </c>
      <c r="AT99" s="201" t="str">
        <f t="shared" si="39"/>
        <v>150M</v>
      </c>
    </row>
    <row r="100" spans="2:46" s="203" customFormat="1" ht="15" customHeight="1" x14ac:dyDescent="0.3">
      <c r="B100" s="202">
        <f t="shared" si="25"/>
        <v>17</v>
      </c>
      <c r="C100" s="308">
        <f t="shared" si="32"/>
        <v>28.789999999999964</v>
      </c>
      <c r="D100" s="27">
        <v>2584.7800000000002</v>
      </c>
      <c r="E100" s="309">
        <f t="shared" si="33"/>
        <v>2567.7800000000002</v>
      </c>
      <c r="F100" s="9">
        <v>1.32</v>
      </c>
      <c r="G100" s="9">
        <v>78.260000000000005</v>
      </c>
      <c r="H100" s="310">
        <f t="shared" si="26"/>
        <v>2567.4623160393617</v>
      </c>
      <c r="I100" s="310">
        <f t="shared" si="40"/>
        <v>1795.2123160393617</v>
      </c>
      <c r="J100" s="311">
        <f t="shared" si="34"/>
        <v>0.16490223842199056</v>
      </c>
      <c r="K100" s="312">
        <f t="shared" si="35"/>
        <v>0.11462313303230132</v>
      </c>
      <c r="L100" s="312">
        <f t="shared" si="36"/>
        <v>-5.3768669676970351</v>
      </c>
      <c r="M100" s="312" t="str">
        <f t="shared" si="27"/>
        <v/>
      </c>
      <c r="N100" s="313">
        <f t="shared" si="28"/>
        <v>45.965013100557655</v>
      </c>
      <c r="O100" s="314" t="str">
        <f t="shared" si="29"/>
        <v>Mag</v>
      </c>
      <c r="P100" s="315" t="str">
        <f t="shared" si="30"/>
        <v/>
      </c>
      <c r="Q100" s="316" t="str">
        <f t="shared" si="31"/>
        <v/>
      </c>
      <c r="R100" s="10" t="str">
        <f t="shared" si="23"/>
        <v/>
      </c>
      <c r="S100" s="310" t="str">
        <f t="shared" si="24"/>
        <v/>
      </c>
      <c r="T100" s="9"/>
      <c r="U100" s="8"/>
      <c r="V100" s="197">
        <f>IF(E100="","",ProjTvdAtBit(E100,F100,G100,H100,D100,W100,X100))</f>
        <v>2584.4578047330701</v>
      </c>
      <c r="W100" s="317">
        <f>IF(E100="","",ProjIncAtBit(F100,J100,C100,M100,AJ100,AK100,AI100,$U$13:$U$505))</f>
        <v>1.32</v>
      </c>
      <c r="X100" s="412">
        <f>IF(E100="","",ProjAzmAtBit(F100,G100,J100,C100,M100,AJ100,AK100,N100,O100,AI100,$U$13:$U$505))</f>
        <v>78.260000000000005</v>
      </c>
      <c r="Y100" s="569" t="s">
        <v>1909</v>
      </c>
      <c r="Z100" s="571">
        <v>28.79</v>
      </c>
      <c r="AA100" s="468" t="str">
        <f t="shared" si="42"/>
        <v/>
      </c>
      <c r="AB100" s="476" t="str">
        <f t="shared" si="43"/>
        <v/>
      </c>
      <c r="AC100" s="466"/>
      <c r="AD100" s="471"/>
      <c r="AE100" s="472"/>
      <c r="AI100" s="201">
        <f>IF(E100="","",ProjRollingMotorOut($Q$13:Q100,$M$13:M100))</f>
        <v>6.102237196276068</v>
      </c>
      <c r="AJ100" s="409">
        <f>IF(OR(E100="",D100=""),0,ProjSlideMetersBetween(E100,D100,$R$13:$R$505,$S$13:$S$505,$U$13:$U$505))</f>
        <v>0</v>
      </c>
      <c r="AK100" s="409" t="str">
        <f>IF(U100="","",ProjParseTF(U100))</f>
        <v/>
      </c>
      <c r="AL100" s="213">
        <f>IF(E100="","",ProjCumN(AL99,E99,F99,G99,E100,F100,G100,FALSE))</f>
        <v>5.722981484343455</v>
      </c>
      <c r="AM100" s="304">
        <f>IF(E100="","",ProjCumE(AM99,E99,F99,G99,E100,F100,G100,FALSE))</f>
        <v>-0.69428947507002337</v>
      </c>
      <c r="AN100" s="303">
        <f t="shared" si="41"/>
        <v>78.260000000000005</v>
      </c>
      <c r="AO100" s="303">
        <f>IF(E100="","",ProjActiveTargetMdEx(D100,W100,V100,ProjTargets_MD,ProjTargets_INC,ProjTargets_AZM,ProjTargets_TVD,F100,H100))</f>
        <v>2821.17</v>
      </c>
      <c r="AP100" s="201">
        <f>IF(OR(E100="",E100&lt;$U$2),"",ProjBitN(E100,F100,G100,AL100,D100,W100,X100))</f>
        <v>5.8026641856361163</v>
      </c>
      <c r="AQ100" s="201">
        <f>IF(OR(E100="",E100&lt;$U$2),"",ProjBitE(E100,F100,G100,AM100,D100,W100,X100))</f>
        <v>-0.31086447700005104</v>
      </c>
      <c r="AR100" s="201">
        <f t="shared" si="37"/>
        <v>4.6845139134543317</v>
      </c>
      <c r="AS100" s="201">
        <f t="shared" si="38"/>
        <v>22.101264049626529</v>
      </c>
      <c r="AT100" s="201" t="str">
        <f t="shared" si="39"/>
        <v>150M</v>
      </c>
    </row>
    <row r="101" spans="2:46" s="203" customFormat="1" ht="15" customHeight="1" x14ac:dyDescent="0.3">
      <c r="B101" s="202">
        <f t="shared" si="25"/>
        <v>17</v>
      </c>
      <c r="C101" s="308">
        <f t="shared" si="32"/>
        <v>28.829999999999927</v>
      </c>
      <c r="D101" s="27">
        <v>2613.61</v>
      </c>
      <c r="E101" s="309">
        <f t="shared" si="33"/>
        <v>2596.61</v>
      </c>
      <c r="F101" s="9">
        <v>1.5</v>
      </c>
      <c r="G101" s="9">
        <v>70.87</v>
      </c>
      <c r="H101" s="310">
        <f t="shared" si="26"/>
        <v>2596.28358661333</v>
      </c>
      <c r="I101" s="310">
        <f t="shared" si="40"/>
        <v>1824.03358661333</v>
      </c>
      <c r="J101" s="311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12">
        <f t="shared" si="35"/>
        <v>0.18730489073881415</v>
      </c>
      <c r="L101" s="312">
        <f t="shared" si="36"/>
        <v>-7.6899063475546505</v>
      </c>
      <c r="M101" s="312" t="str">
        <f t="shared" si="27"/>
        <v/>
      </c>
      <c r="N101" s="313">
        <f t="shared" si="28"/>
        <v>45.213546772741815</v>
      </c>
      <c r="O101" s="314" t="str">
        <f t="shared" si="29"/>
        <v>Mag</v>
      </c>
      <c r="P101" s="315" t="str">
        <f t="shared" si="30"/>
        <v/>
      </c>
      <c r="Q101" s="316" t="str">
        <f t="shared" si="31"/>
        <v/>
      </c>
      <c r="R101" s="10" t="str">
        <f t="shared" si="23"/>
        <v/>
      </c>
      <c r="S101" s="310" t="str">
        <f t="shared" si="24"/>
        <v/>
      </c>
      <c r="T101" s="9"/>
      <c r="U101" s="8"/>
      <c r="V101" s="197">
        <f>IF(E101="","",ProjTvdAtBit(E101,F101,G101,H101,D101,W101,X101))</f>
        <v>2613.2777611379147</v>
      </c>
      <c r="W101" s="317">
        <f>IF(E101="","",ProjIncAtBit(F101,J101,C101,M101,AJ101,AK101,AI101,$U$13:$U$505))</f>
        <v>1.5</v>
      </c>
      <c r="X101" s="412">
        <f>IF(E101="","",ProjAzmAtBit(F101,G101,J101,C101,M101,AJ101,AK101,N101,O101,AI101,$U$13:$U$505))</f>
        <v>70.87</v>
      </c>
      <c r="Y101" s="569" t="s">
        <v>1910</v>
      </c>
      <c r="Z101" s="571">
        <v>28.83</v>
      </c>
      <c r="AA101" s="468" t="str">
        <f t="shared" si="42"/>
        <v/>
      </c>
      <c r="AB101" s="476" t="str">
        <f t="shared" si="43"/>
        <v/>
      </c>
      <c r="AC101" s="466"/>
      <c r="AD101" s="471"/>
      <c r="AE101" s="472"/>
      <c r="AI101" s="201">
        <f>IF(E101="","",ProjRollingMotorOut($Q$13:Q101,$M$13:M101))</f>
        <v>6.102237196276068</v>
      </c>
      <c r="AJ101" s="409">
        <f>IF(OR(E101="",D101=""),0,ProjSlideMetersBetween(E101,D101,$R$13:$R$505,$S$13:$S$505,$U$13:$U$505))</f>
        <v>0</v>
      </c>
      <c r="AK101" s="409" t="str">
        <f>IF(U101="","",ProjParseTF(U101))</f>
        <v/>
      </c>
      <c r="AL101" s="213">
        <f>IF(E101="","",ProjCumN(AL100,E100,F100,G100,E101,F101,G101,FALSE))</f>
        <v>5.9142073604910532</v>
      </c>
      <c r="AM101" s="304">
        <f>IF(E101="","",ProjCumE(AM100,E100,F100,G100,E101,F101,G101,FALSE))</f>
        <v>-1.2663507169284327E-2</v>
      </c>
      <c r="AN101" s="303">
        <f t="shared" si="41"/>
        <v>70.87</v>
      </c>
      <c r="AO101" s="303">
        <f>IF(E101="","",ProjActiveTargetMdEx(D101,W101,V101,ProjTargets_MD,ProjTargets_INC,ProjTargets_AZM,ProjTargets_TVD,F101,H101))</f>
        <v>2821.17</v>
      </c>
      <c r="AP101" s="201">
        <f>IF(OR(E101="",E101&lt;$U$2),"",ProjBitN(E101,F101,G101,AL101,D101,W101,X101))</f>
        <v>6.0600421414689754</v>
      </c>
      <c r="AQ101" s="201">
        <f>IF(OR(E101="",E101&lt;$U$2),"",ProjBitE(E101,F101,G101,AM101,D101,W101,X101))</f>
        <v>0.40777013161476477</v>
      </c>
      <c r="AR101" s="201">
        <f t="shared" si="37"/>
        <v>5.3540106602964102</v>
      </c>
      <c r="AS101" s="201">
        <f t="shared" si="38"/>
        <v>25.295006138165522</v>
      </c>
      <c r="AT101" s="201" t="str">
        <f t="shared" si="39"/>
        <v>150M</v>
      </c>
    </row>
    <row r="102" spans="2:46" s="203" customFormat="1" ht="15" customHeight="1" x14ac:dyDescent="0.3">
      <c r="B102" s="202">
        <f t="shared" si="25"/>
        <v>17</v>
      </c>
      <c r="C102" s="308">
        <f t="shared" si="32"/>
        <v>28.7800000000002</v>
      </c>
      <c r="D102" s="27">
        <v>2642.3900000000003</v>
      </c>
      <c r="E102" s="309">
        <f t="shared" si="33"/>
        <v>2625.39</v>
      </c>
      <c r="F102" s="9">
        <v>1.73</v>
      </c>
      <c r="G102" s="9">
        <v>61.75</v>
      </c>
      <c r="H102" s="310">
        <f t="shared" si="26"/>
        <v>2625.052154360304</v>
      </c>
      <c r="I102" s="310">
        <f t="shared" si="40"/>
        <v>1852.802154360304</v>
      </c>
      <c r="J102" s="311">
        <f t="shared" si="34"/>
        <v>0.35881863593609242</v>
      </c>
      <c r="K102" s="312">
        <f t="shared" si="35"/>
        <v>0.23974982626824393</v>
      </c>
      <c r="L102" s="312">
        <f t="shared" si="36"/>
        <v>-9.5066018068103748</v>
      </c>
      <c r="M102" s="312" t="str">
        <f t="shared" si="27"/>
        <v/>
      </c>
      <c r="N102" s="313">
        <f t="shared" si="28"/>
        <v>48.07445273018385</v>
      </c>
      <c r="O102" s="314" t="str">
        <f t="shared" si="29"/>
        <v>Mag</v>
      </c>
      <c r="P102" s="315" t="str">
        <f t="shared" si="30"/>
        <v/>
      </c>
      <c r="Q102" s="316" t="str">
        <f t="shared" si="31"/>
        <v/>
      </c>
      <c r="R102" s="10" t="str">
        <f t="shared" si="23"/>
        <v/>
      </c>
      <c r="S102" s="310" t="str">
        <f t="shared" si="24"/>
        <v/>
      </c>
      <c r="T102" s="9"/>
      <c r="U102" s="8"/>
      <c r="V102" s="197">
        <f>IF(E102="","",ProjTvdAtBit(E102,F102,G102,H102,D102,W102,X102))</f>
        <v>2642.0444055884941</v>
      </c>
      <c r="W102" s="317">
        <f>IF(E102="","",ProjIncAtBit(F102,J102,C102,M102,AJ102,AK102,AI102,$U$13:$U$505))</f>
        <v>1.73</v>
      </c>
      <c r="X102" s="412">
        <f>IF(E102="","",ProjAzmAtBit(F102,G102,J102,C102,M102,AJ102,AK102,N102,O102,AI102,$U$13:$U$505))</f>
        <v>61.75</v>
      </c>
      <c r="Y102" s="569" t="s">
        <v>1911</v>
      </c>
      <c r="Z102" s="571">
        <v>28.78</v>
      </c>
      <c r="AA102" s="468" t="str">
        <f t="shared" si="42"/>
        <v/>
      </c>
      <c r="AB102" s="476" t="str">
        <f t="shared" si="43"/>
        <v/>
      </c>
      <c r="AC102" s="466"/>
      <c r="AD102" s="471"/>
      <c r="AE102" s="472"/>
      <c r="AI102" s="201">
        <f>IF(E102="","",ProjRollingMotorOut($Q$13:Q102,$M$13:M102))</f>
        <v>6.102237196276068</v>
      </c>
      <c r="AJ102" s="409">
        <f>IF(OR(E102="",D102=""),0,ProjSlideMetersBetween(E102,D102,$R$13:$R$505,$S$13:$S$505,$U$13:$U$505))</f>
        <v>0</v>
      </c>
      <c r="AK102" s="409" t="str">
        <f>IF(U102="","",ProjParseTF(U102))</f>
        <v/>
      </c>
      <c r="AL102" s="213">
        <f>IF(E102="","",ProjCumN(AL101,E101,F101,G101,E102,F102,G102,FALSE))</f>
        <v>6.2432767389586594</v>
      </c>
      <c r="AM102" s="304">
        <f>IF(E102="","",ProjCumE(AM101,E101,F101,G101,E102,F102,G102,FALSE))</f>
        <v>0.72590743393633061</v>
      </c>
      <c r="AN102" s="303">
        <f t="shared" si="41"/>
        <v>61.75</v>
      </c>
      <c r="AO102" s="303">
        <f>IF(E102="","",ProjActiveTargetMdEx(D102,W102,V102,ProjTargets_MD,ProjTargets_INC,ProjTargets_AZM,ProjTargets_TVD,F102,H102))</f>
        <v>2821.17</v>
      </c>
      <c r="AP102" s="201">
        <f>IF(OR(E102="",E102&lt;$U$2),"",ProjBitN(E102,F102,G102,AL102,D102,W102,X102))</f>
        <v>6.4861954400683022</v>
      </c>
      <c r="AQ102" s="201">
        <f>IF(OR(E102="",E102&lt;$U$2),"",ProjBitE(E102,F102,G102,AM102,D102,W102,X102))</f>
        <v>1.1780011219444377</v>
      </c>
      <c r="AR102" s="201">
        <f t="shared" si="37"/>
        <v>6.254631331259878</v>
      </c>
      <c r="AS102" s="201">
        <f t="shared" si="38"/>
        <v>28.7800000000002</v>
      </c>
      <c r="AT102" s="201" t="str">
        <f t="shared" si="39"/>
        <v>150M</v>
      </c>
    </row>
    <row r="103" spans="2:46" s="203" customFormat="1" ht="15" customHeight="1" x14ac:dyDescent="0.3">
      <c r="B103" s="202">
        <f t="shared" si="25"/>
        <v>17</v>
      </c>
      <c r="C103" s="308">
        <f t="shared" si="32"/>
        <v>28.839999999999691</v>
      </c>
      <c r="D103" s="27">
        <v>2671.23</v>
      </c>
      <c r="E103" s="309">
        <f t="shared" si="33"/>
        <v>2654.23</v>
      </c>
      <c r="F103" s="9">
        <v>1.37</v>
      </c>
      <c r="G103" s="9">
        <v>64.52</v>
      </c>
      <c r="H103" s="310">
        <f t="shared" si="26"/>
        <v>2653.8816018227726</v>
      </c>
      <c r="I103" s="310">
        <f t="shared" si="40"/>
        <v>1881.6316018227726</v>
      </c>
      <c r="J103" s="311">
        <f t="shared" si="34"/>
        <v>0.38239613254930166</v>
      </c>
      <c r="K103" s="312">
        <f t="shared" si="35"/>
        <v>-0.37447988904299379</v>
      </c>
      <c r="L103" s="312">
        <f t="shared" si="36"/>
        <v>2.8814147018030325</v>
      </c>
      <c r="M103" s="312" t="str">
        <f t="shared" si="27"/>
        <v/>
      </c>
      <c r="N103" s="313">
        <f t="shared" si="28"/>
        <v>168.32135288910251</v>
      </c>
      <c r="O103" s="314" t="str">
        <f t="shared" si="29"/>
        <v>Mag</v>
      </c>
      <c r="P103" s="315" t="str">
        <f t="shared" si="30"/>
        <v/>
      </c>
      <c r="Q103" s="316" t="str">
        <f t="shared" si="31"/>
        <v/>
      </c>
      <c r="R103" s="10">
        <f t="shared" si="23"/>
        <v>2671.23</v>
      </c>
      <c r="S103" s="310">
        <f t="shared" si="24"/>
        <v>2675.23</v>
      </c>
      <c r="T103" s="9">
        <v>4</v>
      </c>
      <c r="U103" s="8" t="s">
        <v>730</v>
      </c>
      <c r="V103" s="197">
        <f>IF(E103="","",ProjTvdAtBit(E103,F103,G103,H103,D103,W103,X103))</f>
        <v>2670.8767422946107</v>
      </c>
      <c r="W103" s="317">
        <f>IF(E103="","",ProjIncAtBit(F103,J103,C103,M103,AJ103,AK103,AI103,$U$13:$U$505))</f>
        <v>1.37</v>
      </c>
      <c r="X103" s="412">
        <f>IF(E103="","",ProjAzmAtBit(F103,G103,J103,C103,M103,AJ103,AK103,N103,O103,AI103,$U$13:$U$505))</f>
        <v>64.52</v>
      </c>
      <c r="Y103" s="569" t="s">
        <v>1912</v>
      </c>
      <c r="Z103" s="571">
        <v>24.84</v>
      </c>
      <c r="AA103" s="468" t="str">
        <f t="shared" si="42"/>
        <v/>
      </c>
      <c r="AB103" s="476" t="str">
        <f t="shared" si="43"/>
        <v/>
      </c>
      <c r="AC103" s="466"/>
      <c r="AD103" s="471"/>
      <c r="AE103" s="472"/>
      <c r="AI103" s="201">
        <f>IF(E103="","",ProjRollingMotorOut($Q$13:Q103,$M$13:M103))</f>
        <v>6.102237196276068</v>
      </c>
      <c r="AJ103" s="409">
        <f>IF(OR(E103="",D103=""),0,ProjSlideMetersBetween(E103,D103,$R$13:$R$505,$S$13:$S$505,$U$13:$U$505))</f>
        <v>0</v>
      </c>
      <c r="AK103" s="409">
        <f>IF(U103="","",ProjParseTF(U103))</f>
        <v>240</v>
      </c>
      <c r="AL103" s="213">
        <f>IF(E103="","",ProjCumN(AL102,E102,F102,G102,E103,F103,G103,FALSE))</f>
        <v>6.5976462330919929</v>
      </c>
      <c r="AM103" s="304">
        <f>IF(E103="","",ProjCumE(AM102,E102,F102,G102,E103,F103,G103,FALSE))</f>
        <v>1.420622271782283</v>
      </c>
      <c r="AN103" s="303">
        <f t="shared" si="41"/>
        <v>64.52</v>
      </c>
      <c r="AO103" s="303">
        <f>IF(E103="","",ProjActiveTargetMdEx(D103,W103,V103,ProjTargets_MD,ProjTargets_INC,ProjTargets_AZM,ProjTargets_TVD,F103,H103))</f>
        <v>2821.17</v>
      </c>
      <c r="AP103" s="201">
        <f>IF(OR(E103="",E103&lt;$U$2),"",ProjBitN(E103,F103,G103,AL103,D103,W103,X103))</f>
        <v>6.7724987340892202</v>
      </c>
      <c r="AQ103" s="201">
        <f>IF(OR(E103="",E103&lt;$U$2),"",ProjBitE(E103,F103,G103,AM103,D103,W103,X103))</f>
        <v>1.7875377189656527</v>
      </c>
      <c r="AR103" s="201">
        <f t="shared" si="37"/>
        <v>7.4465009802768911</v>
      </c>
      <c r="AS103" s="201">
        <f t="shared" si="38"/>
        <v>28.839999999999691</v>
      </c>
      <c r="AT103" s="201" t="str">
        <f t="shared" si="39"/>
        <v>150M</v>
      </c>
    </row>
    <row r="104" spans="2:46" s="203" customFormat="1" ht="15" customHeight="1" x14ac:dyDescent="0.3">
      <c r="B104" s="202">
        <f t="shared" si="25"/>
        <v>17</v>
      </c>
      <c r="C104" s="308">
        <f t="shared" si="32"/>
        <v>28.75</v>
      </c>
      <c r="D104" s="27">
        <v>2699.98</v>
      </c>
      <c r="E104" s="309">
        <f t="shared" si="33"/>
        <v>2682.98</v>
      </c>
      <c r="F104" s="9">
        <v>0.44</v>
      </c>
      <c r="G104" s="9">
        <v>80.88</v>
      </c>
      <c r="H104" s="310">
        <f t="shared" si="26"/>
        <v>2682.6280154889041</v>
      </c>
      <c r="I104" s="310">
        <f t="shared" si="40"/>
        <v>1910.3780154889041</v>
      </c>
      <c r="J104" s="311">
        <f t="shared" si="34"/>
        <v>0.99744230053814464</v>
      </c>
      <c r="K104" s="312">
        <f t="shared" si="35"/>
        <v>-0.97043478260869587</v>
      </c>
      <c r="L104" s="312">
        <f t="shared" si="36"/>
        <v>17.071304347826086</v>
      </c>
      <c r="M104" s="312">
        <f t="shared" si="27"/>
        <v>4</v>
      </c>
      <c r="N104" s="313">
        <f t="shared" si="28"/>
        <v>166.63647846539254</v>
      </c>
      <c r="O104" s="314" t="str">
        <f t="shared" si="29"/>
        <v>Mag</v>
      </c>
      <c r="P104" s="315">
        <f t="shared" si="30"/>
        <v>-0.23250000000000004</v>
      </c>
      <c r="Q104" s="316">
        <f t="shared" si="31"/>
        <v>7.1691165351179142</v>
      </c>
      <c r="R104" s="10" t="str">
        <f t="shared" si="23"/>
        <v/>
      </c>
      <c r="S104" s="310" t="str">
        <f t="shared" si="24"/>
        <v/>
      </c>
      <c r="T104" s="9"/>
      <c r="U104" s="8"/>
      <c r="V104" s="197">
        <f>IF(E104="","",ProjTvdAtBit(E104,F104,G104,H104,D104,W104,X104))</f>
        <v>2699.6275142129416</v>
      </c>
      <c r="W104" s="317">
        <f>IF(E104="","",ProjIncAtBit(F104,J104,C104,M104,AJ104,AK104,AI104,$U$13:$U$505))</f>
        <v>0.44</v>
      </c>
      <c r="X104" s="412">
        <f>IF(E104="","",ProjAzmAtBit(F104,G104,J104,C104,M104,AJ104,AK104,N104,O104,AI104,$U$13:$U$505))</f>
        <v>80.88</v>
      </c>
      <c r="Y104" s="569" t="s">
        <v>1913</v>
      </c>
      <c r="Z104" s="571">
        <v>28.75</v>
      </c>
      <c r="AA104" s="468" t="str">
        <f t="shared" si="42"/>
        <v/>
      </c>
      <c r="AB104" s="476" t="str">
        <f t="shared" si="43"/>
        <v/>
      </c>
      <c r="AC104" s="466"/>
      <c r="AD104" s="471"/>
      <c r="AE104" s="472"/>
      <c r="AI104" s="201">
        <f>IF(E104="","",ProjRollingMotorOut($Q$13:Q104,$M$13:M104))</f>
        <v>6.6860042879856678</v>
      </c>
      <c r="AJ104" s="409">
        <f>IF(OR(E104="",D104=""),0,ProjSlideMetersBetween(E104,D104,$R$13:$R$505,$S$13:$S$505,$U$13:$U$505))</f>
        <v>0</v>
      </c>
      <c r="AK104" s="409" t="str">
        <f>IF(U104="","",ProjParseTF(U104))</f>
        <v/>
      </c>
      <c r="AL104" s="213">
        <f>IF(E104="","",ProjCumN(AL103,E103,F103,G103,E104,F104,G104,FALSE))</f>
        <v>6.7630005594630598</v>
      </c>
      <c r="AM104" s="304">
        <f>IF(E104="","",ProjCumE(AM103,E103,F103,G103,E104,F104,G104,FALSE))</f>
        <v>1.8398868686382575</v>
      </c>
      <c r="AN104" s="303">
        <f t="shared" si="41"/>
        <v>80.88</v>
      </c>
      <c r="AO104" s="303">
        <f>IF(E104="","",ProjActiveTargetMdEx(D104,W104,V104,ProjTargets_MD,ProjTargets_INC,ProjTargets_AZM,ProjTargets_TVD,F104,H104))</f>
        <v>2821.17</v>
      </c>
      <c r="AP104" s="201">
        <f>IF(OR(E104="",E104&lt;$U$2),"",ProjBitN(E104,F104,G104,AL104,D104,W104,X104))</f>
        <v>6.7836929870318325</v>
      </c>
      <c r="AQ104" s="201">
        <f>IF(OR(E104="",E104&lt;$U$2),"",ProjBitE(E104,F104,G104,AM104,D104,W104,X104))</f>
        <v>1.9687858790607555</v>
      </c>
      <c r="AR104" s="201">
        <f t="shared" si="37"/>
        <v>9.204072086595243</v>
      </c>
      <c r="AS104" s="201">
        <f t="shared" si="38"/>
        <v>28.75</v>
      </c>
      <c r="AT104" s="201" t="str">
        <f t="shared" si="39"/>
        <v>149M</v>
      </c>
    </row>
    <row r="105" spans="2:46" s="203" customFormat="1" ht="15" customHeight="1" x14ac:dyDescent="0.3">
      <c r="B105" s="202">
        <f t="shared" si="25"/>
        <v>17</v>
      </c>
      <c r="C105" s="308">
        <f t="shared" si="32"/>
        <v>28.739999999999782</v>
      </c>
      <c r="D105" s="27">
        <v>2728.72</v>
      </c>
      <c r="E105" s="309">
        <f t="shared" si="33"/>
        <v>2711.72</v>
      </c>
      <c r="F105" s="9">
        <v>0.42</v>
      </c>
      <c r="G105" s="9">
        <v>73.19</v>
      </c>
      <c r="H105" s="310">
        <f t="shared" si="26"/>
        <v>2711.3672061202583</v>
      </c>
      <c r="I105" s="310">
        <f t="shared" si="40"/>
        <v>1939.1172061202583</v>
      </c>
      <c r="J105" s="311">
        <f t="shared" si="34"/>
        <v>6.3699212903511326E-2</v>
      </c>
      <c r="K105" s="312">
        <f t="shared" si="35"/>
        <v>-2.0876826722338381E-2</v>
      </c>
      <c r="L105" s="312">
        <f t="shared" si="36"/>
        <v>-8.027139874739099</v>
      </c>
      <c r="M105" s="312" t="str">
        <f t="shared" si="27"/>
        <v/>
      </c>
      <c r="N105" s="313">
        <f t="shared" si="28"/>
        <v>109.13170441136391</v>
      </c>
      <c r="O105" s="314" t="str">
        <f t="shared" si="29"/>
        <v>Mag</v>
      </c>
      <c r="P105" s="315" t="str">
        <f t="shared" si="30"/>
        <v/>
      </c>
      <c r="Q105" s="316" t="str">
        <f t="shared" si="31"/>
        <v/>
      </c>
      <c r="R105" s="10" t="str">
        <f t="shared" si="23"/>
        <v/>
      </c>
      <c r="S105" s="310" t="str">
        <f t="shared" si="24"/>
        <v/>
      </c>
      <c r="T105" s="9"/>
      <c r="U105" s="8"/>
      <c r="V105" s="197">
        <f>IF(E105="","",ProjTvdAtBit(E105,F105,G105,H105,D105,W105,X105))</f>
        <v>2728.3667493789444</v>
      </c>
      <c r="W105" s="317">
        <f>IF(E105="","",ProjIncAtBit(F105,J105,C105,M105,AJ105,AK105,AI105,$U$13:$U$505))</f>
        <v>0.42</v>
      </c>
      <c r="X105" s="412">
        <f>IF(E105="","",ProjAzmAtBit(F105,G105,J105,C105,M105,AJ105,AK105,N105,O105,AI105,$U$13:$U$505))</f>
        <v>73.19</v>
      </c>
      <c r="Y105" s="569" t="s">
        <v>1914</v>
      </c>
      <c r="Z105" s="571">
        <v>28.74</v>
      </c>
      <c r="AA105" s="468" t="str">
        <f t="shared" si="42"/>
        <v/>
      </c>
      <c r="AB105" s="476" t="str">
        <f t="shared" si="43"/>
        <v/>
      </c>
      <c r="AC105" s="466"/>
      <c r="AD105" s="471"/>
      <c r="AE105" s="472"/>
      <c r="AI105" s="201">
        <f>IF(E105="","",ProjRollingMotorOut($Q$13:Q105,$M$13:M105))</f>
        <v>6.6860042879856678</v>
      </c>
      <c r="AJ105" s="409">
        <f>IF(OR(E105="",D105=""),0,ProjSlideMetersBetween(E105,D105,$R$13:$R$505,$S$13:$S$505,$U$13:$U$505))</f>
        <v>0</v>
      </c>
      <c r="AK105" s="409" t="str">
        <f>IF(U105="","",ProjParseTF(U105))</f>
        <v/>
      </c>
      <c r="AL105" s="213">
        <f>IF(E105="","",ProjCumN(AL104,E104,F104,G104,E105,F105,G105,FALSE))</f>
        <v>6.810954994514927</v>
      </c>
      <c r="AM105" s="304">
        <f>IF(E105="","",ProjCumE(AM104,E104,F104,G104,E105,F105,G105,FALSE))</f>
        <v>2.0496799852431042</v>
      </c>
      <c r="AN105" s="303">
        <f t="shared" si="41"/>
        <v>73.19</v>
      </c>
      <c r="AO105" s="303">
        <f>IF(E105="","",ProjActiveTargetMdEx(D105,W105,V105,ProjTargets_MD,ProjTargets_INC,ProjTargets_AZM,ProjTargets_TVD,F105,H105))</f>
        <v>2821.17</v>
      </c>
      <c r="AP105" s="201">
        <f>IF(OR(E105="",E105&lt;$U$2),"",ProjBitN(E105,F105,G105,AL105,D105,W105,X105))</f>
        <v>6.846993626014906</v>
      </c>
      <c r="AQ105" s="201">
        <f>IF(OR(E105="",E105&lt;$U$2),"",ProjBitE(E105,F105,G105,AM105,D105,W105,X105))</f>
        <v>2.1689704421233529</v>
      </c>
      <c r="AR105" s="201">
        <f t="shared" si="37"/>
        <v>12.085149681356993</v>
      </c>
      <c r="AS105" s="201">
        <f t="shared" si="38"/>
        <v>28.739999999999782</v>
      </c>
      <c r="AT105" s="201" t="str">
        <f t="shared" si="39"/>
        <v>149M</v>
      </c>
    </row>
    <row r="106" spans="2:46" s="203" customFormat="1" ht="15" customHeight="1" x14ac:dyDescent="0.3">
      <c r="B106" s="202">
        <f t="shared" si="25"/>
        <v>17</v>
      </c>
      <c r="C106" s="308">
        <f>IF(ISBLANK(D106),"",D106-D105)</f>
        <v>19.100000000000364</v>
      </c>
      <c r="D106" s="27">
        <v>2747.82</v>
      </c>
      <c r="E106" s="309">
        <f t="shared" si="33"/>
        <v>2730.82</v>
      </c>
      <c r="F106" s="9">
        <v>0.51</v>
      </c>
      <c r="G106" s="9">
        <v>60.26</v>
      </c>
      <c r="H106" s="310">
        <f t="shared" si="26"/>
        <v>2730.466577104351</v>
      </c>
      <c r="I106" s="310">
        <f t="shared" si="40"/>
        <v>1958.216577104351</v>
      </c>
      <c r="J106" s="311">
        <f t="shared" si="34"/>
        <v>0.21628794414322267</v>
      </c>
      <c r="K106" s="312">
        <f t="shared" si="35"/>
        <v>0.14136125654449996</v>
      </c>
      <c r="L106" s="312">
        <f t="shared" si="36"/>
        <v>-20.308900523559824</v>
      </c>
      <c r="M106" s="312" t="str">
        <f t="shared" si="27"/>
        <v/>
      </c>
      <c r="N106" s="313">
        <f t="shared" si="28"/>
        <v>49.188010764432974</v>
      </c>
      <c r="O106" s="314" t="str">
        <f t="shared" si="29"/>
        <v>Mag</v>
      </c>
      <c r="P106" s="315" t="str">
        <f t="shared" si="30"/>
        <v/>
      </c>
      <c r="Q106" s="316" t="str">
        <f t="shared" si="31"/>
        <v/>
      </c>
      <c r="R106" s="10">
        <f t="shared" si="23"/>
        <v>2747.82</v>
      </c>
      <c r="S106" s="310">
        <f t="shared" si="24"/>
        <v>2757.34</v>
      </c>
      <c r="T106" s="9">
        <v>9.52</v>
      </c>
      <c r="U106" s="8" t="s">
        <v>731</v>
      </c>
      <c r="V106" s="197">
        <f>IF(E106="","",ProjTvdAtBit(E106,F106,G106,H106,D106,W106,X106))</f>
        <v>2747.465903645375</v>
      </c>
      <c r="W106" s="317">
        <f>IF(E106="","",ProjIncAtBit(F106,J106,C106,M106,AJ106,AK106,AI106,$U$13:$U$505))</f>
        <v>0.51</v>
      </c>
      <c r="X106" s="412">
        <f>IF(E106="","",ProjAzmAtBit(F106,G106,J106,C106,M106,AJ106,AK106,N106,O106,AI106,$U$13:$U$505))</f>
        <v>60.26</v>
      </c>
      <c r="Y106" s="569" t="s">
        <v>1915</v>
      </c>
      <c r="Z106" s="571">
        <v>9.58</v>
      </c>
      <c r="AA106" s="468" t="str">
        <f t="shared" si="42"/>
        <v/>
      </c>
      <c r="AB106" s="476" t="str">
        <f t="shared" si="43"/>
        <v/>
      </c>
      <c r="AC106" s="466"/>
      <c r="AD106" s="471"/>
      <c r="AE106" s="472"/>
      <c r="AI106" s="201">
        <f>IF(E106="","",ProjRollingMotorOut($Q$13:Q106,$M$13:M106))</f>
        <v>6.6860042879856678</v>
      </c>
      <c r="AJ106" s="409">
        <f>IF(OR(E106="",D106=""),0,ProjSlideMetersBetween(E106,D106,$R$13:$R$505,$S$13:$S$505,$U$13:$U$505))</f>
        <v>0</v>
      </c>
      <c r="AK106" s="409">
        <f>IF(U106="","",ProjParseTF(U106))</f>
        <v>40</v>
      </c>
      <c r="AL106" s="213">
        <f>IF(E106="","",ProjCumN(AL105,E105,F105,G105,E106,F106,G106,FALSE))</f>
        <v>6.873368327093619</v>
      </c>
      <c r="AM106" s="304">
        <f>IF(E106="","",ProjCumE(AM105,E105,F105,G105,E106,F106,G106,FALSE))</f>
        <v>2.1905019429386408</v>
      </c>
      <c r="AN106" s="303">
        <f t="shared" si="41"/>
        <v>60.26</v>
      </c>
      <c r="AO106" s="303">
        <f>IF(E106="","",ProjActiveTargetMdEx(D106,W106,V106,ProjTargets_MD,ProjTargets_INC,ProjTargets_AZM,ProjTargets_TVD,F106,H106))</f>
        <v>2821.17</v>
      </c>
      <c r="AP106" s="201">
        <f>IF(OR(E106="",E106&lt;$U$2),"",ProjBitN(E106,F106,G106,AL106,D106,W106,X106))</f>
        <v>6.9484319095319558</v>
      </c>
      <c r="AQ106" s="201">
        <f>IF(OR(E106="",E106&lt;$U$2),"",ProjBitE(E106,F106,G106,AM106,D106,W106,X106))</f>
        <v>2.3218891958470107</v>
      </c>
      <c r="AR106" s="201">
        <f t="shared" si="37"/>
        <v>15.269354360970853</v>
      </c>
      <c r="AS106" s="201">
        <f t="shared" si="38"/>
        <v>19.100000000000364</v>
      </c>
      <c r="AT106" s="201" t="str">
        <f t="shared" si="39"/>
        <v>149M</v>
      </c>
    </row>
    <row r="107" spans="2:46" s="203" customFormat="1" ht="15" customHeight="1" x14ac:dyDescent="0.3">
      <c r="B107" s="202">
        <f t="shared" si="25"/>
        <v>17</v>
      </c>
      <c r="C107" s="308">
        <f t="shared" si="32"/>
        <v>9.5199999999999818</v>
      </c>
      <c r="D107" s="27">
        <v>2757.34</v>
      </c>
      <c r="E107" s="309">
        <f t="shared" si="33"/>
        <v>2740.34</v>
      </c>
      <c r="F107" s="9">
        <v>0.59</v>
      </c>
      <c r="G107" s="9">
        <v>63.24</v>
      </c>
      <c r="H107" s="310">
        <f t="shared" si="26"/>
        <v>2739.9861384890964</v>
      </c>
      <c r="I107" s="310">
        <f t="shared" si="40"/>
        <v>1967.7361384890964</v>
      </c>
      <c r="J107" s="311">
        <f t="shared" si="34"/>
        <v>0.26764877555448086</v>
      </c>
      <c r="K107" s="312">
        <f t="shared" si="35"/>
        <v>0.25210084033613478</v>
      </c>
      <c r="L107" s="312">
        <f t="shared" si="36"/>
        <v>9.390756302521039</v>
      </c>
      <c r="M107" s="312" t="str">
        <f t="shared" si="27"/>
        <v/>
      </c>
      <c r="N107" s="313">
        <f t="shared" si="28"/>
        <v>19.625308545966483</v>
      </c>
      <c r="O107" s="314" t="str">
        <f t="shared" si="29"/>
        <v>Mag</v>
      </c>
      <c r="P107" s="315" t="str">
        <f t="shared" si="30"/>
        <v/>
      </c>
      <c r="Q107" s="316" t="str">
        <f t="shared" si="31"/>
        <v/>
      </c>
      <c r="R107" s="10">
        <f t="shared" si="23"/>
        <v>2757.34</v>
      </c>
      <c r="S107" s="310">
        <f t="shared" si="24"/>
        <v>2771.84</v>
      </c>
      <c r="T107" s="9">
        <v>14.5</v>
      </c>
      <c r="U107" s="8" t="s">
        <v>731</v>
      </c>
      <c r="V107" s="197">
        <f>IF(E107="","",ProjTvdAtBit(E107,F107,G107,H107,D107,W107,X107))</f>
        <v>2756.9825703916031</v>
      </c>
      <c r="W107" s="317">
        <f>IF(E107="","",ProjIncAtBit(F107,J107,C107,M107,AJ107,AK107,AI107,$U$13:$U$505))</f>
        <v>2.215310387589994</v>
      </c>
      <c r="X107" s="412">
        <f>IF(E107="","",ProjAzmAtBit(F107,G107,J107,C107,M107,AJ107,AK107,N107,O107,AI107,$U$13:$U$505))</f>
        <v>64.603797346775366</v>
      </c>
      <c r="Y107" s="569" t="s">
        <v>1916</v>
      </c>
      <c r="Z107" s="571">
        <v>0</v>
      </c>
      <c r="AA107" s="468" t="str">
        <f t="shared" si="42"/>
        <v/>
      </c>
      <c r="AB107" s="476" t="str">
        <f t="shared" si="43"/>
        <v/>
      </c>
      <c r="AC107" s="466"/>
      <c r="AD107" s="471"/>
      <c r="AE107" s="472"/>
      <c r="AI107" s="201">
        <f>IF(E107="","",ProjRollingMotorOut($Q$13:Q107,$M$13:M107))</f>
        <v>6.6860042879856678</v>
      </c>
      <c r="AJ107" s="409">
        <f>IF(OR(E107="",D107=""),0,ProjSlideMetersBetween(E107,D107,$R$13:$R$505,$S$13:$S$505,$U$13:$U$505))</f>
        <v>9.5199999999999818</v>
      </c>
      <c r="AK107" s="409">
        <f>IF(U107="","",ProjParseTF(U107))</f>
        <v>40</v>
      </c>
      <c r="AL107" s="213">
        <f>IF(E107="","",ProjCumN(AL106,E106,F106,G106,E107,F107,G107,FALSE))</f>
        <v>6.9164553342126123</v>
      </c>
      <c r="AM107" s="304">
        <f>IF(E107="","",ProjCumE(AM106,E106,F106,G106,E107,F107,G107,FALSE))</f>
        <v>2.2710558649778938</v>
      </c>
      <c r="AN107" s="303">
        <f t="shared" si="41"/>
        <v>64.603797346775366</v>
      </c>
      <c r="AO107" s="303">
        <f>IF(E107="","",ProjActiveTargetMdEx(D107,W107,V107,ProjTargets_MD,ProjTargets_INC,ProjTargets_AZM,ProjTargets_TVD,F107,H107))</f>
        <v>2821.17</v>
      </c>
      <c r="AP107" s="201">
        <f>IF(OR(E107="",E107&lt;$U$2),"",ProjBitN(E107,F107,G107,AL107,D107,W107,X107))</f>
        <v>7.0967905532016227</v>
      </c>
      <c r="AQ107" s="201">
        <f>IF(OR(E107="",E107&lt;$U$2),"",ProjBitE(E107,F107,G107,AM107,D107,W107,X107))</f>
        <v>2.6460482885466776</v>
      </c>
      <c r="AR107" s="201">
        <f t="shared" si="37"/>
        <v>17.462339875408865</v>
      </c>
      <c r="AS107" s="201">
        <f t="shared" si="38"/>
        <v>9.5199999999999818</v>
      </c>
      <c r="AT107" s="201" t="str">
        <f t="shared" si="39"/>
        <v>151M</v>
      </c>
    </row>
    <row r="108" spans="2:46" s="203" customFormat="1" ht="15" customHeight="1" x14ac:dyDescent="0.3">
      <c r="B108" s="202">
        <f t="shared" si="25"/>
        <v>17</v>
      </c>
      <c r="C108" s="308">
        <f t="shared" si="32"/>
        <v>14.5</v>
      </c>
      <c r="D108" s="27">
        <v>2771.84</v>
      </c>
      <c r="E108" s="309">
        <f t="shared" si="33"/>
        <v>2754.84</v>
      </c>
      <c r="F108" s="9">
        <v>3.05</v>
      </c>
      <c r="G108" s="9">
        <v>37.39</v>
      </c>
      <c r="H108" s="310">
        <f t="shared" si="26"/>
        <v>2754.4788237473099</v>
      </c>
      <c r="I108" s="310">
        <f t="shared" si="40"/>
        <v>1982.2288237473099</v>
      </c>
      <c r="J108" s="311">
        <f t="shared" si="34"/>
        <v>5.2388798764237761</v>
      </c>
      <c r="K108" s="312">
        <f t="shared" si="35"/>
        <v>5.0896551724137931</v>
      </c>
      <c r="L108" s="312">
        <f t="shared" si="36"/>
        <v>-53.482758620689658</v>
      </c>
      <c r="M108" s="312">
        <f t="shared" si="27"/>
        <v>7.0199999999999818</v>
      </c>
      <c r="N108" s="313">
        <f t="shared" si="28"/>
        <v>13.708030828394991</v>
      </c>
      <c r="O108" s="314" t="str">
        <f t="shared" si="29"/>
        <v>Mag</v>
      </c>
      <c r="P108" s="315">
        <f t="shared" si="30"/>
        <v>0.35042735042735135</v>
      </c>
      <c r="Q108" s="316">
        <f t="shared" si="31"/>
        <v>10.821048177798426</v>
      </c>
      <c r="R108" s="10">
        <f t="shared" si="23"/>
        <v>2771.84</v>
      </c>
      <c r="S108" s="310">
        <f t="shared" si="24"/>
        <v>2781.84</v>
      </c>
      <c r="T108" s="9">
        <v>10</v>
      </c>
      <c r="U108" s="8" t="s">
        <v>731</v>
      </c>
      <c r="V108" s="197">
        <f>IF(E108="","",ProjTvdAtBit(E108,F108,G108,H108,D108,W108,X108))</f>
        <v>2771.4161485453287</v>
      </c>
      <c r="W108" s="317">
        <f>IF(E108="","",ProjIncAtBit(F108,J108,C108,M108,AJ108,AK108,AI108,$U$13:$U$505))</f>
        <v>6.5813236553758978</v>
      </c>
      <c r="X108" s="412">
        <f>IF(E108="","",ProjAzmAtBit(F108,G108,J108,C108,M108,AJ108,AK108,N108,O108,AI108,$U$13:$U$505))</f>
        <v>40.353132376793511</v>
      </c>
      <c r="Y108" s="569" t="s">
        <v>1917</v>
      </c>
      <c r="Z108" s="571">
        <v>4.5</v>
      </c>
      <c r="AA108" s="468" t="str">
        <f t="shared" si="42"/>
        <v/>
      </c>
      <c r="AB108" s="476" t="str">
        <f t="shared" si="43"/>
        <v/>
      </c>
      <c r="AC108" s="466"/>
      <c r="AD108" s="471"/>
      <c r="AE108" s="472"/>
      <c r="AI108" s="201">
        <f>IF(E108="","",ProjRollingMotorOut($Q$13:Q108,$M$13:M108))</f>
        <v>8.1349687777397683</v>
      </c>
      <c r="AJ108" s="409">
        <f>IF(OR(E108="",D108=""),0,ProjSlideMetersBetween(E108,D108,$R$13:$R$505,$S$13:$S$505,$U$13:$U$505))</f>
        <v>17</v>
      </c>
      <c r="AK108" s="409">
        <f>IF(U108="","",ProjParseTF(U108))</f>
        <v>40</v>
      </c>
      <c r="AL108" s="213">
        <f>IF(E108="","",ProjCumN(AL107,E107,F107,G107,E108,F108,G108,FALSE))</f>
        <v>7.256613751873771</v>
      </c>
      <c r="AM108" s="304">
        <f>IF(E108="","",ProjCumE(AM107,E107,F107,G107,E108,F108,G108,FALSE))</f>
        <v>2.5720084306119801</v>
      </c>
      <c r="AN108" s="303">
        <f t="shared" si="41"/>
        <v>40.353132376793511</v>
      </c>
      <c r="AO108" s="303">
        <f>IF(E108="","",ProjActiveTargetMdEx(D108,W108,V108,ProjTargets_MD,ProjTargets_INC,ProjTargets_AZM,ProjTargets_TVD,F108,H108))</f>
        <v>2821.17</v>
      </c>
      <c r="AP108" s="201">
        <f>IF(OR(E108="",E108&lt;$U$2),"",ProjBitN(E108,F108,G108,AL108,D108,W108,X108))</f>
        <v>8.3587134393349807</v>
      </c>
      <c r="AQ108" s="201">
        <f>IF(OR(E108="",E108&lt;$U$2),"",ProjBitE(E108,F108,G108,AM108,D108,W108,X108))</f>
        <v>3.4777272717752306</v>
      </c>
      <c r="AR108" s="201">
        <f t="shared" si="37"/>
        <v>24.190692102589008</v>
      </c>
      <c r="AS108" s="201">
        <f t="shared" si="38"/>
        <v>14.5</v>
      </c>
      <c r="AT108" s="201" t="str">
        <f t="shared" si="39"/>
        <v>R115</v>
      </c>
    </row>
    <row r="109" spans="2:46" s="203" customFormat="1" ht="15" customHeight="1" x14ac:dyDescent="0.3">
      <c r="B109" s="202">
        <f t="shared" si="25"/>
        <v>17</v>
      </c>
      <c r="C109" s="308">
        <f t="shared" si="32"/>
        <v>13.619999999999891</v>
      </c>
      <c r="D109" s="27">
        <v>2785.46</v>
      </c>
      <c r="E109" s="309">
        <f t="shared" si="33"/>
        <v>2768.46</v>
      </c>
      <c r="F109" s="9">
        <v>6.39</v>
      </c>
      <c r="G109" s="9">
        <v>40.1</v>
      </c>
      <c r="H109" s="310">
        <f>IF(ISNUMBER(F109),COS(((F109+F108)/2)*(PI()/180))*(E109-E108)+H108,"")</f>
        <v>2768.0526345704343</v>
      </c>
      <c r="I109" s="310">
        <f t="shared" si="40"/>
        <v>1995.8026345704343</v>
      </c>
      <c r="J109" s="311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12">
        <f>IF(F109=0," ",SUM(F109-F108)/SUM(E109-E108)*30)</f>
        <v>7.3568281938326576</v>
      </c>
      <c r="L109" s="312">
        <f t="shared" si="36"/>
        <v>5.9691629955947629</v>
      </c>
      <c r="M109" s="312">
        <f t="shared" si="27"/>
        <v>13.619999999999891</v>
      </c>
      <c r="N109" s="313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14" t="str">
        <f>IF(F109="","",IF(N109="","",IF(F109&lt;5,"Mag",IF(L109&lt;0,"L",IF(N109=0,"HS",IF(N109=360,"HS",IF(N109=180,"LS","R")))))))</f>
        <v>R</v>
      </c>
      <c r="P109" s="315">
        <f>IF(F109="","",IF(M109="","",SUM((F109-F108)/M109)))</f>
        <v>0.2452276064610886</v>
      </c>
      <c r="Q109" s="316">
        <f>IF(ISBLANK(F109),"",IF(J109="", "", IF(M109="","",SUM(C109*J109/M109))))</f>
        <v>7.3711599227905671</v>
      </c>
      <c r="R109" s="10">
        <f t="shared" si="23"/>
        <v>2785.46</v>
      </c>
      <c r="S109" s="310">
        <f t="shared" si="24"/>
        <v>2791.46</v>
      </c>
      <c r="T109" s="9">
        <v>6</v>
      </c>
      <c r="U109" s="8" t="s">
        <v>746</v>
      </c>
      <c r="V109" s="197">
        <f>IF(E109="","",ProjTvdAtBit(E109,F109,G109,H109,D109,W109,X109))</f>
        <v>2784.8756316649801</v>
      </c>
      <c r="W109" s="317">
        <f>IF(E109="","",ProjIncAtBit(F109,J109,C109,M109,AJ109,AK109,AI109,$U$13:$U$505))</f>
        <v>9.4472683763878749</v>
      </c>
      <c r="X109" s="412">
        <f>IF(E109="","",ProjAzmAtBit(F109,G109,J109,C109,M109,AJ109,AK109,N109,O109,AI109,$U$13:$U$505))</f>
        <v>61.300495055367684</v>
      </c>
      <c r="Y109" s="569" t="s">
        <v>1922</v>
      </c>
      <c r="Z109" s="571">
        <v>7.62</v>
      </c>
      <c r="AA109" s="468" t="str">
        <f t="shared" si="42"/>
        <v/>
      </c>
      <c r="AB109" s="476" t="str">
        <f t="shared" si="43"/>
        <v/>
      </c>
      <c r="AC109" s="466"/>
      <c r="AD109" s="471"/>
      <c r="AE109" s="472"/>
      <c r="AI109" s="201">
        <f>IF(E109="","",ProjRollingMotorOut($Q$13:Q109,$M$13:M109))</f>
        <v>8.9483866008559581</v>
      </c>
      <c r="AJ109" s="409">
        <f>IF(OR(E109="",D109=""),0,ProjSlideMetersBetween(E109,D109,$R$13:$R$505,$S$13:$S$505,$U$13:$U$505))</f>
        <v>13.380000000000109</v>
      </c>
      <c r="AK109" s="409">
        <f>IF(U109="","",ProjParseTF(U109))</f>
        <v>0</v>
      </c>
      <c r="AL109" s="213">
        <f>IF(E109="","",ProjCumN(AL108,E108,F108,G108,E109,F109,G109,FALSE))</f>
        <v>8.1244999758097833</v>
      </c>
      <c r="AM109" s="304">
        <f>IF(E109="","",ProjCumE(AM108,E108,F108,G108,E109,F109,G109,FALSE))</f>
        <v>3.2804332651209234</v>
      </c>
      <c r="AN109" s="303">
        <f t="shared" si="41"/>
        <v>61.300495055367684</v>
      </c>
      <c r="AO109" s="303">
        <f>IF(E109="","",ProjActiveTargetMdEx(D109,W109,V109,ProjTargets_MD,ProjTargets_INC,ProjTargets_AZM,ProjTargets_TVD,F109,H109))</f>
        <v>2821.17</v>
      </c>
      <c r="AP109" s="201">
        <f>IF(OR(E109="",E109&lt;$U$2),"",ProjBitN(E109,F109,G109,AL109,D109,W109,X109))</f>
        <v>9.5187345725117716</v>
      </c>
      <c r="AQ109" s="201">
        <f>IF(OR(E109="",E109&lt;$U$2),"",ProjBitE(E109,F109,G109,AM109,D109,W109,X109))</f>
        <v>5.1143850670229671</v>
      </c>
      <c r="AR109" s="201">
        <f t="shared" si="37"/>
        <v>31.78706304249884</v>
      </c>
      <c r="AS109" s="201">
        <f t="shared" si="38"/>
        <v>13.619999999999891</v>
      </c>
      <c r="AT109" s="201" t="str">
        <f t="shared" si="39"/>
        <v>R99</v>
      </c>
    </row>
    <row r="110" spans="2:46" s="203" customFormat="1" ht="15" customHeight="1" x14ac:dyDescent="0.3">
      <c r="B110" s="202">
        <f t="shared" si="25"/>
        <v>17</v>
      </c>
      <c r="C110" s="308">
        <f t="shared" si="32"/>
        <v>14.5</v>
      </c>
      <c r="D110" s="27">
        <v>2799.96</v>
      </c>
      <c r="E110" s="309">
        <f t="shared" si="33"/>
        <v>2782.96</v>
      </c>
      <c r="F110" s="9">
        <v>10.039999999999999</v>
      </c>
      <c r="G110" s="9">
        <v>41.86</v>
      </c>
      <c r="H110" s="310">
        <f>IF(ISNUMBER(F110),COS(((F110+F109)/2)*(PI()/180))*(E110-E109)+H109,"")</f>
        <v>2782.4038479943474</v>
      </c>
      <c r="I110" s="310">
        <f t="shared" si="40"/>
        <v>2010.1538479943474</v>
      </c>
      <c r="J110" s="311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12">
        <f>IF(F110=0," ",SUM(F110-F109)/SUM(E110-E109)*30)</f>
        <v>7.5517241379310329</v>
      </c>
      <c r="L110" s="312">
        <f t="shared" si="36"/>
        <v>3.6413793103448233</v>
      </c>
      <c r="M110" s="312">
        <f t="shared" si="27"/>
        <v>13.380000000000109</v>
      </c>
      <c r="N110" s="313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14" t="str">
        <f>IF(F110="","",IF(N110="","",IF(F110&lt;5,"Mag",IF(L110&lt;0,"L",IF(N110=0,"HS",IF(N110=360,"HS",IF(N110=180,"LS","R")))))))</f>
        <v>R</v>
      </c>
      <c r="P110" s="315">
        <f>IF(F110="","",IF(M110="","",SUM((F110-F109)/M110)))</f>
        <v>0.27279521674140284</v>
      </c>
      <c r="Q110" s="316">
        <f>IF(ISBLANK(F110),"",IF(J110="", "", IF(M110="","",SUM(C110*J110/M110))))</f>
        <v>8.2023067592713588</v>
      </c>
      <c r="R110" s="10">
        <f t="shared" si="23"/>
        <v>2799.96</v>
      </c>
      <c r="S110" s="310">
        <f t="shared" si="24"/>
        <v>2814.28</v>
      </c>
      <c r="T110" s="9">
        <v>14.32</v>
      </c>
      <c r="U110" s="8" t="s">
        <v>746</v>
      </c>
      <c r="V110" s="197">
        <f>IF(E110="","",ProjTvdAtBit(E110,F110,G110,H110,D110,W110,X110))</f>
        <v>2799.0790325425387</v>
      </c>
      <c r="W110" s="317">
        <f>IF(E110="","",ProjIncAtBit(F110,J110,C110,M110,AJ110,AK110,AI110,$U$13:$U$505))</f>
        <v>11.751245504599098</v>
      </c>
      <c r="X110" s="412">
        <f>IF(E110="","",ProjAzmAtBit(F110,G110,J110,C110,M110,AJ110,AK110,N110,O110,AI110,$U$13:$U$505))</f>
        <v>41.86</v>
      </c>
      <c r="Y110" s="569" t="s">
        <v>1923</v>
      </c>
      <c r="Z110" s="571">
        <v>0.18</v>
      </c>
      <c r="AA110" s="468" t="str">
        <f t="shared" si="42"/>
        <v/>
      </c>
      <c r="AB110" s="476" t="str">
        <f t="shared" si="43"/>
        <v/>
      </c>
      <c r="AC110" s="466"/>
      <c r="AD110" s="471"/>
      <c r="AE110" s="472"/>
      <c r="AI110" s="201">
        <f>IF(E110="","",ProjRollingMotorOut($Q$13:Q110,$M$13:M110))</f>
        <v>8.5562275229954885</v>
      </c>
      <c r="AJ110" s="409">
        <f>IF(OR(E110="",D110=""),0,ProjSlideMetersBetween(E110,D110,$R$13:$R$505,$S$13:$S$505,$U$13:$U$505))</f>
        <v>6</v>
      </c>
      <c r="AK110" s="409">
        <f>IF(U110="","",ProjParseTF(U110))</f>
        <v>0</v>
      </c>
      <c r="AL110" s="213">
        <f>IF(E110="","",ProjCumN(AL109,E109,F109,G109,E110,F110,G110,FALSE))</f>
        <v>9.683588211315314</v>
      </c>
      <c r="AM110" s="304">
        <f>IF(E110="","",ProjCumE(AM109,E109,F109,G109,E110,F110,G110,FALSE))</f>
        <v>4.6440739092872185</v>
      </c>
      <c r="AN110" s="303">
        <f t="shared" si="41"/>
        <v>41.86</v>
      </c>
      <c r="AO110" s="303">
        <f>IF(E110="","",ProjActiveTargetMdEx(D110,W110,V110,ProjTargets_MD,ProjTargets_INC,ProjTargets_AZM,ProjTargets_TVD,F110,H110))</f>
        <v>2821.17</v>
      </c>
      <c r="AP110" s="201">
        <f>IF(OR(E110="",E110&lt;$U$2),"",ProjBitN(E110,F110,G110,AL110,D110,W110,X110))</f>
        <v>12.076728274071691</v>
      </c>
      <c r="AQ110" s="201">
        <f>IF(OR(E110="",E110&lt;$U$2),"",ProjBitE(E110,F110,G110,AM110,D110,W110,X110))</f>
        <v>6.7883018146711134</v>
      </c>
      <c r="AR110" s="201">
        <f t="shared" si="37"/>
        <v>59.330191748503985</v>
      </c>
      <c r="AS110" s="201">
        <f t="shared" si="38"/>
        <v>14.5</v>
      </c>
      <c r="AT110" s="201" t="str">
        <f t="shared" si="39"/>
        <v>R119</v>
      </c>
    </row>
    <row r="111" spans="2:46" s="203" customFormat="1" ht="15" customHeight="1" x14ac:dyDescent="0.3">
      <c r="B111" s="202">
        <f t="shared" si="25"/>
        <v>17</v>
      </c>
      <c r="C111" s="308">
        <f t="shared" si="32"/>
        <v>14.320000000000164</v>
      </c>
      <c r="D111" s="27">
        <v>2814.28</v>
      </c>
      <c r="E111" s="309">
        <f t="shared" si="33"/>
        <v>2797.28</v>
      </c>
      <c r="F111" s="9">
        <v>12.11</v>
      </c>
      <c r="G111" s="9">
        <v>42.52</v>
      </c>
      <c r="H111" s="310">
        <f>IF(ISNUMBER(F111),COS(((F111+F110)/2)*(PI()/180))*(E111-E110)+H110,"")</f>
        <v>2796.4571605359238</v>
      </c>
      <c r="I111" s="310">
        <f t="shared" si="40"/>
        <v>2024.2071605359238</v>
      </c>
      <c r="J111" s="311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12">
        <f>IF(F111=0," ",SUM(F111-F110)/SUM(E111-E110)*30)</f>
        <v>4.3365921787709008</v>
      </c>
      <c r="L111" s="312">
        <f t="shared" si="36"/>
        <v>1.3826815642458019</v>
      </c>
      <c r="M111" s="312">
        <f t="shared" si="27"/>
        <v>6</v>
      </c>
      <c r="N111" s="313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14" t="str">
        <f t="shared" si="29"/>
        <v>R</v>
      </c>
      <c r="P111" s="315">
        <f>IF(F111="","",IF(M111="","",SUM((F111-F110)/M111)))</f>
        <v>0.34500000000000003</v>
      </c>
      <c r="Q111" s="316">
        <f t="shared" si="31"/>
        <v>10.369227090685133</v>
      </c>
      <c r="R111" s="10">
        <f t="shared" si="23"/>
        <v>2814.28</v>
      </c>
      <c r="S111" s="310">
        <f t="shared" si="24"/>
        <v>2821.28</v>
      </c>
      <c r="T111" s="9">
        <v>7</v>
      </c>
      <c r="U111" s="8" t="s">
        <v>746</v>
      </c>
      <c r="V111" s="197">
        <f>IF(E111="","",ProjTvdAtBit(E111,F111,G111,H111,D111,W111,X111))</f>
        <v>2812.95644666923</v>
      </c>
      <c r="W111" s="317">
        <f>IF(E111="","",ProjIncAtBit(F111,J111,C111,M111,AJ111,AK111,AI111,$U$13:$U$505))</f>
        <v>16.304123556764715</v>
      </c>
      <c r="X111" s="412">
        <f>IF(E111="","",ProjAzmAtBit(F111,G111,J111,C111,M111,AJ111,AK111,N111,O111,AI111,$U$13:$U$505))</f>
        <v>42.52</v>
      </c>
      <c r="Y111" s="569" t="s">
        <v>1924</v>
      </c>
      <c r="Z111" s="571">
        <v>7.32</v>
      </c>
      <c r="AA111" s="468" t="str">
        <f t="shared" si="42"/>
        <v/>
      </c>
      <c r="AB111" s="476" t="str">
        <f t="shared" si="43"/>
        <v/>
      </c>
      <c r="AC111" s="466"/>
      <c r="AD111" s="471"/>
      <c r="AE111" s="472"/>
      <c r="AI111" s="201">
        <f>IF(E111="","",ProjRollingMotorOut($Q$13:Q111,$M$13:M111))</f>
        <v>8.7865716971326808</v>
      </c>
      <c r="AJ111" s="409">
        <f>IF(OR(E111="",D111=""),0,ProjSlideMetersBetween(E111,D111,$R$13:$R$505,$S$13:$S$505,$U$13:$U$505))</f>
        <v>14.320000000000164</v>
      </c>
      <c r="AK111" s="409">
        <f>IF(U111="","",ProjParseTF(U111))</f>
        <v>0</v>
      </c>
      <c r="AL111" s="213">
        <f>IF(E111="","",ProjCumN(AL110,E110,F110,G110,E111,F111,G111,FALSE))</f>
        <v>11.720577469619061</v>
      </c>
      <c r="AM111" s="304">
        <f>IF(E111="","",ProjCumE(AM110,E110,F110,G110,E111,F111,G111,FALSE))</f>
        <v>6.4924287541017218</v>
      </c>
      <c r="AN111" s="303">
        <f t="shared" si="41"/>
        <v>42.52</v>
      </c>
      <c r="AO111" s="303">
        <f>IF(E111="","",ProjActiveTargetMdEx(D111,W111,V111,ProjTargets_MD,ProjTargets_INC,ProjTargets_AZM,ProjTargets_TVD,F111,H111))</f>
        <v>2821.17</v>
      </c>
      <c r="AP111" s="201">
        <f>IF(OR(E111="",E111&lt;$U$2),"",ProjBitN(E111,F111,G111,AL111,D111,W111,X111))</f>
        <v>14.795017194466535</v>
      </c>
      <c r="AQ111" s="201">
        <f>IF(OR(E111="",E111&lt;$U$2),"",ProjBitE(E111,F111,G111,AM111,D111,W111,X111))</f>
        <v>9.3116086412688741</v>
      </c>
      <c r="AR111" s="201">
        <f t="shared" si="37"/>
        <v>92.532678169533312</v>
      </c>
      <c r="AS111" s="201">
        <f t="shared" si="38"/>
        <v>14.320000000000164</v>
      </c>
      <c r="AT111" s="201" t="str">
        <f t="shared" si="39"/>
        <v>R123</v>
      </c>
    </row>
    <row r="112" spans="2:46" s="203" customFormat="1" ht="15" customHeight="1" x14ac:dyDescent="0.3">
      <c r="B112" s="202">
        <f t="shared" si="25"/>
        <v>17</v>
      </c>
      <c r="C112" s="308">
        <f t="shared" si="32"/>
        <v>14.5</v>
      </c>
      <c r="D112" s="27">
        <v>2828.78</v>
      </c>
      <c r="E112" s="309">
        <f t="shared" si="33"/>
        <v>2811.78</v>
      </c>
      <c r="F112" s="9">
        <v>15.7</v>
      </c>
      <c r="G112" s="9">
        <v>44.49</v>
      </c>
      <c r="H112" s="310">
        <f t="shared" si="26"/>
        <v>2810.5322454893662</v>
      </c>
      <c r="I112" s="310">
        <f t="shared" si="40"/>
        <v>2038.2822454893662</v>
      </c>
      <c r="J112" s="311">
        <f t="shared" si="34"/>
        <v>7.4908378087442689</v>
      </c>
      <c r="K112" s="312">
        <f t="shared" si="35"/>
        <v>7.4275862068965521</v>
      </c>
      <c r="L112" s="312">
        <f t="shared" si="36"/>
        <v>4.075862068965515</v>
      </c>
      <c r="M112" s="312">
        <f t="shared" si="27"/>
        <v>11.820000000000164</v>
      </c>
      <c r="N112" s="313">
        <f t="shared" si="28"/>
        <v>7.450994885736586</v>
      </c>
      <c r="O112" s="314" t="str">
        <f t="shared" si="29"/>
        <v>R</v>
      </c>
      <c r="P112" s="315">
        <f t="shared" si="30"/>
        <v>0.30372250423011421</v>
      </c>
      <c r="Q112" s="316">
        <f t="shared" si="31"/>
        <v>9.1892680394915729</v>
      </c>
      <c r="R112" s="10">
        <v>2835</v>
      </c>
      <c r="S112" s="310">
        <f t="shared" si="24"/>
        <v>2840</v>
      </c>
      <c r="T112" s="9">
        <v>5</v>
      </c>
      <c r="U112" s="8" t="s">
        <v>751</v>
      </c>
      <c r="V112" s="197">
        <f>IF(E112="","",ProjTvdAtBit(E112,F112,G112,H112,D112,W112,X112))</f>
        <v>2826.7164394342612</v>
      </c>
      <c r="W112" s="317">
        <f>IF(E112="","",ProjIncAtBit(F112,J112,C112,M112,AJ112,AK112,AI112,$U$13:$U$505))</f>
        <v>18.610357299369014</v>
      </c>
      <c r="X112" s="412">
        <f>IF(E112="","",ProjAzmAtBit(F112,G112,J112,C112,M112,AJ112,AK112,N112,O112,AI112,$U$13:$U$505))</f>
        <v>44.49</v>
      </c>
      <c r="Y112" s="569" t="s">
        <v>1918</v>
      </c>
      <c r="Z112" s="571">
        <v>9.5</v>
      </c>
      <c r="AA112" s="468" t="str">
        <f t="shared" si="42"/>
        <v/>
      </c>
      <c r="AB112" s="476" t="str">
        <f t="shared" si="43"/>
        <v/>
      </c>
      <c r="AC112" s="466"/>
      <c r="AD112" s="471"/>
      <c r="AE112" s="472"/>
      <c r="AI112" s="201">
        <f>IF(E112="","",ProjRollingMotorOut($Q$13:Q112,$M$13:M112))</f>
        <v>9.190601998007411</v>
      </c>
      <c r="AJ112" s="409">
        <f>IF(OR(E112="",D112=""),0,ProjSlideMetersBetween(E112,D112,$R$13:$R$505,$S$13:$S$505,$U$13:$U$505))</f>
        <v>9.5</v>
      </c>
      <c r="AK112" s="409">
        <f>IF(U112="","",ProjParseTF(U112))</f>
        <v>-20</v>
      </c>
      <c r="AL112" s="213">
        <f>IF(E112="","",ProjCumN(AL111,E111,F111,G111,E112,F112,G112,FALSE))</f>
        <v>14.241968505277343</v>
      </c>
      <c r="AM112" s="304">
        <f>IF(E112="","",ProjCumE(AM111,E111,F111,G111,E112,F112,G112,FALSE))</f>
        <v>8.8960105124945379</v>
      </c>
      <c r="AN112" s="303">
        <f t="shared" si="41"/>
        <v>44.49</v>
      </c>
      <c r="AO112" s="303">
        <f>IF(E112="","",ProjActiveTargetMdEx(D112,W112,V112,ProjTargets_MD,ProjTargets_INC,ProjTargets_AZM,ProjTargets_TVD,F112,H112))</f>
        <v>3217.37</v>
      </c>
      <c r="AP112" s="201">
        <f>IF(OR(E112="",E112&lt;$U$2),"",ProjBitN(E112,F112,G112,AL112,D112,W112,X112))</f>
        <v>17.818671361337788</v>
      </c>
      <c r="AQ112" s="201">
        <f>IF(OR(E112="",E112&lt;$U$2),"",ProjBitE(E112,F112,G112,AM112,D112,W112,X112))</f>
        <v>12.409599741371206</v>
      </c>
      <c r="AR112" s="201">
        <f t="shared" si="37"/>
        <v>7.2824042216431621</v>
      </c>
      <c r="AS112" s="201">
        <f t="shared" si="38"/>
        <v>11.489439020068499</v>
      </c>
      <c r="AT112" s="201" t="str">
        <f t="shared" si="39"/>
        <v>R103</v>
      </c>
    </row>
    <row r="113" spans="2:46" s="203" customFormat="1" ht="15" customHeight="1" x14ac:dyDescent="0.3">
      <c r="B113" s="202">
        <f t="shared" si="25"/>
        <v>17</v>
      </c>
      <c r="C113" s="308">
        <f t="shared" si="32"/>
        <v>14.210000000000036</v>
      </c>
      <c r="D113" s="27">
        <v>2842.9900000000002</v>
      </c>
      <c r="E113" s="309">
        <f t="shared" si="33"/>
        <v>2825.99</v>
      </c>
      <c r="F113" s="9">
        <v>17.45</v>
      </c>
      <c r="G113" s="9">
        <v>45.98</v>
      </c>
      <c r="H113" s="310">
        <f t="shared" si="26"/>
        <v>2824.1517793246339</v>
      </c>
      <c r="I113" s="310">
        <f t="shared" si="40"/>
        <v>2051.9017793246339</v>
      </c>
      <c r="J113" s="311">
        <f t="shared" si="34"/>
        <v>3.8017066022135406</v>
      </c>
      <c r="K113" s="312">
        <f t="shared" si="35"/>
        <v>3.6945812807882863</v>
      </c>
      <c r="L113" s="312">
        <f t="shared" si="36"/>
        <v>3.1456720619283014</v>
      </c>
      <c r="M113" s="312">
        <f t="shared" si="27"/>
        <v>9.5</v>
      </c>
      <c r="N113" s="313">
        <f t="shared" si="28"/>
        <v>13.633881472632558</v>
      </c>
      <c r="O113" s="314" t="str">
        <f t="shared" si="29"/>
        <v>R</v>
      </c>
      <c r="P113" s="315">
        <f t="shared" si="30"/>
        <v>0.18421052631578946</v>
      </c>
      <c r="Q113" s="316">
        <f t="shared" si="31"/>
        <v>5.6865527176267943</v>
      </c>
      <c r="R113" s="10">
        <f t="shared" si="23"/>
        <v>2842.9900000000002</v>
      </c>
      <c r="S113" s="310">
        <f t="shared" si="24"/>
        <v>2857.19</v>
      </c>
      <c r="T113" s="9">
        <v>14.2</v>
      </c>
      <c r="U113" s="8" t="s">
        <v>752</v>
      </c>
      <c r="V113" s="197">
        <f>IF(E113="","",ProjTvdAtBit(E113,F113,G113,H113,D113,W113,X113))</f>
        <v>2840.3316091912293</v>
      </c>
      <c r="W113" s="317">
        <f>IF(E113="","",ProjIncAtBit(F113,J113,C113,M113,AJ113,AK113,AI113,$U$13:$U$505))</f>
        <v>18.72856189650523</v>
      </c>
      <c r="X113" s="412">
        <f>IF(E113="","",ProjAzmAtBit(F113,G113,J113,C113,M113,AJ113,AK113,N113,O113,AI113,$U$13:$U$505))</f>
        <v>44.428150261484333</v>
      </c>
      <c r="Y113" s="569" t="s">
        <v>1919</v>
      </c>
      <c r="Z113" s="571">
        <v>0.01</v>
      </c>
      <c r="AA113" s="468" t="str">
        <f t="shared" si="42"/>
        <v/>
      </c>
      <c r="AB113" s="476" t="str">
        <f t="shared" si="43"/>
        <v/>
      </c>
      <c r="AC113" s="466"/>
      <c r="AD113" s="471"/>
      <c r="AE113" s="472"/>
      <c r="AI113" s="201">
        <f>IF(E113="","",ProjRollingMotorOut($Q$13:Q113,$M$13:M113))</f>
        <v>8.1637029059730857</v>
      </c>
      <c r="AJ113" s="409">
        <f>IF(OR(E113="",D113=""),0,ProjSlideMetersBetween(E113,D113,$R$13:$R$505,$S$13:$S$505,$U$13:$U$505))</f>
        <v>5</v>
      </c>
      <c r="AK113" s="409">
        <f>IF(U113="","",ProjParseTF(U113))</f>
        <v>-10</v>
      </c>
      <c r="AL113" s="213">
        <f>IF(E113="","",ProjCumN(AL112,E112,F112,G112,E113,F113,G113,FALSE))</f>
        <v>17.09431974405636</v>
      </c>
      <c r="AM113" s="304">
        <f>IF(E113="","",ProjCumE(AM112,E112,F112,G112,E113,F113,G113,FALSE))</f>
        <v>11.775696752030713</v>
      </c>
      <c r="AN113" s="303">
        <f t="shared" si="41"/>
        <v>44.428150261484333</v>
      </c>
      <c r="AO113" s="303">
        <f>IF(E113="","",ProjActiveTargetMdEx(D113,W113,V113,ProjTargets_MD,ProjTargets_INC,ProjTargets_AZM,ProjTargets_TVD,F113,H113))</f>
        <v>3217.37</v>
      </c>
      <c r="AP113" s="201">
        <f>IF(OR(E113="",E113&lt;$U$2),"",ProjBitN(E113,F113,G113,AL113,D113,W113,X113))</f>
        <v>20.814784643896846</v>
      </c>
      <c r="AQ113" s="201">
        <f>IF(OR(E113="",E113&lt;$U$2),"",ProjBitE(E113,F113,G113,AM113,D113,W113,X113))</f>
        <v>15.519293971193735</v>
      </c>
      <c r="AR113" s="201">
        <f t="shared" si="37"/>
        <v>7.5624799189010936</v>
      </c>
      <c r="AS113" s="201">
        <f t="shared" si="38"/>
        <v>13.16349221490632</v>
      </c>
      <c r="AT113" s="201" t="str">
        <f t="shared" si="39"/>
        <v>R103</v>
      </c>
    </row>
    <row r="114" spans="2:46" s="203" customFormat="1" ht="15" customHeight="1" x14ac:dyDescent="0.3">
      <c r="B114" s="202">
        <f t="shared" si="25"/>
        <v>17</v>
      </c>
      <c r="C114" s="308">
        <f t="shared" si="32"/>
        <v>14.5</v>
      </c>
      <c r="D114" s="27">
        <v>2857.4900000000002</v>
      </c>
      <c r="E114" s="309">
        <f t="shared" si="33"/>
        <v>2840.49</v>
      </c>
      <c r="F114" s="9">
        <v>19.12</v>
      </c>
      <c r="G114" s="9">
        <v>44.92</v>
      </c>
      <c r="H114" s="310">
        <f t="shared" si="26"/>
        <v>2837.9196402226266</v>
      </c>
      <c r="I114" s="310">
        <f t="shared" si="40"/>
        <v>2065.6696402226266</v>
      </c>
      <c r="J114" s="311">
        <f t="shared" si="34"/>
        <v>3.5228814747311157</v>
      </c>
      <c r="K114" s="312">
        <f t="shared" si="35"/>
        <v>3.455172413793107</v>
      </c>
      <c r="L114" s="312">
        <f t="shared" si="36"/>
        <v>-2.1931034482758522</v>
      </c>
      <c r="M114" s="312">
        <f t="shared" si="27"/>
        <v>5</v>
      </c>
      <c r="N114" s="313">
        <f t="shared" si="28"/>
        <v>11.251490588704199</v>
      </c>
      <c r="O114" s="314" t="str">
        <f t="shared" si="29"/>
        <v>L</v>
      </c>
      <c r="P114" s="315">
        <f t="shared" si="30"/>
        <v>0.33400000000000035</v>
      </c>
      <c r="Q114" s="316">
        <f t="shared" si="31"/>
        <v>10.216356276720235</v>
      </c>
      <c r="R114" s="10">
        <f t="shared" si="23"/>
        <v>2857.4900000000002</v>
      </c>
      <c r="S114" s="310">
        <f t="shared" si="24"/>
        <v>2864.9900000000002</v>
      </c>
      <c r="T114" s="9">
        <v>7.5</v>
      </c>
      <c r="U114" s="8" t="s">
        <v>752</v>
      </c>
      <c r="V114" s="197">
        <f>IF(E114="","",ProjTvdAtBit(E114,F114,G114,H114,D114,W114,X114))</f>
        <v>2853.7979055711121</v>
      </c>
      <c r="W114" s="317">
        <f>IF(E114="","",ProjIncAtBit(F114,J114,C114,M114,AJ114,AK114,AI114,$U$13:$U$505))</f>
        <v>23.190700841678339</v>
      </c>
      <c r="X114" s="412">
        <f>IF(E114="","",ProjAzmAtBit(F114,G114,J114,C114,M114,AJ114,AK114,N114,O114,AI114,$U$13:$U$505))</f>
        <v>42.728641836061762</v>
      </c>
      <c r="Y114" s="569" t="s">
        <v>1920</v>
      </c>
      <c r="Z114" s="571">
        <v>7</v>
      </c>
      <c r="AA114" s="468" t="str">
        <f t="shared" si="42"/>
        <v/>
      </c>
      <c r="AB114" s="476" t="str">
        <f t="shared" si="43"/>
        <v/>
      </c>
      <c r="AC114" s="466"/>
      <c r="AD114" s="471"/>
      <c r="AE114" s="472"/>
      <c r="AI114" s="201">
        <f>IF(E114="","",ProjRollingMotorOut($Q$13:Q114,$M$13:M114))</f>
        <v>8.7327421767590199</v>
      </c>
      <c r="AJ114" s="409">
        <f>IF(OR(E114="",D114=""),0,ProjSlideMetersBetween(E114,D114,$R$13:$R$505,$S$13:$S$505,$U$13:$U$505))</f>
        <v>14.199999999999818</v>
      </c>
      <c r="AK114" s="409">
        <f>IF(U114="","",ProjParseTF(U114))</f>
        <v>-10</v>
      </c>
      <c r="AL114" s="213">
        <f>IF(E114="","",ProjCumN(AL113,E113,F113,G113,E114,F114,G114,FALSE))</f>
        <v>20.2868692252407</v>
      </c>
      <c r="AM114" s="304">
        <f>IF(E114="","",ProjCumE(AM113,E113,F113,G113,E114,F114,G114,FALSE))</f>
        <v>15.016146975758708</v>
      </c>
      <c r="AN114" s="303">
        <f t="shared" si="41"/>
        <v>42.728641836061762</v>
      </c>
      <c r="AO114" s="303">
        <f>IF(E114="","",ProjActiveTargetMdEx(D114,W114,V114,ProjTargets_MD,ProjTargets_INC,ProjTargets_AZM,ProjTargets_TVD,F114,H114))</f>
        <v>3217.37</v>
      </c>
      <c r="AP114" s="201">
        <f>IF(OR(E114="",E114&lt;$U$2),"",ProjBitN(E114,F114,G114,AL114,D114,W114,X114))</f>
        <v>24.719044904938055</v>
      </c>
      <c r="AQ114" s="201">
        <f>IF(OR(E114="",E114&lt;$U$2),"",ProjBitE(E114,F114,G114,AM114,D114,W114,X114))</f>
        <v>19.255132930681832</v>
      </c>
      <c r="AR114" s="201">
        <f t="shared" si="37"/>
        <v>8.0036498480317011</v>
      </c>
      <c r="AS114" s="201">
        <f t="shared" si="38"/>
        <v>13.289402165715874</v>
      </c>
      <c r="AT114" s="201" t="str">
        <f t="shared" si="39"/>
        <v>R104</v>
      </c>
    </row>
    <row r="115" spans="2:46" s="203" customFormat="1" ht="15" customHeight="1" x14ac:dyDescent="0.3">
      <c r="B115" s="202">
        <f t="shared" si="25"/>
        <v>17</v>
      </c>
      <c r="C115" s="308">
        <f t="shared" si="32"/>
        <v>14.179999999999836</v>
      </c>
      <c r="D115" s="27">
        <v>2871.67</v>
      </c>
      <c r="E115" s="309">
        <f t="shared" si="33"/>
        <v>2854.67</v>
      </c>
      <c r="F115" s="9">
        <v>21.54</v>
      </c>
      <c r="G115" s="9">
        <v>44.15</v>
      </c>
      <c r="H115" s="310">
        <f t="shared" si="26"/>
        <v>2851.2163276234387</v>
      </c>
      <c r="I115" s="310">
        <f t="shared" si="40"/>
        <v>2078.9663276234387</v>
      </c>
      <c r="J115" s="311">
        <f t="shared" si="34"/>
        <v>5.1509690376569131</v>
      </c>
      <c r="K115" s="312">
        <f t="shared" si="35"/>
        <v>5.1198871650210478</v>
      </c>
      <c r="L115" s="312">
        <f t="shared" si="36"/>
        <v>-1.6290550070521592</v>
      </c>
      <c r="M115" s="312">
        <f t="shared" si="27"/>
        <v>11.679999999999836</v>
      </c>
      <c r="N115" s="313">
        <f t="shared" si="28"/>
        <v>6.2974593824528773</v>
      </c>
      <c r="O115" s="314" t="str">
        <f t="shared" si="29"/>
        <v>L</v>
      </c>
      <c r="P115" s="315">
        <f t="shared" si="30"/>
        <v>0.20719178082192055</v>
      </c>
      <c r="Q115" s="316">
        <f t="shared" si="31"/>
        <v>6.2534880953745891</v>
      </c>
      <c r="R115" s="10">
        <f t="shared" si="23"/>
        <v>2871.67</v>
      </c>
      <c r="S115" s="310">
        <f t="shared" si="24"/>
        <v>2884.9700000000003</v>
      </c>
      <c r="T115" s="9">
        <v>13.3</v>
      </c>
      <c r="U115" s="8" t="s">
        <v>752</v>
      </c>
      <c r="V115" s="197">
        <f>IF(E115="","",ProjTvdAtBit(E115,F115,G115,H115,D115,W115,X115))</f>
        <v>2866.8115569302317</v>
      </c>
      <c r="W115" s="317">
        <f>IF(E115="","",ProjIncAtBit(F115,J115,C115,M115,AJ115,AK115,AI115,$U$13:$U$505))</f>
        <v>24.284220771518189</v>
      </c>
      <c r="X115" s="412">
        <f>IF(E115="","",ProjAzmAtBit(F115,G115,J115,C115,M115,AJ115,AK115,N115,O115,AI115,$U$13:$U$505))</f>
        <v>42.861211432624472</v>
      </c>
      <c r="Y115" s="569" t="s">
        <v>1921</v>
      </c>
      <c r="Z115" s="571">
        <v>0.88</v>
      </c>
      <c r="AA115" s="468" t="str">
        <f t="shared" si="42"/>
        <v/>
      </c>
      <c r="AB115" s="476" t="str">
        <f t="shared" si="43"/>
        <v/>
      </c>
      <c r="AC115" s="466"/>
      <c r="AD115" s="471"/>
      <c r="AE115" s="472"/>
      <c r="AI115" s="201">
        <f>IF(E115="","",ProjRollingMotorOut($Q$13:Q115,$M$13:M115))</f>
        <v>8.3429784439796659</v>
      </c>
      <c r="AJ115" s="409">
        <f>IF(OR(E115="",D115=""),0,ProjSlideMetersBetween(E115,D115,$R$13:$R$505,$S$13:$S$505,$U$13:$U$505))</f>
        <v>10.019999999999982</v>
      </c>
      <c r="AK115" s="409">
        <f>IF(U115="","",ProjParseTF(U115))</f>
        <v>-10</v>
      </c>
      <c r="AL115" s="213">
        <f>IF(E115="","",ProjCumN(AL114,E114,F114,G114,E115,F115,G115,FALSE))</f>
        <v>23.79958444684052</v>
      </c>
      <c r="AM115" s="304">
        <f>IF(E115="","",ProjCumE(AM114,E114,F114,G114,E115,F115,G115,FALSE))</f>
        <v>18.46965588406735</v>
      </c>
      <c r="AN115" s="303">
        <f t="shared" si="41"/>
        <v>42.861211432624472</v>
      </c>
      <c r="AO115" s="303">
        <f>IF(E115="","",ProjActiveTargetMdEx(D115,W115,V115,ProjTargets_MD,ProjTargets_INC,ProjTargets_AZM,ProjTargets_TVD,F115,H115))</f>
        <v>3217.37</v>
      </c>
      <c r="AP115" s="201">
        <f>IF(OR(E115="",E115&lt;$U$2),"",ProjBitN(E115,F115,G115,AL115,D115,W115,X115))</f>
        <v>28.60214061772998</v>
      </c>
      <c r="AQ115" s="201">
        <f>IF(OR(E115="",E115&lt;$U$2),"",ProjBitE(E115,F115,G115,AM115,D115,W115,X115))</f>
        <v>23.022189396567754</v>
      </c>
      <c r="AR115" s="201">
        <f t="shared" si="37"/>
        <v>8.3504636973442157</v>
      </c>
      <c r="AS115" s="201">
        <f t="shared" si="38"/>
        <v>14.179999999999836</v>
      </c>
      <c r="AT115" s="201" t="str">
        <f t="shared" si="39"/>
        <v>R104</v>
      </c>
    </row>
    <row r="116" spans="2:46" s="203" customFormat="1" ht="15" customHeight="1" x14ac:dyDescent="0.3">
      <c r="B116" s="202">
        <f t="shared" si="25"/>
        <v>17</v>
      </c>
      <c r="C116" s="308">
        <f t="shared" si="32"/>
        <v>14.5</v>
      </c>
      <c r="D116" s="27">
        <v>2886.17</v>
      </c>
      <c r="E116" s="309">
        <f t="shared" si="33"/>
        <v>2869.17</v>
      </c>
      <c r="F116" s="9">
        <v>24.08</v>
      </c>
      <c r="G116" s="9">
        <v>43.1</v>
      </c>
      <c r="H116" s="310">
        <f t="shared" si="26"/>
        <v>2864.5823624215673</v>
      </c>
      <c r="I116" s="310">
        <f t="shared" si="40"/>
        <v>2092.3323624215673</v>
      </c>
      <c r="J116" s="311">
        <f t="shared" si="34"/>
        <v>5.322031926295189</v>
      </c>
      <c r="K116" s="312">
        <f t="shared" si="35"/>
        <v>5.255172413793102</v>
      </c>
      <c r="L116" s="312">
        <f t="shared" si="36"/>
        <v>-2.1724137931034422</v>
      </c>
      <c r="M116" s="312">
        <f t="shared" si="27"/>
        <v>10.019999999999982</v>
      </c>
      <c r="N116" s="313">
        <f t="shared" si="28"/>
        <v>9.0915139253651311</v>
      </c>
      <c r="O116" s="314" t="str">
        <f t="shared" si="29"/>
        <v>L</v>
      </c>
      <c r="P116" s="315">
        <f t="shared" si="30"/>
        <v>0.25349301397205626</v>
      </c>
      <c r="Q116" s="316">
        <f t="shared" si="31"/>
        <v>7.7015432067146081</v>
      </c>
      <c r="R116" s="10">
        <f t="shared" si="23"/>
        <v>2886.17</v>
      </c>
      <c r="S116" s="310">
        <f t="shared" si="24"/>
        <v>2900.38</v>
      </c>
      <c r="T116" s="9">
        <v>14.21</v>
      </c>
      <c r="U116" s="8" t="s">
        <v>746</v>
      </c>
      <c r="V116" s="197">
        <f>IF(E116="","",ProjTvdAtBit(E116,F116,G116,H116,D116,W116,X116))</f>
        <v>2879.9034506967196</v>
      </c>
      <c r="W116" s="317">
        <f>IF(E116="","",ProjIncAtBit(F116,J116,C116,M116,AJ116,AK116,AI116,$U$13:$U$505))</f>
        <v>27.489587423906521</v>
      </c>
      <c r="X116" s="412">
        <f>IF(E116="","",ProjAzmAtBit(F116,G116,J116,C116,M116,AJ116,AK116,N116,O116,AI116,$U$13:$U$505))</f>
        <v>41.626507661270345</v>
      </c>
      <c r="Y116" s="569" t="s">
        <v>1925</v>
      </c>
      <c r="Z116" s="571">
        <v>0.28999999999999998</v>
      </c>
      <c r="AA116" s="468" t="str">
        <f t="shared" si="42"/>
        <v/>
      </c>
      <c r="AB116" s="476" t="str">
        <f t="shared" si="43"/>
        <v/>
      </c>
      <c r="AC116" s="466"/>
      <c r="AD116" s="471"/>
      <c r="AE116" s="472"/>
      <c r="AI116" s="201">
        <f>IF(E116="","",ProjRollingMotorOut($Q$13:Q116,$M$13:M116))</f>
        <v>7.8094416671855598</v>
      </c>
      <c r="AJ116" s="409">
        <f>IF(OR(E116="",D116=""),0,ProjSlideMetersBetween(E116,D116,$R$13:$R$505,$S$13:$S$505,$U$13:$U$505))</f>
        <v>13.300000000000182</v>
      </c>
      <c r="AK116" s="409">
        <f>IF(U116="","",ProjParseTF(U116))</f>
        <v>0</v>
      </c>
      <c r="AL116" s="213">
        <f>IF(E116="","",ProjCumN(AL115,E115,F115,G115,E116,F116,G116,FALSE))</f>
        <v>27.870072482216667</v>
      </c>
      <c r="AM116" s="304">
        <f>IF(E116="","",ProjCumE(AM115,E115,F115,G115,E116,F116,G116,FALSE))</f>
        <v>22.345566880043293</v>
      </c>
      <c r="AN116" s="303">
        <f t="shared" si="41"/>
        <v>41.626507661270345</v>
      </c>
      <c r="AO116" s="303">
        <f>IF(E116="","",ProjActiveTargetMdEx(D116,W116,V116,ProjTargets_MD,ProjTargets_INC,ProjTargets_AZM,ProjTargets_TVD,F116,H116))</f>
        <v>3217.37</v>
      </c>
      <c r="AP116" s="201">
        <f>IF(OR(E116="",E116&lt;$U$2),"",ProjBitN(E116,F116,G116,AL116,D116,W116,X116))</f>
        <v>33.336793676703749</v>
      </c>
      <c r="AQ116" s="201">
        <f>IF(OR(E116="",E116&lt;$U$2),"",ProjBitE(E116,F116,G116,AM116,D116,W116,X116))</f>
        <v>27.323016426688934</v>
      </c>
      <c r="AR116" s="201">
        <f t="shared" si="37"/>
        <v>8.8350651481404565</v>
      </c>
      <c r="AS116" s="201">
        <f t="shared" si="38"/>
        <v>14.5</v>
      </c>
      <c r="AT116" s="201" t="str">
        <f t="shared" si="39"/>
        <v>R105</v>
      </c>
    </row>
    <row r="117" spans="2:46" s="203" customFormat="1" ht="15" customHeight="1" x14ac:dyDescent="0.3">
      <c r="B117" s="202">
        <f t="shared" si="25"/>
        <v>17</v>
      </c>
      <c r="C117" s="308">
        <f t="shared" si="32"/>
        <v>14.210000000000036</v>
      </c>
      <c r="D117" s="27">
        <v>2900.38</v>
      </c>
      <c r="E117" s="309">
        <f t="shared" si="33"/>
        <v>2883.38</v>
      </c>
      <c r="F117" s="9">
        <v>25.75</v>
      </c>
      <c r="G117" s="9">
        <v>40.659999999999997</v>
      </c>
      <c r="H117" s="310">
        <f t="shared" si="26"/>
        <v>2877.4698910984571</v>
      </c>
      <c r="I117" s="310">
        <f t="shared" si="40"/>
        <v>2105.2198910984571</v>
      </c>
      <c r="J117" s="311">
        <f t="shared" si="34"/>
        <v>4.1393559170592091</v>
      </c>
      <c r="K117" s="312">
        <f t="shared" si="35"/>
        <v>3.5256861365235697</v>
      </c>
      <c r="L117" s="312">
        <f t="shared" si="36"/>
        <v>-5.1513019000703704</v>
      </c>
      <c r="M117" s="312">
        <f t="shared" si="27"/>
        <v>11.710000000000036</v>
      </c>
      <c r="N117" s="313">
        <f t="shared" si="28"/>
        <v>31.597748952400821</v>
      </c>
      <c r="O117" s="314" t="str">
        <f t="shared" si="29"/>
        <v>L</v>
      </c>
      <c r="P117" s="315">
        <f t="shared" si="30"/>
        <v>0.1426131511528605</v>
      </c>
      <c r="Q117" s="316">
        <f t="shared" si="31"/>
        <v>5.0230783587883288</v>
      </c>
      <c r="R117" s="10">
        <f t="shared" si="23"/>
        <v>2900.38</v>
      </c>
      <c r="S117" s="310">
        <f t="shared" si="24"/>
        <v>2914.88</v>
      </c>
      <c r="T117" s="9">
        <v>14.5</v>
      </c>
      <c r="U117" s="8" t="s">
        <v>746</v>
      </c>
      <c r="V117" s="197">
        <f>IF(E117="","",ProjTvdAtBit(E117,F117,G117,H117,D117,W117,X117))</f>
        <v>2892.54934660351</v>
      </c>
      <c r="W117" s="317">
        <f>IF(E117="","",ProjIncAtBit(F117,J117,C117,M117,AJ117,AK117,AI117,$U$13:$U$505))</f>
        <v>29.41851680188071</v>
      </c>
      <c r="X117" s="412">
        <f>IF(E117="","",ProjAzmAtBit(F117,G117,J117,C117,M117,AJ117,AK117,N117,O117,AI117,$U$13:$U$505))</f>
        <v>40.512215055068523</v>
      </c>
      <c r="Y117" s="569" t="s">
        <v>1926</v>
      </c>
      <c r="Z117" s="571">
        <v>0</v>
      </c>
      <c r="AA117" s="468" t="str">
        <f t="shared" si="42"/>
        <v/>
      </c>
      <c r="AB117" s="476" t="str">
        <f t="shared" si="43"/>
        <v/>
      </c>
      <c r="AC117" s="466"/>
      <c r="AD117" s="471"/>
      <c r="AE117" s="472"/>
      <c r="AI117" s="201">
        <f>IF(E117="","",ProjRollingMotorOut($Q$13:Q117,$M$13:M117))</f>
        <v>6.9762037310449116</v>
      </c>
      <c r="AJ117" s="409">
        <f>IF(OR(E117="",D117=""),0,ProjSlideMetersBetween(E117,D117,$R$13:$R$505,$S$13:$S$505,$U$13:$U$505))</f>
        <v>15.800000000000182</v>
      </c>
      <c r="AK117" s="409">
        <f>IF(U117="","",ProjParseTF(U117))</f>
        <v>0</v>
      </c>
      <c r="AL117" s="213">
        <f>IF(E117="","",ProjCumN(AL116,E116,F116,G116,E117,F117,G117,FALSE))</f>
        <v>32.328755764306578</v>
      </c>
      <c r="AM117" s="304">
        <f>IF(E117="","",ProjCumE(AM116,E116,F116,G116,E117,F117,G117,FALSE))</f>
        <v>26.337934891479161</v>
      </c>
      <c r="AN117" s="303">
        <f t="shared" si="41"/>
        <v>40.512215055068523</v>
      </c>
      <c r="AO117" s="303">
        <f>IF(E117="","",ProjActiveTargetMdEx(D117,W117,V117,ProjTargets_MD,ProjTargets_INC,ProjTargets_AZM,ProjTargets_TVD,F117,H117))</f>
        <v>3217.37</v>
      </c>
      <c r="AP117" s="201">
        <f>IF(OR(E117="",E117&lt;$U$2),"",ProjBitN(E117,F117,G117,AL117,D117,W117,X117))</f>
        <v>38.30627977579713</v>
      </c>
      <c r="AQ117" s="201">
        <f>IF(OR(E117="",E117&lt;$U$2),"",ProjBitE(E117,F117,G117,AM117,D117,W117,X117))</f>
        <v>31.457959710355439</v>
      </c>
      <c r="AR117" s="201">
        <f t="shared" si="37"/>
        <v>9.3270119877390165</v>
      </c>
      <c r="AS117" s="201">
        <f t="shared" si="38"/>
        <v>14.210000000000036</v>
      </c>
      <c r="AT117" s="201" t="str">
        <f t="shared" si="39"/>
        <v>R105</v>
      </c>
    </row>
    <row r="118" spans="2:46" s="203" customFormat="1" ht="15" customHeight="1" x14ac:dyDescent="0.3">
      <c r="B118" s="202">
        <f t="shared" si="25"/>
        <v>17</v>
      </c>
      <c r="C118" s="308">
        <f t="shared" si="32"/>
        <v>14.499999999999545</v>
      </c>
      <c r="D118" s="27">
        <v>2914.8799999999997</v>
      </c>
      <c r="E118" s="309">
        <f t="shared" si="33"/>
        <v>2897.88</v>
      </c>
      <c r="F118" s="9">
        <v>27.63</v>
      </c>
      <c r="G118" s="9">
        <v>39.630000000000003</v>
      </c>
      <c r="H118" s="310">
        <f t="shared" si="26"/>
        <v>2890.4249131358142</v>
      </c>
      <c r="I118" s="310">
        <f t="shared" si="40"/>
        <v>2118.1749131358142</v>
      </c>
      <c r="J118" s="311">
        <f t="shared" si="34"/>
        <v>4.0055632582763936</v>
      </c>
      <c r="K118" s="312">
        <f t="shared" si="35"/>
        <v>3.8896551724137911</v>
      </c>
      <c r="L118" s="312">
        <f t="shared" si="36"/>
        <v>-2.1310344827586083</v>
      </c>
      <c r="M118" s="312">
        <f t="shared" si="27"/>
        <v>13.300000000000182</v>
      </c>
      <c r="N118" s="313">
        <f t="shared" si="28"/>
        <v>13.817057251805338</v>
      </c>
      <c r="O118" s="314" t="str">
        <f t="shared" si="29"/>
        <v>L</v>
      </c>
      <c r="P118" s="315">
        <f t="shared" si="30"/>
        <v>0.14135338345864462</v>
      </c>
      <c r="Q118" s="316">
        <f t="shared" si="31"/>
        <v>4.3669674620304582</v>
      </c>
      <c r="R118" s="10">
        <f t="shared" si="23"/>
        <v>2914.8799999999997</v>
      </c>
      <c r="S118" s="310">
        <f t="shared" si="24"/>
        <v>2929.18</v>
      </c>
      <c r="T118" s="9">
        <v>14.3</v>
      </c>
      <c r="U118" s="8" t="s">
        <v>746</v>
      </c>
      <c r="V118" s="197">
        <f>IF(E118="","",ProjTvdAtBit(E118,F118,G118,H118,D118,W118,X118))</f>
        <v>2905.2135934488697</v>
      </c>
      <c r="W118" s="317">
        <f>IF(E118="","",ProjIncAtBit(F118,J118,C118,M118,AJ118,AK118,AI118,$U$13:$U$505))</f>
        <v>31.433629118624427</v>
      </c>
      <c r="X118" s="412">
        <f>IF(E118="","",ProjAzmAtBit(F118,G118,J118,C118,M118,AJ118,AK118,N118,O118,AI118,$U$13:$U$505))</f>
        <v>39.630000000000003</v>
      </c>
      <c r="Y118" s="569" t="s">
        <v>1927</v>
      </c>
      <c r="Z118" s="571">
        <v>0.2</v>
      </c>
      <c r="AA118" s="468" t="str">
        <f t="shared" si="42"/>
        <v/>
      </c>
      <c r="AB118" s="476" t="str">
        <f t="shared" si="43"/>
        <v/>
      </c>
      <c r="AC118" s="466"/>
      <c r="AD118" s="471"/>
      <c r="AE118" s="472"/>
      <c r="AI118" s="201">
        <f>IF(E118="","",ProjRollingMotorOut($Q$13:Q118,$M$13:M118))</f>
        <v>6.7122866799256444</v>
      </c>
      <c r="AJ118" s="409">
        <f>IF(OR(E118="",D118=""),0,ProjSlideMetersBetween(E118,D118,$R$13:$R$505,$S$13:$S$505,$U$13:$U$505))</f>
        <v>16.999999999999545</v>
      </c>
      <c r="AK118" s="409">
        <f>IF(U118="","",ProjParseTF(U118))</f>
        <v>0</v>
      </c>
      <c r="AL118" s="213">
        <f>IF(E118="","",ProjCumN(AL117,E117,F117,G117,E118,F118,G118,FALSE))</f>
        <v>37.308123169404908</v>
      </c>
      <c r="AM118" s="304">
        <f>IF(E118="","",ProjCumE(AM117,E117,F117,G117,E118,F118,G118,FALSE))</f>
        <v>30.535140643744018</v>
      </c>
      <c r="AN118" s="303">
        <f t="shared" si="41"/>
        <v>39.630000000000003</v>
      </c>
      <c r="AO118" s="303">
        <f>IF(E118="","",ProjActiveTargetMdEx(D118,W118,V118,ProjTargets_MD,ProjTargets_INC,ProjTargets_AZM,ProjTargets_TVD,F118,H118))</f>
        <v>3217.37</v>
      </c>
      <c r="AP118" s="201">
        <f>IF(OR(E118="",E118&lt;$U$2),"",ProjBitN(E118,F118,G118,AL118,D118,W118,X118))</f>
        <v>43.760590844246209</v>
      </c>
      <c r="AQ118" s="201">
        <f>IF(OR(E118="",E118&lt;$U$2),"",ProjBitE(E118,F118,G118,AM118,D118,W118,X118))</f>
        <v>35.878779281042341</v>
      </c>
      <c r="AR118" s="201">
        <f t="shared" si="37"/>
        <v>9.8706598893284525</v>
      </c>
      <c r="AS118" s="201">
        <f t="shared" si="38"/>
        <v>14.499999999999545</v>
      </c>
      <c r="AT118" s="201" t="str">
        <f t="shared" si="39"/>
        <v>R106</v>
      </c>
    </row>
    <row r="119" spans="2:46" s="203" customFormat="1" ht="15" customHeight="1" x14ac:dyDescent="0.3">
      <c r="B119" s="202">
        <f t="shared" si="25"/>
        <v>17</v>
      </c>
      <c r="C119" s="308">
        <f t="shared" si="32"/>
        <v>14.300000000000182</v>
      </c>
      <c r="D119" s="27">
        <v>2929.18</v>
      </c>
      <c r="E119" s="309">
        <f t="shared" si="33"/>
        <v>2912.18</v>
      </c>
      <c r="F119" s="9">
        <v>29.44</v>
      </c>
      <c r="G119" s="9">
        <v>39.99</v>
      </c>
      <c r="H119" s="310">
        <f t="shared" si="26"/>
        <v>2902.9878273426893</v>
      </c>
      <c r="I119" s="310">
        <f t="shared" si="40"/>
        <v>2130.7378273426893</v>
      </c>
      <c r="J119" s="311">
        <f t="shared" si="34"/>
        <v>3.8142873711224516</v>
      </c>
      <c r="K119" s="312">
        <f t="shared" si="35"/>
        <v>3.7972027972028748</v>
      </c>
      <c r="L119" s="312">
        <f t="shared" si="36"/>
        <v>0.75524475524476842</v>
      </c>
      <c r="M119" s="312">
        <f t="shared" si="27"/>
        <v>14.299999999999727</v>
      </c>
      <c r="N119" s="313">
        <f t="shared" si="28"/>
        <v>5.4249437400236875</v>
      </c>
      <c r="O119" s="314" t="str">
        <f t="shared" si="29"/>
        <v>R</v>
      </c>
      <c r="P119" s="315">
        <f t="shared" si="30"/>
        <v>0.12657342657342915</v>
      </c>
      <c r="Q119" s="316">
        <f t="shared" si="31"/>
        <v>3.8142873711225729</v>
      </c>
      <c r="R119" s="10">
        <f t="shared" si="23"/>
        <v>2929.18</v>
      </c>
      <c r="S119" s="310">
        <f t="shared" si="24"/>
        <v>2943.68</v>
      </c>
      <c r="T119" s="9">
        <v>14.5</v>
      </c>
      <c r="U119" s="8" t="s">
        <v>746</v>
      </c>
      <c r="V119" s="197">
        <f>IF(E119="","",ProjTvdAtBit(E119,F119,G119,H119,D119,W119,X119))</f>
        <v>2917.5611222680286</v>
      </c>
      <c r="W119" s="317">
        <f>IF(E119="","",ProjIncAtBit(F119,J119,C119,M119,AJ119,AK119,AI119,$U$13:$U$505))</f>
        <v>32.518061309323464</v>
      </c>
      <c r="X119" s="412">
        <f>IF(E119="","",ProjAzmAtBit(F119,G119,J119,C119,M119,AJ119,AK119,N119,O119,AI119,$U$13:$U$505))</f>
        <v>39.99</v>
      </c>
      <c r="Y119" s="569"/>
      <c r="Z119" s="571">
        <v>0</v>
      </c>
      <c r="AA119" s="468" t="str">
        <f t="shared" si="42"/>
        <v/>
      </c>
      <c r="AB119" s="476" t="str">
        <f t="shared" si="43"/>
        <v/>
      </c>
      <c r="AC119" s="466"/>
      <c r="AD119" s="471"/>
      <c r="AE119" s="472"/>
      <c r="AI119" s="201">
        <f>IF(E119="","",ProjRollingMotorOut($Q$13:Q119,$M$13:M119))</f>
        <v>5.4318728988061107</v>
      </c>
      <c r="AJ119" s="409">
        <f>IF(OR(E119="",D119=""),0,ProjSlideMetersBetween(E119,D119,$R$13:$R$505,$S$13:$S$505,$U$13:$U$505))</f>
        <v>17.000000000000455</v>
      </c>
      <c r="AK119" s="409">
        <f>IF(U119="","",ProjParseTF(U119))</f>
        <v>0</v>
      </c>
      <c r="AL119" s="213">
        <f>IF(E119="","",ProjCumN(AL118,E118,F118,G118,E119,F119,G119,FALSE))</f>
        <v>42.554900560940652</v>
      </c>
      <c r="AM119" s="304">
        <f>IF(E119="","",ProjCumE(AM118,E118,F118,G118,E119,F119,G119,FALSE))</f>
        <v>34.9089539672378</v>
      </c>
      <c r="AN119" s="303">
        <f t="shared" si="41"/>
        <v>39.99</v>
      </c>
      <c r="AO119" s="303" t="str">
        <f>IF(E119="","",ProjActiveTargetMdEx(D119,W119,V119,ProjTargets_MD,ProjTargets_INC,ProjTargets_AZM,ProjTargets_TVD,F119,H119))</f>
        <v/>
      </c>
      <c r="AP119" s="201">
        <f>IF(OR(E119="",E119&lt;$U$2),"",ProjBitN(E119,F119,G119,AL119,D119,W119,X119))</f>
        <v>49.258205098267076</v>
      </c>
      <c r="AQ119" s="201">
        <f>IF(OR(E119="",E119&lt;$U$2),"",ProjBitE(E119,F119,G119,AM119,D119,W119,X119))</f>
        <v>40.531700930629562</v>
      </c>
      <c r="AR119" s="201" t="str">
        <f t="shared" si="37"/>
        <v/>
      </c>
      <c r="AS119" s="201" t="str">
        <f t="shared" si="38"/>
        <v/>
      </c>
      <c r="AT119" s="201" t="str">
        <f t="shared" si="39"/>
        <v/>
      </c>
    </row>
    <row r="120" spans="2:46" s="203" customFormat="1" ht="15" customHeight="1" x14ac:dyDescent="0.3">
      <c r="B120" s="202">
        <f t="shared" si="25"/>
        <v>17</v>
      </c>
      <c r="C120" s="308">
        <f t="shared" si="32"/>
        <v>14.5</v>
      </c>
      <c r="D120" s="27">
        <v>2943.68</v>
      </c>
      <c r="E120" s="309">
        <f t="shared" si="33"/>
        <v>2926.68</v>
      </c>
      <c r="F120" s="9">
        <v>31.46</v>
      </c>
      <c r="G120" s="9">
        <v>41.65</v>
      </c>
      <c r="H120" s="310">
        <f t="shared" si="26"/>
        <v>2915.4878676173053</v>
      </c>
      <c r="I120" s="310">
        <f t="shared" si="40"/>
        <v>2143.2378676173053</v>
      </c>
      <c r="J120" s="311">
        <f t="shared" si="34"/>
        <v>4.5269138639640207</v>
      </c>
      <c r="K120" s="312">
        <f t="shared" si="35"/>
        <v>4.1793103448275852</v>
      </c>
      <c r="L120" s="312">
        <f t="shared" si="36"/>
        <v>3.4344827586206828</v>
      </c>
      <c r="M120" s="312">
        <f t="shared" si="27"/>
        <v>14.500000000000455</v>
      </c>
      <c r="N120" s="313">
        <f t="shared" si="28"/>
        <v>22.59943306558991</v>
      </c>
      <c r="O120" s="314" t="str">
        <f t="shared" si="29"/>
        <v>R</v>
      </c>
      <c r="P120" s="315">
        <f t="shared" si="30"/>
        <v>0.13931034482758181</v>
      </c>
      <c r="Q120" s="316">
        <f t="shared" si="31"/>
        <v>4.5269138639638786</v>
      </c>
      <c r="R120" s="10">
        <f t="shared" si="23"/>
        <v>2943.68</v>
      </c>
      <c r="S120" s="310">
        <f t="shared" si="24"/>
        <v>2957.95</v>
      </c>
      <c r="T120" s="9">
        <v>14.27</v>
      </c>
      <c r="U120" s="8" t="s">
        <v>746</v>
      </c>
      <c r="V120" s="197">
        <f>IF(E120="","",ProjTvdAtBit(E120,F120,G120,H120,D120,W120,X120))</f>
        <v>2929.7597082162456</v>
      </c>
      <c r="W120" s="317">
        <f>IF(E120="","",ProjIncAtBit(F120,J120,C120,M120,AJ120,AK120,AI120,$U$13:$U$505))</f>
        <v>34.342382896430252</v>
      </c>
      <c r="X120" s="412">
        <f>IF(E120="","",ProjAzmAtBit(F120,G120,J120,C120,M120,AJ120,AK120,N120,O120,AI120,$U$13:$U$505))</f>
        <v>41.65</v>
      </c>
      <c r="Y120" s="569"/>
      <c r="Z120" s="571">
        <v>0.23</v>
      </c>
      <c r="AA120" s="468" t="str">
        <f t="shared" si="42"/>
        <v/>
      </c>
      <c r="AB120" s="476" t="str">
        <f t="shared" si="43"/>
        <v/>
      </c>
      <c r="AC120" s="466"/>
      <c r="AD120" s="471"/>
      <c r="AE120" s="472"/>
      <c r="AI120" s="201">
        <f>IF(E120="","",ProjRollingMotorOut($Q$13:Q120,$M$13:M120))</f>
        <v>5.0865580525239693</v>
      </c>
      <c r="AJ120" s="409">
        <f>IF(OR(E120="",D120=""),0,ProjSlideMetersBetween(E120,D120,$R$13:$R$505,$S$13:$S$505,$U$13:$U$505))</f>
        <v>17</v>
      </c>
      <c r="AK120" s="409">
        <f>IF(U120="","",ProjParseTF(U120))</f>
        <v>0</v>
      </c>
      <c r="AL120" s="213">
        <f>IF(E120="","",ProjCumN(AL119,E119,F119,G119,E120,F120,G120,FALSE))</f>
        <v>48.113068860712218</v>
      </c>
      <c r="AM120" s="304">
        <f>IF(E120="","",ProjCumE(AM119,E119,F119,G119,E120,F120,G120,FALSE))</f>
        <v>39.714241017646863</v>
      </c>
      <c r="AN120" s="303">
        <f t="shared" si="41"/>
        <v>41.65</v>
      </c>
      <c r="AO120" s="303" t="str">
        <f>IF(E120="","",ProjActiveTargetMdEx(D120,W120,V120,ProjTargets_MD,ProjTargets_INC,ProjTargets_AZM,ProjTargets_TVD,F120,H120))</f>
        <v/>
      </c>
      <c r="AP120" s="201">
        <f>IF(OR(E120="",E120&lt;$U$2),"",ProjBitN(E120,F120,G120,AL120,D120,W120,X120))</f>
        <v>55.012352291547877</v>
      </c>
      <c r="AQ120" s="201">
        <f>IF(OR(E120="",E120&lt;$U$2),"",ProjBitE(E120,F120,G120,AM120,D120,W120,X120))</f>
        <v>45.850486536314577</v>
      </c>
      <c r="AR120" s="201" t="str">
        <f t="shared" si="37"/>
        <v/>
      </c>
      <c r="AS120" s="201" t="str">
        <f t="shared" si="38"/>
        <v/>
      </c>
      <c r="AT120" s="201" t="str">
        <f t="shared" si="39"/>
        <v/>
      </c>
    </row>
    <row r="121" spans="2:46" s="203" customFormat="1" ht="15" customHeight="1" x14ac:dyDescent="0.3">
      <c r="B121" s="202">
        <f t="shared" si="25"/>
        <v>17</v>
      </c>
      <c r="C121" s="308">
        <f t="shared" si="32"/>
        <v>14.269999999999982</v>
      </c>
      <c r="D121" s="27">
        <v>2957.95</v>
      </c>
      <c r="E121" s="309">
        <f t="shared" si="33"/>
        <v>2940.95</v>
      </c>
      <c r="F121" s="9">
        <v>33.619999999999997</v>
      </c>
      <c r="G121" s="9">
        <v>43.05</v>
      </c>
      <c r="H121" s="310">
        <f t="shared" si="26"/>
        <v>2927.5177078555439</v>
      </c>
      <c r="I121" s="310">
        <f t="shared" si="40"/>
        <v>2155.2677078555439</v>
      </c>
      <c r="J121" s="311">
        <f t="shared" si="34"/>
        <v>4.8087808664891725</v>
      </c>
      <c r="K121" s="312">
        <f t="shared" si="35"/>
        <v>4.5409950946040638</v>
      </c>
      <c r="L121" s="312">
        <f t="shared" si="36"/>
        <v>2.9432375613174502</v>
      </c>
      <c r="M121" s="312">
        <f t="shared" si="27"/>
        <v>14.269999999999982</v>
      </c>
      <c r="N121" s="313">
        <f t="shared" si="28"/>
        <v>19.211008165948066</v>
      </c>
      <c r="O121" s="314" t="str">
        <f t="shared" si="29"/>
        <v>R</v>
      </c>
      <c r="P121" s="315">
        <f t="shared" si="30"/>
        <v>0.15136650315346878</v>
      </c>
      <c r="Q121" s="316">
        <f t="shared" si="31"/>
        <v>4.8087808664891725</v>
      </c>
      <c r="R121" s="10">
        <f t="shared" si="23"/>
        <v>2957.95</v>
      </c>
      <c r="S121" s="310">
        <f t="shared" si="24"/>
        <v>2972.45</v>
      </c>
      <c r="T121" s="9">
        <v>14.5</v>
      </c>
      <c r="U121" s="8" t="s">
        <v>746</v>
      </c>
      <c r="V121" s="197">
        <f>IF(E121="","",ProjTvdAtBit(E121,F121,G121,H121,D121,W121,X121))</f>
        <v>2941.4595986484092</v>
      </c>
      <c r="W121" s="317">
        <f>IF(E121="","",ProjIncAtBit(F121,J121,C121,M121,AJ121,AK121,AI121,$U$13:$U$505))</f>
        <v>36.174536497871365</v>
      </c>
      <c r="X121" s="412">
        <f>IF(E121="","",ProjAzmAtBit(F121,G121,J121,C121,M121,AJ121,AK121,N121,O121,AI121,$U$13:$U$505))</f>
        <v>43.05</v>
      </c>
      <c r="Y121" s="569"/>
      <c r="Z121" s="571">
        <v>0</v>
      </c>
      <c r="AA121" s="468" t="str">
        <f t="shared" si="42"/>
        <v/>
      </c>
      <c r="AB121" s="476" t="str">
        <f t="shared" si="43"/>
        <v/>
      </c>
      <c r="AC121" s="466"/>
      <c r="AD121" s="471"/>
      <c r="AE121" s="472"/>
      <c r="AI121" s="201">
        <f>IF(E121="","",ProjRollingMotorOut($Q$13:Q121,$M$13:M121))</f>
        <v>4.508005584478882</v>
      </c>
      <c r="AJ121" s="409">
        <f>IF(OR(E121="",D121=""),0,ProjSlideMetersBetween(E121,D121,$R$13:$R$505,$S$13:$S$505,$U$13:$U$505))</f>
        <v>17</v>
      </c>
      <c r="AK121" s="409">
        <f>IF(U121="","",ProjParseTF(U121))</f>
        <v>0</v>
      </c>
      <c r="AL121" s="213">
        <f>IF(E121="","",ProjCumN(AL120,E120,F120,G120,E121,F121,G121,FALSE))</f>
        <v>53.783175664331488</v>
      </c>
      <c r="AM121" s="304">
        <f>IF(E121="","",ProjCumE(AM120,E120,F120,G120,E121,F121,G121,FALSE))</f>
        <v>44.886442178141166</v>
      </c>
      <c r="AN121" s="303">
        <f t="shared" si="41"/>
        <v>43.05</v>
      </c>
      <c r="AO121" s="303" t="str">
        <f>IF(E121="","",ProjActiveTargetMdEx(D121,W121,V121,ProjTargets_MD,ProjTargets_INC,ProjTargets_AZM,ProjTargets_TVD,F121,H121))</f>
        <v/>
      </c>
      <c r="AP121" s="201">
        <f>IF(OR(E121="",E121&lt;$U$2),"",ProjBitN(E121,F121,G121,AL121,D121,W121,X121))</f>
        <v>60.889806793370838</v>
      </c>
      <c r="AQ121" s="201">
        <f>IF(OR(E121="",E121&lt;$U$2),"",ProjBitE(E121,F121,G121,AM121,D121,W121,X121))</f>
        <v>51.525086975548447</v>
      </c>
      <c r="AR121" s="201" t="str">
        <f t="shared" si="37"/>
        <v/>
      </c>
      <c r="AS121" s="201" t="str">
        <f t="shared" si="38"/>
        <v/>
      </c>
      <c r="AT121" s="201" t="str">
        <f t="shared" si="39"/>
        <v/>
      </c>
    </row>
    <row r="122" spans="2:46" s="203" customFormat="1" ht="15" customHeight="1" x14ac:dyDescent="0.3">
      <c r="B122" s="202">
        <f t="shared" si="25"/>
        <v>17</v>
      </c>
      <c r="C122" s="308">
        <f t="shared" si="32"/>
        <v>14.5</v>
      </c>
      <c r="D122" s="27">
        <v>2972.45</v>
      </c>
      <c r="E122" s="309">
        <f t="shared" si="33"/>
        <v>2955.45</v>
      </c>
      <c r="F122" s="9">
        <v>37.270000000000003</v>
      </c>
      <c r="G122" s="9">
        <v>44.01</v>
      </c>
      <c r="H122" s="310">
        <f t="shared" si="26"/>
        <v>2939.3304602365524</v>
      </c>
      <c r="I122" s="310">
        <f t="shared" si="40"/>
        <v>2167.0804602365524</v>
      </c>
      <c r="J122" s="311">
        <f t="shared" si="34"/>
        <v>7.6388581763450283</v>
      </c>
      <c r="K122" s="312">
        <f t="shared" si="35"/>
        <v>7.5517241379310462</v>
      </c>
      <c r="L122" s="312">
        <f t="shared" si="36"/>
        <v>1.9862068965517259</v>
      </c>
      <c r="M122" s="312">
        <f t="shared" si="27"/>
        <v>14.5</v>
      </c>
      <c r="N122" s="313">
        <f t="shared" si="28"/>
        <v>8.6622560266295743</v>
      </c>
      <c r="O122" s="314" t="str">
        <f t="shared" si="29"/>
        <v>R</v>
      </c>
      <c r="P122" s="315">
        <f t="shared" si="30"/>
        <v>0.25172413793103487</v>
      </c>
      <c r="Q122" s="316">
        <f t="shared" si="31"/>
        <v>7.6388581763450283</v>
      </c>
      <c r="R122" s="10">
        <f t="shared" si="23"/>
        <v>2972.45</v>
      </c>
      <c r="S122" s="310">
        <f t="shared" si="24"/>
        <v>2983.45</v>
      </c>
      <c r="T122" s="9">
        <v>11</v>
      </c>
      <c r="U122" s="8" t="s">
        <v>746</v>
      </c>
      <c r="V122" s="197">
        <f>IF(E122="","",ProjTvdAtBit(E122,F122,G122,H122,D122,W122,X122))</f>
        <v>2952.5972439382617</v>
      </c>
      <c r="W122" s="317">
        <f>IF(E122="","",ProjIncAtBit(F122,J122,C122,M122,AJ122,AK122,AI122,$U$13:$U$505))</f>
        <v>40.12099154386113</v>
      </c>
      <c r="X122" s="412">
        <f>IF(E122="","",ProjAzmAtBit(F122,G122,J122,C122,M122,AJ122,AK122,N122,O122,AI122,$U$13:$U$505))</f>
        <v>44.01</v>
      </c>
      <c r="Y122" s="569"/>
      <c r="Z122" s="571">
        <v>3.5</v>
      </c>
      <c r="AA122" s="468" t="str">
        <f t="shared" si="42"/>
        <v/>
      </c>
      <c r="AB122" s="476" t="str">
        <f t="shared" si="43"/>
        <v/>
      </c>
      <c r="AC122" s="466"/>
      <c r="AD122" s="471"/>
      <c r="AE122" s="472"/>
      <c r="AI122" s="201">
        <f>IF(E122="","",ProjRollingMotorOut($Q$13:Q122,$M$13:M122))</f>
        <v>5.031161547990223</v>
      </c>
      <c r="AJ122" s="409">
        <f>IF(OR(E122="",D122=""),0,ProjSlideMetersBetween(E122,D122,$R$13:$R$505,$S$13:$S$505,$U$13:$U$505))</f>
        <v>17</v>
      </c>
      <c r="AK122" s="409">
        <f>IF(U122="","",ProjParseTF(U122))</f>
        <v>0</v>
      </c>
      <c r="AL122" s="213">
        <f>IF(E122="","",ProjCumN(AL121,E121,F121,G121,E122,F122,G122,FALSE))</f>
        <v>59.876345432060134</v>
      </c>
      <c r="AM122" s="304">
        <f>IF(E122="","",ProjCumE(AM121,E121,F121,G121,E122,F122,G122,FALSE))</f>
        <v>50.679059278800437</v>
      </c>
      <c r="AN122" s="303">
        <f t="shared" si="41"/>
        <v>44.01</v>
      </c>
      <c r="AO122" s="303" t="str">
        <f>IF(E122="","",ProjActiveTargetMdEx(D122,W122,V122,ProjTargets_MD,ProjTargets_INC,ProjTargets_AZM,ProjTargets_TVD,F122,H122))</f>
        <v/>
      </c>
      <c r="AP122" s="201">
        <f>IF(OR(E122="",E122&lt;$U$2),"",ProjBitN(E122,F122,G122,AL122,D122,W122,X122))</f>
        <v>67.519470673210151</v>
      </c>
      <c r="AQ122" s="201">
        <f>IF(OR(E122="",E122&lt;$U$2),"",ProjBitE(E122,F122,G122,AM122,D122,W122,X122))</f>
        <v>58.062517946907072</v>
      </c>
      <c r="AR122" s="201" t="str">
        <f t="shared" si="37"/>
        <v/>
      </c>
      <c r="AS122" s="201" t="str">
        <f t="shared" si="38"/>
        <v/>
      </c>
      <c r="AT122" s="201" t="str">
        <f t="shared" si="39"/>
        <v/>
      </c>
    </row>
    <row r="123" spans="2:46" s="203" customFormat="1" ht="15" customHeight="1" x14ac:dyDescent="0.3">
      <c r="B123" s="202">
        <f t="shared" si="25"/>
        <v>17</v>
      </c>
      <c r="C123" s="308">
        <f t="shared" si="32"/>
        <v>14.300000000000182</v>
      </c>
      <c r="D123" s="27">
        <v>2986.75</v>
      </c>
      <c r="E123" s="309">
        <f t="shared" si="33"/>
        <v>2969.75</v>
      </c>
      <c r="F123" s="9">
        <v>39.9</v>
      </c>
      <c r="G123" s="9">
        <v>43.98</v>
      </c>
      <c r="H123" s="310">
        <f t="shared" si="26"/>
        <v>2950.5085382466682</v>
      </c>
      <c r="I123" s="310">
        <f t="shared" si="40"/>
        <v>2178.2585382466682</v>
      </c>
      <c r="J123" s="311">
        <f t="shared" si="34"/>
        <v>5.5176219991772113</v>
      </c>
      <c r="K123" s="312">
        <f t="shared" si="35"/>
        <v>5.5174825174824376</v>
      </c>
      <c r="L123" s="312">
        <f t="shared" si="36"/>
        <v>-6.2937062937064525E-2</v>
      </c>
      <c r="M123" s="312">
        <f t="shared" si="27"/>
        <v>14.300000000000182</v>
      </c>
      <c r="N123" s="313">
        <f t="shared" si="28"/>
        <v>0.40740014635126354</v>
      </c>
      <c r="O123" s="314" t="str">
        <f t="shared" si="29"/>
        <v>L</v>
      </c>
      <c r="P123" s="315">
        <f t="shared" si="30"/>
        <v>0.18391608391608125</v>
      </c>
      <c r="Q123" s="316">
        <f t="shared" si="31"/>
        <v>5.5176219991772113</v>
      </c>
      <c r="R123" s="10">
        <f t="shared" si="23"/>
        <v>2986.75</v>
      </c>
      <c r="S123" s="310">
        <f t="shared" si="24"/>
        <v>2986.75</v>
      </c>
      <c r="T123" s="9">
        <v>0</v>
      </c>
      <c r="U123" s="8" t="s">
        <v>746</v>
      </c>
      <c r="V123" s="197">
        <f>IF(E123="","",ProjTvdAtBit(E123,F123,G123,H123,D123,W123,X123))</f>
        <v>2963.2720711337529</v>
      </c>
      <c r="W123" s="317">
        <f>IF(E123="","",ProjIncAtBit(F123,J123,C123,M123,AJ123,AK123,AI123,$U$13:$U$505))</f>
        <v>42.302656887974905</v>
      </c>
      <c r="X123" s="412">
        <f>IF(E123="","",ProjAzmAtBit(F123,G123,J123,C123,M123,AJ123,AK123,N123,O123,AI123,$U$13:$U$505))</f>
        <v>43.98</v>
      </c>
      <c r="Y123" s="569"/>
      <c r="Z123" s="571">
        <v>14.3</v>
      </c>
      <c r="AA123" s="468" t="str">
        <f t="shared" si="42"/>
        <v/>
      </c>
      <c r="AB123" s="476" t="str">
        <f t="shared" si="43"/>
        <v/>
      </c>
      <c r="AC123" s="466"/>
      <c r="AD123" s="471"/>
      <c r="AE123" s="472"/>
      <c r="AI123" s="201">
        <f>IF(E123="","",ProjRollingMotorOut($Q$13:Q123,$M$13:M123))</f>
        <v>5.2612924554195732</v>
      </c>
      <c r="AJ123" s="409">
        <f>IF(OR(E123="",D123=""),0,ProjSlideMetersBetween(E123,D123,$R$13:$R$505,$S$13:$S$505,$U$13:$U$505))</f>
        <v>13.699999999999818</v>
      </c>
      <c r="AK123" s="409">
        <f>IF(U123="","",ProjParseTF(U123))</f>
        <v>0</v>
      </c>
      <c r="AL123" s="213">
        <f>IF(E123="","",ProjCumN(AL122,E122,F122,G122,E123,F123,G123,FALSE))</f>
        <v>66.291838791972864</v>
      </c>
      <c r="AM123" s="304">
        <f>IF(E123="","",ProjCumE(AM122,E122,F122,G122,E123,F123,G123,FALSE))</f>
        <v>56.873253967573348</v>
      </c>
      <c r="AN123" s="303">
        <f t="shared" si="41"/>
        <v>43.98</v>
      </c>
      <c r="AO123" s="303" t="str">
        <f>IF(E123="","",ProjActiveTargetMdEx(D123,W123,V123,ProjTargets_MD,ProjTargets_INC,ProjTargets_AZM,ProjTargets_TVD,F123,H123))</f>
        <v/>
      </c>
      <c r="AP123" s="201">
        <f>IF(OR(E123="",E123&lt;$U$2),"",ProjBitN(E123,F123,G123,AL123,D123,W123,X123))</f>
        <v>74.33306766978346</v>
      </c>
      <c r="AQ123" s="201">
        <f>IF(OR(E123="",E123&lt;$U$2),"",ProjBitE(E123,F123,G123,AM123,D123,W123,X123))</f>
        <v>64.633155734592464</v>
      </c>
      <c r="AR123" s="201" t="str">
        <f t="shared" si="37"/>
        <v/>
      </c>
      <c r="AS123" s="201" t="str">
        <f t="shared" si="38"/>
        <v/>
      </c>
      <c r="AT123" s="201" t="str">
        <f t="shared" si="39"/>
        <v/>
      </c>
    </row>
    <row r="124" spans="2:46" s="203" customFormat="1" x14ac:dyDescent="0.3">
      <c r="B124" s="202">
        <f t="shared" si="25"/>
        <v>17</v>
      </c>
      <c r="C124" s="308">
        <f t="shared" si="32"/>
        <v>5.4499999999998181</v>
      </c>
      <c r="D124" s="27">
        <v>2992.2</v>
      </c>
      <c r="E124" s="309">
        <f t="shared" si="33"/>
        <v>2975.2</v>
      </c>
      <c r="F124" s="9">
        <v>41.26</v>
      </c>
      <c r="G124" s="9">
        <v>43.42</v>
      </c>
      <c r="H124" s="310">
        <f t="shared" si="26"/>
        <v>2954.6478046581678</v>
      </c>
      <c r="I124" s="310">
        <f t="shared" si="40"/>
        <v>2182.3978046581678</v>
      </c>
      <c r="J124" s="311">
        <f t="shared" si="34"/>
        <v>7.7500820778730475</v>
      </c>
      <c r="K124" s="312">
        <f t="shared" si="35"/>
        <v>7.4862385321103382</v>
      </c>
      <c r="L124" s="312">
        <f t="shared" si="36"/>
        <v>-3.0825688073395261</v>
      </c>
      <c r="M124" s="312">
        <f t="shared" si="27"/>
        <v>5.4499999999998181</v>
      </c>
      <c r="N124" s="313">
        <f t="shared" si="28"/>
        <v>14.993311773213678</v>
      </c>
      <c r="O124" s="314" t="str">
        <f t="shared" si="29"/>
        <v>L</v>
      </c>
      <c r="P124" s="315">
        <f t="shared" si="30"/>
        <v>0.24954128440367795</v>
      </c>
      <c r="Q124" s="316">
        <f t="shared" si="31"/>
        <v>7.7500820778730475</v>
      </c>
      <c r="R124" s="10">
        <f t="shared" si="23"/>
        <v>2992.2</v>
      </c>
      <c r="S124" s="310">
        <f t="shared" si="24"/>
        <v>2992.2</v>
      </c>
      <c r="T124" s="9">
        <v>0</v>
      </c>
      <c r="U124" s="8" t="s">
        <v>746</v>
      </c>
      <c r="V124" s="197">
        <f>IF(E124="","",ProjTvdAtBit(E124,F124,G124,H124,D124,W124,X124))</f>
        <v>2967.1770203240367</v>
      </c>
      <c r="W124" s="317">
        <f>IF(E124="","",ProjIncAtBit(F124,J124,C124,M124,AJ124,AK124,AI124,$U$13:$U$505))</f>
        <v>42.92332413411166</v>
      </c>
      <c r="X124" s="412">
        <f>IF(E124="","",ProjAzmAtBit(F124,G124,J124,C124,M124,AJ124,AK124,N124,O124,AI124,$U$13:$U$505))</f>
        <v>43.42</v>
      </c>
      <c r="Y124" s="569"/>
      <c r="Z124" s="571">
        <v>5.45</v>
      </c>
      <c r="AA124" s="468" t="str">
        <f t="shared" si="42"/>
        <v/>
      </c>
      <c r="AB124" s="476" t="str">
        <f t="shared" si="43"/>
        <v/>
      </c>
      <c r="AC124" s="466"/>
      <c r="AD124" s="471"/>
      <c r="AE124" s="472"/>
      <c r="AI124" s="201">
        <f>IF(E124="","",ProjRollingMotorOut($Q$13:Q124,$M$13:M124))</f>
        <v>6.0484513967696669</v>
      </c>
      <c r="AJ124" s="409">
        <f>IF(OR(E124="",D124=""),0,ProjSlideMetersBetween(E124,D124,$R$13:$R$505,$S$13:$S$505,$U$13:$U$505))</f>
        <v>8.25</v>
      </c>
      <c r="AK124" s="409">
        <f>IF(U124="","",ProjParseTF(U124))</f>
        <v>0</v>
      </c>
      <c r="AL124" s="213">
        <f>IF(E124="","",ProjCumN(AL123,E123,F123,G123,E124,F124,G124,FALSE))</f>
        <v>68.8550397354106</v>
      </c>
      <c r="AM124" s="304">
        <f>IF(E124="","",ProjCumE(AM123,E123,F123,G123,E124,F124,G124,FALSE))</f>
        <v>59.322369917646583</v>
      </c>
      <c r="AN124" s="303">
        <f t="shared" si="41"/>
        <v>43.42</v>
      </c>
      <c r="AO124" s="303" t="str">
        <f>IF(E124="","",ProjActiveTargetMdEx(D124,W124,V124,ProjTargets_MD,ProjTargets_INC,ProjTargets_AZM,ProjTargets_TVD,F124,H124))</f>
        <v/>
      </c>
      <c r="AP124" s="201">
        <f>IF(OR(E124="",E124&lt;$U$2),"",ProjBitN(E124,F124,G124,AL124,D124,W124,X124))</f>
        <v>77.13163674944289</v>
      </c>
      <c r="AQ124" s="201">
        <f>IF(OR(E124="",E124&lt;$U$2),"",ProjBitE(E124,F124,G124,AM124,D124,W124,X124))</f>
        <v>67.154633109260644</v>
      </c>
      <c r="AR124" s="201" t="str">
        <f t="shared" si="37"/>
        <v/>
      </c>
      <c r="AS124" s="201" t="str">
        <f t="shared" si="38"/>
        <v/>
      </c>
      <c r="AT124" s="201" t="str">
        <f t="shared" si="39"/>
        <v/>
      </c>
    </row>
    <row r="125" spans="2:46" s="203" customFormat="1" ht="15" customHeight="1" x14ac:dyDescent="0.3">
      <c r="B125" s="202">
        <f t="shared" si="25"/>
        <v>17</v>
      </c>
      <c r="C125" s="308">
        <f t="shared" si="32"/>
        <v>14.5</v>
      </c>
      <c r="D125" s="27">
        <v>3006.7</v>
      </c>
      <c r="E125" s="309">
        <f t="shared" si="33"/>
        <v>2989.7</v>
      </c>
      <c r="F125" s="9">
        <v>41.26</v>
      </c>
      <c r="G125" s="9">
        <v>41.97</v>
      </c>
      <c r="H125" s="310">
        <f t="shared" si="26"/>
        <v>2965.5478130760489</v>
      </c>
      <c r="I125" s="310">
        <f t="shared" si="40"/>
        <v>2193.2978130760489</v>
      </c>
      <c r="J125" s="311">
        <f t="shared" si="34"/>
        <v>1.9784012424240296</v>
      </c>
      <c r="K125" s="312">
        <f t="shared" si="35"/>
        <v>0</v>
      </c>
      <c r="L125" s="312">
        <f t="shared" si="36"/>
        <v>-3.0000000000000062</v>
      </c>
      <c r="M125" s="312">
        <f t="shared" si="27"/>
        <v>8.25</v>
      </c>
      <c r="N125" s="313">
        <f t="shared" si="28"/>
        <v>90</v>
      </c>
      <c r="O125" s="314" t="str">
        <f t="shared" si="29"/>
        <v>L</v>
      </c>
      <c r="P125" s="315">
        <f t="shared" si="30"/>
        <v>0</v>
      </c>
      <c r="Q125" s="316">
        <f t="shared" si="31"/>
        <v>3.4771900624422338</v>
      </c>
      <c r="R125" s="10">
        <v>3013</v>
      </c>
      <c r="S125" s="310">
        <f t="shared" si="24"/>
        <v>3021</v>
      </c>
      <c r="T125" s="9">
        <v>8</v>
      </c>
      <c r="U125" s="8" t="s">
        <v>746</v>
      </c>
      <c r="V125" s="197">
        <f>IF(E125="","",ProjTvdAtBit(E125,F125,G125,H125,D125,W125,X125))</f>
        <v>2978.3271332901163</v>
      </c>
      <c r="W125" s="317">
        <f>IF(E125="","",ProjIncAtBit(F125,J125,C125,M125,AJ125,AK125,AI125,$U$13:$U$505))</f>
        <v>41.26</v>
      </c>
      <c r="X125" s="412">
        <f>IF(E125="","",ProjAzmAtBit(F125,G125,J125,C125,M125,AJ125,AK125,N125,O125,AI125,$U$13:$U$505))</f>
        <v>41.97</v>
      </c>
      <c r="Y125" s="569"/>
      <c r="Z125" s="571">
        <v>6.5</v>
      </c>
      <c r="AA125" s="468" t="str">
        <f t="shared" si="42"/>
        <v/>
      </c>
      <c r="AB125" s="476" t="str">
        <f t="shared" si="43"/>
        <v/>
      </c>
      <c r="AC125" s="466"/>
      <c r="AD125" s="471"/>
      <c r="AE125" s="472"/>
      <c r="AI125" s="201">
        <f>IF(E125="","",ProjRollingMotorOut($Q$13:Q125,$M$13:M125))</f>
        <v>5.8385066364653389</v>
      </c>
      <c r="AJ125" s="409">
        <f>IF(OR(E125="",D125=""),0,ProjSlideMetersBetween(E125,D125,$R$13:$R$505,$S$13:$S$505,$U$13:$U$505))</f>
        <v>0</v>
      </c>
      <c r="AK125" s="409">
        <f>IF(U125="","",ProjParseTF(U125))</f>
        <v>0</v>
      </c>
      <c r="AL125" s="213">
        <f>IF(E125="","",ProjCumN(AL124,E124,F124,G124,E125,F125,G125,FALSE))</f>
        <v>75.882765821480618</v>
      </c>
      <c r="AM125" s="304">
        <f>IF(E125="","",ProjCumE(AM124,E124,F124,G124,E125,F125,G125,FALSE))</f>
        <v>65.806233489064212</v>
      </c>
      <c r="AN125" s="303">
        <f t="shared" si="41"/>
        <v>41.97</v>
      </c>
      <c r="AO125" s="303" t="str">
        <f>IF(E125="","",ProjActiveTargetMdEx(D125,W125,V125,ProjTargets_MD,ProjTargets_INC,ProjTargets_AZM,ProjTargets_TVD,F125,H125))</f>
        <v/>
      </c>
      <c r="AP125" s="201">
        <f>IF(OR(E125="",E125&lt;$U$2),"",ProjBitN(E125,F125,G125,AL125,D125,W125,X125))</f>
        <v>84.218170526207601</v>
      </c>
      <c r="AQ125" s="201">
        <f>IF(OR(E125="",E125&lt;$U$2),"",ProjBitE(E125,F125,G125,AM125,D125,W125,X125))</f>
        <v>73.303566566548554</v>
      </c>
      <c r="AR125" s="201" t="str">
        <f t="shared" si="37"/>
        <v/>
      </c>
      <c r="AS125" s="201" t="str">
        <f t="shared" si="38"/>
        <v/>
      </c>
      <c r="AT125" s="201" t="str">
        <f t="shared" si="39"/>
        <v/>
      </c>
    </row>
    <row r="126" spans="2:46" s="203" customFormat="1" ht="15" customHeight="1" x14ac:dyDescent="0.3">
      <c r="B126" s="202">
        <f t="shared" si="25"/>
        <v>17</v>
      </c>
      <c r="C126" s="308">
        <f t="shared" si="32"/>
        <v>14.300000000000182</v>
      </c>
      <c r="D126" s="27">
        <v>3021</v>
      </c>
      <c r="E126" s="309">
        <f t="shared" si="33"/>
        <v>3004</v>
      </c>
      <c r="F126" s="9"/>
      <c r="G126" s="9"/>
      <c r="H126" s="310" t="str">
        <f t="shared" si="26"/>
        <v/>
      </c>
      <c r="I126" s="310" t="str">
        <f t="shared" si="40"/>
        <v xml:space="preserve">  </v>
      </c>
      <c r="J126" s="311" t="str">
        <f t="shared" si="34"/>
        <v/>
      </c>
      <c r="K126" s="312" t="str">
        <f t="shared" si="35"/>
        <v xml:space="preserve"> </v>
      </c>
      <c r="L126" s="312" t="str">
        <f t="shared" si="36"/>
        <v/>
      </c>
      <c r="M126" s="312">
        <f t="shared" si="27"/>
        <v>0</v>
      </c>
      <c r="N126" s="313" t="str">
        <f t="shared" si="28"/>
        <v/>
      </c>
      <c r="O126" s="314" t="str">
        <f t="shared" si="29"/>
        <v/>
      </c>
      <c r="P126" s="315" t="str">
        <f t="shared" si="30"/>
        <v/>
      </c>
      <c r="Q126" s="316" t="str">
        <f t="shared" si="31"/>
        <v/>
      </c>
      <c r="R126" s="10" t="str">
        <f t="shared" si="23"/>
        <v/>
      </c>
      <c r="S126" s="310" t="str">
        <f t="shared" si="24"/>
        <v/>
      </c>
      <c r="T126" s="9"/>
      <c r="U126" s="8" t="s">
        <v>759</v>
      </c>
      <c r="V126" s="197" t="str">
        <f>IF(E126="","",ProjTvdAtBit(E126,F126,G126,H126,D126,W126,X126))</f>
        <v/>
      </c>
      <c r="W126" s="317" t="str">
        <f>IF(E126="","",ProjIncAtBit(F126,J126,C126,M126,AJ126,AK126,AI126,$U$13:$U$505))</f>
        <v/>
      </c>
      <c r="X126" s="412" t="str">
        <f>IF(E126="","",ProjAzmAtBit(F126,G126,J126,C126,M126,AJ126,AK126,N126,O126,AI126,$U$13:$U$505))</f>
        <v/>
      </c>
      <c r="Y126" s="569"/>
      <c r="Z126" s="571">
        <v>14.3</v>
      </c>
      <c r="AA126" s="468" t="str">
        <f t="shared" si="42"/>
        <v/>
      </c>
      <c r="AB126" s="476" t="str">
        <f t="shared" si="43"/>
        <v/>
      </c>
      <c r="AC126" s="466"/>
      <c r="AD126" s="471"/>
      <c r="AE126" s="472"/>
      <c r="AI126" s="201">
        <f>IF(E126="","",ProjRollingMotorOut($Q$13:Q126,$M$13:M126))</f>
        <v>5.8385066364653389</v>
      </c>
      <c r="AJ126" s="409">
        <f>IF(OR(E126="",D126=""),0,ProjSlideMetersBetween(E126,D126,$R$13:$R$505,$S$13:$S$505,$U$13:$U$505))</f>
        <v>8</v>
      </c>
      <c r="AK126" s="409">
        <f>IF(U126="","",ProjParseTF(U126))</f>
        <v>-30</v>
      </c>
      <c r="AL126" s="213" t="str">
        <f>IF(E126="","",ProjCumN(AL125,E125,F125,G125,E126,F126,G126,FALSE))</f>
        <v/>
      </c>
      <c r="AM126" s="304" t="str">
        <f>IF(E126="","",ProjCumE(AM125,E125,F125,G125,E126,F126,G126,FALSE))</f>
        <v/>
      </c>
      <c r="AN126" s="303" t="str">
        <f t="shared" si="41"/>
        <v/>
      </c>
      <c r="AO126" s="303">
        <f>IF(E126="","",ProjActiveTargetMdEx(D126,W126,V126,ProjTargets_MD,ProjTargets_INC,ProjTargets_AZM,ProjTargets_TVD,F126,H126))</f>
        <v>3217.37</v>
      </c>
      <c r="AP126" s="201" t="str">
        <f>IF(OR(E126="",E126&lt;$U$2),"",ProjBitN(E126,F126,G126,AL126,D126,W126,X126))</f>
        <v/>
      </c>
      <c r="AQ126" s="201" t="str">
        <f>IF(OR(E126="",E126&lt;$U$2),"",ProjBitE(E126,F126,G126,AM126,D126,W126,X126))</f>
        <v/>
      </c>
      <c r="AR126" s="201" t="str">
        <f t="shared" si="37"/>
        <v/>
      </c>
      <c r="AS126" s="201" t="str">
        <f t="shared" si="38"/>
        <v/>
      </c>
      <c r="AT126" s="201" t="str">
        <f t="shared" si="39"/>
        <v/>
      </c>
    </row>
    <row r="127" spans="2:46" s="203" customFormat="1" ht="15" customHeight="1" x14ac:dyDescent="0.3">
      <c r="B127" s="202">
        <f t="shared" si="25"/>
        <v>17</v>
      </c>
      <c r="C127" s="308">
        <f t="shared" si="32"/>
        <v>14.5</v>
      </c>
      <c r="D127" s="27">
        <v>3035.5</v>
      </c>
      <c r="E127" s="309">
        <f t="shared" si="33"/>
        <v>3018.5</v>
      </c>
      <c r="F127" s="9"/>
      <c r="G127" s="9"/>
      <c r="H127" s="310" t="str">
        <f t="shared" si="26"/>
        <v/>
      </c>
      <c r="I127" s="310" t="str">
        <f t="shared" si="40"/>
        <v xml:space="preserve">  </v>
      </c>
      <c r="J127" s="311" t="str">
        <f t="shared" si="34"/>
        <v/>
      </c>
      <c r="K127" s="312" t="str">
        <f t="shared" si="35"/>
        <v xml:space="preserve"> </v>
      </c>
      <c r="L127" s="312" t="str">
        <f t="shared" si="36"/>
        <v/>
      </c>
      <c r="M127" s="312">
        <f t="shared" si="27"/>
        <v>5.5</v>
      </c>
      <c r="N127" s="313" t="str">
        <f t="shared" si="28"/>
        <v/>
      </c>
      <c r="O127" s="314" t="str">
        <f t="shared" si="29"/>
        <v/>
      </c>
      <c r="P127" s="315" t="str">
        <f t="shared" si="30"/>
        <v/>
      </c>
      <c r="Q127" s="316" t="str">
        <f t="shared" si="31"/>
        <v/>
      </c>
      <c r="R127" s="10" t="str">
        <f t="shared" si="23"/>
        <v/>
      </c>
      <c r="S127" s="310" t="str">
        <f t="shared" si="24"/>
        <v/>
      </c>
      <c r="T127" s="9"/>
      <c r="U127" s="8" t="s">
        <v>759</v>
      </c>
      <c r="V127" s="197" t="str">
        <f>IF(E127="","",ProjTvdAtBit(E127,F127,G127,H127,D127,W127,X127))</f>
        <v/>
      </c>
      <c r="W127" s="317" t="str">
        <f>IF(E127="","",ProjIncAtBit(F127,J127,C127,M127,AJ127,AK127,AI127,$U$13:$U$505))</f>
        <v/>
      </c>
      <c r="X127" s="412" t="str">
        <f>IF(E127="","",ProjAzmAtBit(F127,G127,J127,C127,M127,AJ127,AK127,N127,O127,AI127,$U$13:$U$505))</f>
        <v/>
      </c>
      <c r="Y127" s="569"/>
      <c r="Z127" s="571">
        <v>14.5</v>
      </c>
      <c r="AA127" s="468" t="str">
        <f t="shared" si="42"/>
        <v/>
      </c>
      <c r="AB127" s="476" t="str">
        <f t="shared" si="43"/>
        <v/>
      </c>
      <c r="AC127" s="466"/>
      <c r="AD127" s="471"/>
      <c r="AE127" s="472"/>
      <c r="AI127" s="201">
        <f>IF(E127="","",ProjRollingMotorOut($Q$13:Q127,$M$13:M127))</f>
        <v>5.8385066364653389</v>
      </c>
      <c r="AJ127" s="409">
        <f>IF(OR(E127="",D127=""),0,ProjSlideMetersBetween(E127,D127,$R$13:$R$505,$S$13:$S$505,$U$13:$U$505))</f>
        <v>2.5</v>
      </c>
      <c r="AK127" s="409">
        <f>IF(U127="","",ProjParseTF(U127))</f>
        <v>-30</v>
      </c>
      <c r="AL127" s="213" t="str">
        <f>IF(E127="","",ProjCumN(AL126,E126,F126,G126,E127,F127,G127,FALSE))</f>
        <v/>
      </c>
      <c r="AM127" s="304" t="str">
        <f>IF(E127="","",ProjCumE(AM126,E126,F126,G126,E127,F127,G127,FALSE))</f>
        <v/>
      </c>
      <c r="AN127" s="303" t="str">
        <f t="shared" si="41"/>
        <v/>
      </c>
      <c r="AO127" s="303">
        <f>IF(E127="","",ProjActiveTargetMdEx(D127,W127,V127,ProjTargets_MD,ProjTargets_INC,ProjTargets_AZM,ProjTargets_TVD,F127,H127))</f>
        <v>3217.37</v>
      </c>
      <c r="AP127" s="201" t="str">
        <f>IF(OR(E127="",E127&lt;$U$2),"",ProjBitN(E127,F127,G127,AL127,D127,W127,X127))</f>
        <v/>
      </c>
      <c r="AQ127" s="201" t="str">
        <f>IF(OR(E127="",E127&lt;$U$2),"",ProjBitE(E127,F127,G127,AM127,D127,W127,X127))</f>
        <v/>
      </c>
      <c r="AR127" s="201" t="str">
        <f t="shared" si="37"/>
        <v/>
      </c>
      <c r="AS127" s="201" t="str">
        <f t="shared" si="38"/>
        <v/>
      </c>
      <c r="AT127" s="201" t="str">
        <f t="shared" si="39"/>
        <v/>
      </c>
    </row>
    <row r="128" spans="2:46" s="203" customFormat="1" ht="15" customHeight="1" x14ac:dyDescent="0.3">
      <c r="B128" s="202">
        <f t="shared" si="25"/>
        <v>17</v>
      </c>
      <c r="C128" s="308">
        <f t="shared" si="32"/>
        <v>14.159999999999854</v>
      </c>
      <c r="D128" s="27">
        <v>3049.66</v>
      </c>
      <c r="E128" s="309">
        <f t="shared" si="33"/>
        <v>3032.66</v>
      </c>
      <c r="F128" s="9"/>
      <c r="G128" s="9"/>
      <c r="H128" s="310" t="str">
        <f t="shared" si="26"/>
        <v/>
      </c>
      <c r="I128" s="310" t="str">
        <f t="shared" si="40"/>
        <v xml:space="preserve">  </v>
      </c>
      <c r="J128" s="311" t="str">
        <f t="shared" si="34"/>
        <v/>
      </c>
      <c r="K128" s="312" t="str">
        <f t="shared" si="35"/>
        <v xml:space="preserve"> </v>
      </c>
      <c r="L128" s="312" t="str">
        <f t="shared" si="36"/>
        <v/>
      </c>
      <c r="M128" s="312">
        <f t="shared" si="27"/>
        <v>2.5</v>
      </c>
      <c r="N128" s="313" t="str">
        <f t="shared" si="28"/>
        <v/>
      </c>
      <c r="O128" s="314" t="str">
        <f t="shared" si="29"/>
        <v/>
      </c>
      <c r="P128" s="315" t="str">
        <f t="shared" si="30"/>
        <v/>
      </c>
      <c r="Q128" s="316" t="str">
        <f t="shared" si="31"/>
        <v/>
      </c>
      <c r="R128" s="10" t="str">
        <f t="shared" si="23"/>
        <v/>
      </c>
      <c r="S128" s="310" t="str">
        <f t="shared" si="24"/>
        <v/>
      </c>
      <c r="T128" s="9"/>
      <c r="U128" s="8" t="s">
        <v>751</v>
      </c>
      <c r="V128" s="197" t="str">
        <f>IF(E128="","",ProjTvdAtBit(E128,F128,G128,H128,D128,W128,X128))</f>
        <v/>
      </c>
      <c r="W128" s="317" t="str">
        <f>IF(E128="","",ProjIncAtBit(F128,J128,C128,M128,AJ128,AK128,AI128,$U$13:$U$505))</f>
        <v/>
      </c>
      <c r="X128" s="412" t="str">
        <f>IF(E128="","",ProjAzmAtBit(F128,G128,J128,C128,M128,AJ128,AK128,N128,O128,AI128,$U$13:$U$505))</f>
        <v/>
      </c>
      <c r="Y128" s="569"/>
      <c r="Z128" s="571">
        <v>14.16</v>
      </c>
      <c r="AA128" s="468" t="str">
        <f t="shared" si="42"/>
        <v/>
      </c>
      <c r="AB128" s="476" t="str">
        <f t="shared" si="43"/>
        <v/>
      </c>
      <c r="AC128" s="466"/>
      <c r="AD128" s="471"/>
      <c r="AE128" s="472"/>
      <c r="AI128" s="201">
        <f>IF(E128="","",ProjRollingMotorOut($Q$13:Q128,$M$13:M128))</f>
        <v>5.8385066364653389</v>
      </c>
      <c r="AJ128" s="409">
        <f>IF(OR(E128="",D128=""),0,ProjSlideMetersBetween(E128,D128,$R$13:$R$505,$S$13:$S$505,$U$13:$U$505))</f>
        <v>0</v>
      </c>
      <c r="AK128" s="409">
        <f>IF(U128="","",ProjParseTF(U128))</f>
        <v>-20</v>
      </c>
      <c r="AL128" s="213" t="str">
        <f>IF(E128="","",ProjCumN(AL127,E127,F127,G127,E128,F128,G128,FALSE))</f>
        <v/>
      </c>
      <c r="AM128" s="304" t="str">
        <f>IF(E128="","",ProjCumE(AM127,E127,F127,G127,E128,F128,G128,FALSE))</f>
        <v/>
      </c>
      <c r="AN128" s="303" t="str">
        <f t="shared" si="41"/>
        <v/>
      </c>
      <c r="AO128" s="303">
        <f>IF(E128="","",ProjActiveTargetMdEx(D128,W128,V128,ProjTargets_MD,ProjTargets_INC,ProjTargets_AZM,ProjTargets_TVD,F128,H128))</f>
        <v>3217.37</v>
      </c>
      <c r="AP128" s="201" t="str">
        <f>IF(OR(E128="",E128&lt;$U$2),"",ProjBitN(E128,F128,G128,AL128,D128,W128,X128))</f>
        <v/>
      </c>
      <c r="AQ128" s="201" t="str">
        <f>IF(OR(E128="",E128&lt;$U$2),"",ProjBitE(E128,F128,G128,AM128,D128,W128,X128))</f>
        <v/>
      </c>
      <c r="AR128" s="201" t="str">
        <f t="shared" si="37"/>
        <v/>
      </c>
      <c r="AS128" s="201" t="str">
        <f t="shared" si="38"/>
        <v/>
      </c>
      <c r="AT128" s="201" t="str">
        <f t="shared" si="39"/>
        <v/>
      </c>
    </row>
    <row r="129" spans="2:46" s="203" customFormat="1" ht="15" customHeight="1" x14ac:dyDescent="0.3">
      <c r="B129" s="202">
        <f t="shared" si="25"/>
        <v>17</v>
      </c>
      <c r="C129" s="308">
        <f t="shared" si="32"/>
        <v>14.5</v>
      </c>
      <c r="D129" s="27">
        <v>3064.16</v>
      </c>
      <c r="E129" s="309">
        <f t="shared" si="33"/>
        <v>3047.16</v>
      </c>
      <c r="F129" s="9"/>
      <c r="G129" s="9"/>
      <c r="H129" s="310" t="str">
        <f t="shared" si="26"/>
        <v/>
      </c>
      <c r="I129" s="310" t="str">
        <f t="shared" si="40"/>
        <v xml:space="preserve">  </v>
      </c>
      <c r="J129" s="311" t="str">
        <f t="shared" si="34"/>
        <v/>
      </c>
      <c r="K129" s="312" t="str">
        <f t="shared" si="35"/>
        <v xml:space="preserve"> </v>
      </c>
      <c r="L129" s="312" t="str">
        <f t="shared" si="36"/>
        <v/>
      </c>
      <c r="M129" s="312" t="str">
        <f t="shared" si="27"/>
        <v/>
      </c>
      <c r="N129" s="313" t="str">
        <f t="shared" si="28"/>
        <v/>
      </c>
      <c r="O129" s="314" t="str">
        <f t="shared" si="29"/>
        <v/>
      </c>
      <c r="P129" s="315" t="str">
        <f t="shared" si="30"/>
        <v/>
      </c>
      <c r="Q129" s="316" t="str">
        <f t="shared" si="31"/>
        <v/>
      </c>
      <c r="R129" s="10" t="str">
        <f t="shared" si="23"/>
        <v/>
      </c>
      <c r="S129" s="310" t="str">
        <f t="shared" si="24"/>
        <v/>
      </c>
      <c r="T129" s="9"/>
      <c r="U129" s="8" t="s">
        <v>752</v>
      </c>
      <c r="V129" s="197" t="str">
        <f>IF(E129="","",ProjTvdAtBit(E129,F129,G129,H129,D129,W129,X129))</f>
        <v/>
      </c>
      <c r="W129" s="317" t="str">
        <f>IF(E129="","",ProjIncAtBit(F129,J129,C129,M129,AJ129,AK129,AI129,$U$13:$U$505))</f>
        <v/>
      </c>
      <c r="X129" s="412" t="str">
        <f>IF(E129="","",ProjAzmAtBit(F129,G129,J129,C129,M129,AJ129,AK129,N129,O129,AI129,$U$13:$U$505))</f>
        <v/>
      </c>
      <c r="Y129" s="569"/>
      <c r="Z129" s="571">
        <v>14.5</v>
      </c>
      <c r="AA129" s="468" t="str">
        <f t="shared" si="42"/>
        <v/>
      </c>
      <c r="AB129" s="476" t="str">
        <f t="shared" si="43"/>
        <v/>
      </c>
      <c r="AC129" s="466"/>
      <c r="AD129" s="471"/>
      <c r="AE129" s="472"/>
      <c r="AI129" s="201">
        <f>IF(E129="","",ProjRollingMotorOut($Q$13:Q129,$M$13:M129))</f>
        <v>5.8385066364653389</v>
      </c>
      <c r="AJ129" s="409">
        <f>IF(OR(E129="",D129=""),0,ProjSlideMetersBetween(E129,D129,$R$13:$R$505,$S$13:$S$505,$U$13:$U$505))</f>
        <v>0</v>
      </c>
      <c r="AK129" s="409">
        <f>IF(U129="","",ProjParseTF(U129))</f>
        <v>-10</v>
      </c>
      <c r="AL129" s="213" t="str">
        <f>IF(E129="","",ProjCumN(AL128,E128,F128,G128,E129,F129,G129,FALSE))</f>
        <v/>
      </c>
      <c r="AM129" s="304" t="str">
        <f>IF(E129="","",ProjCumE(AM128,E128,F128,G128,E129,F129,G129,FALSE))</f>
        <v/>
      </c>
      <c r="AN129" s="303" t="str">
        <f t="shared" si="41"/>
        <v/>
      </c>
      <c r="AO129" s="303">
        <f>IF(E129="","",ProjActiveTargetMdEx(D129,W129,V129,ProjTargets_MD,ProjTargets_INC,ProjTargets_AZM,ProjTargets_TVD,F129,H129))</f>
        <v>3217.37</v>
      </c>
      <c r="AP129" s="201" t="str">
        <f>IF(OR(E129="",E129&lt;$U$2),"",ProjBitN(E129,F129,G129,AL129,D129,W129,X129))</f>
        <v/>
      </c>
      <c r="AQ129" s="201" t="str">
        <f>IF(OR(E129="",E129&lt;$U$2),"",ProjBitE(E129,F129,G129,AM129,D129,W129,X129))</f>
        <v/>
      </c>
      <c r="AR129" s="201" t="str">
        <f t="shared" si="37"/>
        <v/>
      </c>
      <c r="AS129" s="201" t="str">
        <f t="shared" si="38"/>
        <v/>
      </c>
      <c r="AT129" s="201" t="str">
        <f t="shared" si="39"/>
        <v/>
      </c>
    </row>
    <row r="130" spans="2:46" s="203" customFormat="1" ht="15" customHeight="1" x14ac:dyDescent="0.3">
      <c r="B130" s="202">
        <f t="shared" si="25"/>
        <v>17</v>
      </c>
      <c r="C130" s="308">
        <f t="shared" si="32"/>
        <v>14.25</v>
      </c>
      <c r="D130" s="27">
        <v>3078.41</v>
      </c>
      <c r="E130" s="309">
        <f t="shared" si="33"/>
        <v>3061.41</v>
      </c>
      <c r="F130" s="9"/>
      <c r="G130" s="9"/>
      <c r="H130" s="310" t="str">
        <f t="shared" si="26"/>
        <v/>
      </c>
      <c r="I130" s="310" t="str">
        <f t="shared" si="40"/>
        <v xml:space="preserve">  </v>
      </c>
      <c r="J130" s="311" t="str">
        <f t="shared" si="34"/>
        <v/>
      </c>
      <c r="K130" s="312" t="str">
        <f t="shared" si="35"/>
        <v xml:space="preserve"> </v>
      </c>
      <c r="L130" s="312" t="str">
        <f t="shared" si="36"/>
        <v/>
      </c>
      <c r="M130" s="312" t="str">
        <f t="shared" si="27"/>
        <v/>
      </c>
      <c r="N130" s="313" t="str">
        <f t="shared" si="28"/>
        <v/>
      </c>
      <c r="O130" s="314" t="str">
        <f t="shared" si="29"/>
        <v/>
      </c>
      <c r="P130" s="315" t="str">
        <f t="shared" si="30"/>
        <v/>
      </c>
      <c r="Q130" s="316" t="str">
        <f t="shared" si="31"/>
        <v/>
      </c>
      <c r="R130" s="10" t="str">
        <f t="shared" si="23"/>
        <v/>
      </c>
      <c r="S130" s="310" t="str">
        <f t="shared" si="24"/>
        <v/>
      </c>
      <c r="T130" s="9"/>
      <c r="U130" s="8" t="s">
        <v>760</v>
      </c>
      <c r="V130" s="197" t="str">
        <f>IF(E130="","",ProjTvdAtBit(E130,F130,G130,H130,D130,W130,X130))</f>
        <v/>
      </c>
      <c r="W130" s="317" t="str">
        <f>IF(E130="","",ProjIncAtBit(F130,J130,C130,M130,AJ130,AK130,AI130,$U$13:$U$505))</f>
        <v/>
      </c>
      <c r="X130" s="412" t="str">
        <f>IF(E130="","",ProjAzmAtBit(F130,G130,J130,C130,M130,AJ130,AK130,N130,O130,AI130,$U$13:$U$505))</f>
        <v/>
      </c>
      <c r="Y130" s="569"/>
      <c r="Z130" s="571">
        <v>14.25</v>
      </c>
      <c r="AA130" s="468" t="str">
        <f t="shared" si="42"/>
        <v/>
      </c>
      <c r="AB130" s="476" t="str">
        <f t="shared" si="43"/>
        <v/>
      </c>
      <c r="AC130" s="466"/>
      <c r="AD130" s="471"/>
      <c r="AE130" s="472"/>
      <c r="AI130" s="201">
        <f>IF(E130="","",ProjRollingMotorOut($Q$13:Q130,$M$13:M130))</f>
        <v>5.8385066364653389</v>
      </c>
      <c r="AJ130" s="409">
        <f>IF(OR(E130="",D130=""),0,ProjSlideMetersBetween(E130,D130,$R$13:$R$505,$S$13:$S$505,$U$13:$U$505))</f>
        <v>0</v>
      </c>
      <c r="AK130" s="409">
        <f>IF(U130="","",ProjParseTF(U130))</f>
        <v>-15</v>
      </c>
      <c r="AL130" s="213" t="str">
        <f>IF(E130="","",ProjCumN(AL129,E129,F129,G129,E130,F130,G130,FALSE))</f>
        <v/>
      </c>
      <c r="AM130" s="304" t="str">
        <f>IF(E130="","",ProjCumE(AM129,E129,F129,G129,E130,F130,G130,FALSE))</f>
        <v/>
      </c>
      <c r="AN130" s="303" t="str">
        <f t="shared" si="41"/>
        <v/>
      </c>
      <c r="AO130" s="303">
        <f>IF(E130="","",ProjActiveTargetMdEx(D130,W130,V130,ProjTargets_MD,ProjTargets_INC,ProjTargets_AZM,ProjTargets_TVD,F130,H130))</f>
        <v>3217.37</v>
      </c>
      <c r="AP130" s="201" t="str">
        <f>IF(OR(E130="",E130&lt;$U$2),"",ProjBitN(E130,F130,G130,AL130,D130,W130,X130))</f>
        <v/>
      </c>
      <c r="AQ130" s="201" t="str">
        <f>IF(OR(E130="",E130&lt;$U$2),"",ProjBitE(E130,F130,G130,AM130,D130,W130,X130))</f>
        <v/>
      </c>
      <c r="AR130" s="201" t="str">
        <f t="shared" si="37"/>
        <v/>
      </c>
      <c r="AS130" s="201" t="str">
        <f t="shared" si="38"/>
        <v/>
      </c>
      <c r="AT130" s="201" t="str">
        <f t="shared" si="39"/>
        <v/>
      </c>
    </row>
    <row r="131" spans="2:46" s="203" customFormat="1" ht="15" customHeight="1" x14ac:dyDescent="0.3">
      <c r="B131" s="202">
        <f t="shared" si="25"/>
        <v>17</v>
      </c>
      <c r="C131" s="308">
        <f t="shared" si="32"/>
        <v>14.5</v>
      </c>
      <c r="D131" s="27">
        <v>3092.91</v>
      </c>
      <c r="E131" s="309">
        <f t="shared" si="33"/>
        <v>3075.91</v>
      </c>
      <c r="F131" s="9"/>
      <c r="G131" s="9"/>
      <c r="H131" s="310" t="str">
        <f t="shared" si="26"/>
        <v/>
      </c>
      <c r="I131" s="310" t="str">
        <f t="shared" si="40"/>
        <v xml:space="preserve">  </v>
      </c>
      <c r="J131" s="311" t="str">
        <f t="shared" si="34"/>
        <v/>
      </c>
      <c r="K131" s="312" t="str">
        <f t="shared" si="35"/>
        <v xml:space="preserve"> </v>
      </c>
      <c r="L131" s="312" t="str">
        <f t="shared" si="36"/>
        <v/>
      </c>
      <c r="M131" s="312" t="str">
        <f t="shared" si="27"/>
        <v/>
      </c>
      <c r="N131" s="313" t="str">
        <f t="shared" si="28"/>
        <v/>
      </c>
      <c r="O131" s="314" t="str">
        <f t="shared" si="29"/>
        <v/>
      </c>
      <c r="P131" s="315" t="str">
        <f t="shared" si="30"/>
        <v/>
      </c>
      <c r="Q131" s="316" t="str">
        <f t="shared" si="31"/>
        <v/>
      </c>
      <c r="R131" s="10" t="str">
        <f t="shared" si="23"/>
        <v/>
      </c>
      <c r="S131" s="310" t="str">
        <f t="shared" si="24"/>
        <v/>
      </c>
      <c r="T131" s="9"/>
      <c r="U131" s="8" t="s">
        <v>760</v>
      </c>
      <c r="V131" s="197" t="str">
        <f>IF(E131="","",ProjTvdAtBit(E131,F131,G131,H131,D131,W131,X131))</f>
        <v/>
      </c>
      <c r="W131" s="317" t="str">
        <f>IF(E131="","",ProjIncAtBit(F131,J131,C131,M131,AJ131,AK131,AI131,$U$13:$U$505))</f>
        <v/>
      </c>
      <c r="X131" s="412" t="str">
        <f>IF(E131="","",ProjAzmAtBit(F131,G131,J131,C131,M131,AJ131,AK131,N131,O131,AI131,$U$13:$U$505))</f>
        <v/>
      </c>
      <c r="Y131" s="569"/>
      <c r="Z131" s="571">
        <v>14.5</v>
      </c>
      <c r="AA131" s="468" t="str">
        <f t="shared" si="42"/>
        <v/>
      </c>
      <c r="AB131" s="476" t="str">
        <f t="shared" si="43"/>
        <v/>
      </c>
      <c r="AC131" s="466"/>
      <c r="AD131" s="471"/>
      <c r="AE131" s="472"/>
      <c r="AI131" s="201">
        <f>IF(E131="","",ProjRollingMotorOut($Q$13:Q131,$M$13:M131))</f>
        <v>5.8385066364653389</v>
      </c>
      <c r="AJ131" s="409">
        <f>IF(OR(E131="",D131=""),0,ProjSlideMetersBetween(E131,D131,$R$13:$R$505,$S$13:$S$505,$U$13:$U$505))</f>
        <v>0</v>
      </c>
      <c r="AK131" s="409">
        <f>IF(U131="","",ProjParseTF(U131))</f>
        <v>-15</v>
      </c>
      <c r="AL131" s="213" t="str">
        <f>IF(E131="","",ProjCumN(AL130,E130,F130,G130,E131,F131,G131,FALSE))</f>
        <v/>
      </c>
      <c r="AM131" s="304" t="str">
        <f>IF(E131="","",ProjCumE(AM130,E130,F130,G130,E131,F131,G131,FALSE))</f>
        <v/>
      </c>
      <c r="AN131" s="303" t="str">
        <f t="shared" si="41"/>
        <v/>
      </c>
      <c r="AO131" s="303">
        <f>IF(E131="","",ProjActiveTargetMdEx(D131,W131,V131,ProjTargets_MD,ProjTargets_INC,ProjTargets_AZM,ProjTargets_TVD,F131,H131))</f>
        <v>3217.37</v>
      </c>
      <c r="AP131" s="201" t="str">
        <f>IF(OR(E131="",E131&lt;$U$2),"",ProjBitN(E131,F131,G131,AL131,D131,W131,X131))</f>
        <v/>
      </c>
      <c r="AQ131" s="201" t="str">
        <f>IF(OR(E131="",E131&lt;$U$2),"",ProjBitE(E131,F131,G131,AM131,D131,W131,X131))</f>
        <v/>
      </c>
      <c r="AR131" s="201" t="str">
        <f t="shared" si="37"/>
        <v/>
      </c>
      <c r="AS131" s="201" t="str">
        <f t="shared" si="38"/>
        <v/>
      </c>
      <c r="AT131" s="201" t="str">
        <f t="shared" si="39"/>
        <v/>
      </c>
    </row>
    <row r="132" spans="2:46" s="203" customFormat="1" ht="15" customHeight="1" x14ac:dyDescent="0.3">
      <c r="B132" s="202">
        <f t="shared" si="25"/>
        <v>17</v>
      </c>
      <c r="C132" s="308">
        <f t="shared" si="32"/>
        <v>14.300000000000182</v>
      </c>
      <c r="D132" s="27">
        <v>3107.21</v>
      </c>
      <c r="E132" s="309">
        <f t="shared" si="33"/>
        <v>3090.21</v>
      </c>
      <c r="F132" s="9"/>
      <c r="G132" s="9"/>
      <c r="H132" s="310" t="str">
        <f t="shared" si="26"/>
        <v/>
      </c>
      <c r="I132" s="310" t="str">
        <f t="shared" si="40"/>
        <v xml:space="preserve">  </v>
      </c>
      <c r="J132" s="311" t="str">
        <f t="shared" si="34"/>
        <v/>
      </c>
      <c r="K132" s="312" t="str">
        <f t="shared" si="35"/>
        <v xml:space="preserve"> </v>
      </c>
      <c r="L132" s="312" t="str">
        <f t="shared" si="36"/>
        <v/>
      </c>
      <c r="M132" s="312" t="str">
        <f t="shared" si="27"/>
        <v/>
      </c>
      <c r="N132" s="313" t="str">
        <f t="shared" si="28"/>
        <v/>
      </c>
      <c r="O132" s="314" t="str">
        <f t="shared" si="29"/>
        <v/>
      </c>
      <c r="P132" s="315" t="str">
        <f t="shared" si="30"/>
        <v/>
      </c>
      <c r="Q132" s="316" t="str">
        <f t="shared" si="31"/>
        <v/>
      </c>
      <c r="R132" s="10" t="str">
        <f t="shared" si="23"/>
        <v/>
      </c>
      <c r="S132" s="310" t="str">
        <f t="shared" si="24"/>
        <v/>
      </c>
      <c r="T132" s="9"/>
      <c r="U132" s="8" t="s">
        <v>759</v>
      </c>
      <c r="V132" s="197" t="str">
        <f>IF(E132="","",ProjTvdAtBit(E132,F132,G132,H132,D132,W132,X132))</f>
        <v/>
      </c>
      <c r="W132" s="317" t="str">
        <f>IF(E132="","",ProjIncAtBit(F132,J132,C132,M132,AJ132,AK132,AI132,$U$13:$U$505))</f>
        <v/>
      </c>
      <c r="X132" s="412" t="str">
        <f>IF(E132="","",ProjAzmAtBit(F132,G132,J132,C132,M132,AJ132,AK132,N132,O132,AI132,$U$13:$U$505))</f>
        <v/>
      </c>
      <c r="Y132" s="569"/>
      <c r="Z132" s="571">
        <v>14.3</v>
      </c>
      <c r="AA132" s="468" t="str">
        <f t="shared" si="42"/>
        <v/>
      </c>
      <c r="AB132" s="476" t="str">
        <f t="shared" si="43"/>
        <v/>
      </c>
      <c r="AC132" s="466"/>
      <c r="AD132" s="471"/>
      <c r="AE132" s="472"/>
      <c r="AI132" s="201">
        <f>IF(E132="","",ProjRollingMotorOut($Q$13:Q132,$M$13:M132))</f>
        <v>5.8385066364653389</v>
      </c>
      <c r="AJ132" s="409">
        <f>IF(OR(E132="",D132=""),0,ProjSlideMetersBetween(E132,D132,$R$13:$R$505,$S$13:$S$505,$U$13:$U$505))</f>
        <v>0</v>
      </c>
      <c r="AK132" s="409">
        <f>IF(U132="","",ProjParseTF(U132))</f>
        <v>-30</v>
      </c>
      <c r="AL132" s="213" t="str">
        <f>IF(E132="","",ProjCumN(AL131,E131,F131,G131,E132,F132,G132,FALSE))</f>
        <v/>
      </c>
      <c r="AM132" s="304" t="str">
        <f>IF(E132="","",ProjCumE(AM131,E131,F131,G131,E132,F132,G132,FALSE))</f>
        <v/>
      </c>
      <c r="AN132" s="303" t="str">
        <f t="shared" si="41"/>
        <v/>
      </c>
      <c r="AO132" s="303">
        <f>IF(E132="","",ProjActiveTargetMdEx(D132,W132,V132,ProjTargets_MD,ProjTargets_INC,ProjTargets_AZM,ProjTargets_TVD,F132,H132))</f>
        <v>3217.37</v>
      </c>
      <c r="AP132" s="201" t="str">
        <f>IF(OR(E132="",E132&lt;$U$2),"",ProjBitN(E132,F132,G132,AL132,D132,W132,X132))</f>
        <v/>
      </c>
      <c r="AQ132" s="201" t="str">
        <f>IF(OR(E132="",E132&lt;$U$2),"",ProjBitE(E132,F132,G132,AM132,D132,W132,X132))</f>
        <v/>
      </c>
      <c r="AR132" s="201" t="str">
        <f t="shared" si="37"/>
        <v/>
      </c>
      <c r="AS132" s="201" t="str">
        <f t="shared" si="38"/>
        <v/>
      </c>
      <c r="AT132" s="201" t="str">
        <f t="shared" si="39"/>
        <v/>
      </c>
    </row>
    <row r="133" spans="2:46" s="203" customFormat="1" ht="15" customHeight="1" x14ac:dyDescent="0.3">
      <c r="B133" s="202">
        <f t="shared" si="25"/>
        <v>17</v>
      </c>
      <c r="C133" s="308">
        <f t="shared" si="32"/>
        <v>14.499999999999545</v>
      </c>
      <c r="D133" s="27">
        <v>3121.7099999999996</v>
      </c>
      <c r="E133" s="309">
        <f t="shared" si="33"/>
        <v>3104.71</v>
      </c>
      <c r="F133" s="9"/>
      <c r="G133" s="9"/>
      <c r="H133" s="310" t="str">
        <f t="shared" si="26"/>
        <v/>
      </c>
      <c r="I133" s="310" t="str">
        <f t="shared" si="40"/>
        <v xml:space="preserve">  </v>
      </c>
      <c r="J133" s="311" t="str">
        <f t="shared" si="34"/>
        <v/>
      </c>
      <c r="K133" s="312" t="str">
        <f t="shared" si="35"/>
        <v xml:space="preserve"> </v>
      </c>
      <c r="L133" s="312" t="str">
        <f t="shared" si="36"/>
        <v/>
      </c>
      <c r="M133" s="312" t="str">
        <f t="shared" si="27"/>
        <v/>
      </c>
      <c r="N133" s="313" t="str">
        <f t="shared" si="28"/>
        <v/>
      </c>
      <c r="O133" s="314" t="str">
        <f t="shared" si="29"/>
        <v/>
      </c>
      <c r="P133" s="315" t="str">
        <f t="shared" si="30"/>
        <v/>
      </c>
      <c r="Q133" s="316" t="str">
        <f t="shared" si="31"/>
        <v/>
      </c>
      <c r="R133" s="10" t="str">
        <f t="shared" si="23"/>
        <v/>
      </c>
      <c r="S133" s="310" t="str">
        <f t="shared" si="24"/>
        <v/>
      </c>
      <c r="T133" s="9"/>
      <c r="U133" s="8" t="s">
        <v>761</v>
      </c>
      <c r="V133" s="197" t="str">
        <f>IF(E133="","",ProjTvdAtBit(E133,F133,G133,H133,D133,W133,X133))</f>
        <v/>
      </c>
      <c r="W133" s="317" t="str">
        <f>IF(E133="","",ProjIncAtBit(F133,J133,C133,M133,AJ133,AK133,AI133,$U$13:$U$505))</f>
        <v/>
      </c>
      <c r="X133" s="412" t="str">
        <f>IF(E133="","",ProjAzmAtBit(F133,G133,J133,C133,M133,AJ133,AK133,N133,O133,AI133,$U$13:$U$505))</f>
        <v/>
      </c>
      <c r="Y133" s="569"/>
      <c r="Z133" s="571">
        <v>14.5</v>
      </c>
      <c r="AA133" s="468" t="str">
        <f t="shared" si="42"/>
        <v/>
      </c>
      <c r="AB133" s="476" t="str">
        <f t="shared" si="43"/>
        <v/>
      </c>
      <c r="AC133" s="466"/>
      <c r="AD133" s="471"/>
      <c r="AE133" s="472"/>
      <c r="AI133" s="201">
        <f>IF(E133="","",ProjRollingMotorOut($Q$13:Q133,$M$13:M133))</f>
        <v>5.8385066364653389</v>
      </c>
      <c r="AJ133" s="409">
        <f>IF(OR(E133="",D133=""),0,ProjSlideMetersBetween(E133,D133,$R$13:$R$505,$S$13:$S$505,$U$13:$U$505))</f>
        <v>0</v>
      </c>
      <c r="AK133" s="409">
        <f>IF(U133="","",ProjParseTF(U133))</f>
        <v>-60</v>
      </c>
      <c r="AL133" s="213" t="str">
        <f>IF(E133="","",ProjCumN(AL132,E132,F132,G132,E133,F133,G133,FALSE))</f>
        <v/>
      </c>
      <c r="AM133" s="304" t="str">
        <f>IF(E133="","",ProjCumE(AM132,E132,F132,G132,E133,F133,G133,FALSE))</f>
        <v/>
      </c>
      <c r="AN133" s="303" t="str">
        <f t="shared" si="41"/>
        <v/>
      </c>
      <c r="AO133" s="303">
        <f>IF(E133="","",ProjActiveTargetMdEx(D133,W133,V133,ProjTargets_MD,ProjTargets_INC,ProjTargets_AZM,ProjTargets_TVD,F133,H133))</f>
        <v>3217.37</v>
      </c>
      <c r="AP133" s="201" t="str">
        <f>IF(OR(E133="",E133&lt;$U$2),"",ProjBitN(E133,F133,G133,AL133,D133,W133,X133))</f>
        <v/>
      </c>
      <c r="AQ133" s="201" t="str">
        <f>IF(OR(E133="",E133&lt;$U$2),"",ProjBitE(E133,F133,G133,AM133,D133,W133,X133))</f>
        <v/>
      </c>
      <c r="AR133" s="201" t="str">
        <f t="shared" si="37"/>
        <v/>
      </c>
      <c r="AS133" s="201" t="str">
        <f t="shared" si="38"/>
        <v/>
      </c>
      <c r="AT133" s="201" t="str">
        <f t="shared" si="39"/>
        <v/>
      </c>
    </row>
    <row r="134" spans="2:46" s="203" customFormat="1" ht="15" customHeight="1" x14ac:dyDescent="0.3">
      <c r="B134" s="202">
        <f t="shared" si="25"/>
        <v>17</v>
      </c>
      <c r="C134" s="308">
        <f t="shared" si="32"/>
        <v>14.260000000000218</v>
      </c>
      <c r="D134" s="27">
        <v>3135.97</v>
      </c>
      <c r="E134" s="309">
        <f t="shared" si="33"/>
        <v>3118.97</v>
      </c>
      <c r="F134" s="9"/>
      <c r="G134" s="9"/>
      <c r="H134" s="310" t="str">
        <f t="shared" si="26"/>
        <v/>
      </c>
      <c r="I134" s="310" t="str">
        <f t="shared" si="40"/>
        <v xml:space="preserve">  </v>
      </c>
      <c r="J134" s="311" t="str">
        <f t="shared" si="34"/>
        <v/>
      </c>
      <c r="K134" s="312" t="str">
        <f t="shared" si="35"/>
        <v xml:space="preserve"> </v>
      </c>
      <c r="L134" s="312" t="str">
        <f t="shared" si="36"/>
        <v/>
      </c>
      <c r="M134" s="312" t="str">
        <f t="shared" si="27"/>
        <v/>
      </c>
      <c r="N134" s="313" t="str">
        <f t="shared" si="28"/>
        <v/>
      </c>
      <c r="O134" s="314" t="str">
        <f t="shared" si="29"/>
        <v/>
      </c>
      <c r="P134" s="315" t="str">
        <f t="shared" si="30"/>
        <v/>
      </c>
      <c r="Q134" s="316" t="str">
        <f t="shared" si="31"/>
        <v/>
      </c>
      <c r="R134" s="10" t="str">
        <f t="shared" si="23"/>
        <v/>
      </c>
      <c r="S134" s="310" t="str">
        <f t="shared" si="24"/>
        <v/>
      </c>
      <c r="T134" s="9"/>
      <c r="U134" s="8" t="s">
        <v>761</v>
      </c>
      <c r="V134" s="197" t="str">
        <f>IF(E134="","",ProjTvdAtBit(E134,F134,G134,H134,D134,W134,X134))</f>
        <v/>
      </c>
      <c r="W134" s="317" t="str">
        <f>IF(E134="","",ProjIncAtBit(F134,J134,C134,M134,AJ134,AK134,AI134,$U$13:$U$505))</f>
        <v/>
      </c>
      <c r="X134" s="412" t="str">
        <f>IF(E134="","",ProjAzmAtBit(F134,G134,J134,C134,M134,AJ134,AK134,N134,O134,AI134,$U$13:$U$505))</f>
        <v/>
      </c>
      <c r="Y134" s="569"/>
      <c r="Z134" s="571">
        <v>14.26</v>
      </c>
      <c r="AA134" s="468" t="str">
        <f t="shared" si="42"/>
        <v/>
      </c>
      <c r="AB134" s="476" t="str">
        <f t="shared" si="43"/>
        <v/>
      </c>
      <c r="AC134" s="466"/>
      <c r="AD134" s="471"/>
      <c r="AE134" s="472"/>
      <c r="AI134" s="201">
        <f>IF(E134="","",ProjRollingMotorOut($Q$13:Q134,$M$13:M134))</f>
        <v>5.8385066364653389</v>
      </c>
      <c r="AJ134" s="409">
        <f>IF(OR(E134="",D134=""),0,ProjSlideMetersBetween(E134,D134,$R$13:$R$505,$S$13:$S$505,$U$13:$U$505))</f>
        <v>0</v>
      </c>
      <c r="AK134" s="409">
        <f>IF(U134="","",ProjParseTF(U134))</f>
        <v>-60</v>
      </c>
      <c r="AL134" s="213" t="str">
        <f>IF(E134="","",ProjCumN(AL133,E133,F133,G133,E134,F134,G134,FALSE))</f>
        <v/>
      </c>
      <c r="AM134" s="304" t="str">
        <f>IF(E134="","",ProjCumE(AM133,E133,F133,G133,E134,F134,G134,FALSE))</f>
        <v/>
      </c>
      <c r="AN134" s="303" t="str">
        <f t="shared" si="41"/>
        <v/>
      </c>
      <c r="AO134" s="303">
        <f>IF(E134="","",ProjActiveTargetMdEx(D134,W134,V134,ProjTargets_MD,ProjTargets_INC,ProjTargets_AZM,ProjTargets_TVD,F134,H134))</f>
        <v>3217.37</v>
      </c>
      <c r="AP134" s="201" t="str">
        <f>IF(OR(E134="",E134&lt;$U$2),"",ProjBitN(E134,F134,G134,AL134,D134,W134,X134))</f>
        <v/>
      </c>
      <c r="AQ134" s="201" t="str">
        <f>IF(OR(E134="",E134&lt;$U$2),"",ProjBitE(E134,F134,G134,AM134,D134,W134,X134))</f>
        <v/>
      </c>
      <c r="AR134" s="201" t="str">
        <f t="shared" si="37"/>
        <v/>
      </c>
      <c r="AS134" s="201" t="str">
        <f t="shared" si="38"/>
        <v/>
      </c>
      <c r="AT134" s="201" t="str">
        <f t="shared" si="39"/>
        <v/>
      </c>
    </row>
    <row r="135" spans="2:46" s="203" customFormat="1" ht="15" customHeight="1" x14ac:dyDescent="0.3">
      <c r="B135" s="202">
        <f t="shared" si="25"/>
        <v>17</v>
      </c>
      <c r="C135" s="308">
        <f t="shared" si="32"/>
        <v>14.5</v>
      </c>
      <c r="D135" s="27">
        <v>3150.47</v>
      </c>
      <c r="E135" s="309">
        <f t="shared" si="33"/>
        <v>3133.47</v>
      </c>
      <c r="F135" s="9"/>
      <c r="G135" s="9"/>
      <c r="H135" s="310" t="str">
        <f t="shared" si="26"/>
        <v/>
      </c>
      <c r="I135" s="310" t="str">
        <f t="shared" si="40"/>
        <v xml:space="preserve">  </v>
      </c>
      <c r="J135" s="311" t="str">
        <f t="shared" si="34"/>
        <v/>
      </c>
      <c r="K135" s="312" t="str">
        <f t="shared" si="35"/>
        <v xml:space="preserve"> </v>
      </c>
      <c r="L135" s="312" t="str">
        <f t="shared" si="36"/>
        <v/>
      </c>
      <c r="M135" s="312" t="str">
        <f t="shared" si="27"/>
        <v/>
      </c>
      <c r="N135" s="313" t="str">
        <f t="shared" si="28"/>
        <v/>
      </c>
      <c r="O135" s="314" t="str">
        <f t="shared" si="29"/>
        <v/>
      </c>
      <c r="P135" s="315" t="str">
        <f t="shared" si="30"/>
        <v/>
      </c>
      <c r="Q135" s="316" t="str">
        <f t="shared" si="31"/>
        <v/>
      </c>
      <c r="R135" s="10" t="str">
        <f t="shared" si="23"/>
        <v/>
      </c>
      <c r="S135" s="310" t="str">
        <f t="shared" si="24"/>
        <v/>
      </c>
      <c r="T135" s="9"/>
      <c r="U135" s="8" t="s">
        <v>761</v>
      </c>
      <c r="V135" s="197" t="str">
        <f>IF(E135="","",ProjTvdAtBit(E135,F135,G135,H135,D135,W135,X135))</f>
        <v/>
      </c>
      <c r="W135" s="317" t="str">
        <f>IF(E135="","",ProjIncAtBit(F135,J135,C135,M135,AJ135,AK135,AI135,$U$13:$U$505))</f>
        <v/>
      </c>
      <c r="X135" s="412" t="str">
        <f>IF(E135="","",ProjAzmAtBit(F135,G135,J135,C135,M135,AJ135,AK135,N135,O135,AI135,$U$13:$U$505))</f>
        <v/>
      </c>
      <c r="Y135" s="569"/>
      <c r="Z135" s="571">
        <v>14.5</v>
      </c>
      <c r="AA135" s="468" t="str">
        <f t="shared" si="42"/>
        <v/>
      </c>
      <c r="AB135" s="476" t="str">
        <f t="shared" si="43"/>
        <v/>
      </c>
      <c r="AC135" s="466"/>
      <c r="AD135" s="471"/>
      <c r="AE135" s="472"/>
      <c r="AI135" s="201">
        <f>IF(E135="","",ProjRollingMotorOut($Q$13:Q135,$M$13:M135))</f>
        <v>5.8385066364653389</v>
      </c>
      <c r="AJ135" s="409">
        <f>IF(OR(E135="",D135=""),0,ProjSlideMetersBetween(E135,D135,$R$13:$R$505,$S$13:$S$505,$U$13:$U$505))</f>
        <v>0</v>
      </c>
      <c r="AK135" s="409">
        <f>IF(U135="","",ProjParseTF(U135))</f>
        <v>-60</v>
      </c>
      <c r="AL135" s="213" t="str">
        <f>IF(E135="","",ProjCumN(AL134,E134,F134,G134,E135,F135,G135,FALSE))</f>
        <v/>
      </c>
      <c r="AM135" s="304" t="str">
        <f>IF(E135="","",ProjCumE(AM134,E134,F134,G134,E135,F135,G135,FALSE))</f>
        <v/>
      </c>
      <c r="AN135" s="303" t="str">
        <f t="shared" si="41"/>
        <v/>
      </c>
      <c r="AO135" s="303">
        <f>IF(E135="","",ProjActiveTargetMdEx(D135,W135,V135,ProjTargets_MD,ProjTargets_INC,ProjTargets_AZM,ProjTargets_TVD,F135,H135))</f>
        <v>3217.37</v>
      </c>
      <c r="AP135" s="201" t="str">
        <f>IF(OR(E135="",E135&lt;$U$2),"",ProjBitN(E135,F135,G135,AL135,D135,W135,X135))</f>
        <v/>
      </c>
      <c r="AQ135" s="201" t="str">
        <f>IF(OR(E135="",E135&lt;$U$2),"",ProjBitE(E135,F135,G135,AM135,D135,W135,X135))</f>
        <v/>
      </c>
      <c r="AR135" s="201" t="str">
        <f t="shared" si="37"/>
        <v/>
      </c>
      <c r="AS135" s="201" t="str">
        <f t="shared" si="38"/>
        <v/>
      </c>
      <c r="AT135" s="201" t="str">
        <f t="shared" si="39"/>
        <v/>
      </c>
    </row>
    <row r="136" spans="2:46" s="203" customFormat="1" ht="15" customHeight="1" x14ac:dyDescent="0.3">
      <c r="B136" s="202">
        <f t="shared" si="25"/>
        <v>17</v>
      </c>
      <c r="C136" s="308">
        <f t="shared" si="32"/>
        <v>14.269999999999982</v>
      </c>
      <c r="D136" s="27">
        <v>3164.74</v>
      </c>
      <c r="E136" s="309">
        <f t="shared" si="33"/>
        <v>3147.74</v>
      </c>
      <c r="F136" s="9"/>
      <c r="G136" s="9"/>
      <c r="H136" s="310" t="str">
        <f t="shared" si="26"/>
        <v/>
      </c>
      <c r="I136" s="310" t="str">
        <f t="shared" si="40"/>
        <v xml:space="preserve">  </v>
      </c>
      <c r="J136" s="311" t="str">
        <f t="shared" si="34"/>
        <v/>
      </c>
      <c r="K136" s="312" t="str">
        <f t="shared" si="35"/>
        <v xml:space="preserve"> </v>
      </c>
      <c r="L136" s="312" t="str">
        <f t="shared" si="36"/>
        <v/>
      </c>
      <c r="M136" s="312" t="str">
        <f t="shared" si="27"/>
        <v/>
      </c>
      <c r="N136" s="313" t="str">
        <f t="shared" si="28"/>
        <v/>
      </c>
      <c r="O136" s="314" t="str">
        <f t="shared" si="29"/>
        <v/>
      </c>
      <c r="P136" s="315" t="str">
        <f t="shared" si="30"/>
        <v/>
      </c>
      <c r="Q136" s="316" t="str">
        <f t="shared" si="31"/>
        <v/>
      </c>
      <c r="R136" s="10" t="str">
        <f t="shared" si="23"/>
        <v/>
      </c>
      <c r="S136" s="310" t="str">
        <f t="shared" si="24"/>
        <v/>
      </c>
      <c r="T136" s="9"/>
      <c r="U136" s="8" t="s">
        <v>762</v>
      </c>
      <c r="V136" s="197" t="str">
        <f>IF(E136="","",ProjTvdAtBit(E136,F136,G136,H136,D136,W136,X136))</f>
        <v/>
      </c>
      <c r="W136" s="317" t="str">
        <f>IF(E136="","",ProjIncAtBit(F136,J136,C136,M136,AJ136,AK136,AI136,$U$13:$U$505))</f>
        <v/>
      </c>
      <c r="X136" s="412" t="str">
        <f>IF(E136="","",ProjAzmAtBit(F136,G136,J136,C136,M136,AJ136,AK136,N136,O136,AI136,$U$13:$U$505))</f>
        <v/>
      </c>
      <c r="Y136" s="569"/>
      <c r="Z136" s="571">
        <v>14.27</v>
      </c>
      <c r="AA136" s="468" t="str">
        <f t="shared" si="42"/>
        <v/>
      </c>
      <c r="AB136" s="476" t="str">
        <f t="shared" si="43"/>
        <v/>
      </c>
      <c r="AC136" s="466"/>
      <c r="AD136" s="471"/>
      <c r="AE136" s="472"/>
      <c r="AI136" s="201">
        <f>IF(E136="","",ProjRollingMotorOut($Q$13:Q136,$M$13:M136))</f>
        <v>5.8385066364653389</v>
      </c>
      <c r="AJ136" s="409">
        <f>IF(OR(E136="",D136=""),0,ProjSlideMetersBetween(E136,D136,$R$13:$R$505,$S$13:$S$505,$U$13:$U$505))</f>
        <v>0</v>
      </c>
      <c r="AK136" s="409">
        <f>IF(U136="","",ProjParseTF(U136))</f>
        <v>-50</v>
      </c>
      <c r="AL136" s="213" t="str">
        <f>IF(E136="","",ProjCumN(AL135,E135,F135,G135,E136,F136,G136,FALSE))</f>
        <v/>
      </c>
      <c r="AM136" s="304" t="str">
        <f>IF(E136="","",ProjCumE(AM135,E135,F135,G135,E136,F136,G136,FALSE))</f>
        <v/>
      </c>
      <c r="AN136" s="303" t="str">
        <f t="shared" si="41"/>
        <v/>
      </c>
      <c r="AO136" s="303">
        <f>IF(E136="","",ProjActiveTargetMdEx(D136,W136,V136,ProjTargets_MD,ProjTargets_INC,ProjTargets_AZM,ProjTargets_TVD,F136,H136))</f>
        <v>3217.37</v>
      </c>
      <c r="AP136" s="201" t="str">
        <f>IF(OR(E136="",E136&lt;$U$2),"",ProjBitN(E136,F136,G136,AL136,D136,W136,X136))</f>
        <v/>
      </c>
      <c r="AQ136" s="201" t="str">
        <f>IF(OR(E136="",E136&lt;$U$2),"",ProjBitE(E136,F136,G136,AM136,D136,W136,X136))</f>
        <v/>
      </c>
      <c r="AR136" s="201" t="str">
        <f t="shared" si="37"/>
        <v/>
      </c>
      <c r="AS136" s="201" t="str">
        <f t="shared" si="38"/>
        <v/>
      </c>
      <c r="AT136" s="201" t="str">
        <f t="shared" si="39"/>
        <v/>
      </c>
    </row>
    <row r="137" spans="2:46" s="203" customFormat="1" ht="15" customHeight="1" x14ac:dyDescent="0.3">
      <c r="B137" s="202">
        <f t="shared" si="25"/>
        <v>17</v>
      </c>
      <c r="C137" s="308">
        <f t="shared" si="32"/>
        <v>14.5</v>
      </c>
      <c r="D137" s="27">
        <v>3179.24</v>
      </c>
      <c r="E137" s="309">
        <f t="shared" si="33"/>
        <v>3162.24</v>
      </c>
      <c r="F137" s="9"/>
      <c r="G137" s="9"/>
      <c r="H137" s="310" t="str">
        <f t="shared" si="26"/>
        <v/>
      </c>
      <c r="I137" s="310" t="str">
        <f t="shared" si="40"/>
        <v xml:space="preserve">  </v>
      </c>
      <c r="J137" s="311" t="str">
        <f t="shared" si="34"/>
        <v/>
      </c>
      <c r="K137" s="312" t="str">
        <f t="shared" si="35"/>
        <v xml:space="preserve"> </v>
      </c>
      <c r="L137" s="312" t="str">
        <f t="shared" si="36"/>
        <v/>
      </c>
      <c r="M137" s="312" t="str">
        <f t="shared" si="27"/>
        <v/>
      </c>
      <c r="N137" s="313" t="str">
        <f t="shared" si="28"/>
        <v/>
      </c>
      <c r="O137" s="314" t="str">
        <f t="shared" si="29"/>
        <v/>
      </c>
      <c r="P137" s="315" t="str">
        <f t="shared" si="30"/>
        <v/>
      </c>
      <c r="Q137" s="316" t="str">
        <f t="shared" si="31"/>
        <v/>
      </c>
      <c r="R137" s="10" t="str">
        <f t="shared" si="23"/>
        <v/>
      </c>
      <c r="S137" s="310" t="str">
        <f t="shared" si="24"/>
        <v/>
      </c>
      <c r="T137" s="9"/>
      <c r="U137" s="8" t="s">
        <v>762</v>
      </c>
      <c r="V137" s="197" t="str">
        <f>IF(E137="","",ProjTvdAtBit(E137,F137,G137,H137,D137,W137,X137))</f>
        <v/>
      </c>
      <c r="W137" s="317" t="str">
        <f>IF(E137="","",ProjIncAtBit(F137,J137,C137,M137,AJ137,AK137,AI137,$U$13:$U$505))</f>
        <v/>
      </c>
      <c r="X137" s="412" t="str">
        <f>IF(E137="","",ProjAzmAtBit(F137,G137,J137,C137,M137,AJ137,AK137,N137,O137,AI137,$U$13:$U$505))</f>
        <v/>
      </c>
      <c r="Y137" s="569"/>
      <c r="Z137" s="571">
        <v>14.5</v>
      </c>
      <c r="AA137" s="468" t="str">
        <f t="shared" si="42"/>
        <v/>
      </c>
      <c r="AB137" s="476" t="str">
        <f t="shared" si="43"/>
        <v/>
      </c>
      <c r="AC137" s="466"/>
      <c r="AD137" s="471"/>
      <c r="AE137" s="472"/>
      <c r="AI137" s="201">
        <f>IF(E137="","",ProjRollingMotorOut($Q$13:Q137,$M$13:M137))</f>
        <v>5.8385066364653389</v>
      </c>
      <c r="AJ137" s="409">
        <f>IF(OR(E137="",D137=""),0,ProjSlideMetersBetween(E137,D137,$R$13:$R$505,$S$13:$S$505,$U$13:$U$505))</f>
        <v>0</v>
      </c>
      <c r="AK137" s="409">
        <f>IF(U137="","",ProjParseTF(U137))</f>
        <v>-50</v>
      </c>
      <c r="AL137" s="213" t="str">
        <f>IF(E137="","",ProjCumN(AL136,E136,F136,G136,E137,F137,G137,FALSE))</f>
        <v/>
      </c>
      <c r="AM137" s="304" t="str">
        <f>IF(E137="","",ProjCumE(AM136,E136,F136,G136,E137,F137,G137,FALSE))</f>
        <v/>
      </c>
      <c r="AN137" s="303" t="str">
        <f t="shared" si="41"/>
        <v/>
      </c>
      <c r="AO137" s="303">
        <f>IF(E137="","",ProjActiveTargetMdEx(D137,W137,V137,ProjTargets_MD,ProjTargets_INC,ProjTargets_AZM,ProjTargets_TVD,F137,H137))</f>
        <v>3217.37</v>
      </c>
      <c r="AP137" s="201" t="str">
        <f>IF(OR(E137="",E137&lt;$U$2),"",ProjBitN(E137,F137,G137,AL137,D137,W137,X137))</f>
        <v/>
      </c>
      <c r="AQ137" s="201" t="str">
        <f>IF(OR(E137="",E137&lt;$U$2),"",ProjBitE(E137,F137,G137,AM137,D137,W137,X137))</f>
        <v/>
      </c>
      <c r="AR137" s="201" t="str">
        <f t="shared" si="37"/>
        <v/>
      </c>
      <c r="AS137" s="201" t="str">
        <f t="shared" si="38"/>
        <v/>
      </c>
      <c r="AT137" s="201" t="str">
        <f t="shared" si="39"/>
        <v/>
      </c>
    </row>
    <row r="138" spans="2:46" s="203" customFormat="1" ht="15" customHeight="1" x14ac:dyDescent="0.3">
      <c r="B138" s="202">
        <f t="shared" si="25"/>
        <v>17</v>
      </c>
      <c r="C138" s="308">
        <f t="shared" si="32"/>
        <v>13.610000000000127</v>
      </c>
      <c r="D138" s="27">
        <v>3192.85</v>
      </c>
      <c r="E138" s="309">
        <f t="shared" si="33"/>
        <v>3175.85</v>
      </c>
      <c r="F138" s="9"/>
      <c r="G138" s="9"/>
      <c r="H138" s="310" t="str">
        <f t="shared" si="26"/>
        <v/>
      </c>
      <c r="I138" s="310" t="str">
        <f t="shared" si="40"/>
        <v xml:space="preserve">  </v>
      </c>
      <c r="J138" s="311" t="str">
        <f t="shared" si="34"/>
        <v/>
      </c>
      <c r="K138" s="312" t="str">
        <f t="shared" si="35"/>
        <v xml:space="preserve"> </v>
      </c>
      <c r="L138" s="312" t="str">
        <f t="shared" si="36"/>
        <v/>
      </c>
      <c r="M138" s="312" t="str">
        <f t="shared" si="27"/>
        <v/>
      </c>
      <c r="N138" s="313" t="str">
        <f t="shared" si="28"/>
        <v/>
      </c>
      <c r="O138" s="314" t="str">
        <f t="shared" si="29"/>
        <v/>
      </c>
      <c r="P138" s="315" t="str">
        <f t="shared" si="30"/>
        <v/>
      </c>
      <c r="Q138" s="316" t="str">
        <f t="shared" si="31"/>
        <v/>
      </c>
      <c r="R138" s="10" t="str">
        <f t="shared" si="23"/>
        <v/>
      </c>
      <c r="S138" s="310" t="str">
        <f t="shared" si="24"/>
        <v/>
      </c>
      <c r="T138" s="9"/>
      <c r="U138" s="8" t="s">
        <v>763</v>
      </c>
      <c r="V138" s="197" t="str">
        <f>IF(E138="","",ProjTvdAtBit(E138,F138,G138,H138,D138,W138,X138))</f>
        <v/>
      </c>
      <c r="W138" s="317" t="str">
        <f>IF(E138="","",ProjIncAtBit(F138,J138,C138,M138,AJ138,AK138,AI138,$U$13:$U$505))</f>
        <v/>
      </c>
      <c r="X138" s="412" t="str">
        <f>IF(E138="","",ProjAzmAtBit(F138,G138,J138,C138,M138,AJ138,AK138,N138,O138,AI138,$U$13:$U$505))</f>
        <v/>
      </c>
      <c r="Y138" s="569"/>
      <c r="Z138" s="571">
        <v>13.61</v>
      </c>
      <c r="AA138" s="468" t="str">
        <f t="shared" si="42"/>
        <v/>
      </c>
      <c r="AB138" s="476" t="str">
        <f t="shared" si="43"/>
        <v/>
      </c>
      <c r="AC138" s="466"/>
      <c r="AD138" s="471"/>
      <c r="AE138" s="472"/>
      <c r="AI138" s="201">
        <f>IF(E138="","",ProjRollingMotorOut($Q$13:Q138,$M$13:M138))</f>
        <v>5.8385066364653389</v>
      </c>
      <c r="AJ138" s="409">
        <f>IF(OR(E138="",D138=""),0,ProjSlideMetersBetween(E138,D138,$R$13:$R$505,$S$13:$S$505,$U$13:$U$505))</f>
        <v>0</v>
      </c>
      <c r="AK138" s="409">
        <f>IF(U138="","",ProjParseTF(U138))</f>
        <v>-45</v>
      </c>
      <c r="AL138" s="213" t="str">
        <f>IF(E138="","",ProjCumN(AL137,E137,F137,G137,E138,F138,G138,FALSE))</f>
        <v/>
      </c>
      <c r="AM138" s="304" t="str">
        <f>IF(E138="","",ProjCumE(AM137,E137,F137,G137,E138,F138,G138,FALSE))</f>
        <v/>
      </c>
      <c r="AN138" s="303" t="str">
        <f t="shared" si="41"/>
        <v/>
      </c>
      <c r="AO138" s="303">
        <f>IF(E138="","",ProjActiveTargetMdEx(D138,W138,V138,ProjTargets_MD,ProjTargets_INC,ProjTargets_AZM,ProjTargets_TVD,F138,H138))</f>
        <v>3217.37</v>
      </c>
      <c r="AP138" s="201" t="str">
        <f>IF(OR(E138="",E138&lt;$U$2),"",ProjBitN(E138,F138,G138,AL138,D138,W138,X138))</f>
        <v/>
      </c>
      <c r="AQ138" s="201" t="str">
        <f>IF(OR(E138="",E138&lt;$U$2),"",ProjBitE(E138,F138,G138,AM138,D138,W138,X138))</f>
        <v/>
      </c>
      <c r="AR138" s="201" t="str">
        <f t="shared" si="37"/>
        <v/>
      </c>
      <c r="AS138" s="201" t="str">
        <f t="shared" si="38"/>
        <v/>
      </c>
      <c r="AT138" s="201" t="str">
        <f t="shared" si="39"/>
        <v/>
      </c>
    </row>
    <row r="139" spans="2:46" s="203" customFormat="1" ht="15" customHeight="1" x14ac:dyDescent="0.3">
      <c r="B139" s="202">
        <f t="shared" si="25"/>
        <v>17</v>
      </c>
      <c r="C139" s="308">
        <f t="shared" si="32"/>
        <v>14.5</v>
      </c>
      <c r="D139" s="27">
        <v>3207.35</v>
      </c>
      <c r="E139" s="309">
        <f t="shared" si="33"/>
        <v>3190.35</v>
      </c>
      <c r="F139" s="9"/>
      <c r="G139" s="9"/>
      <c r="H139" s="310" t="str">
        <f t="shared" si="26"/>
        <v/>
      </c>
      <c r="I139" s="310" t="str">
        <f t="shared" si="40"/>
        <v xml:space="preserve">  </v>
      </c>
      <c r="J139" s="311" t="str">
        <f t="shared" si="34"/>
        <v/>
      </c>
      <c r="K139" s="312" t="str">
        <f t="shared" si="35"/>
        <v xml:space="preserve"> </v>
      </c>
      <c r="L139" s="312" t="str">
        <f t="shared" si="36"/>
        <v/>
      </c>
      <c r="M139" s="312" t="str">
        <f t="shared" si="27"/>
        <v/>
      </c>
      <c r="N139" s="313" t="str">
        <f t="shared" si="28"/>
        <v/>
      </c>
      <c r="O139" s="314" t="str">
        <f t="shared" si="29"/>
        <v/>
      </c>
      <c r="P139" s="315" t="str">
        <f t="shared" si="30"/>
        <v/>
      </c>
      <c r="Q139" s="316" t="str">
        <f t="shared" si="31"/>
        <v/>
      </c>
      <c r="R139" s="10" t="str">
        <f t="shared" ref="R139:R144" si="44">IF(T139="", "", D139)</f>
        <v/>
      </c>
      <c r="S139" s="310" t="str">
        <f t="shared" ref="S139:S202" si="45">IF(T139="","",SUM(R139+T139))</f>
        <v/>
      </c>
      <c r="T139" s="9"/>
      <c r="U139" s="8" t="s">
        <v>752</v>
      </c>
      <c r="V139" s="197" t="str">
        <f>IF(E139="","",ProjTvdAtBit(E139,F139,G139,H139,D139,W139,X139))</f>
        <v/>
      </c>
      <c r="W139" s="317" t="str">
        <f>IF(E139="","",ProjIncAtBit(F139,J139,C139,M139,AJ139,AK139,AI139,$U$13:$U$505))</f>
        <v/>
      </c>
      <c r="X139" s="412" t="str">
        <f>IF(E139="","",ProjAzmAtBit(F139,G139,J139,C139,M139,AJ139,AK139,N139,O139,AI139,$U$13:$U$505))</f>
        <v/>
      </c>
      <c r="Y139" s="569"/>
      <c r="Z139" s="571">
        <v>14.5</v>
      </c>
      <c r="AA139" s="468" t="str">
        <f t="shared" si="42"/>
        <v/>
      </c>
      <c r="AB139" s="476" t="str">
        <f t="shared" si="43"/>
        <v/>
      </c>
      <c r="AC139" s="466"/>
      <c r="AD139" s="471"/>
      <c r="AE139" s="472"/>
      <c r="AI139" s="201">
        <f>IF(E139="","",ProjRollingMotorOut($Q$13:Q139,$M$13:M139))</f>
        <v>5.8385066364653389</v>
      </c>
      <c r="AJ139" s="409">
        <f>IF(OR(E139="",D139=""),0,ProjSlideMetersBetween(E139,D139,$R$13:$R$505,$S$13:$S$505,$U$13:$U$505))</f>
        <v>0</v>
      </c>
      <c r="AK139" s="409">
        <f>IF(U139="","",ProjParseTF(U139))</f>
        <v>-10</v>
      </c>
      <c r="AL139" s="213" t="str">
        <f>IF(E139="","",ProjCumN(AL138,E138,F138,G138,E139,F139,G139,FALSE))</f>
        <v/>
      </c>
      <c r="AM139" s="304" t="str">
        <f>IF(E139="","",ProjCumE(AM138,E138,F138,G138,E139,F139,G139,FALSE))</f>
        <v/>
      </c>
      <c r="AN139" s="303" t="str">
        <f t="shared" si="41"/>
        <v/>
      </c>
      <c r="AO139" s="303">
        <f>IF(E139="","",ProjActiveTargetMdEx(D139,W139,V139,ProjTargets_MD,ProjTargets_INC,ProjTargets_AZM,ProjTargets_TVD,F139,H139))</f>
        <v>3217.37</v>
      </c>
      <c r="AP139" s="201" t="str">
        <f>IF(OR(E139="",E139&lt;$U$2),"",ProjBitN(E139,F139,G139,AL139,D139,W139,X139))</f>
        <v/>
      </c>
      <c r="AQ139" s="201" t="str">
        <f>IF(OR(E139="",E139&lt;$U$2),"",ProjBitE(E139,F139,G139,AM139,D139,W139,X139))</f>
        <v/>
      </c>
      <c r="AR139" s="201" t="str">
        <f t="shared" si="37"/>
        <v/>
      </c>
      <c r="AS139" s="201" t="str">
        <f t="shared" si="38"/>
        <v/>
      </c>
      <c r="AT139" s="201" t="str">
        <f t="shared" si="39"/>
        <v/>
      </c>
    </row>
    <row r="140" spans="2:46" s="203" customFormat="1" ht="15" customHeight="1" x14ac:dyDescent="0.3">
      <c r="B140" s="202">
        <f t="shared" ref="B140:B145" si="46">IF(ISBLANK(D140),"",B139)</f>
        <v>17</v>
      </c>
      <c r="C140" s="308">
        <f t="shared" si="32"/>
        <v>13.5300000000002</v>
      </c>
      <c r="D140" s="27">
        <v>3220.88</v>
      </c>
      <c r="E140" s="309">
        <f t="shared" si="33"/>
        <v>3203.88</v>
      </c>
      <c r="F140" s="9"/>
      <c r="G140" s="9"/>
      <c r="H140" s="310" t="str">
        <f t="shared" ref="H140:H203" si="47">IF(ISNUMBER(F140),COS(((F140+F139)/2)*(PI()/180))*(E140-E139)+H139,"")</f>
        <v/>
      </c>
      <c r="I140" s="310" t="str">
        <f t="shared" si="40"/>
        <v xml:space="preserve">  </v>
      </c>
      <c r="J140" s="311" t="str">
        <f t="shared" si="34"/>
        <v/>
      </c>
      <c r="K140" s="312" t="str">
        <f t="shared" si="35"/>
        <v xml:space="preserve"> </v>
      </c>
      <c r="L140" s="312" t="str">
        <f t="shared" si="36"/>
        <v/>
      </c>
      <c r="M140" s="312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13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14" t="str">
        <f t="shared" ref="O140:O203" si="50">IF(F140="","",IF(N140="","",IF(F140&lt;5,"Mag",IF(L140&lt;0,"L",IF(N140=0,"HS",IF(N140=360,"HS",IF(N140=180,"LS","R")))))))</f>
        <v/>
      </c>
      <c r="P140" s="315" t="str">
        <f t="shared" ref="P140:P203" si="51">IF(F140="","",IF(M140="","",SUM((F140-F139)/M140)))</f>
        <v/>
      </c>
      <c r="Q140" s="316" t="str">
        <f t="shared" ref="Q140:Q203" si="52">IF(ISBLANK(F140),"",IF(J140="", "", IF(M140="","",SUM(C140*J140/M140))))</f>
        <v/>
      </c>
      <c r="R140" s="10" t="str">
        <f t="shared" si="44"/>
        <v/>
      </c>
      <c r="S140" s="310" t="str">
        <f t="shared" si="45"/>
        <v/>
      </c>
      <c r="T140" s="9"/>
      <c r="U140" s="8" t="s">
        <v>759</v>
      </c>
      <c r="V140" s="197" t="str">
        <f>IF(E140="","",ProjTvdAtBit(E140,F140,G140,H140,D140,W140,X140))</f>
        <v/>
      </c>
      <c r="W140" s="317" t="str">
        <f>IF(E140="","",ProjIncAtBit(F140,J140,C140,M140,AJ140,AK140,AI140,$U$13:$U$505))</f>
        <v/>
      </c>
      <c r="X140" s="412" t="str">
        <f>IF(E140="","",ProjAzmAtBit(F140,G140,J140,C140,M140,AJ140,AK140,N140,O140,AI140,$U$13:$U$505))</f>
        <v/>
      </c>
      <c r="Y140" s="569"/>
      <c r="Z140" s="571">
        <v>13.53</v>
      </c>
      <c r="AA140" s="468" t="str">
        <f t="shared" si="42"/>
        <v/>
      </c>
      <c r="AB140" s="476" t="str">
        <f t="shared" si="43"/>
        <v/>
      </c>
      <c r="AC140" s="466"/>
      <c r="AD140" s="471"/>
      <c r="AE140" s="472"/>
      <c r="AI140" s="201">
        <f>IF(E140="","",ProjRollingMotorOut($Q$13:Q140,$M$13:M140))</f>
        <v>5.8385066364653389</v>
      </c>
      <c r="AJ140" s="409">
        <f>IF(OR(E140="",D140=""),0,ProjSlideMetersBetween(E140,D140,$R$13:$R$505,$S$13:$S$505,$U$13:$U$505))</f>
        <v>0</v>
      </c>
      <c r="AK140" s="409">
        <f>IF(U140="","",ProjParseTF(U140))</f>
        <v>-30</v>
      </c>
      <c r="AL140" s="213" t="str">
        <f>IF(E140="","",ProjCumN(AL139,E139,F139,G139,E140,F140,G140,FALSE))</f>
        <v/>
      </c>
      <c r="AM140" s="304" t="str">
        <f>IF(E140="","",ProjCumE(AM139,E139,F139,G139,E140,F140,G140,FALSE))</f>
        <v/>
      </c>
      <c r="AN140" s="303" t="str">
        <f t="shared" si="41"/>
        <v/>
      </c>
      <c r="AO140" s="303">
        <f>IF(E140="","",ProjActiveTargetMdEx(D140,W140,V140,ProjTargets_MD,ProjTargets_INC,ProjTargets_AZM,ProjTargets_TVD,F140,H140))</f>
        <v>6704.23</v>
      </c>
      <c r="AP140" s="201" t="str">
        <f>IF(OR(E140="",E140&lt;$U$2),"",ProjBitN(E140,F140,G140,AL140,D140,W140,X140))</f>
        <v/>
      </c>
      <c r="AQ140" s="201" t="str">
        <f>IF(OR(E140="",E140&lt;$U$2),"",ProjBitE(E140,F140,G140,AM140,D140,W140,X140))</f>
        <v/>
      </c>
      <c r="AR140" s="201" t="str">
        <f t="shared" si="37"/>
        <v/>
      </c>
      <c r="AS140" s="201" t="str">
        <f t="shared" si="38"/>
        <v/>
      </c>
      <c r="AT140" s="201" t="str">
        <f t="shared" si="39"/>
        <v/>
      </c>
    </row>
    <row r="141" spans="2:46" s="203" customFormat="1" x14ac:dyDescent="0.3">
      <c r="B141" s="202">
        <f t="shared" si="46"/>
        <v>17</v>
      </c>
      <c r="C141" s="308">
        <f t="shared" ref="C141:C204" si="53">IF(ISBLANK(D141),"",D141-D140)</f>
        <v>14.5</v>
      </c>
      <c r="D141" s="27">
        <v>3235.38</v>
      </c>
      <c r="E141" s="309">
        <f t="shared" ref="E141:E204" si="54">IF(D141="","",(ROUND(SUM(D141-B141),2)))</f>
        <v>3218.38</v>
      </c>
      <c r="F141" s="9"/>
      <c r="G141" s="9"/>
      <c r="H141" s="310" t="str">
        <f t="shared" si="47"/>
        <v/>
      </c>
      <c r="I141" s="310" t="str">
        <f t="shared" si="40"/>
        <v xml:space="preserve">  </v>
      </c>
      <c r="J141" s="311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12" t="str">
        <f t="shared" ref="K141:K204" si="56">IF(F141=0," ",SUM(F141-F140)/SUM(E141-E140)*30)</f>
        <v xml:space="preserve"> </v>
      </c>
      <c r="L141" s="312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12" t="str">
        <f t="shared" si="48"/>
        <v/>
      </c>
      <c r="N141" s="313" t="str">
        <f t="shared" si="49"/>
        <v/>
      </c>
      <c r="O141" s="314" t="str">
        <f t="shared" si="50"/>
        <v/>
      </c>
      <c r="P141" s="315" t="str">
        <f t="shared" si="51"/>
        <v/>
      </c>
      <c r="Q141" s="316" t="str">
        <f t="shared" si="52"/>
        <v/>
      </c>
      <c r="R141" s="10" t="str">
        <f t="shared" si="44"/>
        <v/>
      </c>
      <c r="S141" s="310" t="str">
        <f t="shared" si="45"/>
        <v/>
      </c>
      <c r="T141" s="9"/>
      <c r="U141" s="8" t="s">
        <v>752</v>
      </c>
      <c r="V141" s="197" t="str">
        <f>IF(E141="","",ProjTvdAtBit(E141,F141,G141,H141,D141,W141,X141))</f>
        <v/>
      </c>
      <c r="W141" s="317" t="str">
        <f>IF(E141="","",ProjIncAtBit(F141,J141,C141,M141,AJ141,AK141,AI141,$U$13:$U$505))</f>
        <v/>
      </c>
      <c r="X141" s="412" t="str">
        <f>IF(E141="","",ProjAzmAtBit(F141,G141,J141,C141,M141,AJ141,AK141,N141,O141,AI141,$U$13:$U$505))</f>
        <v/>
      </c>
      <c r="Y141" s="569"/>
      <c r="Z141" s="571">
        <v>14.5</v>
      </c>
      <c r="AA141" s="468" t="str">
        <f t="shared" si="42"/>
        <v/>
      </c>
      <c r="AB141" s="476" t="str">
        <f t="shared" si="43"/>
        <v/>
      </c>
      <c r="AC141" s="466"/>
      <c r="AD141" s="471"/>
      <c r="AE141" s="472"/>
      <c r="AI141" s="201">
        <f>IF(E141="","",ProjRollingMotorOut($Q$13:Q141,$M$13:M141))</f>
        <v>5.8385066364653389</v>
      </c>
      <c r="AJ141" s="409">
        <f>IF(OR(E141="",D141=""),0,ProjSlideMetersBetween(E141,D141,$R$13:$R$505,$S$13:$S$505,$U$13:$U$505))</f>
        <v>0</v>
      </c>
      <c r="AK141" s="409">
        <f>IF(U141="","",ProjParseTF(U141))</f>
        <v>-10</v>
      </c>
      <c r="AL141" s="213" t="str">
        <f>IF(E141="","",ProjCumN(AL140,E140,F140,G140,E141,F141,G141,FALSE))</f>
        <v/>
      </c>
      <c r="AM141" s="304" t="str">
        <f>IF(E141="","",ProjCumE(AM140,E140,F140,G140,E141,F141,G141,FALSE))</f>
        <v/>
      </c>
      <c r="AN141" s="303" t="str">
        <f t="shared" si="41"/>
        <v/>
      </c>
      <c r="AO141" s="303">
        <f>IF(E141="","",ProjActiveTargetMdEx(D141,W141,V141,ProjTargets_MD,ProjTargets_INC,ProjTargets_AZM,ProjTargets_TVD,F141,H141))</f>
        <v>6704.23</v>
      </c>
      <c r="AP141" s="201" t="str">
        <f>IF(OR(E141="",E141&lt;$U$2),"",ProjBitN(E141,F141,G141,AL141,D141,W141,X141))</f>
        <v/>
      </c>
      <c r="AQ141" s="201" t="str">
        <f>IF(OR(E141="",E141&lt;$U$2),"",ProjBitE(E141,F141,G141,AM141,D141,W141,X141))</f>
        <v/>
      </c>
      <c r="AR141" s="201" t="str">
        <f t="shared" ref="AR141:AR204" si="58">_xlfn.SINGLE(IF(OR(E141="",E141&lt;_xlfn.SINGLE(ProjBuildStartMd),AO141=""),"",ProjBurr(D141,W141,X141,AI141,C141,ProjTargets_MD,ProjTargets_INC,ProjTargets_AZM,ProjTargets_TVD,V141)))</f>
        <v/>
      </c>
      <c r="AS141" s="201" t="str">
        <f t="shared" ref="AS141:AS204" si="59">_xlfn.SINGLE(IF(OR(E141="",E141&lt;_xlfn.SINGLE(ProjBuildStartMd),AO141=""),"",ProjMetersToSlide(D141,W141,X141,AI141,C141,ProjTargets_MD,ProjTargets_INC,ProjTargets_AZM,ProjTargets_TVD,V141)))</f>
        <v/>
      </c>
      <c r="AT141" s="201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3" customFormat="1" ht="15" customHeight="1" x14ac:dyDescent="0.3">
      <c r="B142" s="202">
        <f t="shared" si="46"/>
        <v>17</v>
      </c>
      <c r="C142" s="308">
        <f t="shared" si="53"/>
        <v>13.489999999999782</v>
      </c>
      <c r="D142" s="27">
        <v>3248.87</v>
      </c>
      <c r="E142" s="309">
        <f t="shared" si="54"/>
        <v>3231.87</v>
      </c>
      <c r="F142" s="9"/>
      <c r="G142" s="9"/>
      <c r="H142" s="310" t="str">
        <f t="shared" si="47"/>
        <v/>
      </c>
      <c r="I142" s="310" t="str">
        <f t="shared" ref="I142:I205" si="61">IF(ISBLANK(F142),"  ",H142-$R$4)</f>
        <v xml:space="preserve">  </v>
      </c>
      <c r="J142" s="311" t="str">
        <f t="shared" si="55"/>
        <v/>
      </c>
      <c r="K142" s="312" t="str">
        <f t="shared" si="56"/>
        <v xml:space="preserve"> </v>
      </c>
      <c r="L142" s="312" t="str">
        <f t="shared" si="57"/>
        <v/>
      </c>
      <c r="M142" s="312" t="str">
        <f t="shared" si="48"/>
        <v/>
      </c>
      <c r="N142" s="313" t="str">
        <f t="shared" si="49"/>
        <v/>
      </c>
      <c r="O142" s="314" t="str">
        <f t="shared" si="50"/>
        <v/>
      </c>
      <c r="P142" s="315" t="str">
        <f t="shared" si="51"/>
        <v/>
      </c>
      <c r="Q142" s="316" t="str">
        <f t="shared" si="52"/>
        <v/>
      </c>
      <c r="R142" s="10" t="str">
        <f t="shared" si="44"/>
        <v/>
      </c>
      <c r="S142" s="310" t="str">
        <f t="shared" si="45"/>
        <v/>
      </c>
      <c r="T142" s="9"/>
      <c r="U142" s="8"/>
      <c r="V142" s="197" t="str">
        <f>IF(E142="","",ProjTvdAtBit(E142,F142,G142,H142,D142,W142,X142))</f>
        <v/>
      </c>
      <c r="W142" s="317" t="str">
        <f>IF(E142="","",ProjIncAtBit(F142,J142,C142,M142,AJ142,AK142,AI142,$U$13:$U$505))</f>
        <v/>
      </c>
      <c r="X142" s="412" t="str">
        <f>IF(E142="","",ProjAzmAtBit(F142,G142,J142,C142,M142,AJ142,AK142,N142,O142,AI142,$U$13:$U$505))</f>
        <v/>
      </c>
      <c r="Y142" s="569"/>
      <c r="Z142" s="571">
        <v>13.49</v>
      </c>
      <c r="AA142" s="468">
        <f t="shared" si="42"/>
        <v>90.341048320583724</v>
      </c>
      <c r="AB142" s="476" t="str">
        <f t="shared" si="43"/>
        <v/>
      </c>
      <c r="AC142" s="466"/>
      <c r="AD142" s="471"/>
      <c r="AE142" s="472"/>
      <c r="AI142" s="201">
        <f>IF(E142="","",ProjRollingMotorOut($Q$13:Q142,$M$13:M142))</f>
        <v>5.8385066364653389</v>
      </c>
      <c r="AJ142" s="409">
        <f>IF(OR(E142="",D142=""),0,ProjSlideMetersBetween(E142,D142,$R$13:$R$505,$S$13:$S$505,$U$13:$U$505))</f>
        <v>0</v>
      </c>
      <c r="AK142" s="409" t="str">
        <f>IF(U142="","",ProjParseTF(U142))</f>
        <v/>
      </c>
      <c r="AL142" s="213" t="str">
        <f>IF(E142="","",ProjCumN(AL141,E141,F141,G141,E142,F142,G142,FALSE))</f>
        <v/>
      </c>
      <c r="AM142" s="304" t="str">
        <f>IF(E142="","",ProjCumE(AM141,E141,F141,G141,E142,F142,G142,FALSE))</f>
        <v/>
      </c>
      <c r="AN142" s="303" t="str">
        <f t="shared" ref="AN142:AN205" si="62">IF(X142="","",X142)</f>
        <v/>
      </c>
      <c r="AO142" s="303">
        <f>IF(E142="","",ProjActiveTargetMdEx(D142,W142,V142,ProjTargets_MD,ProjTargets_INC,ProjTargets_AZM,ProjTargets_TVD,F142,H142))</f>
        <v>6704.23</v>
      </c>
      <c r="AP142" s="201" t="str">
        <f>IF(OR(E142="",E142&lt;$U$2),"",ProjBitN(E142,F142,G142,AL142,D142,W142,X142))</f>
        <v/>
      </c>
      <c r="AQ142" s="201" t="str">
        <f>IF(OR(E142="",E142&lt;$U$2),"",ProjBitE(E142,F142,G142,AM142,D142,W142,X142))</f>
        <v/>
      </c>
      <c r="AR142" s="201" t="str">
        <f t="shared" si="58"/>
        <v/>
      </c>
      <c r="AS142" s="201" t="str">
        <f t="shared" si="59"/>
        <v/>
      </c>
      <c r="AT142" s="201" t="str">
        <f t="shared" si="60"/>
        <v/>
      </c>
    </row>
    <row r="143" spans="2:46" s="203" customFormat="1" ht="15" customHeight="1" x14ac:dyDescent="0.3">
      <c r="B143" s="202">
        <f t="shared" si="46"/>
        <v>17</v>
      </c>
      <c r="C143" s="308">
        <f t="shared" si="53"/>
        <v>28.099999999999909</v>
      </c>
      <c r="D143" s="27">
        <v>3276.97</v>
      </c>
      <c r="E143" s="309">
        <f t="shared" si="54"/>
        <v>3259.97</v>
      </c>
      <c r="F143" s="9"/>
      <c r="G143" s="9"/>
      <c r="H143" s="310" t="str">
        <f t="shared" si="47"/>
        <v/>
      </c>
      <c r="I143" s="310" t="str">
        <f t="shared" si="61"/>
        <v xml:space="preserve">  </v>
      </c>
      <c r="J143" s="311" t="str">
        <f t="shared" si="55"/>
        <v/>
      </c>
      <c r="K143" s="312" t="str">
        <f t="shared" si="56"/>
        <v xml:space="preserve"> </v>
      </c>
      <c r="L143" s="312" t="str">
        <f t="shared" si="57"/>
        <v/>
      </c>
      <c r="M143" s="312" t="str">
        <f t="shared" si="48"/>
        <v/>
      </c>
      <c r="N143" s="313" t="str">
        <f t="shared" si="49"/>
        <v/>
      </c>
      <c r="O143" s="314" t="str">
        <f t="shared" si="50"/>
        <v/>
      </c>
      <c r="P143" s="315" t="str">
        <f t="shared" si="51"/>
        <v/>
      </c>
      <c r="Q143" s="316" t="str">
        <f t="shared" si="52"/>
        <v/>
      </c>
      <c r="R143" s="10" t="str">
        <f t="shared" si="44"/>
        <v/>
      </c>
      <c r="S143" s="310" t="str">
        <f t="shared" si="45"/>
        <v/>
      </c>
      <c r="T143" s="9"/>
      <c r="U143" s="8" t="s">
        <v>765</v>
      </c>
      <c r="V143" s="197" t="str">
        <f>IF(E143="","",ProjTvdAtBit(E143,F143,G143,H143,D143,W143,X143))</f>
        <v/>
      </c>
      <c r="W143" s="317" t="str">
        <f>IF(E143="","",ProjIncAtBit(F143,J143,C143,M143,AJ143,AK143,AI143,$U$13:$U$505))</f>
        <v/>
      </c>
      <c r="X143" s="412" t="str">
        <f>IF(E143="","",ProjAzmAtBit(F143,G143,J143,C143,M143,AJ143,AK143,N143,O143,AI143,$U$13:$U$505))</f>
        <v/>
      </c>
      <c r="Y143" s="569"/>
      <c r="Z143" s="571">
        <v>28.1</v>
      </c>
      <c r="AA143" s="468">
        <f t="shared" si="42"/>
        <v>90.341048320583724</v>
      </c>
      <c r="AB143" s="476" t="str">
        <f t="shared" si="43"/>
        <v/>
      </c>
      <c r="AC143" s="466"/>
      <c r="AD143" s="471"/>
      <c r="AE143" s="472"/>
      <c r="AI143" s="201">
        <f>IF(E143="","",ProjRollingMotorOut($Q$13:Q143,$M$13:M143))</f>
        <v>5.8385066364653389</v>
      </c>
      <c r="AJ143" s="409">
        <f>IF(OR(E143="",D143=""),0,ProjSlideMetersBetween(E143,D143,$R$13:$R$505,$S$13:$S$505,$U$13:$U$505))</f>
        <v>0</v>
      </c>
      <c r="AK143" s="409">
        <f>IF(U143="","",ProjParseTF(U143))</f>
        <v>-110</v>
      </c>
      <c r="AL143" s="213" t="str">
        <f>IF(E143="","",ProjCumN(AL142,E142,F142,G142,E143,F143,G143,FALSE))</f>
        <v/>
      </c>
      <c r="AM143" s="304" t="str">
        <f>IF(E143="","",ProjCumE(AM142,E142,F142,G142,E143,F143,G143,FALSE))</f>
        <v/>
      </c>
      <c r="AN143" s="303" t="str">
        <f t="shared" si="62"/>
        <v/>
      </c>
      <c r="AO143" s="303">
        <f>IF(E143="","",ProjActiveTargetMdEx(D143,W143,V143,ProjTargets_MD,ProjTargets_INC,ProjTargets_AZM,ProjTargets_TVD,F143,H143))</f>
        <v>6704.23</v>
      </c>
      <c r="AP143" s="201" t="str">
        <f>IF(OR(E143="",E143&lt;$U$2),"",ProjBitN(E143,F143,G143,AL143,D143,W143,X143))</f>
        <v/>
      </c>
      <c r="AQ143" s="201" t="str">
        <f>IF(OR(E143="",E143&lt;$U$2),"",ProjBitE(E143,F143,G143,AM143,D143,W143,X143))</f>
        <v/>
      </c>
      <c r="AR143" s="201" t="str">
        <f t="shared" si="58"/>
        <v/>
      </c>
      <c r="AS143" s="201" t="str">
        <f t="shared" si="59"/>
        <v/>
      </c>
      <c r="AT143" s="201" t="str">
        <f t="shared" si="60"/>
        <v/>
      </c>
    </row>
    <row r="144" spans="2:46" s="203" customFormat="1" ht="15" customHeight="1" x14ac:dyDescent="0.3">
      <c r="B144" s="202">
        <f t="shared" si="46"/>
        <v>17</v>
      </c>
      <c r="C144" s="308">
        <f t="shared" si="53"/>
        <v>28.090000000000146</v>
      </c>
      <c r="D144" s="27">
        <v>3305.06</v>
      </c>
      <c r="E144" s="309">
        <f t="shared" si="54"/>
        <v>3288.06</v>
      </c>
      <c r="F144" s="9"/>
      <c r="G144" s="9"/>
      <c r="H144" s="310" t="str">
        <f t="shared" si="47"/>
        <v/>
      </c>
      <c r="I144" s="310" t="str">
        <f t="shared" si="61"/>
        <v xml:space="preserve">  </v>
      </c>
      <c r="J144" s="311" t="str">
        <f t="shared" si="55"/>
        <v/>
      </c>
      <c r="K144" s="312" t="str">
        <f t="shared" si="56"/>
        <v xml:space="preserve"> </v>
      </c>
      <c r="L144" s="312" t="str">
        <f t="shared" si="57"/>
        <v/>
      </c>
      <c r="M144" s="312" t="str">
        <f t="shared" si="48"/>
        <v/>
      </c>
      <c r="N144" s="313" t="str">
        <f t="shared" si="49"/>
        <v/>
      </c>
      <c r="O144" s="314" t="str">
        <f t="shared" si="50"/>
        <v/>
      </c>
      <c r="P144" s="315" t="str">
        <f t="shared" si="51"/>
        <v/>
      </c>
      <c r="Q144" s="316" t="str">
        <f t="shared" si="52"/>
        <v/>
      </c>
      <c r="R144" s="10" t="str">
        <f t="shared" si="44"/>
        <v/>
      </c>
      <c r="S144" s="310" t="str">
        <f t="shared" si="45"/>
        <v/>
      </c>
      <c r="T144" s="9"/>
      <c r="U144" s="8" t="s">
        <v>764</v>
      </c>
      <c r="V144" s="197" t="str">
        <f>IF(E144="","",ProjTvdAtBit(E144,F144,G144,H144,D144,W144,X144))</f>
        <v/>
      </c>
      <c r="W144" s="317" t="str">
        <f>IF(E144="","",ProjIncAtBit(F144,J144,C144,M144,AJ144,AK144,AI144,$U$13:$U$505))</f>
        <v/>
      </c>
      <c r="X144" s="412" t="str">
        <f>IF(E144="","",ProjAzmAtBit(F144,G144,J144,C144,M144,AJ144,AK144,N144,O144,AI144,$U$13:$U$505))</f>
        <v/>
      </c>
      <c r="Y144" s="569"/>
      <c r="Z144" s="571">
        <v>28.09</v>
      </c>
      <c r="AA144" s="468">
        <f t="shared" ref="AA144:AA207" si="63">IFERROR(IF(D144="","",IF(COUNT($AC$14:$AC$33)=0,"",IF(D144&lt;_xlfn.AGGREGATE(5,6,$AC$14:$AC$33),"",INDEX($AE$15:$AE$33,MATCH(D144,$AC$14:$AC$33,1))))),"")</f>
        <v>90.341048320583724</v>
      </c>
      <c r="AB144" s="476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466"/>
      <c r="AD144" s="471"/>
      <c r="AE144" s="472"/>
      <c r="AI144" s="201">
        <f>IF(E144="","",ProjRollingMotorOut($Q$13:Q144,$M$13:M144))</f>
        <v>5.8385066364653389</v>
      </c>
      <c r="AJ144" s="409">
        <f>IF(OR(E144="",D144=""),0,ProjSlideMetersBetween(E144,D144,$R$13:$R$505,$S$13:$S$505,$U$13:$U$505))</f>
        <v>0</v>
      </c>
      <c r="AK144" s="409">
        <f>IF(U144="","",ProjParseTF(U144))</f>
        <v>-120</v>
      </c>
      <c r="AL144" s="213" t="str">
        <f>IF(E144="","",ProjCumN(AL143,E143,F143,G143,E144,F144,G144,FALSE))</f>
        <v/>
      </c>
      <c r="AM144" s="304" t="str">
        <f>IF(E144="","",ProjCumE(AM143,E143,F143,G143,E144,F144,G144,FALSE))</f>
        <v/>
      </c>
      <c r="AN144" s="303" t="str">
        <f t="shared" si="62"/>
        <v/>
      </c>
      <c r="AO144" s="303">
        <f>IF(E144="","",ProjActiveTargetMdEx(D144,W144,V144,ProjTargets_MD,ProjTargets_INC,ProjTargets_AZM,ProjTargets_TVD,F144,H144))</f>
        <v>6704.23</v>
      </c>
      <c r="AP144" s="201" t="str">
        <f>IF(OR(E144="",E144&lt;$U$2),"",ProjBitN(E144,F144,G144,AL144,D144,W144,X144))</f>
        <v/>
      </c>
      <c r="AQ144" s="201" t="str">
        <f>IF(OR(E144="",E144&lt;$U$2),"",ProjBitE(E144,F144,G144,AM144,D144,W144,X144))</f>
        <v/>
      </c>
      <c r="AR144" s="201" t="str">
        <f t="shared" si="58"/>
        <v/>
      </c>
      <c r="AS144" s="201" t="str">
        <f t="shared" si="59"/>
        <v/>
      </c>
      <c r="AT144" s="201" t="str">
        <f t="shared" si="60"/>
        <v/>
      </c>
    </row>
    <row r="145" spans="2:46" s="203" customFormat="1" ht="15" customHeight="1" x14ac:dyDescent="0.3">
      <c r="B145" s="202">
        <f t="shared" si="46"/>
        <v>17</v>
      </c>
      <c r="C145" s="308">
        <f t="shared" si="53"/>
        <v>28.090000000000146</v>
      </c>
      <c r="D145" s="27">
        <v>3333.15</v>
      </c>
      <c r="E145" s="309">
        <f t="shared" si="54"/>
        <v>3316.15</v>
      </c>
      <c r="F145" s="9"/>
      <c r="G145" s="9"/>
      <c r="H145" s="310" t="str">
        <f t="shared" si="47"/>
        <v/>
      </c>
      <c r="I145" s="310" t="str">
        <f t="shared" si="61"/>
        <v xml:space="preserve">  </v>
      </c>
      <c r="J145" s="311" t="str">
        <f t="shared" si="55"/>
        <v/>
      </c>
      <c r="K145" s="312" t="str">
        <f t="shared" si="56"/>
        <v xml:space="preserve"> </v>
      </c>
      <c r="L145" s="312" t="str">
        <f t="shared" si="57"/>
        <v/>
      </c>
      <c r="M145" s="312" t="str">
        <f t="shared" si="48"/>
        <v/>
      </c>
      <c r="N145" s="313" t="str">
        <f t="shared" si="49"/>
        <v/>
      </c>
      <c r="O145" s="314" t="str">
        <f t="shared" si="50"/>
        <v/>
      </c>
      <c r="P145" s="315" t="str">
        <f t="shared" si="51"/>
        <v/>
      </c>
      <c r="Q145" s="316" t="str">
        <f t="shared" si="52"/>
        <v/>
      </c>
      <c r="R145" s="10" t="str">
        <f t="shared" ref="R145:R208" si="65">IF(T145="", "", D145)</f>
        <v/>
      </c>
      <c r="S145" s="310" t="str">
        <f t="shared" si="45"/>
        <v/>
      </c>
      <c r="T145" s="9"/>
      <c r="U145" s="8" t="s">
        <v>767</v>
      </c>
      <c r="V145" s="197" t="str">
        <f>IF(E145="","",ProjTvdAtBit(E145,F145,G145,H145,D145,W145,X145))</f>
        <v/>
      </c>
      <c r="W145" s="317" t="str">
        <f>IF(E145="","",ProjIncAtBit(F145,J145,C145,M145,AJ145,AK145,AI145,$U$13:$U$505))</f>
        <v/>
      </c>
      <c r="X145" s="412" t="str">
        <f>IF(E145="","",ProjAzmAtBit(F145,G145,J145,C145,M145,AJ145,AK145,N145,O145,AI145,$U$13:$U$505))</f>
        <v/>
      </c>
      <c r="Y145" s="569" t="s">
        <v>784</v>
      </c>
      <c r="Z145" s="571">
        <v>28.09</v>
      </c>
      <c r="AA145" s="468">
        <f t="shared" si="63"/>
        <v>90.341048320583724</v>
      </c>
      <c r="AB145" s="476" t="str">
        <f t="shared" si="64"/>
        <v/>
      </c>
      <c r="AC145" s="466"/>
      <c r="AD145" s="471"/>
      <c r="AE145" s="472"/>
      <c r="AI145" s="201">
        <f>IF(E145="","",ProjRollingMotorOut($Q$13:Q145,$M$13:M145))</f>
        <v>5.8385066364653389</v>
      </c>
      <c r="AJ145" s="409">
        <f>IF(OR(E145="",D145=""),0,ProjSlideMetersBetween(E145,D145,$R$13:$R$505,$S$13:$S$505,$U$13:$U$505))</f>
        <v>0</v>
      </c>
      <c r="AK145" s="409">
        <f>IF(U145="","",ProjParseTF(U145))</f>
        <v>180</v>
      </c>
      <c r="AL145" s="213" t="str">
        <f>IF(E145="","",ProjCumN(AL144,E144,F144,G144,E145,F145,G145,FALSE))</f>
        <v/>
      </c>
      <c r="AM145" s="304" t="str">
        <f>IF(E145="","",ProjCumE(AM144,E144,F144,G144,E145,F145,G145,FALSE))</f>
        <v/>
      </c>
      <c r="AN145" s="303" t="str">
        <f t="shared" si="62"/>
        <v/>
      </c>
      <c r="AO145" s="303">
        <f>IF(E145="","",ProjActiveTargetMdEx(D145,W145,V145,ProjTargets_MD,ProjTargets_INC,ProjTargets_AZM,ProjTargets_TVD,F145,H145))</f>
        <v>6704.23</v>
      </c>
      <c r="AP145" s="201" t="str">
        <f>IF(OR(E145="",E145&lt;$U$2),"",ProjBitN(E145,F145,G145,AL145,D145,W145,X145))</f>
        <v/>
      </c>
      <c r="AQ145" s="201" t="str">
        <f>IF(OR(E145="",E145&lt;$U$2),"",ProjBitE(E145,F145,G145,AM145,D145,W145,X145))</f>
        <v/>
      </c>
      <c r="AR145" s="201" t="str">
        <f t="shared" si="58"/>
        <v/>
      </c>
      <c r="AS145" s="201" t="str">
        <f t="shared" si="59"/>
        <v/>
      </c>
      <c r="AT145" s="201" t="str">
        <f t="shared" si="60"/>
        <v/>
      </c>
    </row>
    <row r="146" spans="2:46" s="203" customFormat="1" ht="15" customHeight="1" x14ac:dyDescent="0.3">
      <c r="B146" s="202">
        <f t="shared" ref="B146:B203" si="66">IF(ISBLANK(D146),"",B145)</f>
        <v>17</v>
      </c>
      <c r="C146" s="308">
        <f t="shared" si="53"/>
        <v>28.059999999999945</v>
      </c>
      <c r="D146" s="27">
        <v>3361.21</v>
      </c>
      <c r="E146" s="309">
        <f t="shared" si="54"/>
        <v>3344.21</v>
      </c>
      <c r="F146" s="9"/>
      <c r="G146" s="9"/>
      <c r="H146" s="310" t="str">
        <f t="shared" si="47"/>
        <v/>
      </c>
      <c r="I146" s="310" t="str">
        <f t="shared" si="61"/>
        <v xml:space="preserve">  </v>
      </c>
      <c r="J146" s="311" t="str">
        <f t="shared" si="55"/>
        <v/>
      </c>
      <c r="K146" s="312" t="str">
        <f t="shared" si="56"/>
        <v xml:space="preserve"> </v>
      </c>
      <c r="L146" s="312" t="str">
        <f t="shared" si="57"/>
        <v/>
      </c>
      <c r="M146" s="312" t="str">
        <f t="shared" si="48"/>
        <v/>
      </c>
      <c r="N146" s="313" t="str">
        <f t="shared" si="49"/>
        <v/>
      </c>
      <c r="O146" s="314" t="str">
        <f t="shared" si="50"/>
        <v/>
      </c>
      <c r="P146" s="315" t="str">
        <f t="shared" si="51"/>
        <v/>
      </c>
      <c r="Q146" s="316" t="str">
        <f t="shared" si="52"/>
        <v/>
      </c>
      <c r="R146" s="10" t="str">
        <f t="shared" si="65"/>
        <v/>
      </c>
      <c r="S146" s="310" t="str">
        <f t="shared" si="45"/>
        <v/>
      </c>
      <c r="T146" s="9"/>
      <c r="U146" s="8" t="s">
        <v>779</v>
      </c>
      <c r="V146" s="197" t="str">
        <f>IF(E146="","",ProjTvdAtBit(E146,F146,G146,H146,D146,W146,X146))</f>
        <v/>
      </c>
      <c r="W146" s="317" t="str">
        <f>IF(E146="","",ProjIncAtBit(F146,J146,C146,M146,AJ146,AK146,AI146,$U$13:$U$505))</f>
        <v/>
      </c>
      <c r="X146" s="412" t="str">
        <f>IF(E146="","",ProjAzmAtBit(F146,G146,J146,C146,M146,AJ146,AK146,N146,O146,AI146,$U$13:$U$505))</f>
        <v/>
      </c>
      <c r="Y146" s="569"/>
      <c r="Z146" s="571">
        <v>28.06</v>
      </c>
      <c r="AA146" s="468">
        <f t="shared" si="63"/>
        <v>90.341048320583724</v>
      </c>
      <c r="AB146" s="476" t="str">
        <f t="shared" si="64"/>
        <v/>
      </c>
      <c r="AC146" s="466"/>
      <c r="AD146" s="471"/>
      <c r="AE146" s="472"/>
      <c r="AI146" s="201">
        <f>IF(E146="","",ProjRollingMotorOut($Q$13:Q146,$M$13:M146))</f>
        <v>5.8385066364653389</v>
      </c>
      <c r="AJ146" s="409">
        <f>IF(OR(E146="",D146=""),0,ProjSlideMetersBetween(E146,D146,$R$13:$R$505,$S$13:$S$505,$U$13:$U$505))</f>
        <v>0</v>
      </c>
      <c r="AK146" s="409">
        <f>IF(U146="","",ProjParseTF(U146))</f>
        <v>-140</v>
      </c>
      <c r="AL146" s="213" t="str">
        <f>IF(E146="","",ProjCumN(AL145,E145,F145,G145,E146,F146,G146,FALSE))</f>
        <v/>
      </c>
      <c r="AM146" s="304" t="str">
        <f>IF(E146="","",ProjCumE(AM145,E145,F145,G145,E146,F146,G146,FALSE))</f>
        <v/>
      </c>
      <c r="AN146" s="303" t="str">
        <f t="shared" si="62"/>
        <v/>
      </c>
      <c r="AO146" s="303">
        <f>IF(E146="","",ProjActiveTargetMdEx(D146,W146,V146,ProjTargets_MD,ProjTargets_INC,ProjTargets_AZM,ProjTargets_TVD,F146,H146))</f>
        <v>6704.23</v>
      </c>
      <c r="AP146" s="201" t="str">
        <f>IF(OR(E146="",E146&lt;$U$2),"",ProjBitN(E146,F146,G146,AL146,D146,W146,X146))</f>
        <v/>
      </c>
      <c r="AQ146" s="201" t="str">
        <f>IF(OR(E146="",E146&lt;$U$2),"",ProjBitE(E146,F146,G146,AM146,D146,W146,X146))</f>
        <v/>
      </c>
      <c r="AR146" s="201" t="str">
        <f t="shared" si="58"/>
        <v/>
      </c>
      <c r="AS146" s="201" t="str">
        <f t="shared" si="59"/>
        <v/>
      </c>
      <c r="AT146" s="201" t="str">
        <f t="shared" si="60"/>
        <v/>
      </c>
    </row>
    <row r="147" spans="2:46" s="203" customFormat="1" ht="15" customHeight="1" x14ac:dyDescent="0.3">
      <c r="B147" s="202">
        <f t="shared" si="66"/>
        <v>17</v>
      </c>
      <c r="C147" s="308">
        <f t="shared" si="53"/>
        <v>28.039999999999964</v>
      </c>
      <c r="D147" s="27">
        <v>3389.25</v>
      </c>
      <c r="E147" s="309">
        <f t="shared" si="54"/>
        <v>3372.25</v>
      </c>
      <c r="F147" s="9"/>
      <c r="G147" s="9"/>
      <c r="H147" s="310" t="str">
        <f t="shared" si="47"/>
        <v/>
      </c>
      <c r="I147" s="310" t="str">
        <f t="shared" si="61"/>
        <v xml:space="preserve">  </v>
      </c>
      <c r="J147" s="311" t="str">
        <f t="shared" si="55"/>
        <v/>
      </c>
      <c r="K147" s="312" t="str">
        <f t="shared" si="56"/>
        <v xml:space="preserve"> </v>
      </c>
      <c r="L147" s="312" t="str">
        <f t="shared" si="57"/>
        <v/>
      </c>
      <c r="M147" s="312" t="str">
        <f t="shared" si="48"/>
        <v/>
      </c>
      <c r="N147" s="313" t="str">
        <f t="shared" si="49"/>
        <v/>
      </c>
      <c r="O147" s="314" t="str">
        <f t="shared" si="50"/>
        <v/>
      </c>
      <c r="P147" s="315" t="str">
        <f t="shared" si="51"/>
        <v/>
      </c>
      <c r="Q147" s="316" t="str">
        <f t="shared" si="52"/>
        <v/>
      </c>
      <c r="R147" s="10" t="str">
        <f t="shared" si="65"/>
        <v/>
      </c>
      <c r="S147" s="310" t="str">
        <f t="shared" si="45"/>
        <v/>
      </c>
      <c r="T147" s="9"/>
      <c r="U147" s="8"/>
      <c r="V147" s="197" t="str">
        <f>IF(E147="","",ProjTvdAtBit(E147,F147,G147,H147,D147,W147,X147))</f>
        <v/>
      </c>
      <c r="W147" s="317" t="str">
        <f>IF(E147="","",ProjIncAtBit(F147,J147,C147,M147,AJ147,AK147,AI147,$U$13:$U$505))</f>
        <v/>
      </c>
      <c r="X147" s="412" t="str">
        <f>IF(E147="","",ProjAzmAtBit(F147,G147,J147,C147,M147,AJ147,AK147,N147,O147,AI147,$U$13:$U$505))</f>
        <v/>
      </c>
      <c r="Y147" s="569"/>
      <c r="Z147" s="571">
        <v>28.04</v>
      </c>
      <c r="AA147" s="477">
        <f t="shared" si="63"/>
        <v>90.341048320583724</v>
      </c>
      <c r="AB147" s="476" t="str">
        <f t="shared" si="64"/>
        <v/>
      </c>
      <c r="AC147" s="466"/>
      <c r="AD147" s="471"/>
      <c r="AE147" s="472"/>
      <c r="AI147" s="201">
        <f>IF(E147="","",ProjRollingMotorOut($Q$13:Q147,$M$13:M147))</f>
        <v>5.8385066364653389</v>
      </c>
      <c r="AJ147" s="409">
        <f>IF(OR(E147="",D147=""),0,ProjSlideMetersBetween(E147,D147,$R$13:$R$505,$S$13:$S$505,$U$13:$U$505))</f>
        <v>0</v>
      </c>
      <c r="AK147" s="409" t="str">
        <f>IF(U147="","",ProjParseTF(U147))</f>
        <v/>
      </c>
      <c r="AL147" s="213" t="str">
        <f>IF(E147="","",ProjCumN(AL146,E146,F146,G146,E147,F147,G147,FALSE))</f>
        <v/>
      </c>
      <c r="AM147" s="304" t="str">
        <f>IF(E147="","",ProjCumE(AM146,E146,F146,G146,E147,F147,G147,FALSE))</f>
        <v/>
      </c>
      <c r="AN147" s="303" t="str">
        <f t="shared" si="62"/>
        <v/>
      </c>
      <c r="AO147" s="303">
        <f>IF(E147="","",ProjActiveTargetMdEx(D147,W147,V147,ProjTargets_MD,ProjTargets_INC,ProjTargets_AZM,ProjTargets_TVD,F147,H147))</f>
        <v>6704.23</v>
      </c>
      <c r="AP147" s="201" t="str">
        <f>IF(OR(E147="",E147&lt;$U$2),"",ProjBitN(E147,F147,G147,AL147,D147,W147,X147))</f>
        <v/>
      </c>
      <c r="AQ147" s="201" t="str">
        <f>IF(OR(E147="",E147&lt;$U$2),"",ProjBitE(E147,F147,G147,AM147,D147,W147,X147))</f>
        <v/>
      </c>
      <c r="AR147" s="201" t="str">
        <f t="shared" si="58"/>
        <v/>
      </c>
      <c r="AS147" s="201" t="str">
        <f t="shared" si="59"/>
        <v/>
      </c>
      <c r="AT147" s="201" t="str">
        <f t="shared" si="60"/>
        <v/>
      </c>
    </row>
    <row r="148" spans="2:46" s="203" customFormat="1" ht="15" customHeight="1" x14ac:dyDescent="0.3">
      <c r="B148" s="202">
        <f t="shared" si="66"/>
        <v>17</v>
      </c>
      <c r="C148" s="308">
        <f t="shared" si="53"/>
        <v>28.109999999999673</v>
      </c>
      <c r="D148" s="27">
        <v>3417.3599999999997</v>
      </c>
      <c r="E148" s="309">
        <f t="shared" si="54"/>
        <v>3400.36</v>
      </c>
      <c r="F148" s="9"/>
      <c r="G148" s="9"/>
      <c r="H148" s="310" t="str">
        <f t="shared" si="47"/>
        <v/>
      </c>
      <c r="I148" s="310" t="str">
        <f t="shared" si="61"/>
        <v xml:space="preserve">  </v>
      </c>
      <c r="J148" s="311" t="str">
        <f t="shared" si="55"/>
        <v/>
      </c>
      <c r="K148" s="312" t="str">
        <f t="shared" si="56"/>
        <v xml:space="preserve"> </v>
      </c>
      <c r="L148" s="312" t="str">
        <f t="shared" si="57"/>
        <v/>
      </c>
      <c r="M148" s="312" t="str">
        <f t="shared" si="48"/>
        <v/>
      </c>
      <c r="N148" s="313" t="str">
        <f t="shared" si="49"/>
        <v/>
      </c>
      <c r="O148" s="314" t="str">
        <f t="shared" si="50"/>
        <v/>
      </c>
      <c r="P148" s="315" t="str">
        <f t="shared" si="51"/>
        <v/>
      </c>
      <c r="Q148" s="316" t="str">
        <f t="shared" si="52"/>
        <v/>
      </c>
      <c r="R148" s="10" t="str">
        <f t="shared" si="65"/>
        <v/>
      </c>
      <c r="S148" s="310" t="str">
        <f t="shared" si="45"/>
        <v/>
      </c>
      <c r="T148" s="9"/>
      <c r="U148" s="8"/>
      <c r="V148" s="197" t="str">
        <f>IF(E148="","",ProjTvdAtBit(E148,F148,G148,H148,D148,W148,X148))</f>
        <v/>
      </c>
      <c r="W148" s="317" t="str">
        <f>IF(E148="","",ProjIncAtBit(F148,J148,C148,M148,AJ148,AK148,AI148,$U$13:$U$505))</f>
        <v/>
      </c>
      <c r="X148" s="412" t="str">
        <f>IF(E148="","",ProjAzmAtBit(F148,G148,J148,C148,M148,AJ148,AK148,N148,O148,AI148,$U$13:$U$505))</f>
        <v/>
      </c>
      <c r="Y148" s="569"/>
      <c r="Z148" s="571">
        <v>28.11</v>
      </c>
      <c r="AA148" s="468">
        <f t="shared" si="63"/>
        <v>90.341048320583724</v>
      </c>
      <c r="AB148" s="476" t="str">
        <f t="shared" si="64"/>
        <v/>
      </c>
      <c r="AC148" s="466"/>
      <c r="AD148" s="471"/>
      <c r="AE148" s="472"/>
      <c r="AI148" s="201">
        <f>IF(E148="","",ProjRollingMotorOut($Q$13:Q148,$M$13:M148))</f>
        <v>5.8385066364653389</v>
      </c>
      <c r="AJ148" s="409">
        <f>IF(OR(E148="",D148=""),0,ProjSlideMetersBetween(E148,D148,$R$13:$R$505,$S$13:$S$505,$U$13:$U$505))</f>
        <v>0</v>
      </c>
      <c r="AK148" s="409" t="str">
        <f>IF(U148="","",ProjParseTF(U148))</f>
        <v/>
      </c>
      <c r="AL148" s="213" t="str">
        <f>IF(E148="","",ProjCumN(AL147,E147,F147,G147,E148,F148,G148,FALSE))</f>
        <v/>
      </c>
      <c r="AM148" s="304" t="str">
        <f>IF(E148="","",ProjCumE(AM147,E147,F147,G147,E148,F148,G148,FALSE))</f>
        <v/>
      </c>
      <c r="AN148" s="303" t="str">
        <f t="shared" si="62"/>
        <v/>
      </c>
      <c r="AO148" s="303">
        <f>IF(E148="","",ProjActiveTargetMdEx(D148,W148,V148,ProjTargets_MD,ProjTargets_INC,ProjTargets_AZM,ProjTargets_TVD,F148,H148))</f>
        <v>6704.23</v>
      </c>
      <c r="AP148" s="201" t="str">
        <f>IF(OR(E148="",E148&lt;$U$2),"",ProjBitN(E148,F148,G148,AL148,D148,W148,X148))</f>
        <v/>
      </c>
      <c r="AQ148" s="201" t="str">
        <f>IF(OR(E148="",E148&lt;$U$2),"",ProjBitE(E148,F148,G148,AM148,D148,W148,X148))</f>
        <v/>
      </c>
      <c r="AR148" s="201" t="str">
        <f t="shared" si="58"/>
        <v/>
      </c>
      <c r="AS148" s="201" t="str">
        <f t="shared" si="59"/>
        <v/>
      </c>
      <c r="AT148" s="201" t="str">
        <f t="shared" si="60"/>
        <v/>
      </c>
    </row>
    <row r="149" spans="2:46" s="203" customFormat="1" ht="15" customHeight="1" x14ac:dyDescent="0.3">
      <c r="B149" s="202">
        <f t="shared" si="66"/>
        <v>17</v>
      </c>
      <c r="C149" s="308">
        <f t="shared" si="53"/>
        <v>28.080000000000382</v>
      </c>
      <c r="D149" s="27">
        <v>3445.44</v>
      </c>
      <c r="E149" s="309">
        <f t="shared" si="54"/>
        <v>3428.44</v>
      </c>
      <c r="F149" s="9"/>
      <c r="G149" s="9"/>
      <c r="H149" s="310" t="str">
        <f t="shared" si="47"/>
        <v/>
      </c>
      <c r="I149" s="310" t="str">
        <f t="shared" si="61"/>
        <v xml:space="preserve">  </v>
      </c>
      <c r="J149" s="311" t="str">
        <f t="shared" si="55"/>
        <v/>
      </c>
      <c r="K149" s="312" t="str">
        <f t="shared" si="56"/>
        <v xml:space="preserve"> </v>
      </c>
      <c r="L149" s="312" t="str">
        <f t="shared" si="57"/>
        <v/>
      </c>
      <c r="M149" s="312" t="str">
        <f t="shared" si="48"/>
        <v/>
      </c>
      <c r="N149" s="313" t="str">
        <f t="shared" si="49"/>
        <v/>
      </c>
      <c r="O149" s="314" t="str">
        <f t="shared" si="50"/>
        <v/>
      </c>
      <c r="P149" s="315" t="str">
        <f t="shared" si="51"/>
        <v/>
      </c>
      <c r="Q149" s="316" t="str">
        <f t="shared" si="52"/>
        <v/>
      </c>
      <c r="R149" s="10" t="str">
        <f t="shared" si="65"/>
        <v/>
      </c>
      <c r="S149" s="310" t="str">
        <f t="shared" si="45"/>
        <v/>
      </c>
      <c r="T149" s="9"/>
      <c r="U149" s="8"/>
      <c r="V149" s="197" t="str">
        <f>IF(E149="","",ProjTvdAtBit(E149,F149,G149,H149,D149,W149,X149))</f>
        <v/>
      </c>
      <c r="W149" s="317" t="str">
        <f>IF(E149="","",ProjIncAtBit(F149,J149,C149,M149,AJ149,AK149,AI149,$U$13:$U$505))</f>
        <v/>
      </c>
      <c r="X149" s="412" t="str">
        <f>IF(E149="","",ProjAzmAtBit(F149,G149,J149,C149,M149,AJ149,AK149,N149,O149,AI149,$U$13:$U$505))</f>
        <v/>
      </c>
      <c r="Y149" s="569"/>
      <c r="Z149" s="571">
        <v>28.08</v>
      </c>
      <c r="AA149" s="468">
        <f t="shared" si="63"/>
        <v>90.341048320583724</v>
      </c>
      <c r="AB149" s="476" t="str">
        <f t="shared" si="64"/>
        <v/>
      </c>
      <c r="AC149" s="466"/>
      <c r="AD149" s="471"/>
      <c r="AE149" s="472"/>
      <c r="AI149" s="201">
        <f>IF(E149="","",ProjRollingMotorOut($Q$13:Q149,$M$13:M149))</f>
        <v>5.8385066364653389</v>
      </c>
      <c r="AJ149" s="409">
        <f>IF(OR(E149="",D149=""),0,ProjSlideMetersBetween(E149,D149,$R$13:$R$505,$S$13:$S$505,$U$13:$U$505))</f>
        <v>0</v>
      </c>
      <c r="AK149" s="409" t="str">
        <f>IF(U149="","",ProjParseTF(U149))</f>
        <v/>
      </c>
      <c r="AL149" s="213" t="str">
        <f>IF(E149="","",ProjCumN(AL148,E148,F148,G148,E149,F149,G149,FALSE))</f>
        <v/>
      </c>
      <c r="AM149" s="304" t="str">
        <f>IF(E149="","",ProjCumE(AM148,E148,F148,G148,E149,F149,G149,FALSE))</f>
        <v/>
      </c>
      <c r="AN149" s="303" t="str">
        <f t="shared" si="62"/>
        <v/>
      </c>
      <c r="AO149" s="303">
        <f>IF(E149="","",ProjActiveTargetMdEx(D149,W149,V149,ProjTargets_MD,ProjTargets_INC,ProjTargets_AZM,ProjTargets_TVD,F149,H149))</f>
        <v>6704.23</v>
      </c>
      <c r="AP149" s="201" t="str">
        <f>IF(OR(E149="",E149&lt;$U$2),"",ProjBitN(E149,F149,G149,AL149,D149,W149,X149))</f>
        <v/>
      </c>
      <c r="AQ149" s="201" t="str">
        <f>IF(OR(E149="",E149&lt;$U$2),"",ProjBitE(E149,F149,G149,AM149,D149,W149,X149))</f>
        <v/>
      </c>
      <c r="AR149" s="201" t="str">
        <f t="shared" si="58"/>
        <v/>
      </c>
      <c r="AS149" s="201" t="str">
        <f t="shared" si="59"/>
        <v/>
      </c>
      <c r="AT149" s="201" t="str">
        <f t="shared" si="60"/>
        <v/>
      </c>
    </row>
    <row r="150" spans="2:46" s="203" customFormat="1" ht="15" customHeight="1" x14ac:dyDescent="0.3">
      <c r="B150" s="202">
        <f t="shared" si="66"/>
        <v>17</v>
      </c>
      <c r="C150" s="308">
        <f t="shared" si="53"/>
        <v>28.039999999999964</v>
      </c>
      <c r="D150" s="27">
        <v>3473.48</v>
      </c>
      <c r="E150" s="309">
        <f t="shared" si="54"/>
        <v>3456.48</v>
      </c>
      <c r="F150" s="9"/>
      <c r="G150" s="9"/>
      <c r="H150" s="310" t="str">
        <f t="shared" si="47"/>
        <v/>
      </c>
      <c r="I150" s="310" t="str">
        <f t="shared" si="61"/>
        <v xml:space="preserve">  </v>
      </c>
      <c r="J150" s="311" t="str">
        <f t="shared" si="55"/>
        <v/>
      </c>
      <c r="K150" s="312" t="str">
        <f t="shared" si="56"/>
        <v xml:space="preserve"> </v>
      </c>
      <c r="L150" s="312" t="str">
        <f t="shared" si="57"/>
        <v/>
      </c>
      <c r="M150" s="312" t="str">
        <f t="shared" si="48"/>
        <v/>
      </c>
      <c r="N150" s="313" t="str">
        <f t="shared" si="49"/>
        <v/>
      </c>
      <c r="O150" s="314" t="str">
        <f t="shared" si="50"/>
        <v/>
      </c>
      <c r="P150" s="315" t="str">
        <f t="shared" si="51"/>
        <v/>
      </c>
      <c r="Q150" s="316" t="str">
        <f t="shared" si="52"/>
        <v/>
      </c>
      <c r="R150" s="10" t="str">
        <f t="shared" si="65"/>
        <v/>
      </c>
      <c r="S150" s="310" t="str">
        <f t="shared" si="45"/>
        <v/>
      </c>
      <c r="T150" s="9"/>
      <c r="U150" s="8" t="s">
        <v>779</v>
      </c>
      <c r="V150" s="197" t="str">
        <f>IF(E150="","",ProjTvdAtBit(E150,F150,G150,H150,D150,W150,X150))</f>
        <v/>
      </c>
      <c r="W150" s="317" t="str">
        <f>IF(E150="","",ProjIncAtBit(F150,J150,C150,M150,AJ150,AK150,AI150,$U$13:$U$505))</f>
        <v/>
      </c>
      <c r="X150" s="412" t="str">
        <f>IF(E150="","",ProjAzmAtBit(F150,G150,J150,C150,M150,AJ150,AK150,N150,O150,AI150,$U$13:$U$505))</f>
        <v/>
      </c>
      <c r="Y150" s="569"/>
      <c r="Z150" s="571">
        <v>28.04</v>
      </c>
      <c r="AA150" s="468">
        <f t="shared" si="63"/>
        <v>90.341048320583724</v>
      </c>
      <c r="AB150" s="476" t="str">
        <f t="shared" si="64"/>
        <v/>
      </c>
      <c r="AC150" s="466"/>
      <c r="AD150" s="471"/>
      <c r="AE150" s="472"/>
      <c r="AI150" s="201">
        <f>IF(E150="","",ProjRollingMotorOut($Q$13:Q150,$M$13:M150))</f>
        <v>5.8385066364653389</v>
      </c>
      <c r="AJ150" s="409">
        <f>IF(OR(E150="",D150=""),0,ProjSlideMetersBetween(E150,D150,$R$13:$R$505,$S$13:$S$505,$U$13:$U$505))</f>
        <v>0</v>
      </c>
      <c r="AK150" s="409">
        <f>IF(U150="","",ProjParseTF(U150))</f>
        <v>-140</v>
      </c>
      <c r="AL150" s="213" t="str">
        <f>IF(E150="","",ProjCumN(AL149,E149,F149,G149,E150,F150,G150,FALSE))</f>
        <v/>
      </c>
      <c r="AM150" s="304" t="str">
        <f>IF(E150="","",ProjCumE(AM149,E149,F149,G149,E150,F150,G150,FALSE))</f>
        <v/>
      </c>
      <c r="AN150" s="303" t="str">
        <f t="shared" si="62"/>
        <v/>
      </c>
      <c r="AO150" s="303">
        <f>IF(E150="","",ProjActiveTargetMdEx(D150,W150,V150,ProjTargets_MD,ProjTargets_INC,ProjTargets_AZM,ProjTargets_TVD,F150,H150))</f>
        <v>6704.23</v>
      </c>
      <c r="AP150" s="201" t="str">
        <f>IF(OR(E150="",E150&lt;$U$2),"",ProjBitN(E150,F150,G150,AL150,D150,W150,X150))</f>
        <v/>
      </c>
      <c r="AQ150" s="201" t="str">
        <f>IF(OR(E150="",E150&lt;$U$2),"",ProjBitE(E150,F150,G150,AM150,D150,W150,X150))</f>
        <v/>
      </c>
      <c r="AR150" s="201" t="str">
        <f t="shared" si="58"/>
        <v/>
      </c>
      <c r="AS150" s="201" t="str">
        <f t="shared" si="59"/>
        <v/>
      </c>
      <c r="AT150" s="201" t="str">
        <f t="shared" si="60"/>
        <v/>
      </c>
    </row>
    <row r="151" spans="2:46" s="203" customFormat="1" ht="15" customHeight="1" x14ac:dyDescent="0.3">
      <c r="B151" s="202">
        <f t="shared" si="66"/>
        <v>17</v>
      </c>
      <c r="C151" s="308">
        <f t="shared" si="53"/>
        <v>28.059999999999945</v>
      </c>
      <c r="D151" s="27">
        <v>3501.54</v>
      </c>
      <c r="E151" s="309">
        <f t="shared" si="54"/>
        <v>3484.54</v>
      </c>
      <c r="F151" s="9"/>
      <c r="G151" s="9"/>
      <c r="H151" s="310" t="str">
        <f t="shared" si="47"/>
        <v/>
      </c>
      <c r="I151" s="310" t="str">
        <f t="shared" si="61"/>
        <v xml:space="preserve">  </v>
      </c>
      <c r="J151" s="311" t="str">
        <f t="shared" si="55"/>
        <v/>
      </c>
      <c r="K151" s="312" t="str">
        <f t="shared" si="56"/>
        <v xml:space="preserve"> </v>
      </c>
      <c r="L151" s="312" t="str">
        <f t="shared" si="57"/>
        <v/>
      </c>
      <c r="M151" s="312" t="str">
        <f t="shared" si="48"/>
        <v/>
      </c>
      <c r="N151" s="313" t="str">
        <f t="shared" si="49"/>
        <v/>
      </c>
      <c r="O151" s="314" t="str">
        <f t="shared" si="50"/>
        <v/>
      </c>
      <c r="P151" s="315" t="str">
        <f t="shared" si="51"/>
        <v/>
      </c>
      <c r="Q151" s="316" t="str">
        <f t="shared" si="52"/>
        <v/>
      </c>
      <c r="R151" s="10" t="str">
        <f t="shared" si="65"/>
        <v/>
      </c>
      <c r="S151" s="310" t="str">
        <f t="shared" si="45"/>
        <v/>
      </c>
      <c r="T151" s="9"/>
      <c r="U151" s="8" t="s">
        <v>780</v>
      </c>
      <c r="V151" s="197" t="str">
        <f>IF(E151="","",ProjTvdAtBit(E151,F151,G151,H151,D151,W151,X151))</f>
        <v/>
      </c>
      <c r="W151" s="317" t="str">
        <f>IF(E151="","",ProjIncAtBit(F151,J151,C151,M151,AJ151,AK151,AI151,$U$13:$U$505))</f>
        <v/>
      </c>
      <c r="X151" s="412" t="str">
        <f>IF(E151="","",ProjAzmAtBit(F151,G151,J151,C151,M151,AJ151,AK151,N151,O151,AI151,$U$13:$U$505))</f>
        <v/>
      </c>
      <c r="Y151" s="569"/>
      <c r="Z151" s="571">
        <v>28.06</v>
      </c>
      <c r="AA151" s="468">
        <f t="shared" si="63"/>
        <v>90.429722375059583</v>
      </c>
      <c r="AB151" s="476" t="str">
        <f t="shared" si="64"/>
        <v/>
      </c>
      <c r="AC151" s="466"/>
      <c r="AD151" s="471"/>
      <c r="AE151" s="472"/>
      <c r="AI151" s="201">
        <f>IF(E151="","",ProjRollingMotorOut($Q$13:Q151,$M$13:M151))</f>
        <v>5.8385066364653389</v>
      </c>
      <c r="AJ151" s="409">
        <f>IF(OR(E151="",D151=""),0,ProjSlideMetersBetween(E151,D151,$R$13:$R$505,$S$13:$S$505,$U$13:$U$505))</f>
        <v>0</v>
      </c>
      <c r="AK151" s="409">
        <f>IF(U151="","",ProjParseTF(U151))</f>
        <v>-170</v>
      </c>
      <c r="AL151" s="213" t="str">
        <f>IF(E151="","",ProjCumN(AL150,E150,F150,G150,E151,F151,G151,FALSE))</f>
        <v/>
      </c>
      <c r="AM151" s="304" t="str">
        <f>IF(E151="","",ProjCumE(AM150,E150,F150,G150,E151,F151,G151,FALSE))</f>
        <v/>
      </c>
      <c r="AN151" s="303" t="str">
        <f t="shared" si="62"/>
        <v/>
      </c>
      <c r="AO151" s="303">
        <f>IF(E151="","",ProjActiveTargetMdEx(D151,W151,V151,ProjTargets_MD,ProjTargets_INC,ProjTargets_AZM,ProjTargets_TVD,F151,H151))</f>
        <v>6704.23</v>
      </c>
      <c r="AP151" s="201" t="str">
        <f>IF(OR(E151="",E151&lt;$U$2),"",ProjBitN(E151,F151,G151,AL151,D151,W151,X151))</f>
        <v/>
      </c>
      <c r="AQ151" s="201" t="str">
        <f>IF(OR(E151="",E151&lt;$U$2),"",ProjBitE(E151,F151,G151,AM151,D151,W151,X151))</f>
        <v/>
      </c>
      <c r="AR151" s="201" t="str">
        <f t="shared" si="58"/>
        <v/>
      </c>
      <c r="AS151" s="201" t="str">
        <f t="shared" si="59"/>
        <v/>
      </c>
      <c r="AT151" s="201" t="str">
        <f t="shared" si="60"/>
        <v/>
      </c>
    </row>
    <row r="152" spans="2:46" s="203" customFormat="1" ht="15" customHeight="1" x14ac:dyDescent="0.3">
      <c r="B152" s="202">
        <f t="shared" si="66"/>
        <v>17</v>
      </c>
      <c r="C152" s="308">
        <f t="shared" si="53"/>
        <v>28.0300000000002</v>
      </c>
      <c r="D152" s="27">
        <v>3529.57</v>
      </c>
      <c r="E152" s="309">
        <f t="shared" si="54"/>
        <v>3512.57</v>
      </c>
      <c r="F152" s="9"/>
      <c r="G152" s="9"/>
      <c r="H152" s="310" t="str">
        <f t="shared" si="47"/>
        <v/>
      </c>
      <c r="I152" s="310" t="str">
        <f t="shared" si="61"/>
        <v xml:space="preserve">  </v>
      </c>
      <c r="J152" s="311" t="str">
        <f t="shared" si="55"/>
        <v/>
      </c>
      <c r="K152" s="312" t="str">
        <f t="shared" si="56"/>
        <v xml:space="preserve"> </v>
      </c>
      <c r="L152" s="312" t="str">
        <f t="shared" si="57"/>
        <v/>
      </c>
      <c r="M152" s="312" t="str">
        <f t="shared" si="48"/>
        <v/>
      </c>
      <c r="N152" s="313" t="str">
        <f t="shared" si="49"/>
        <v/>
      </c>
      <c r="O152" s="314" t="str">
        <f t="shared" si="50"/>
        <v/>
      </c>
      <c r="P152" s="315" t="str">
        <f t="shared" si="51"/>
        <v/>
      </c>
      <c r="Q152" s="316" t="str">
        <f t="shared" si="52"/>
        <v/>
      </c>
      <c r="R152" s="10" t="str">
        <f t="shared" si="65"/>
        <v/>
      </c>
      <c r="S152" s="310" t="str">
        <f t="shared" si="45"/>
        <v/>
      </c>
      <c r="T152" s="9"/>
      <c r="U152" s="8" t="s">
        <v>767</v>
      </c>
      <c r="V152" s="197" t="str">
        <f>IF(E152="","",ProjTvdAtBit(E152,F152,G152,H152,D152,W152,X152))</f>
        <v/>
      </c>
      <c r="W152" s="317" t="str">
        <f>IF(E152="","",ProjIncAtBit(F152,J152,C152,M152,AJ152,AK152,AI152,$U$13:$U$505))</f>
        <v/>
      </c>
      <c r="X152" s="412" t="str">
        <f>IF(E152="","",ProjAzmAtBit(F152,G152,J152,C152,M152,AJ152,AK152,N152,O152,AI152,$U$13:$U$505))</f>
        <v/>
      </c>
      <c r="Y152" s="569"/>
      <c r="Z152" s="571">
        <v>28.03</v>
      </c>
      <c r="AA152" s="468">
        <f t="shared" si="63"/>
        <v>90.429722375059583</v>
      </c>
      <c r="AB152" s="476" t="str">
        <f t="shared" si="64"/>
        <v/>
      </c>
      <c r="AC152" s="466"/>
      <c r="AD152" s="471"/>
      <c r="AE152" s="472"/>
      <c r="AI152" s="201">
        <f>IF(E152="","",ProjRollingMotorOut($Q$13:Q152,$M$13:M152))</f>
        <v>5.8385066364653389</v>
      </c>
      <c r="AJ152" s="409">
        <f>IF(OR(E152="",D152=""),0,ProjSlideMetersBetween(E152,D152,$R$13:$R$505,$S$13:$S$505,$U$13:$U$505))</f>
        <v>0</v>
      </c>
      <c r="AK152" s="409">
        <f>IF(U152="","",ProjParseTF(U152))</f>
        <v>180</v>
      </c>
      <c r="AL152" s="213" t="str">
        <f>IF(E152="","",ProjCumN(AL151,E151,F151,G151,E152,F152,G152,FALSE))</f>
        <v/>
      </c>
      <c r="AM152" s="304" t="str">
        <f>IF(E152="","",ProjCumE(AM151,E151,F151,G151,E152,F152,G152,FALSE))</f>
        <v/>
      </c>
      <c r="AN152" s="303" t="str">
        <f t="shared" si="62"/>
        <v/>
      </c>
      <c r="AO152" s="303">
        <f>IF(E152="","",ProjActiveTargetMdEx(D152,W152,V152,ProjTargets_MD,ProjTargets_INC,ProjTargets_AZM,ProjTargets_TVD,F152,H152))</f>
        <v>6704.23</v>
      </c>
      <c r="AP152" s="201" t="str">
        <f>IF(OR(E152="",E152&lt;$U$2),"",ProjBitN(E152,F152,G152,AL152,D152,W152,X152))</f>
        <v/>
      </c>
      <c r="AQ152" s="201" t="str">
        <f>IF(OR(E152="",E152&lt;$U$2),"",ProjBitE(E152,F152,G152,AM152,D152,W152,X152))</f>
        <v/>
      </c>
      <c r="AR152" s="201" t="str">
        <f t="shared" si="58"/>
        <v/>
      </c>
      <c r="AS152" s="201" t="str">
        <f t="shared" si="59"/>
        <v/>
      </c>
      <c r="AT152" s="201" t="str">
        <f t="shared" si="60"/>
        <v/>
      </c>
    </row>
    <row r="153" spans="2:46" s="203" customFormat="1" ht="15" customHeight="1" x14ac:dyDescent="0.3">
      <c r="B153" s="202">
        <f t="shared" si="66"/>
        <v>17</v>
      </c>
      <c r="C153" s="308">
        <f t="shared" si="53"/>
        <v>28.029999999999745</v>
      </c>
      <c r="D153" s="27">
        <v>3557.6</v>
      </c>
      <c r="E153" s="309">
        <f t="shared" si="54"/>
        <v>3540.6</v>
      </c>
      <c r="F153" s="9"/>
      <c r="G153" s="9"/>
      <c r="H153" s="310" t="str">
        <f t="shared" si="47"/>
        <v/>
      </c>
      <c r="I153" s="310" t="str">
        <f t="shared" si="61"/>
        <v xml:space="preserve">  </v>
      </c>
      <c r="J153" s="311" t="str">
        <f t="shared" si="55"/>
        <v/>
      </c>
      <c r="K153" s="312" t="str">
        <f t="shared" si="56"/>
        <v xml:space="preserve"> </v>
      </c>
      <c r="L153" s="312" t="str">
        <f t="shared" si="57"/>
        <v/>
      </c>
      <c r="M153" s="312" t="str">
        <f t="shared" si="48"/>
        <v/>
      </c>
      <c r="N153" s="313" t="str">
        <f t="shared" si="49"/>
        <v/>
      </c>
      <c r="O153" s="314" t="str">
        <f t="shared" si="50"/>
        <v/>
      </c>
      <c r="P153" s="315" t="str">
        <f t="shared" si="51"/>
        <v/>
      </c>
      <c r="Q153" s="316" t="str">
        <f t="shared" si="52"/>
        <v/>
      </c>
      <c r="R153" s="10" t="str">
        <f t="shared" si="65"/>
        <v/>
      </c>
      <c r="S153" s="310" t="str">
        <f t="shared" si="45"/>
        <v/>
      </c>
      <c r="T153" s="9"/>
      <c r="U153" s="8"/>
      <c r="V153" s="197" t="str">
        <f>IF(E153="","",ProjTvdAtBit(E153,F153,G153,H153,D153,W153,X153))</f>
        <v/>
      </c>
      <c r="W153" s="317" t="str">
        <f>IF(E153="","",ProjIncAtBit(F153,J153,C153,M153,AJ153,AK153,AI153,$U$13:$U$505))</f>
        <v/>
      </c>
      <c r="X153" s="412" t="str">
        <f>IF(E153="","",ProjAzmAtBit(F153,G153,J153,C153,M153,AJ153,AK153,N153,O153,AI153,$U$13:$U$505))</f>
        <v/>
      </c>
      <c r="Y153" s="569"/>
      <c r="Z153" s="571">
        <v>28.03</v>
      </c>
      <c r="AA153" s="468">
        <f t="shared" si="63"/>
        <v>90.429722375059583</v>
      </c>
      <c r="AB153" s="476" t="str">
        <f t="shared" si="64"/>
        <v/>
      </c>
      <c r="AC153" s="466"/>
      <c r="AD153" s="471"/>
      <c r="AE153" s="472"/>
      <c r="AI153" s="201">
        <f>IF(E153="","",ProjRollingMotorOut($Q$13:Q153,$M$13:M153))</f>
        <v>5.8385066364653389</v>
      </c>
      <c r="AJ153" s="409">
        <f>IF(OR(E153="",D153=""),0,ProjSlideMetersBetween(E153,D153,$R$13:$R$505,$S$13:$S$505,$U$13:$U$505))</f>
        <v>0</v>
      </c>
      <c r="AK153" s="409" t="str">
        <f>IF(U153="","",ProjParseTF(U153))</f>
        <v/>
      </c>
      <c r="AL153" s="213" t="str">
        <f>IF(E153="","",ProjCumN(AL152,E152,F152,G152,E153,F153,G153,FALSE))</f>
        <v/>
      </c>
      <c r="AM153" s="304" t="str">
        <f>IF(E153="","",ProjCumE(AM152,E152,F152,G152,E153,F153,G153,FALSE))</f>
        <v/>
      </c>
      <c r="AN153" s="303" t="str">
        <f t="shared" si="62"/>
        <v/>
      </c>
      <c r="AO153" s="303">
        <f>IF(E153="","",ProjActiveTargetMdEx(D153,W153,V153,ProjTargets_MD,ProjTargets_INC,ProjTargets_AZM,ProjTargets_TVD,F153,H153))</f>
        <v>6704.23</v>
      </c>
      <c r="AP153" s="201" t="str">
        <f>IF(OR(E153="",E153&lt;$U$2),"",ProjBitN(E153,F153,G153,AL153,D153,W153,X153))</f>
        <v/>
      </c>
      <c r="AQ153" s="201" t="str">
        <f>IF(OR(E153="",E153&lt;$U$2),"",ProjBitE(E153,F153,G153,AM153,D153,W153,X153))</f>
        <v/>
      </c>
      <c r="AR153" s="201" t="str">
        <f t="shared" si="58"/>
        <v/>
      </c>
      <c r="AS153" s="201" t="str">
        <f t="shared" si="59"/>
        <v/>
      </c>
      <c r="AT153" s="201" t="str">
        <f t="shared" si="60"/>
        <v/>
      </c>
    </row>
    <row r="154" spans="2:46" s="203" customFormat="1" ht="15" customHeight="1" x14ac:dyDescent="0.3">
      <c r="B154" s="202">
        <f t="shared" si="66"/>
        <v>17</v>
      </c>
      <c r="C154" s="308">
        <f t="shared" si="53"/>
        <v>28.050000000000182</v>
      </c>
      <c r="D154" s="27">
        <v>3585.65</v>
      </c>
      <c r="E154" s="309">
        <f t="shared" si="54"/>
        <v>3568.65</v>
      </c>
      <c r="F154" s="9"/>
      <c r="G154" s="9"/>
      <c r="H154" s="310" t="str">
        <f t="shared" si="47"/>
        <v/>
      </c>
      <c r="I154" s="310" t="str">
        <f t="shared" si="61"/>
        <v xml:space="preserve">  </v>
      </c>
      <c r="J154" s="311" t="str">
        <f t="shared" si="55"/>
        <v/>
      </c>
      <c r="K154" s="312" t="str">
        <f t="shared" si="56"/>
        <v xml:space="preserve"> </v>
      </c>
      <c r="L154" s="312" t="str">
        <f t="shared" si="57"/>
        <v/>
      </c>
      <c r="M154" s="312" t="str">
        <f t="shared" si="48"/>
        <v/>
      </c>
      <c r="N154" s="313" t="str">
        <f t="shared" si="49"/>
        <v/>
      </c>
      <c r="O154" s="314" t="str">
        <f t="shared" si="50"/>
        <v/>
      </c>
      <c r="P154" s="315" t="str">
        <f t="shared" si="51"/>
        <v/>
      </c>
      <c r="Q154" s="316" t="str">
        <f t="shared" si="52"/>
        <v/>
      </c>
      <c r="R154" s="10" t="str">
        <f t="shared" si="65"/>
        <v/>
      </c>
      <c r="S154" s="310" t="str">
        <f t="shared" si="45"/>
        <v/>
      </c>
      <c r="T154" s="9"/>
      <c r="U154" s="8"/>
      <c r="V154" s="197" t="str">
        <f>IF(E154="","",ProjTvdAtBit(E154,F154,G154,H154,D154,W154,X154))</f>
        <v/>
      </c>
      <c r="W154" s="317" t="str">
        <f>IF(E154="","",ProjIncAtBit(F154,J154,C154,M154,AJ154,AK154,AI154,$U$13:$U$505))</f>
        <v/>
      </c>
      <c r="X154" s="412" t="str">
        <f>IF(E154="","",ProjAzmAtBit(F154,G154,J154,C154,M154,AJ154,AK154,N154,O154,AI154,$U$13:$U$505))</f>
        <v/>
      </c>
      <c r="Y154" s="569"/>
      <c r="Z154" s="571">
        <v>28.05</v>
      </c>
      <c r="AA154" s="468">
        <f t="shared" si="63"/>
        <v>90.429722375059583</v>
      </c>
      <c r="AB154" s="476" t="str">
        <f t="shared" si="64"/>
        <v/>
      </c>
      <c r="AC154" s="466"/>
      <c r="AD154" s="471"/>
      <c r="AE154" s="472"/>
      <c r="AI154" s="201">
        <f>IF(E154="","",ProjRollingMotorOut($Q$13:Q154,$M$13:M154))</f>
        <v>5.8385066364653389</v>
      </c>
      <c r="AJ154" s="409">
        <f>IF(OR(E154="",D154=""),0,ProjSlideMetersBetween(E154,D154,$R$13:$R$505,$S$13:$S$505,$U$13:$U$505))</f>
        <v>0</v>
      </c>
      <c r="AK154" s="409" t="str">
        <f>IF(U154="","",ProjParseTF(U154))</f>
        <v/>
      </c>
      <c r="AL154" s="213" t="str">
        <f>IF(E154="","",ProjCumN(AL153,E153,F153,G153,E154,F154,G154,FALSE))</f>
        <v/>
      </c>
      <c r="AM154" s="304" t="str">
        <f>IF(E154="","",ProjCumE(AM153,E153,F153,G153,E154,F154,G154,FALSE))</f>
        <v/>
      </c>
      <c r="AN154" s="303" t="str">
        <f t="shared" si="62"/>
        <v/>
      </c>
      <c r="AO154" s="303">
        <f>IF(E154="","",ProjActiveTargetMdEx(D154,W154,V154,ProjTargets_MD,ProjTargets_INC,ProjTargets_AZM,ProjTargets_TVD,F154,H154))</f>
        <v>6704.23</v>
      </c>
      <c r="AP154" s="201" t="str">
        <f>IF(OR(E154="",E154&lt;$U$2),"",ProjBitN(E154,F154,G154,AL154,D154,W154,X154))</f>
        <v/>
      </c>
      <c r="AQ154" s="201" t="str">
        <f>IF(OR(E154="",E154&lt;$U$2),"",ProjBitE(E154,F154,G154,AM154,D154,W154,X154))</f>
        <v/>
      </c>
      <c r="AR154" s="201" t="str">
        <f t="shared" si="58"/>
        <v/>
      </c>
      <c r="AS154" s="201" t="str">
        <f t="shared" si="59"/>
        <v/>
      </c>
      <c r="AT154" s="201" t="str">
        <f t="shared" si="60"/>
        <v/>
      </c>
    </row>
    <row r="155" spans="2:46" s="203" customFormat="1" ht="15" customHeight="1" x14ac:dyDescent="0.3">
      <c r="B155" s="202">
        <f t="shared" si="66"/>
        <v>17</v>
      </c>
      <c r="C155" s="308">
        <f t="shared" si="53"/>
        <v>28.090000000000146</v>
      </c>
      <c r="D155" s="27">
        <v>3613.7400000000002</v>
      </c>
      <c r="E155" s="309">
        <f t="shared" si="54"/>
        <v>3596.74</v>
      </c>
      <c r="F155" s="9"/>
      <c r="G155" s="9"/>
      <c r="H155" s="310" t="str">
        <f t="shared" si="47"/>
        <v/>
      </c>
      <c r="I155" s="310" t="str">
        <f t="shared" si="61"/>
        <v xml:space="preserve">  </v>
      </c>
      <c r="J155" s="311" t="str">
        <f t="shared" si="55"/>
        <v/>
      </c>
      <c r="K155" s="312" t="str">
        <f t="shared" si="56"/>
        <v xml:space="preserve"> </v>
      </c>
      <c r="L155" s="312" t="str">
        <f t="shared" si="57"/>
        <v/>
      </c>
      <c r="M155" s="312" t="str">
        <f t="shared" si="48"/>
        <v/>
      </c>
      <c r="N155" s="313" t="str">
        <f t="shared" si="49"/>
        <v/>
      </c>
      <c r="O155" s="314" t="str">
        <f t="shared" si="50"/>
        <v/>
      </c>
      <c r="P155" s="315" t="str">
        <f t="shared" si="51"/>
        <v/>
      </c>
      <c r="Q155" s="316" t="str">
        <f t="shared" si="52"/>
        <v/>
      </c>
      <c r="R155" s="10" t="str">
        <f t="shared" si="65"/>
        <v/>
      </c>
      <c r="S155" s="310" t="str">
        <f t="shared" si="45"/>
        <v/>
      </c>
      <c r="T155" s="9"/>
      <c r="U155" s="8"/>
      <c r="V155" s="197" t="str">
        <f>IF(E155="","",ProjTvdAtBit(E155,F155,G155,H155,D155,W155,X155))</f>
        <v/>
      </c>
      <c r="W155" s="317" t="str">
        <f>IF(E155="","",ProjIncAtBit(F155,J155,C155,M155,AJ155,AK155,AI155,$U$13:$U$505))</f>
        <v/>
      </c>
      <c r="X155" s="412" t="str">
        <f>IF(E155="","",ProjAzmAtBit(F155,G155,J155,C155,M155,AJ155,AK155,N155,O155,AI155,$U$13:$U$505))</f>
        <v/>
      </c>
      <c r="Y155" s="569"/>
      <c r="Z155" s="571">
        <v>28.09</v>
      </c>
      <c r="AA155" s="468">
        <f t="shared" si="63"/>
        <v>90.429722375059583</v>
      </c>
      <c r="AB155" s="476" t="str">
        <f t="shared" si="64"/>
        <v/>
      </c>
      <c r="AC155" s="466"/>
      <c r="AD155" s="471"/>
      <c r="AE155" s="472"/>
      <c r="AI155" s="201">
        <f>IF(E155="","",ProjRollingMotorOut($Q$13:Q155,$M$13:M155))</f>
        <v>5.8385066364653389</v>
      </c>
      <c r="AJ155" s="409">
        <f>IF(OR(E155="",D155=""),0,ProjSlideMetersBetween(E155,D155,$R$13:$R$505,$S$13:$S$505,$U$13:$U$505))</f>
        <v>0</v>
      </c>
      <c r="AK155" s="409" t="str">
        <f>IF(U155="","",ProjParseTF(U155))</f>
        <v/>
      </c>
      <c r="AL155" s="213" t="str">
        <f>IF(E155="","",ProjCumN(AL154,E154,F154,G154,E155,F155,G155,FALSE))</f>
        <v/>
      </c>
      <c r="AM155" s="304" t="str">
        <f>IF(E155="","",ProjCumE(AM154,E154,F154,G154,E155,F155,G155,FALSE))</f>
        <v/>
      </c>
      <c r="AN155" s="303" t="str">
        <f t="shared" si="62"/>
        <v/>
      </c>
      <c r="AO155" s="303">
        <f>IF(E155="","",ProjActiveTargetMdEx(D155,W155,V155,ProjTargets_MD,ProjTargets_INC,ProjTargets_AZM,ProjTargets_TVD,F155,H155))</f>
        <v>6704.23</v>
      </c>
      <c r="AP155" s="201" t="str">
        <f>IF(OR(E155="",E155&lt;$U$2),"",ProjBitN(E155,F155,G155,AL155,D155,W155,X155))</f>
        <v/>
      </c>
      <c r="AQ155" s="201" t="str">
        <f>IF(OR(E155="",E155&lt;$U$2),"",ProjBitE(E155,F155,G155,AM155,D155,W155,X155))</f>
        <v/>
      </c>
      <c r="AR155" s="201" t="str">
        <f t="shared" si="58"/>
        <v/>
      </c>
      <c r="AS155" s="201" t="str">
        <f t="shared" si="59"/>
        <v/>
      </c>
      <c r="AT155" s="201" t="str">
        <f t="shared" si="60"/>
        <v/>
      </c>
    </row>
    <row r="156" spans="2:46" s="203" customFormat="1" ht="15" customHeight="1" x14ac:dyDescent="0.3">
      <c r="B156" s="202">
        <f t="shared" si="66"/>
        <v>17</v>
      </c>
      <c r="C156" s="308">
        <f t="shared" si="53"/>
        <v>28.049999999999727</v>
      </c>
      <c r="D156" s="27">
        <v>3641.79</v>
      </c>
      <c r="E156" s="309">
        <f t="shared" si="54"/>
        <v>3624.79</v>
      </c>
      <c r="F156" s="9"/>
      <c r="G156" s="9"/>
      <c r="H156" s="310" t="str">
        <f t="shared" si="47"/>
        <v/>
      </c>
      <c r="I156" s="310" t="str">
        <f t="shared" si="61"/>
        <v xml:space="preserve">  </v>
      </c>
      <c r="J156" s="311" t="str">
        <f t="shared" si="55"/>
        <v/>
      </c>
      <c r="K156" s="312" t="str">
        <f t="shared" si="56"/>
        <v xml:space="preserve"> </v>
      </c>
      <c r="L156" s="312" t="str">
        <f t="shared" si="57"/>
        <v/>
      </c>
      <c r="M156" s="312" t="str">
        <f t="shared" si="48"/>
        <v/>
      </c>
      <c r="N156" s="313" t="str">
        <f t="shared" si="49"/>
        <v/>
      </c>
      <c r="O156" s="314" t="str">
        <f t="shared" si="50"/>
        <v/>
      </c>
      <c r="P156" s="315" t="str">
        <f t="shared" si="51"/>
        <v/>
      </c>
      <c r="Q156" s="316" t="str">
        <f t="shared" si="52"/>
        <v/>
      </c>
      <c r="R156" s="10" t="str">
        <f t="shared" si="65"/>
        <v/>
      </c>
      <c r="S156" s="310" t="str">
        <f t="shared" si="45"/>
        <v/>
      </c>
      <c r="T156" s="9"/>
      <c r="U156" s="8" t="s">
        <v>782</v>
      </c>
      <c r="V156" s="197" t="str">
        <f>IF(E156="","",ProjTvdAtBit(E156,F156,G156,H156,D156,W156,X156))</f>
        <v/>
      </c>
      <c r="W156" s="317" t="str">
        <f>IF(E156="","",ProjIncAtBit(F156,J156,C156,M156,AJ156,AK156,AI156,$U$13:$U$505))</f>
        <v/>
      </c>
      <c r="X156" s="412" t="str">
        <f>IF(E156="","",ProjAzmAtBit(F156,G156,J156,C156,M156,AJ156,AK156,N156,O156,AI156,$U$13:$U$505))</f>
        <v/>
      </c>
      <c r="Y156" s="569"/>
      <c r="Z156" s="571">
        <v>28.05</v>
      </c>
      <c r="AA156" s="468">
        <f t="shared" si="63"/>
        <v>90.429722375059583</v>
      </c>
      <c r="AB156" s="476" t="str">
        <f t="shared" si="64"/>
        <v/>
      </c>
      <c r="AC156" s="466"/>
      <c r="AD156" s="471"/>
      <c r="AE156" s="472"/>
      <c r="AI156" s="201">
        <f>IF(E156="","",ProjRollingMotorOut($Q$13:Q156,$M$13:M156))</f>
        <v>5.8385066364653389</v>
      </c>
      <c r="AJ156" s="409">
        <f>IF(OR(E156="",D156=""),0,ProjSlideMetersBetween(E156,D156,$R$13:$R$505,$S$13:$S$505,$U$13:$U$505))</f>
        <v>0</v>
      </c>
      <c r="AK156" s="409">
        <f>IF(U156="","",ProjParseTF(U156))</f>
        <v>20</v>
      </c>
      <c r="AL156" s="213" t="str">
        <f>IF(E156="","",ProjCumN(AL155,E155,F155,G155,E156,F156,G156,FALSE))</f>
        <v/>
      </c>
      <c r="AM156" s="304" t="str">
        <f>IF(E156="","",ProjCumE(AM155,E155,F155,G155,E156,F156,G156,FALSE))</f>
        <v/>
      </c>
      <c r="AN156" s="303" t="str">
        <f t="shared" si="62"/>
        <v/>
      </c>
      <c r="AO156" s="303">
        <f>IF(E156="","",ProjActiveTargetMdEx(D156,W156,V156,ProjTargets_MD,ProjTargets_INC,ProjTargets_AZM,ProjTargets_TVD,F156,H156))</f>
        <v>6704.23</v>
      </c>
      <c r="AP156" s="201" t="str">
        <f>IF(OR(E156="",E156&lt;$U$2),"",ProjBitN(E156,F156,G156,AL156,D156,W156,X156))</f>
        <v/>
      </c>
      <c r="AQ156" s="201" t="str">
        <f>IF(OR(E156="",E156&lt;$U$2),"",ProjBitE(E156,F156,G156,AM156,D156,W156,X156))</f>
        <v/>
      </c>
      <c r="AR156" s="201" t="str">
        <f t="shared" si="58"/>
        <v/>
      </c>
      <c r="AS156" s="201" t="str">
        <f t="shared" si="59"/>
        <v/>
      </c>
      <c r="AT156" s="201" t="str">
        <f t="shared" si="60"/>
        <v/>
      </c>
    </row>
    <row r="157" spans="2:46" s="203" customFormat="1" ht="15" customHeight="1" x14ac:dyDescent="0.3">
      <c r="B157" s="202">
        <f t="shared" si="66"/>
        <v>17</v>
      </c>
      <c r="C157" s="308">
        <f t="shared" si="53"/>
        <v>28.079999999999927</v>
      </c>
      <c r="D157" s="27">
        <v>3669.87</v>
      </c>
      <c r="E157" s="309">
        <f t="shared" si="54"/>
        <v>3652.87</v>
      </c>
      <c r="F157" s="9"/>
      <c r="G157" s="9"/>
      <c r="H157" s="310" t="str">
        <f t="shared" si="47"/>
        <v/>
      </c>
      <c r="I157" s="310" t="str">
        <f t="shared" si="61"/>
        <v xml:space="preserve">  </v>
      </c>
      <c r="J157" s="311" t="str">
        <f t="shared" si="55"/>
        <v/>
      </c>
      <c r="K157" s="312" t="str">
        <f t="shared" si="56"/>
        <v xml:space="preserve"> </v>
      </c>
      <c r="L157" s="312" t="str">
        <f t="shared" si="57"/>
        <v/>
      </c>
      <c r="M157" s="312" t="str">
        <f t="shared" si="48"/>
        <v/>
      </c>
      <c r="N157" s="313" t="str">
        <f t="shared" si="49"/>
        <v/>
      </c>
      <c r="O157" s="314" t="str">
        <f t="shared" si="50"/>
        <v/>
      </c>
      <c r="P157" s="315" t="str">
        <f t="shared" si="51"/>
        <v/>
      </c>
      <c r="Q157" s="316" t="str">
        <f t="shared" si="52"/>
        <v/>
      </c>
      <c r="R157" s="10">
        <v>3691</v>
      </c>
      <c r="S157" s="310" t="str">
        <f t="shared" si="45"/>
        <v/>
      </c>
      <c r="T157" s="9"/>
      <c r="U157" s="8" t="s">
        <v>783</v>
      </c>
      <c r="V157" s="197" t="str">
        <f>IF(E157="","",ProjTvdAtBit(E157,F157,G157,H157,D157,W157,X157))</f>
        <v/>
      </c>
      <c r="W157" s="317" t="str">
        <f>IF(E157="","",ProjIncAtBit(F157,J157,C157,M157,AJ157,AK157,AI157,$U$13:$U$505))</f>
        <v/>
      </c>
      <c r="X157" s="412" t="str">
        <f>IF(E157="","",ProjAzmAtBit(F157,G157,J157,C157,M157,AJ157,AK157,N157,O157,AI157,$U$13:$U$505))</f>
        <v/>
      </c>
      <c r="Y157" s="569"/>
      <c r="Z157" s="571">
        <v>28.08</v>
      </c>
      <c r="AA157" s="468">
        <f t="shared" si="63"/>
        <v>90.429722375059583</v>
      </c>
      <c r="AB157" s="476" t="str">
        <f t="shared" si="64"/>
        <v/>
      </c>
      <c r="AC157" s="466"/>
      <c r="AD157" s="471"/>
      <c r="AE157" s="472"/>
      <c r="AI157" s="201">
        <f>IF(E157="","",ProjRollingMotorOut($Q$13:Q157,$M$13:M157))</f>
        <v>5.8385066364653389</v>
      </c>
      <c r="AJ157" s="409">
        <f>IF(OR(E157="",D157=""),0,ProjSlideMetersBetween(E157,D157,$R$13:$R$505,$S$13:$S$505,$U$13:$U$505))</f>
        <v>0</v>
      </c>
      <c r="AK157" s="409">
        <f>IF(U157="","",ProjParseTF(U157))</f>
        <v>160</v>
      </c>
      <c r="AL157" s="213" t="str">
        <f>IF(E157="","",ProjCumN(AL156,E156,F156,G156,E157,F157,G157,FALSE))</f>
        <v/>
      </c>
      <c r="AM157" s="304" t="str">
        <f>IF(E157="","",ProjCumE(AM156,E156,F156,G156,E157,F157,G157,FALSE))</f>
        <v/>
      </c>
      <c r="AN157" s="303" t="str">
        <f t="shared" si="62"/>
        <v/>
      </c>
      <c r="AO157" s="303">
        <f>IF(E157="","",ProjActiveTargetMdEx(D157,W157,V157,ProjTargets_MD,ProjTargets_INC,ProjTargets_AZM,ProjTargets_TVD,F157,H157))</f>
        <v>6704.23</v>
      </c>
      <c r="AP157" s="201" t="str">
        <f>IF(OR(E157="",E157&lt;$U$2),"",ProjBitN(E157,F157,G157,AL157,D157,W157,X157))</f>
        <v/>
      </c>
      <c r="AQ157" s="201" t="str">
        <f>IF(OR(E157="",E157&lt;$U$2),"",ProjBitE(E157,F157,G157,AM157,D157,W157,X157))</f>
        <v/>
      </c>
      <c r="AR157" s="201" t="str">
        <f t="shared" si="58"/>
        <v/>
      </c>
      <c r="AS157" s="201" t="str">
        <f t="shared" si="59"/>
        <v/>
      </c>
      <c r="AT157" s="201" t="str">
        <f t="shared" si="60"/>
        <v/>
      </c>
    </row>
    <row r="158" spans="2:46" s="203" customFormat="1" ht="15" customHeight="1" x14ac:dyDescent="0.3">
      <c r="B158" s="202">
        <f t="shared" si="66"/>
        <v>17</v>
      </c>
      <c r="C158" s="308">
        <f t="shared" si="53"/>
        <v>28.100000000000364</v>
      </c>
      <c r="D158" s="27">
        <v>3697.9700000000003</v>
      </c>
      <c r="E158" s="309">
        <f t="shared" si="54"/>
        <v>3680.97</v>
      </c>
      <c r="F158" s="9"/>
      <c r="G158" s="9"/>
      <c r="H158" s="310" t="str">
        <f t="shared" si="47"/>
        <v/>
      </c>
      <c r="I158" s="310" t="str">
        <f t="shared" si="61"/>
        <v xml:space="preserve">  </v>
      </c>
      <c r="J158" s="311" t="str">
        <f t="shared" si="55"/>
        <v/>
      </c>
      <c r="K158" s="312" t="str">
        <f t="shared" si="56"/>
        <v xml:space="preserve"> </v>
      </c>
      <c r="L158" s="312" t="str">
        <f t="shared" si="57"/>
        <v/>
      </c>
      <c r="M158" s="312" t="str">
        <f t="shared" si="48"/>
        <v/>
      </c>
      <c r="N158" s="313" t="str">
        <f t="shared" si="49"/>
        <v/>
      </c>
      <c r="O158" s="314" t="str">
        <f t="shared" si="50"/>
        <v/>
      </c>
      <c r="P158" s="315" t="str">
        <f t="shared" si="51"/>
        <v/>
      </c>
      <c r="Q158" s="316" t="str">
        <f t="shared" si="52"/>
        <v/>
      </c>
      <c r="R158" s="10">
        <v>3703</v>
      </c>
      <c r="S158" s="310" t="str">
        <f t="shared" si="45"/>
        <v/>
      </c>
      <c r="T158" s="9"/>
      <c r="U158" s="8" t="s">
        <v>767</v>
      </c>
      <c r="V158" s="197" t="str">
        <f>IF(E158="","",ProjTvdAtBit(E158,F158,G158,H158,D158,W158,X158))</f>
        <v/>
      </c>
      <c r="W158" s="317" t="str">
        <f>IF(E158="","",ProjIncAtBit(F158,J158,C158,M158,AJ158,AK158,AI158,$U$13:$U$505))</f>
        <v/>
      </c>
      <c r="X158" s="412" t="str">
        <f>IF(E158="","",ProjAzmAtBit(F158,G158,J158,C158,M158,AJ158,AK158,N158,O158,AI158,$U$13:$U$505))</f>
        <v/>
      </c>
      <c r="Y158" s="569"/>
      <c r="Z158" s="571">
        <v>28.1</v>
      </c>
      <c r="AA158" s="468">
        <f t="shared" si="63"/>
        <v>90.429722375059583</v>
      </c>
      <c r="AB158" s="476" t="str">
        <f t="shared" si="64"/>
        <v/>
      </c>
      <c r="AC158" s="466"/>
      <c r="AD158" s="471"/>
      <c r="AE158" s="472"/>
      <c r="AI158" s="201">
        <f>IF(E158="","",ProjRollingMotorOut($Q$13:Q158,$M$13:M158))</f>
        <v>5.8385066364653389</v>
      </c>
      <c r="AJ158" s="409">
        <f>IF(OR(E158="",D158=""),0,ProjSlideMetersBetween(E158,D158,$R$13:$R$505,$S$13:$S$505,$U$13:$U$505))</f>
        <v>0</v>
      </c>
      <c r="AK158" s="409">
        <f>IF(U158="","",ProjParseTF(U158))</f>
        <v>180</v>
      </c>
      <c r="AL158" s="213" t="str">
        <f>IF(E158="","",ProjCumN(AL157,E157,F157,G157,E158,F158,G158,FALSE))</f>
        <v/>
      </c>
      <c r="AM158" s="304" t="str">
        <f>IF(E158="","",ProjCumE(AM157,E157,F157,G157,E158,F158,G158,FALSE))</f>
        <v/>
      </c>
      <c r="AN158" s="303" t="str">
        <f t="shared" si="62"/>
        <v/>
      </c>
      <c r="AO158" s="303">
        <f>IF(E158="","",ProjActiveTargetMdEx(D158,W158,V158,ProjTargets_MD,ProjTargets_INC,ProjTargets_AZM,ProjTargets_TVD,F158,H158))</f>
        <v>6704.23</v>
      </c>
      <c r="AP158" s="201" t="str">
        <f>IF(OR(E158="",E158&lt;$U$2),"",ProjBitN(E158,F158,G158,AL158,D158,W158,X158))</f>
        <v/>
      </c>
      <c r="AQ158" s="201" t="str">
        <f>IF(OR(E158="",E158&lt;$U$2),"",ProjBitE(E158,F158,G158,AM158,D158,W158,X158))</f>
        <v/>
      </c>
      <c r="AR158" s="201" t="str">
        <f t="shared" si="58"/>
        <v/>
      </c>
      <c r="AS158" s="201" t="str">
        <f t="shared" si="59"/>
        <v/>
      </c>
      <c r="AT158" s="201" t="str">
        <f t="shared" si="60"/>
        <v/>
      </c>
    </row>
    <row r="159" spans="2:46" s="203" customFormat="1" ht="15" customHeight="1" x14ac:dyDescent="0.3">
      <c r="B159" s="202">
        <f t="shared" si="66"/>
        <v>17</v>
      </c>
      <c r="C159" s="308">
        <f t="shared" si="53"/>
        <v>28.099999999999909</v>
      </c>
      <c r="D159" s="27">
        <v>3726.07</v>
      </c>
      <c r="E159" s="309">
        <f t="shared" si="54"/>
        <v>3709.07</v>
      </c>
      <c r="F159" s="9"/>
      <c r="G159" s="9"/>
      <c r="H159" s="310" t="str">
        <f t="shared" si="47"/>
        <v/>
      </c>
      <c r="I159" s="310" t="str">
        <f t="shared" si="61"/>
        <v xml:space="preserve">  </v>
      </c>
      <c r="J159" s="311" t="str">
        <f t="shared" si="55"/>
        <v/>
      </c>
      <c r="K159" s="312" t="str">
        <f t="shared" si="56"/>
        <v xml:space="preserve"> </v>
      </c>
      <c r="L159" s="312" t="str">
        <f t="shared" si="57"/>
        <v/>
      </c>
      <c r="M159" s="312" t="str">
        <f t="shared" si="48"/>
        <v/>
      </c>
      <c r="N159" s="313" t="str">
        <f t="shared" si="49"/>
        <v/>
      </c>
      <c r="O159" s="314" t="str">
        <f t="shared" si="50"/>
        <v/>
      </c>
      <c r="P159" s="315" t="str">
        <f t="shared" si="51"/>
        <v/>
      </c>
      <c r="Q159" s="316" t="str">
        <f t="shared" si="52"/>
        <v/>
      </c>
      <c r="R159" s="10" t="str">
        <f t="shared" si="65"/>
        <v/>
      </c>
      <c r="S159" s="310" t="str">
        <f t="shared" si="45"/>
        <v/>
      </c>
      <c r="T159" s="9"/>
      <c r="U159" s="8" t="s">
        <v>767</v>
      </c>
      <c r="V159" s="197" t="str">
        <f>IF(E159="","",ProjTvdAtBit(E159,F159,G159,H159,D159,W159,X159))</f>
        <v/>
      </c>
      <c r="W159" s="317" t="str">
        <f>IF(E159="","",ProjIncAtBit(F159,J159,C159,M159,AJ159,AK159,AI159,$U$13:$U$505))</f>
        <v/>
      </c>
      <c r="X159" s="412" t="str">
        <f>IF(E159="","",ProjAzmAtBit(F159,G159,J159,C159,M159,AJ159,AK159,N159,O159,AI159,$U$13:$U$505))</f>
        <v/>
      </c>
      <c r="Y159" s="569"/>
      <c r="Z159" s="571">
        <v>28.1</v>
      </c>
      <c r="AA159" s="468">
        <f t="shared" si="63"/>
        <v>91.575832599752175</v>
      </c>
      <c r="AB159" s="476" t="str">
        <f t="shared" si="64"/>
        <v/>
      </c>
      <c r="AC159" s="466"/>
      <c r="AD159" s="471"/>
      <c r="AE159" s="472"/>
      <c r="AI159" s="201">
        <f>IF(E159="","",ProjRollingMotorOut($Q$13:Q159,$M$13:M159))</f>
        <v>5.8385066364653389</v>
      </c>
      <c r="AJ159" s="409">
        <f>IF(OR(E159="",D159=""),0,ProjSlideMetersBetween(E159,D159,$R$13:$R$505,$S$13:$S$505,$U$13:$U$505))</f>
        <v>0</v>
      </c>
      <c r="AK159" s="409">
        <f>IF(U159="","",ProjParseTF(U159))</f>
        <v>180</v>
      </c>
      <c r="AL159" s="213" t="str">
        <f>IF(E159="","",ProjCumN(AL158,E158,F158,G158,E159,F159,G159,FALSE))</f>
        <v/>
      </c>
      <c r="AM159" s="304" t="str">
        <f>IF(E159="","",ProjCumE(AM158,E158,F158,G158,E159,F159,G159,FALSE))</f>
        <v/>
      </c>
      <c r="AN159" s="303" t="str">
        <f t="shared" si="62"/>
        <v/>
      </c>
      <c r="AO159" s="303">
        <f>IF(E159="","",ProjActiveTargetMdEx(D159,W159,V159,ProjTargets_MD,ProjTargets_INC,ProjTargets_AZM,ProjTargets_TVD,F159,H159))</f>
        <v>6704.23</v>
      </c>
      <c r="AP159" s="201" t="str">
        <f>IF(OR(E159="",E159&lt;$U$2),"",ProjBitN(E159,F159,G159,AL159,D159,W159,X159))</f>
        <v/>
      </c>
      <c r="AQ159" s="201" t="str">
        <f>IF(OR(E159="",E159&lt;$U$2),"",ProjBitE(E159,F159,G159,AM159,D159,W159,X159))</f>
        <v/>
      </c>
      <c r="AR159" s="201" t="str">
        <f t="shared" si="58"/>
        <v/>
      </c>
      <c r="AS159" s="201" t="str">
        <f t="shared" si="59"/>
        <v/>
      </c>
      <c r="AT159" s="201" t="str">
        <f t="shared" si="60"/>
        <v/>
      </c>
    </row>
    <row r="160" spans="2:46" s="203" customFormat="1" ht="15" customHeight="1" x14ac:dyDescent="0.3">
      <c r="B160" s="202">
        <f t="shared" si="66"/>
        <v>17</v>
      </c>
      <c r="C160" s="308">
        <f t="shared" si="53"/>
        <v>28.699999999999818</v>
      </c>
      <c r="D160" s="27">
        <v>3754.77</v>
      </c>
      <c r="E160" s="309">
        <f t="shared" si="54"/>
        <v>3737.77</v>
      </c>
      <c r="F160" s="9"/>
      <c r="G160" s="9"/>
      <c r="H160" s="310" t="str">
        <f t="shared" si="47"/>
        <v/>
      </c>
      <c r="I160" s="310" t="str">
        <f t="shared" si="61"/>
        <v xml:space="preserve">  </v>
      </c>
      <c r="J160" s="311" t="str">
        <f t="shared" si="55"/>
        <v/>
      </c>
      <c r="K160" s="312" t="str">
        <f t="shared" si="56"/>
        <v xml:space="preserve"> </v>
      </c>
      <c r="L160" s="312" t="str">
        <f t="shared" si="57"/>
        <v/>
      </c>
      <c r="M160" s="312" t="str">
        <f t="shared" si="48"/>
        <v/>
      </c>
      <c r="N160" s="313" t="str">
        <f t="shared" si="49"/>
        <v/>
      </c>
      <c r="O160" s="314" t="str">
        <f t="shared" si="50"/>
        <v/>
      </c>
      <c r="P160" s="315" t="str">
        <f t="shared" si="51"/>
        <v/>
      </c>
      <c r="Q160" s="316" t="str">
        <f t="shared" si="52"/>
        <v/>
      </c>
      <c r="R160" s="10" t="str">
        <f t="shared" si="65"/>
        <v/>
      </c>
      <c r="S160" s="310" t="str">
        <f t="shared" si="45"/>
        <v/>
      </c>
      <c r="T160" s="9"/>
      <c r="U160" s="8"/>
      <c r="V160" s="197" t="str">
        <f>IF(E160="","",ProjTvdAtBit(E160,F160,G160,H160,D160,W160,X160))</f>
        <v/>
      </c>
      <c r="W160" s="317" t="str">
        <f>IF(E160="","",ProjIncAtBit(F160,J160,C160,M160,AJ160,AK160,AI160,$U$13:$U$505))</f>
        <v/>
      </c>
      <c r="X160" s="412" t="str">
        <f>IF(E160="","",ProjAzmAtBit(F160,G160,J160,C160,M160,AJ160,AK160,N160,O160,AI160,$U$13:$U$505))</f>
        <v/>
      </c>
      <c r="Y160" s="569"/>
      <c r="Z160" s="571">
        <v>28.7</v>
      </c>
      <c r="AA160" s="468">
        <f t="shared" si="63"/>
        <v>91.575832599752175</v>
      </c>
      <c r="AB160" s="476" t="str">
        <f t="shared" si="64"/>
        <v/>
      </c>
      <c r="AC160" s="466"/>
      <c r="AD160" s="471"/>
      <c r="AE160" s="472"/>
      <c r="AI160" s="201">
        <f>IF(E160="","",ProjRollingMotorOut($Q$13:Q160,$M$13:M160))</f>
        <v>5.8385066364653389</v>
      </c>
      <c r="AJ160" s="409">
        <f>IF(OR(E160="",D160=""),0,ProjSlideMetersBetween(E160,D160,$R$13:$R$505,$S$13:$S$505,$U$13:$U$505))</f>
        <v>0</v>
      </c>
      <c r="AK160" s="409" t="str">
        <f>IF(U160="","",ProjParseTF(U160))</f>
        <v/>
      </c>
      <c r="AL160" s="213" t="str">
        <f>IF(E160="","",ProjCumN(AL159,E159,F159,G159,E160,F160,G160,FALSE))</f>
        <v/>
      </c>
      <c r="AM160" s="304" t="str">
        <f>IF(E160="","",ProjCumE(AM159,E159,F159,G159,E160,F160,G160,FALSE))</f>
        <v/>
      </c>
      <c r="AN160" s="303" t="str">
        <f t="shared" si="62"/>
        <v/>
      </c>
      <c r="AO160" s="303">
        <f>IF(E160="","",ProjActiveTargetMdEx(D160,W160,V160,ProjTargets_MD,ProjTargets_INC,ProjTargets_AZM,ProjTargets_TVD,F160,H160))</f>
        <v>6704.23</v>
      </c>
      <c r="AP160" s="201" t="str">
        <f>IF(OR(E160="",E160&lt;$U$2),"",ProjBitN(E160,F160,G160,AL160,D160,W160,X160))</f>
        <v/>
      </c>
      <c r="AQ160" s="201" t="str">
        <f>IF(OR(E160="",E160&lt;$U$2),"",ProjBitE(E160,F160,G160,AM160,D160,W160,X160))</f>
        <v/>
      </c>
      <c r="AR160" s="201" t="str">
        <f t="shared" si="58"/>
        <v/>
      </c>
      <c r="AS160" s="201" t="str">
        <f t="shared" si="59"/>
        <v/>
      </c>
      <c r="AT160" s="201" t="str">
        <f t="shared" si="60"/>
        <v/>
      </c>
    </row>
    <row r="161" spans="2:46" s="203" customFormat="1" ht="15" customHeight="1" x14ac:dyDescent="0.3">
      <c r="B161" s="202">
        <f t="shared" si="66"/>
        <v>17</v>
      </c>
      <c r="C161" s="308">
        <f t="shared" si="53"/>
        <v>28.75</v>
      </c>
      <c r="D161" s="27">
        <v>3783.52</v>
      </c>
      <c r="E161" s="309">
        <f t="shared" si="54"/>
        <v>3766.52</v>
      </c>
      <c r="F161" s="9"/>
      <c r="G161" s="9"/>
      <c r="H161" s="310" t="str">
        <f t="shared" si="47"/>
        <v/>
      </c>
      <c r="I161" s="310" t="str">
        <f t="shared" si="61"/>
        <v xml:space="preserve">  </v>
      </c>
      <c r="J161" s="311" t="str">
        <f t="shared" si="55"/>
        <v/>
      </c>
      <c r="K161" s="312" t="str">
        <f t="shared" si="56"/>
        <v xml:space="preserve"> </v>
      </c>
      <c r="L161" s="312" t="str">
        <f t="shared" si="57"/>
        <v/>
      </c>
      <c r="M161" s="312" t="str">
        <f t="shared" si="48"/>
        <v/>
      </c>
      <c r="N161" s="313" t="str">
        <f t="shared" si="49"/>
        <v/>
      </c>
      <c r="O161" s="314" t="str">
        <f t="shared" si="50"/>
        <v/>
      </c>
      <c r="P161" s="315" t="str">
        <f t="shared" si="51"/>
        <v/>
      </c>
      <c r="Q161" s="316" t="str">
        <f t="shared" si="52"/>
        <v/>
      </c>
      <c r="R161" s="10" t="str">
        <f t="shared" si="65"/>
        <v/>
      </c>
      <c r="S161" s="310" t="str">
        <f t="shared" si="45"/>
        <v/>
      </c>
      <c r="T161" s="9"/>
      <c r="U161" s="8" t="s">
        <v>430</v>
      </c>
      <c r="V161" s="197" t="str">
        <f>IF(E161="","",ProjTvdAtBit(E161,F161,G161,H161,D161,W161,X161))</f>
        <v/>
      </c>
      <c r="W161" s="317" t="str">
        <f>IF(E161="","",ProjIncAtBit(F161,J161,C161,M161,AJ161,AK161,AI161,$U$13:$U$505))</f>
        <v/>
      </c>
      <c r="X161" s="412" t="str">
        <f>IF(E161="","",ProjAzmAtBit(F161,G161,J161,C161,M161,AJ161,AK161,N161,O161,AI161,$U$13:$U$505))</f>
        <v/>
      </c>
      <c r="Y161" s="569"/>
      <c r="Z161" s="571">
        <v>28.75</v>
      </c>
      <c r="AA161" s="468">
        <f t="shared" si="63"/>
        <v>91.575832599752175</v>
      </c>
      <c r="AB161" s="476" t="str">
        <f t="shared" si="64"/>
        <v/>
      </c>
      <c r="AC161" s="466"/>
      <c r="AD161" s="471"/>
      <c r="AE161" s="472"/>
      <c r="AI161" s="201">
        <f>IF(E161="","",ProjRollingMotorOut($Q$13:Q161,$M$13:M161))</f>
        <v>5.8385066364653389</v>
      </c>
      <c r="AJ161" s="409">
        <f>IF(OR(E161="",D161=""),0,ProjSlideMetersBetween(E161,D161,$R$13:$R$505,$S$13:$S$505,$U$13:$U$505))</f>
        <v>0</v>
      </c>
      <c r="AK161" s="409">
        <f>IF(U161="","",ProjParseTF(U161))</f>
        <v>20</v>
      </c>
      <c r="AL161" s="213" t="str">
        <f>IF(E161="","",ProjCumN(AL160,E160,F160,G160,E161,F161,G161,FALSE))</f>
        <v/>
      </c>
      <c r="AM161" s="304" t="str">
        <f>IF(E161="","",ProjCumE(AM160,E160,F160,G160,E161,F161,G161,FALSE))</f>
        <v/>
      </c>
      <c r="AN161" s="303" t="str">
        <f t="shared" si="62"/>
        <v/>
      </c>
      <c r="AO161" s="303">
        <f>IF(E161="","",ProjActiveTargetMdEx(D161,W161,V161,ProjTargets_MD,ProjTargets_INC,ProjTargets_AZM,ProjTargets_TVD,F161,H161))</f>
        <v>6704.23</v>
      </c>
      <c r="AP161" s="201" t="str">
        <f>IF(OR(E161="",E161&lt;$U$2),"",ProjBitN(E161,F161,G161,AL161,D161,W161,X161))</f>
        <v/>
      </c>
      <c r="AQ161" s="201" t="str">
        <f>IF(OR(E161="",E161&lt;$U$2),"",ProjBitE(E161,F161,G161,AM161,D161,W161,X161))</f>
        <v/>
      </c>
      <c r="AR161" s="201" t="str">
        <f t="shared" si="58"/>
        <v/>
      </c>
      <c r="AS161" s="201" t="str">
        <f t="shared" si="59"/>
        <v/>
      </c>
      <c r="AT161" s="201" t="str">
        <f t="shared" si="60"/>
        <v/>
      </c>
    </row>
    <row r="162" spans="2:46" s="203" customFormat="1" ht="15" customHeight="1" x14ac:dyDescent="0.3">
      <c r="B162" s="202">
        <f t="shared" si="66"/>
        <v>17</v>
      </c>
      <c r="C162" s="308">
        <f t="shared" si="53"/>
        <v>28.829999999999927</v>
      </c>
      <c r="D162" s="27">
        <v>3812.35</v>
      </c>
      <c r="E162" s="309">
        <f t="shared" si="54"/>
        <v>3795.35</v>
      </c>
      <c r="F162" s="9"/>
      <c r="G162" s="9"/>
      <c r="H162" s="310" t="str">
        <f t="shared" si="47"/>
        <v/>
      </c>
      <c r="I162" s="310" t="str">
        <f t="shared" si="61"/>
        <v xml:space="preserve">  </v>
      </c>
      <c r="J162" s="311" t="str">
        <f t="shared" si="55"/>
        <v/>
      </c>
      <c r="K162" s="312" t="str">
        <f t="shared" si="56"/>
        <v xml:space="preserve"> </v>
      </c>
      <c r="L162" s="312" t="str">
        <f t="shared" si="57"/>
        <v/>
      </c>
      <c r="M162" s="312" t="str">
        <f t="shared" si="48"/>
        <v/>
      </c>
      <c r="N162" s="313" t="str">
        <f t="shared" si="49"/>
        <v/>
      </c>
      <c r="O162" s="314" t="str">
        <f t="shared" si="50"/>
        <v/>
      </c>
      <c r="P162" s="315" t="str">
        <f t="shared" si="51"/>
        <v/>
      </c>
      <c r="Q162" s="316" t="str">
        <f t="shared" si="52"/>
        <v/>
      </c>
      <c r="R162" s="10" t="str">
        <f t="shared" si="65"/>
        <v/>
      </c>
      <c r="S162" s="310" t="str">
        <f t="shared" si="45"/>
        <v/>
      </c>
      <c r="T162" s="9"/>
      <c r="U162" s="8"/>
      <c r="V162" s="197" t="str">
        <f>IF(E162="","",ProjTvdAtBit(E162,F162,G162,H162,D162,W162,X162))</f>
        <v/>
      </c>
      <c r="W162" s="317" t="str">
        <f>IF(E162="","",ProjIncAtBit(F162,J162,C162,M162,AJ162,AK162,AI162,$U$13:$U$505))</f>
        <v/>
      </c>
      <c r="X162" s="412" t="str">
        <f>IF(E162="","",ProjAzmAtBit(F162,G162,J162,C162,M162,AJ162,AK162,N162,O162,AI162,$U$13:$U$505))</f>
        <v/>
      </c>
      <c r="Y162" s="569"/>
      <c r="Z162" s="571">
        <v>28.83</v>
      </c>
      <c r="AA162" s="468">
        <f t="shared" si="63"/>
        <v>91.575832599752175</v>
      </c>
      <c r="AB162" s="476" t="str">
        <f t="shared" si="64"/>
        <v/>
      </c>
      <c r="AC162" s="466"/>
      <c r="AD162" s="471"/>
      <c r="AE162" s="472"/>
      <c r="AI162" s="201">
        <f>IF(E162="","",ProjRollingMotorOut($Q$13:Q162,$M$13:M162))</f>
        <v>5.8385066364653389</v>
      </c>
      <c r="AJ162" s="409">
        <f>IF(OR(E162="",D162=""),0,ProjSlideMetersBetween(E162,D162,$R$13:$R$505,$S$13:$S$505,$U$13:$U$505))</f>
        <v>0</v>
      </c>
      <c r="AK162" s="409" t="str">
        <f>IF(U162="","",ProjParseTF(U162))</f>
        <v/>
      </c>
      <c r="AL162" s="213" t="str">
        <f>IF(E162="","",ProjCumN(AL161,E161,F161,G161,E162,F162,G162,FALSE))</f>
        <v/>
      </c>
      <c r="AM162" s="304" t="str">
        <f>IF(E162="","",ProjCumE(AM161,E161,F161,G161,E162,F162,G162,FALSE))</f>
        <v/>
      </c>
      <c r="AN162" s="303" t="str">
        <f t="shared" si="62"/>
        <v/>
      </c>
      <c r="AO162" s="303">
        <f>IF(E162="","",ProjActiveTargetMdEx(D162,W162,V162,ProjTargets_MD,ProjTargets_INC,ProjTargets_AZM,ProjTargets_TVD,F162,H162))</f>
        <v>6704.23</v>
      </c>
      <c r="AP162" s="201" t="str">
        <f>IF(OR(E162="",E162&lt;$U$2),"",ProjBitN(E162,F162,G162,AL162,D162,W162,X162))</f>
        <v/>
      </c>
      <c r="AQ162" s="201" t="str">
        <f>IF(OR(E162="",E162&lt;$U$2),"",ProjBitE(E162,F162,G162,AM162,D162,W162,X162))</f>
        <v/>
      </c>
      <c r="AR162" s="201" t="str">
        <f t="shared" si="58"/>
        <v/>
      </c>
      <c r="AS162" s="201" t="str">
        <f t="shared" si="59"/>
        <v/>
      </c>
      <c r="AT162" s="201" t="str">
        <f t="shared" si="60"/>
        <v/>
      </c>
    </row>
    <row r="163" spans="2:46" s="203" customFormat="1" ht="15" customHeight="1" x14ac:dyDescent="0.3">
      <c r="B163" s="202">
        <f t="shared" si="66"/>
        <v>17</v>
      </c>
      <c r="C163" s="308">
        <f t="shared" si="53"/>
        <v>28.769999999999982</v>
      </c>
      <c r="D163" s="27">
        <v>3841.12</v>
      </c>
      <c r="E163" s="309">
        <f t="shared" si="54"/>
        <v>3824.12</v>
      </c>
      <c r="F163" s="9"/>
      <c r="G163" s="9"/>
      <c r="H163" s="310" t="str">
        <f t="shared" si="47"/>
        <v/>
      </c>
      <c r="I163" s="310" t="str">
        <f t="shared" si="61"/>
        <v xml:space="preserve">  </v>
      </c>
      <c r="J163" s="311" t="str">
        <f t="shared" si="55"/>
        <v/>
      </c>
      <c r="K163" s="312" t="str">
        <f t="shared" si="56"/>
        <v xml:space="preserve"> </v>
      </c>
      <c r="L163" s="312" t="str">
        <f t="shared" si="57"/>
        <v/>
      </c>
      <c r="M163" s="312" t="str">
        <f t="shared" si="48"/>
        <v/>
      </c>
      <c r="N163" s="313" t="str">
        <f t="shared" si="49"/>
        <v/>
      </c>
      <c r="O163" s="314" t="str">
        <f t="shared" si="50"/>
        <v/>
      </c>
      <c r="P163" s="315" t="str">
        <f t="shared" si="51"/>
        <v/>
      </c>
      <c r="Q163" s="316" t="str">
        <f t="shared" si="52"/>
        <v/>
      </c>
      <c r="R163" s="10" t="str">
        <f t="shared" si="65"/>
        <v/>
      </c>
      <c r="S163" s="310" t="str">
        <f t="shared" si="45"/>
        <v/>
      </c>
      <c r="T163" s="9"/>
      <c r="U163" s="8" t="s">
        <v>430</v>
      </c>
      <c r="V163" s="197" t="str">
        <f>IF(E163="","",ProjTvdAtBit(E163,F163,G163,H163,D163,W163,X163))</f>
        <v/>
      </c>
      <c r="W163" s="317" t="str">
        <f>IF(E163="","",ProjIncAtBit(F163,J163,C163,M163,AJ163,AK163,AI163,$U$13:$U$505))</f>
        <v/>
      </c>
      <c r="X163" s="412" t="str">
        <f>IF(E163="","",ProjAzmAtBit(F163,G163,J163,C163,M163,AJ163,AK163,N163,O163,AI163,$U$13:$U$505))</f>
        <v/>
      </c>
      <c r="Y163" s="569"/>
      <c r="Z163" s="571">
        <v>28.77</v>
      </c>
      <c r="AA163" s="468">
        <f t="shared" si="63"/>
        <v>91.575832599752175</v>
      </c>
      <c r="AB163" s="476" t="str">
        <f t="shared" si="64"/>
        <v/>
      </c>
      <c r="AC163" s="466"/>
      <c r="AD163" s="471"/>
      <c r="AE163" s="472"/>
      <c r="AI163" s="201">
        <f>IF(E163="","",ProjRollingMotorOut($Q$13:Q163,$M$13:M163))</f>
        <v>5.8385066364653389</v>
      </c>
      <c r="AJ163" s="409">
        <f>IF(OR(E163="",D163=""),0,ProjSlideMetersBetween(E163,D163,$R$13:$R$505,$S$13:$S$505,$U$13:$U$505))</f>
        <v>0</v>
      </c>
      <c r="AK163" s="409">
        <f>IF(U163="","",ProjParseTF(U163))</f>
        <v>20</v>
      </c>
      <c r="AL163" s="213" t="str">
        <f>IF(E163="","",ProjCumN(AL162,E162,F162,G162,E163,F163,G163,FALSE))</f>
        <v/>
      </c>
      <c r="AM163" s="304" t="str">
        <f>IF(E163="","",ProjCumE(AM162,E162,F162,G162,E163,F163,G163,FALSE))</f>
        <v/>
      </c>
      <c r="AN163" s="303" t="str">
        <f t="shared" si="62"/>
        <v/>
      </c>
      <c r="AO163" s="303">
        <f>IF(E163="","",ProjActiveTargetMdEx(D163,W163,V163,ProjTargets_MD,ProjTargets_INC,ProjTargets_AZM,ProjTargets_TVD,F163,H163))</f>
        <v>6704.23</v>
      </c>
      <c r="AP163" s="201" t="str">
        <f>IF(OR(E163="",E163&lt;$U$2),"",ProjBitN(E163,F163,G163,AL163,D163,W163,X163))</f>
        <v/>
      </c>
      <c r="AQ163" s="201" t="str">
        <f>IF(OR(E163="",E163&lt;$U$2),"",ProjBitE(E163,F163,G163,AM163,D163,W163,X163))</f>
        <v/>
      </c>
      <c r="AR163" s="201" t="str">
        <f t="shared" si="58"/>
        <v/>
      </c>
      <c r="AS163" s="201" t="str">
        <f t="shared" si="59"/>
        <v/>
      </c>
      <c r="AT163" s="201" t="str">
        <f t="shared" si="60"/>
        <v/>
      </c>
    </row>
    <row r="164" spans="2:46" s="203" customFormat="1" ht="15" customHeight="1" x14ac:dyDescent="0.3">
      <c r="B164" s="202">
        <f t="shared" si="66"/>
        <v>17</v>
      </c>
      <c r="C164" s="308">
        <f t="shared" si="53"/>
        <v>28.7800000000002</v>
      </c>
      <c r="D164" s="27">
        <v>3869.9</v>
      </c>
      <c r="E164" s="309">
        <f t="shared" si="54"/>
        <v>3852.9</v>
      </c>
      <c r="F164" s="9"/>
      <c r="G164" s="9"/>
      <c r="H164" s="310" t="str">
        <f t="shared" si="47"/>
        <v/>
      </c>
      <c r="I164" s="310" t="str">
        <f t="shared" si="61"/>
        <v xml:space="preserve">  </v>
      </c>
      <c r="J164" s="311" t="str">
        <f t="shared" si="55"/>
        <v/>
      </c>
      <c r="K164" s="312" t="str">
        <f t="shared" si="56"/>
        <v xml:space="preserve"> </v>
      </c>
      <c r="L164" s="312" t="str">
        <f t="shared" si="57"/>
        <v/>
      </c>
      <c r="M164" s="312" t="str">
        <f t="shared" si="48"/>
        <v/>
      </c>
      <c r="N164" s="313" t="str">
        <f t="shared" si="49"/>
        <v/>
      </c>
      <c r="O164" s="314" t="str">
        <f t="shared" si="50"/>
        <v/>
      </c>
      <c r="P164" s="315" t="str">
        <f t="shared" si="51"/>
        <v/>
      </c>
      <c r="Q164" s="316" t="str">
        <f t="shared" si="52"/>
        <v/>
      </c>
      <c r="R164" s="10" t="str">
        <f t="shared" si="65"/>
        <v/>
      </c>
      <c r="S164" s="310" t="str">
        <f t="shared" si="45"/>
        <v/>
      </c>
      <c r="T164" s="9"/>
      <c r="U164" s="8" t="s">
        <v>767</v>
      </c>
      <c r="V164" s="197" t="str">
        <f>IF(E164="","",ProjTvdAtBit(E164,F164,G164,H164,D164,W164,X164))</f>
        <v/>
      </c>
      <c r="W164" s="317" t="str">
        <f>IF(E164="","",ProjIncAtBit(F164,J164,C164,M164,AJ164,AK164,AI164,$U$13:$U$505))</f>
        <v/>
      </c>
      <c r="X164" s="412" t="str">
        <f>IF(E164="","",ProjAzmAtBit(F164,G164,J164,C164,M164,AJ164,AK164,N164,O164,AI164,$U$13:$U$505))</f>
        <v/>
      </c>
      <c r="Y164" s="569"/>
      <c r="Z164" s="571">
        <v>28.78</v>
      </c>
      <c r="AA164" s="468">
        <f t="shared" si="63"/>
        <v>91.575832599752175</v>
      </c>
      <c r="AB164" s="476" t="str">
        <f t="shared" si="64"/>
        <v/>
      </c>
      <c r="AC164" s="466"/>
      <c r="AD164" s="471"/>
      <c r="AE164" s="472"/>
      <c r="AI164" s="201">
        <f>IF(E164="","",ProjRollingMotorOut($Q$13:Q164,$M$13:M164))</f>
        <v>5.8385066364653389</v>
      </c>
      <c r="AJ164" s="409">
        <f>IF(OR(E164="",D164=""),0,ProjSlideMetersBetween(E164,D164,$R$13:$R$505,$S$13:$S$505,$U$13:$U$505))</f>
        <v>0</v>
      </c>
      <c r="AK164" s="409">
        <f>IF(U164="","",ProjParseTF(U164))</f>
        <v>180</v>
      </c>
      <c r="AL164" s="213" t="str">
        <f>IF(E164="","",ProjCumN(AL163,E163,F163,G163,E164,F164,G164,FALSE))</f>
        <v/>
      </c>
      <c r="AM164" s="304" t="str">
        <f>IF(E164="","",ProjCumE(AM163,E163,F163,G163,E164,F164,G164,FALSE))</f>
        <v/>
      </c>
      <c r="AN164" s="303" t="str">
        <f t="shared" si="62"/>
        <v/>
      </c>
      <c r="AO164" s="303">
        <f>IF(E164="","",ProjActiveTargetMdEx(D164,W164,V164,ProjTargets_MD,ProjTargets_INC,ProjTargets_AZM,ProjTargets_TVD,F164,H164))</f>
        <v>6704.23</v>
      </c>
      <c r="AP164" s="201" t="str">
        <f>IF(OR(E164="",E164&lt;$U$2),"",ProjBitN(E164,F164,G164,AL164,D164,W164,X164))</f>
        <v/>
      </c>
      <c r="AQ164" s="201" t="str">
        <f>IF(OR(E164="",E164&lt;$U$2),"",ProjBitE(E164,F164,G164,AM164,D164,W164,X164))</f>
        <v/>
      </c>
      <c r="AR164" s="201" t="str">
        <f t="shared" si="58"/>
        <v/>
      </c>
      <c r="AS164" s="201" t="str">
        <f t="shared" si="59"/>
        <v/>
      </c>
      <c r="AT164" s="201" t="str">
        <f t="shared" si="60"/>
        <v/>
      </c>
    </row>
    <row r="165" spans="2:46" s="203" customFormat="1" ht="15" customHeight="1" x14ac:dyDescent="0.3">
      <c r="B165" s="202">
        <f t="shared" si="66"/>
        <v>17</v>
      </c>
      <c r="C165" s="308">
        <f t="shared" si="53"/>
        <v>28.789999999999964</v>
      </c>
      <c r="D165" s="27">
        <v>3898.69</v>
      </c>
      <c r="E165" s="309">
        <f t="shared" si="54"/>
        <v>3881.69</v>
      </c>
      <c r="F165" s="9"/>
      <c r="G165" s="9"/>
      <c r="H165" s="310" t="str">
        <f t="shared" si="47"/>
        <v/>
      </c>
      <c r="I165" s="310" t="str">
        <f t="shared" si="61"/>
        <v xml:space="preserve">  </v>
      </c>
      <c r="J165" s="311" t="str">
        <f t="shared" si="55"/>
        <v/>
      </c>
      <c r="K165" s="312" t="str">
        <f t="shared" si="56"/>
        <v xml:space="preserve"> </v>
      </c>
      <c r="L165" s="312" t="str">
        <f t="shared" si="57"/>
        <v/>
      </c>
      <c r="M165" s="312" t="str">
        <f t="shared" si="48"/>
        <v/>
      </c>
      <c r="N165" s="313" t="str">
        <f t="shared" si="49"/>
        <v/>
      </c>
      <c r="O165" s="314" t="str">
        <f t="shared" si="50"/>
        <v/>
      </c>
      <c r="P165" s="315" t="str">
        <f t="shared" si="51"/>
        <v/>
      </c>
      <c r="Q165" s="316" t="str">
        <f t="shared" si="52"/>
        <v/>
      </c>
      <c r="R165" s="10" t="str">
        <f t="shared" si="65"/>
        <v/>
      </c>
      <c r="S165" s="310" t="str">
        <f t="shared" si="45"/>
        <v/>
      </c>
      <c r="T165" s="9"/>
      <c r="U165" s="8" t="s">
        <v>767</v>
      </c>
      <c r="V165" s="197" t="str">
        <f>IF(E165="","",ProjTvdAtBit(E165,F165,G165,H165,D165,W165,X165))</f>
        <v/>
      </c>
      <c r="W165" s="317" t="str">
        <f>IF(E165="","",ProjIncAtBit(F165,J165,C165,M165,AJ165,AK165,AI165,$U$13:$U$505))</f>
        <v/>
      </c>
      <c r="X165" s="412" t="str">
        <f>IF(E165="","",ProjAzmAtBit(F165,G165,J165,C165,M165,AJ165,AK165,N165,O165,AI165,$U$13:$U$505))</f>
        <v/>
      </c>
      <c r="Y165" s="569"/>
      <c r="Z165" s="571">
        <v>28.79</v>
      </c>
      <c r="AA165" s="468">
        <f t="shared" si="63"/>
        <v>91.575832599752175</v>
      </c>
      <c r="AB165" s="476" t="str">
        <f t="shared" si="64"/>
        <v/>
      </c>
      <c r="AC165" s="466"/>
      <c r="AD165" s="471"/>
      <c r="AE165" s="472"/>
      <c r="AI165" s="201">
        <f>IF(E165="","",ProjRollingMotorOut($Q$13:Q165,$M$13:M165))</f>
        <v>5.8385066364653389</v>
      </c>
      <c r="AJ165" s="409">
        <f>IF(OR(E165="",D165=""),0,ProjSlideMetersBetween(E165,D165,$R$13:$R$505,$S$13:$S$505,$U$13:$U$505))</f>
        <v>0</v>
      </c>
      <c r="AK165" s="409">
        <f>IF(U165="","",ProjParseTF(U165))</f>
        <v>180</v>
      </c>
      <c r="AL165" s="213" t="str">
        <f>IF(E165="","",ProjCumN(AL164,E164,F164,G164,E165,F165,G165,FALSE))</f>
        <v/>
      </c>
      <c r="AM165" s="304" t="str">
        <f>IF(E165="","",ProjCumE(AM164,E164,F164,G164,E165,F165,G165,FALSE))</f>
        <v/>
      </c>
      <c r="AN165" s="303" t="str">
        <f t="shared" si="62"/>
        <v/>
      </c>
      <c r="AO165" s="303">
        <f>IF(E165="","",ProjActiveTargetMdEx(D165,W165,V165,ProjTargets_MD,ProjTargets_INC,ProjTargets_AZM,ProjTargets_TVD,F165,H165))</f>
        <v>6704.23</v>
      </c>
      <c r="AP165" s="201" t="str">
        <f>IF(OR(E165="",E165&lt;$U$2),"",ProjBitN(E165,F165,G165,AL165,D165,W165,X165))</f>
        <v/>
      </c>
      <c r="AQ165" s="201" t="str">
        <f>IF(OR(E165="",E165&lt;$U$2),"",ProjBitE(E165,F165,G165,AM165,D165,W165,X165))</f>
        <v/>
      </c>
      <c r="AR165" s="201" t="str">
        <f t="shared" si="58"/>
        <v/>
      </c>
      <c r="AS165" s="201" t="str">
        <f t="shared" si="59"/>
        <v/>
      </c>
      <c r="AT165" s="201" t="str">
        <f t="shared" si="60"/>
        <v/>
      </c>
    </row>
    <row r="166" spans="2:46" s="203" customFormat="1" ht="15" customHeight="1" x14ac:dyDescent="0.3">
      <c r="B166" s="202">
        <f t="shared" si="66"/>
        <v>17</v>
      </c>
      <c r="C166" s="308">
        <f t="shared" si="53"/>
        <v>28.789999999999964</v>
      </c>
      <c r="D166" s="27">
        <v>3927.48</v>
      </c>
      <c r="E166" s="309">
        <f t="shared" si="54"/>
        <v>3910.48</v>
      </c>
      <c r="F166" s="9"/>
      <c r="G166" s="9"/>
      <c r="H166" s="310" t="str">
        <f t="shared" si="47"/>
        <v/>
      </c>
      <c r="I166" s="310" t="str">
        <f t="shared" si="61"/>
        <v xml:space="preserve">  </v>
      </c>
      <c r="J166" s="311" t="str">
        <f t="shared" si="55"/>
        <v/>
      </c>
      <c r="K166" s="312" t="str">
        <f t="shared" si="56"/>
        <v xml:space="preserve"> </v>
      </c>
      <c r="L166" s="312" t="str">
        <f t="shared" si="57"/>
        <v/>
      </c>
      <c r="M166" s="312" t="str">
        <f t="shared" si="48"/>
        <v/>
      </c>
      <c r="N166" s="313" t="str">
        <f t="shared" si="49"/>
        <v/>
      </c>
      <c r="O166" s="314" t="str">
        <f t="shared" si="50"/>
        <v/>
      </c>
      <c r="P166" s="315" t="str">
        <f t="shared" si="51"/>
        <v/>
      </c>
      <c r="Q166" s="316" t="str">
        <f t="shared" si="52"/>
        <v/>
      </c>
      <c r="R166" s="10" t="str">
        <f t="shared" si="65"/>
        <v/>
      </c>
      <c r="S166" s="310" t="str">
        <f t="shared" si="45"/>
        <v/>
      </c>
      <c r="T166" s="9"/>
      <c r="U166" s="8" t="s">
        <v>767</v>
      </c>
      <c r="V166" s="197" t="str">
        <f>IF(E166="","",ProjTvdAtBit(E166,F166,G166,H166,D166,W166,X166))</f>
        <v/>
      </c>
      <c r="W166" s="317" t="str">
        <f>IF(E166="","",ProjIncAtBit(F166,J166,C166,M166,AJ166,AK166,AI166,$U$13:$U$505))</f>
        <v/>
      </c>
      <c r="X166" s="412" t="str">
        <f>IF(E166="","",ProjAzmAtBit(F166,G166,J166,C166,M166,AJ166,AK166,N166,O166,AI166,$U$13:$U$505))</f>
        <v/>
      </c>
      <c r="Y166" s="569"/>
      <c r="Z166" s="571">
        <v>28.79</v>
      </c>
      <c r="AA166" s="468">
        <f t="shared" si="63"/>
        <v>90.429722375059583</v>
      </c>
      <c r="AB166" s="476" t="str">
        <f t="shared" si="64"/>
        <v/>
      </c>
      <c r="AC166" s="466"/>
      <c r="AD166" s="471"/>
      <c r="AE166" s="472"/>
      <c r="AI166" s="201">
        <f>IF(E166="","",ProjRollingMotorOut($Q$13:Q166,$M$13:M166))</f>
        <v>5.8385066364653389</v>
      </c>
      <c r="AJ166" s="409">
        <f>IF(OR(E166="",D166=""),0,ProjSlideMetersBetween(E166,D166,$R$13:$R$505,$S$13:$S$505,$U$13:$U$505))</f>
        <v>0</v>
      </c>
      <c r="AK166" s="409">
        <f>IF(U166="","",ProjParseTF(U166))</f>
        <v>180</v>
      </c>
      <c r="AL166" s="213" t="str">
        <f>IF(E166="","",ProjCumN(AL165,E165,F165,G165,E166,F166,G166,FALSE))</f>
        <v/>
      </c>
      <c r="AM166" s="304" t="str">
        <f>IF(E166="","",ProjCumE(AM165,E165,F165,G165,E166,F166,G166,FALSE))</f>
        <v/>
      </c>
      <c r="AN166" s="303" t="str">
        <f t="shared" si="62"/>
        <v/>
      </c>
      <c r="AO166" s="303">
        <f>IF(E166="","",ProjActiveTargetMdEx(D166,W166,V166,ProjTargets_MD,ProjTargets_INC,ProjTargets_AZM,ProjTargets_TVD,F166,H166))</f>
        <v>6704.23</v>
      </c>
      <c r="AP166" s="201" t="str">
        <f>IF(OR(E166="",E166&lt;$U$2),"",ProjBitN(E166,F166,G166,AL166,D166,W166,X166))</f>
        <v/>
      </c>
      <c r="AQ166" s="201" t="str">
        <f>IF(OR(E166="",E166&lt;$U$2),"",ProjBitE(E166,F166,G166,AM166,D166,W166,X166))</f>
        <v/>
      </c>
      <c r="AR166" s="201" t="str">
        <f t="shared" si="58"/>
        <v/>
      </c>
      <c r="AS166" s="201" t="str">
        <f t="shared" si="59"/>
        <v/>
      </c>
      <c r="AT166" s="201" t="str">
        <f t="shared" si="60"/>
        <v/>
      </c>
    </row>
    <row r="167" spans="2:46" s="203" customFormat="1" ht="15" customHeight="1" x14ac:dyDescent="0.3">
      <c r="B167" s="202">
        <f t="shared" si="66"/>
        <v>17</v>
      </c>
      <c r="C167" s="308">
        <f t="shared" si="53"/>
        <v>28.7800000000002</v>
      </c>
      <c r="D167" s="27">
        <v>3956.26</v>
      </c>
      <c r="E167" s="309">
        <f t="shared" si="54"/>
        <v>3939.26</v>
      </c>
      <c r="F167" s="9"/>
      <c r="G167" s="9"/>
      <c r="H167" s="310" t="str">
        <f t="shared" si="47"/>
        <v/>
      </c>
      <c r="I167" s="310" t="str">
        <f t="shared" si="61"/>
        <v xml:space="preserve">  </v>
      </c>
      <c r="J167" s="311" t="str">
        <f t="shared" si="55"/>
        <v/>
      </c>
      <c r="K167" s="312" t="str">
        <f t="shared" si="56"/>
        <v xml:space="preserve"> </v>
      </c>
      <c r="L167" s="312" t="str">
        <f t="shared" si="57"/>
        <v/>
      </c>
      <c r="M167" s="312" t="str">
        <f t="shared" si="48"/>
        <v/>
      </c>
      <c r="N167" s="313" t="str">
        <f t="shared" si="49"/>
        <v/>
      </c>
      <c r="O167" s="314" t="str">
        <f t="shared" si="50"/>
        <v/>
      </c>
      <c r="P167" s="315" t="str">
        <f t="shared" si="51"/>
        <v/>
      </c>
      <c r="Q167" s="316" t="str">
        <f t="shared" si="52"/>
        <v/>
      </c>
      <c r="R167" s="10" t="str">
        <f t="shared" si="65"/>
        <v/>
      </c>
      <c r="S167" s="310" t="str">
        <f t="shared" si="45"/>
        <v/>
      </c>
      <c r="T167" s="9"/>
      <c r="U167" s="8" t="s">
        <v>767</v>
      </c>
      <c r="V167" s="197" t="str">
        <f>IF(E167="","",ProjTvdAtBit(E167,F167,G167,H167,D167,W167,X167))</f>
        <v/>
      </c>
      <c r="W167" s="317" t="str">
        <f>IF(E167="","",ProjIncAtBit(F167,J167,C167,M167,AJ167,AK167,AI167,$U$13:$U$505))</f>
        <v/>
      </c>
      <c r="X167" s="412" t="str">
        <f>IF(E167="","",ProjAzmAtBit(F167,G167,J167,C167,M167,AJ167,AK167,N167,O167,AI167,$U$13:$U$505))</f>
        <v/>
      </c>
      <c r="Y167" s="569"/>
      <c r="Z167" s="571">
        <v>28.78</v>
      </c>
      <c r="AA167" s="468">
        <f t="shared" si="63"/>
        <v>90.429722375059583</v>
      </c>
      <c r="AB167" s="476" t="str">
        <f t="shared" si="64"/>
        <v/>
      </c>
      <c r="AC167" s="466"/>
      <c r="AD167" s="471"/>
      <c r="AE167" s="472"/>
      <c r="AI167" s="201">
        <f>IF(E167="","",ProjRollingMotorOut($Q$13:Q167,$M$13:M167))</f>
        <v>5.8385066364653389</v>
      </c>
      <c r="AJ167" s="409">
        <f>IF(OR(E167="",D167=""),0,ProjSlideMetersBetween(E167,D167,$R$13:$R$505,$S$13:$S$505,$U$13:$U$505))</f>
        <v>0</v>
      </c>
      <c r="AK167" s="409">
        <f>IF(U167="","",ProjParseTF(U167))</f>
        <v>180</v>
      </c>
      <c r="AL167" s="213" t="str">
        <f>IF(E167="","",ProjCumN(AL166,E166,F166,G166,E167,F167,G167,FALSE))</f>
        <v/>
      </c>
      <c r="AM167" s="304" t="str">
        <f>IF(E167="","",ProjCumE(AM166,E166,F166,G166,E167,F167,G167,FALSE))</f>
        <v/>
      </c>
      <c r="AN167" s="303" t="str">
        <f t="shared" si="62"/>
        <v/>
      </c>
      <c r="AO167" s="303">
        <f>IF(E167="","",ProjActiveTargetMdEx(D167,W167,V167,ProjTargets_MD,ProjTargets_INC,ProjTargets_AZM,ProjTargets_TVD,F167,H167))</f>
        <v>6704.23</v>
      </c>
      <c r="AP167" s="201" t="str">
        <f>IF(OR(E167="",E167&lt;$U$2),"",ProjBitN(E167,F167,G167,AL167,D167,W167,X167))</f>
        <v/>
      </c>
      <c r="AQ167" s="201" t="str">
        <f>IF(OR(E167="",E167&lt;$U$2),"",ProjBitE(E167,F167,G167,AM167,D167,W167,X167))</f>
        <v/>
      </c>
      <c r="AR167" s="201" t="str">
        <f t="shared" si="58"/>
        <v/>
      </c>
      <c r="AS167" s="201" t="str">
        <f t="shared" si="59"/>
        <v/>
      </c>
      <c r="AT167" s="201" t="str">
        <f t="shared" si="60"/>
        <v/>
      </c>
    </row>
    <row r="168" spans="2:46" s="203" customFormat="1" ht="15" customHeight="1" x14ac:dyDescent="0.3">
      <c r="B168" s="202">
        <f t="shared" si="66"/>
        <v>17</v>
      </c>
      <c r="C168" s="308">
        <f t="shared" si="53"/>
        <v>28.759999999999764</v>
      </c>
      <c r="D168" s="27">
        <v>3985.02</v>
      </c>
      <c r="E168" s="309">
        <f t="shared" si="54"/>
        <v>3968.02</v>
      </c>
      <c r="F168" s="9"/>
      <c r="G168" s="9"/>
      <c r="H168" s="310" t="str">
        <f t="shared" si="47"/>
        <v/>
      </c>
      <c r="I168" s="310" t="str">
        <f t="shared" si="61"/>
        <v xml:space="preserve">  </v>
      </c>
      <c r="J168" s="311" t="str">
        <f t="shared" si="55"/>
        <v/>
      </c>
      <c r="K168" s="312" t="str">
        <f t="shared" si="56"/>
        <v xml:space="preserve"> </v>
      </c>
      <c r="L168" s="312" t="str">
        <f t="shared" si="57"/>
        <v/>
      </c>
      <c r="M168" s="312" t="str">
        <f t="shared" si="48"/>
        <v/>
      </c>
      <c r="N168" s="313" t="str">
        <f t="shared" si="49"/>
        <v/>
      </c>
      <c r="O168" s="314" t="str">
        <f t="shared" si="50"/>
        <v/>
      </c>
      <c r="P168" s="315" t="str">
        <f t="shared" si="51"/>
        <v/>
      </c>
      <c r="Q168" s="316" t="str">
        <f t="shared" si="52"/>
        <v/>
      </c>
      <c r="R168" s="10" t="str">
        <f t="shared" si="65"/>
        <v/>
      </c>
      <c r="S168" s="310" t="str">
        <f t="shared" si="45"/>
        <v/>
      </c>
      <c r="T168" s="9"/>
      <c r="U168" s="8"/>
      <c r="V168" s="197" t="str">
        <f>IF(E168="","",ProjTvdAtBit(E168,F168,G168,H168,D168,W168,X168))</f>
        <v/>
      </c>
      <c r="W168" s="317" t="str">
        <f>IF(E168="","",ProjIncAtBit(F168,J168,C168,M168,AJ168,AK168,AI168,$U$13:$U$505))</f>
        <v/>
      </c>
      <c r="X168" s="412" t="str">
        <f>IF(E168="","",ProjAzmAtBit(F168,G168,J168,C168,M168,AJ168,AK168,N168,O168,AI168,$U$13:$U$505))</f>
        <v/>
      </c>
      <c r="Y168" s="569"/>
      <c r="Z168" s="571">
        <v>28.76</v>
      </c>
      <c r="AA168" s="468">
        <f t="shared" si="63"/>
        <v>90.429722375059583</v>
      </c>
      <c r="AB168" s="476" t="str">
        <f t="shared" si="64"/>
        <v/>
      </c>
      <c r="AC168" s="466"/>
      <c r="AD168" s="471"/>
      <c r="AE168" s="472"/>
      <c r="AI168" s="201">
        <f>IF(E168="","",ProjRollingMotorOut($Q$13:Q168,$M$13:M168))</f>
        <v>5.8385066364653389</v>
      </c>
      <c r="AJ168" s="409">
        <f>IF(OR(E168="",D168=""),0,ProjSlideMetersBetween(E168,D168,$R$13:$R$505,$S$13:$S$505,$U$13:$U$505))</f>
        <v>0</v>
      </c>
      <c r="AK168" s="409" t="str">
        <f>IF(U168="","",ProjParseTF(U168))</f>
        <v/>
      </c>
      <c r="AL168" s="213" t="str">
        <f>IF(E168="","",ProjCumN(AL167,E167,F167,G167,E168,F168,G168,FALSE))</f>
        <v/>
      </c>
      <c r="AM168" s="304" t="str">
        <f>IF(E168="","",ProjCumE(AM167,E167,F167,G167,E168,F168,G168,FALSE))</f>
        <v/>
      </c>
      <c r="AN168" s="303" t="str">
        <f t="shared" si="62"/>
        <v/>
      </c>
      <c r="AO168" s="303">
        <f>IF(E168="","",ProjActiveTargetMdEx(D168,W168,V168,ProjTargets_MD,ProjTargets_INC,ProjTargets_AZM,ProjTargets_TVD,F168,H168))</f>
        <v>6704.23</v>
      </c>
      <c r="AP168" s="201" t="str">
        <f>IF(OR(E168="",E168&lt;$U$2),"",ProjBitN(E168,F168,G168,AL168,D168,W168,X168))</f>
        <v/>
      </c>
      <c r="AQ168" s="201" t="str">
        <f>IF(OR(E168="",E168&lt;$U$2),"",ProjBitE(E168,F168,G168,AM168,D168,W168,X168))</f>
        <v/>
      </c>
      <c r="AR168" s="201" t="str">
        <f t="shared" si="58"/>
        <v/>
      </c>
      <c r="AS168" s="201" t="str">
        <f t="shared" si="59"/>
        <v/>
      </c>
      <c r="AT168" s="201" t="str">
        <f t="shared" si="60"/>
        <v/>
      </c>
    </row>
    <row r="169" spans="2:46" s="203" customFormat="1" ht="15" customHeight="1" x14ac:dyDescent="0.3">
      <c r="B169" s="202">
        <f t="shared" si="66"/>
        <v>17</v>
      </c>
      <c r="C169" s="308">
        <f t="shared" si="53"/>
        <v>28.760000000000218</v>
      </c>
      <c r="D169" s="27">
        <v>4013.78</v>
      </c>
      <c r="E169" s="309">
        <f t="shared" si="54"/>
        <v>3996.78</v>
      </c>
      <c r="F169" s="9"/>
      <c r="G169" s="9"/>
      <c r="H169" s="310" t="str">
        <f t="shared" si="47"/>
        <v/>
      </c>
      <c r="I169" s="310" t="str">
        <f t="shared" si="61"/>
        <v xml:space="preserve">  </v>
      </c>
      <c r="J169" s="311" t="str">
        <f t="shared" si="55"/>
        <v/>
      </c>
      <c r="K169" s="312" t="str">
        <f t="shared" si="56"/>
        <v xml:space="preserve"> </v>
      </c>
      <c r="L169" s="312" t="str">
        <f t="shared" si="57"/>
        <v/>
      </c>
      <c r="M169" s="312" t="str">
        <f t="shared" si="48"/>
        <v/>
      </c>
      <c r="N169" s="313" t="str">
        <f t="shared" si="49"/>
        <v/>
      </c>
      <c r="O169" s="314" t="str">
        <f t="shared" si="50"/>
        <v/>
      </c>
      <c r="P169" s="315" t="str">
        <f t="shared" si="51"/>
        <v/>
      </c>
      <c r="Q169" s="316" t="str">
        <f t="shared" si="52"/>
        <v/>
      </c>
      <c r="R169" s="10" t="str">
        <f t="shared" si="65"/>
        <v/>
      </c>
      <c r="S169" s="310" t="str">
        <f t="shared" si="45"/>
        <v/>
      </c>
      <c r="T169" s="9"/>
      <c r="U169" s="8" t="s">
        <v>767</v>
      </c>
      <c r="V169" s="197" t="str">
        <f>IF(E169="","",ProjTvdAtBit(E169,F169,G169,H169,D169,W169,X169))</f>
        <v/>
      </c>
      <c r="W169" s="317" t="str">
        <f>IF(E169="","",ProjIncAtBit(F169,J169,C169,M169,AJ169,AK169,AI169,$U$13:$U$505))</f>
        <v/>
      </c>
      <c r="X169" s="412" t="str">
        <f>IF(E169="","",ProjAzmAtBit(F169,G169,J169,C169,M169,AJ169,AK169,N169,O169,AI169,$U$13:$U$505))</f>
        <v/>
      </c>
      <c r="Y169" s="569"/>
      <c r="Z169" s="571">
        <v>28.76</v>
      </c>
      <c r="AA169" s="468">
        <f t="shared" si="63"/>
        <v>90.429722375059583</v>
      </c>
      <c r="AB169" s="476" t="str">
        <f t="shared" si="64"/>
        <v/>
      </c>
      <c r="AC169" s="466"/>
      <c r="AD169" s="471"/>
      <c r="AE169" s="472"/>
      <c r="AI169" s="201">
        <f>IF(E169="","",ProjRollingMotorOut($Q$13:Q169,$M$13:M169))</f>
        <v>5.8385066364653389</v>
      </c>
      <c r="AJ169" s="409">
        <f>IF(OR(E169="",D169=""),0,ProjSlideMetersBetween(E169,D169,$R$13:$R$505,$S$13:$S$505,$U$13:$U$505))</f>
        <v>0</v>
      </c>
      <c r="AK169" s="409">
        <f>IF(U169="","",ProjParseTF(U169))</f>
        <v>180</v>
      </c>
      <c r="AL169" s="213" t="str">
        <f>IF(E169="","",ProjCumN(AL168,E168,F168,G168,E169,F169,G169,FALSE))</f>
        <v/>
      </c>
      <c r="AM169" s="304" t="str">
        <f>IF(E169="","",ProjCumE(AM168,E168,F168,G168,E169,F169,G169,FALSE))</f>
        <v/>
      </c>
      <c r="AN169" s="303" t="str">
        <f t="shared" si="62"/>
        <v/>
      </c>
      <c r="AO169" s="303">
        <f>IF(E169="","",ProjActiveTargetMdEx(D169,W169,V169,ProjTargets_MD,ProjTargets_INC,ProjTargets_AZM,ProjTargets_TVD,F169,H169))</f>
        <v>6704.23</v>
      </c>
      <c r="AP169" s="201" t="str">
        <f>IF(OR(E169="",E169&lt;$U$2),"",ProjBitN(E169,F169,G169,AL169,D169,W169,X169))</f>
        <v/>
      </c>
      <c r="AQ169" s="201" t="str">
        <f>IF(OR(E169="",E169&lt;$U$2),"",ProjBitE(E169,F169,G169,AM169,D169,W169,X169))</f>
        <v/>
      </c>
      <c r="AR169" s="201" t="str">
        <f t="shared" si="58"/>
        <v/>
      </c>
      <c r="AS169" s="201" t="str">
        <f t="shared" si="59"/>
        <v/>
      </c>
      <c r="AT169" s="201" t="str">
        <f t="shared" si="60"/>
        <v/>
      </c>
    </row>
    <row r="170" spans="2:46" s="203" customFormat="1" ht="15" customHeight="1" x14ac:dyDescent="0.3">
      <c r="B170" s="202">
        <f t="shared" si="66"/>
        <v>17</v>
      </c>
      <c r="C170" s="308">
        <f t="shared" si="53"/>
        <v>28.819999999999709</v>
      </c>
      <c r="D170" s="27">
        <v>4042.6</v>
      </c>
      <c r="E170" s="309">
        <f t="shared" si="54"/>
        <v>4025.6</v>
      </c>
      <c r="F170" s="9"/>
      <c r="G170" s="9"/>
      <c r="H170" s="310" t="str">
        <f t="shared" si="47"/>
        <v/>
      </c>
      <c r="I170" s="310" t="str">
        <f t="shared" si="61"/>
        <v xml:space="preserve">  </v>
      </c>
      <c r="J170" s="311" t="str">
        <f t="shared" si="55"/>
        <v/>
      </c>
      <c r="K170" s="312" t="str">
        <f t="shared" si="56"/>
        <v xml:space="preserve"> </v>
      </c>
      <c r="L170" s="312" t="str">
        <f t="shared" si="57"/>
        <v/>
      </c>
      <c r="M170" s="312" t="str">
        <f t="shared" si="48"/>
        <v/>
      </c>
      <c r="N170" s="313" t="str">
        <f t="shared" si="49"/>
        <v/>
      </c>
      <c r="O170" s="314" t="str">
        <f t="shared" si="50"/>
        <v/>
      </c>
      <c r="P170" s="315" t="str">
        <f t="shared" si="51"/>
        <v/>
      </c>
      <c r="Q170" s="316" t="str">
        <f t="shared" si="52"/>
        <v/>
      </c>
      <c r="R170" s="10" t="str">
        <f t="shared" si="65"/>
        <v/>
      </c>
      <c r="S170" s="310" t="str">
        <f t="shared" si="45"/>
        <v/>
      </c>
      <c r="T170" s="9"/>
      <c r="U170" s="8"/>
      <c r="V170" s="197" t="str">
        <f>IF(E170="","",ProjTvdAtBit(E170,F170,G170,H170,D170,W170,X170))</f>
        <v/>
      </c>
      <c r="W170" s="317" t="str">
        <f>IF(E170="","",ProjIncAtBit(F170,J170,C170,M170,AJ170,AK170,AI170,$U$13:$U$505))</f>
        <v/>
      </c>
      <c r="X170" s="412" t="str">
        <f>IF(E170="","",ProjAzmAtBit(F170,G170,J170,C170,M170,AJ170,AK170,N170,O170,AI170,$U$13:$U$505))</f>
        <v/>
      </c>
      <c r="Y170" s="569"/>
      <c r="Z170" s="571">
        <v>28.82</v>
      </c>
      <c r="AA170" s="468">
        <f t="shared" si="63"/>
        <v>90.429722375059583</v>
      </c>
      <c r="AB170" s="476" t="str">
        <f t="shared" si="64"/>
        <v/>
      </c>
      <c r="AC170" s="466"/>
      <c r="AD170" s="471"/>
      <c r="AE170" s="472"/>
      <c r="AI170" s="201">
        <f>IF(E170="","",ProjRollingMotorOut($Q$13:Q170,$M$13:M170))</f>
        <v>5.8385066364653389</v>
      </c>
      <c r="AJ170" s="409">
        <f>IF(OR(E170="",D170=""),0,ProjSlideMetersBetween(E170,D170,$R$13:$R$505,$S$13:$S$505,$U$13:$U$505))</f>
        <v>0</v>
      </c>
      <c r="AK170" s="409" t="str">
        <f>IF(U170="","",ProjParseTF(U170))</f>
        <v/>
      </c>
      <c r="AL170" s="213" t="str">
        <f>IF(E170="","",ProjCumN(AL169,E169,F169,G169,E170,F170,G170,FALSE))</f>
        <v/>
      </c>
      <c r="AM170" s="304" t="str">
        <f>IF(E170="","",ProjCumE(AM169,E169,F169,G169,E170,F170,G170,FALSE))</f>
        <v/>
      </c>
      <c r="AN170" s="303" t="str">
        <f t="shared" si="62"/>
        <v/>
      </c>
      <c r="AO170" s="303">
        <f>IF(E170="","",ProjActiveTargetMdEx(D170,W170,V170,ProjTargets_MD,ProjTargets_INC,ProjTargets_AZM,ProjTargets_TVD,F170,H170))</f>
        <v>6704.23</v>
      </c>
      <c r="AP170" s="201" t="str">
        <f>IF(OR(E170="",E170&lt;$U$2),"",ProjBitN(E170,F170,G170,AL170,D170,W170,X170))</f>
        <v/>
      </c>
      <c r="AQ170" s="201" t="str">
        <f>IF(OR(E170="",E170&lt;$U$2),"",ProjBitE(E170,F170,G170,AM170,D170,W170,X170))</f>
        <v/>
      </c>
      <c r="AR170" s="201" t="str">
        <f t="shared" si="58"/>
        <v/>
      </c>
      <c r="AS170" s="201" t="str">
        <f t="shared" si="59"/>
        <v/>
      </c>
      <c r="AT170" s="201" t="str">
        <f t="shared" si="60"/>
        <v/>
      </c>
    </row>
    <row r="171" spans="2:46" s="203" customFormat="1" ht="15" customHeight="1" x14ac:dyDescent="0.3">
      <c r="B171" s="202">
        <f t="shared" si="66"/>
        <v>17</v>
      </c>
      <c r="C171" s="308">
        <f t="shared" si="53"/>
        <v>28.650000000000091</v>
      </c>
      <c r="D171" s="27">
        <v>4071.25</v>
      </c>
      <c r="E171" s="309">
        <f t="shared" si="54"/>
        <v>4054.25</v>
      </c>
      <c r="F171" s="9"/>
      <c r="G171" s="9"/>
      <c r="H171" s="310" t="str">
        <f t="shared" si="47"/>
        <v/>
      </c>
      <c r="I171" s="310" t="str">
        <f t="shared" si="61"/>
        <v xml:space="preserve">  </v>
      </c>
      <c r="J171" s="311" t="str">
        <f t="shared" si="55"/>
        <v/>
      </c>
      <c r="K171" s="312" t="str">
        <f t="shared" si="56"/>
        <v xml:space="preserve"> </v>
      </c>
      <c r="L171" s="312" t="str">
        <f t="shared" si="57"/>
        <v/>
      </c>
      <c r="M171" s="312" t="str">
        <f t="shared" si="48"/>
        <v/>
      </c>
      <c r="N171" s="313" t="str">
        <f t="shared" si="49"/>
        <v/>
      </c>
      <c r="O171" s="314" t="str">
        <f t="shared" si="50"/>
        <v/>
      </c>
      <c r="P171" s="315" t="str">
        <f t="shared" si="51"/>
        <v/>
      </c>
      <c r="Q171" s="316" t="str">
        <f t="shared" si="52"/>
        <v/>
      </c>
      <c r="R171" s="10" t="str">
        <f t="shared" si="65"/>
        <v/>
      </c>
      <c r="S171" s="310" t="str">
        <f t="shared" si="45"/>
        <v/>
      </c>
      <c r="T171" s="9"/>
      <c r="U171" s="8" t="s">
        <v>767</v>
      </c>
      <c r="V171" s="197" t="str">
        <f>IF(E171="","",ProjTvdAtBit(E171,F171,G171,H171,D171,W171,X171))</f>
        <v/>
      </c>
      <c r="W171" s="317" t="str">
        <f>IF(E171="","",ProjIncAtBit(F171,J171,C171,M171,AJ171,AK171,AI171,$U$13:$U$505))</f>
        <v/>
      </c>
      <c r="X171" s="412" t="str">
        <f>IF(E171="","",ProjAzmAtBit(F171,G171,J171,C171,M171,AJ171,AK171,N171,O171,AI171,$U$13:$U$505))</f>
        <v/>
      </c>
      <c r="Y171" s="569"/>
      <c r="Z171" s="571">
        <v>28.65</v>
      </c>
      <c r="AA171" s="468">
        <f t="shared" si="63"/>
        <v>90.429722375059583</v>
      </c>
      <c r="AB171" s="476" t="str">
        <f t="shared" si="64"/>
        <v/>
      </c>
      <c r="AC171" s="466"/>
      <c r="AD171" s="471"/>
      <c r="AE171" s="472"/>
      <c r="AI171" s="201">
        <f>IF(E171="","",ProjRollingMotorOut($Q$13:Q171,$M$13:M171))</f>
        <v>5.8385066364653389</v>
      </c>
      <c r="AJ171" s="409">
        <f>IF(OR(E171="",D171=""),0,ProjSlideMetersBetween(E171,D171,$R$13:$R$505,$S$13:$S$505,$U$13:$U$505))</f>
        <v>0</v>
      </c>
      <c r="AK171" s="409">
        <f>IF(U171="","",ProjParseTF(U171))</f>
        <v>180</v>
      </c>
      <c r="AL171" s="213" t="str">
        <f>IF(E171="","",ProjCumN(AL170,E170,F170,G170,E171,F171,G171,FALSE))</f>
        <v/>
      </c>
      <c r="AM171" s="304" t="str">
        <f>IF(E171="","",ProjCumE(AM170,E170,F170,G170,E171,F171,G171,FALSE))</f>
        <v/>
      </c>
      <c r="AN171" s="303" t="str">
        <f t="shared" si="62"/>
        <v/>
      </c>
      <c r="AO171" s="303">
        <f>IF(E171="","",ProjActiveTargetMdEx(D171,W171,V171,ProjTargets_MD,ProjTargets_INC,ProjTargets_AZM,ProjTargets_TVD,F171,H171))</f>
        <v>6704.23</v>
      </c>
      <c r="AP171" s="201" t="str">
        <f>IF(OR(E171="",E171&lt;$U$2),"",ProjBitN(E171,F171,G171,AL171,D171,W171,X171))</f>
        <v/>
      </c>
      <c r="AQ171" s="201" t="str">
        <f>IF(OR(E171="",E171&lt;$U$2),"",ProjBitE(E171,F171,G171,AM171,D171,W171,X171))</f>
        <v/>
      </c>
      <c r="AR171" s="201" t="str">
        <f t="shared" si="58"/>
        <v/>
      </c>
      <c r="AS171" s="201" t="str">
        <f t="shared" si="59"/>
        <v/>
      </c>
      <c r="AT171" s="201" t="str">
        <f t="shared" si="60"/>
        <v/>
      </c>
    </row>
    <row r="172" spans="2:46" s="203" customFormat="1" ht="15" customHeight="1" x14ac:dyDescent="0.3">
      <c r="B172" s="202">
        <f t="shared" si="66"/>
        <v>17</v>
      </c>
      <c r="C172" s="308">
        <f t="shared" si="53"/>
        <v>28.729999999999563</v>
      </c>
      <c r="D172" s="27">
        <v>4099.9799999999996</v>
      </c>
      <c r="E172" s="309">
        <f t="shared" si="54"/>
        <v>4082.98</v>
      </c>
      <c r="F172" s="9"/>
      <c r="G172" s="9"/>
      <c r="H172" s="310" t="str">
        <f t="shared" si="47"/>
        <v/>
      </c>
      <c r="I172" s="310" t="str">
        <f t="shared" si="61"/>
        <v xml:space="preserve">  </v>
      </c>
      <c r="J172" s="311" t="str">
        <f t="shared" si="55"/>
        <v/>
      </c>
      <c r="K172" s="312" t="str">
        <f t="shared" si="56"/>
        <v xml:space="preserve"> </v>
      </c>
      <c r="L172" s="312" t="str">
        <f t="shared" si="57"/>
        <v/>
      </c>
      <c r="M172" s="312" t="str">
        <f t="shared" si="48"/>
        <v/>
      </c>
      <c r="N172" s="313" t="str">
        <f t="shared" si="49"/>
        <v/>
      </c>
      <c r="O172" s="314" t="str">
        <f t="shared" si="50"/>
        <v/>
      </c>
      <c r="P172" s="315" t="str">
        <f t="shared" si="51"/>
        <v/>
      </c>
      <c r="Q172" s="316" t="str">
        <f t="shared" si="52"/>
        <v/>
      </c>
      <c r="R172" s="10" t="str">
        <f t="shared" si="65"/>
        <v/>
      </c>
      <c r="S172" s="310" t="str">
        <f t="shared" si="45"/>
        <v/>
      </c>
      <c r="T172" s="9"/>
      <c r="U172" s="8"/>
      <c r="V172" s="197" t="str">
        <f>IF(E172="","",ProjTvdAtBit(E172,F172,G172,H172,D172,W172,X172))</f>
        <v/>
      </c>
      <c r="W172" s="317" t="str">
        <f>IF(E172="","",ProjIncAtBit(F172,J172,C172,M172,AJ172,AK172,AI172,$U$13:$U$505))</f>
        <v/>
      </c>
      <c r="X172" s="412" t="str">
        <f>IF(E172="","",ProjAzmAtBit(F172,G172,J172,C172,M172,AJ172,AK172,N172,O172,AI172,$U$13:$U$505))</f>
        <v/>
      </c>
      <c r="Y172" s="569"/>
      <c r="Z172" s="571">
        <v>28.73</v>
      </c>
      <c r="AA172" s="468">
        <f t="shared" si="63"/>
        <v>90.429722375059583</v>
      </c>
      <c r="AB172" s="476" t="str">
        <f t="shared" si="64"/>
        <v/>
      </c>
      <c r="AC172" s="466"/>
      <c r="AD172" s="471"/>
      <c r="AE172" s="472"/>
      <c r="AI172" s="201">
        <f>IF(E172="","",ProjRollingMotorOut($Q$13:Q172,$M$13:M172))</f>
        <v>5.8385066364653389</v>
      </c>
      <c r="AJ172" s="409">
        <f>IF(OR(E172="",D172=""),0,ProjSlideMetersBetween(E172,D172,$R$13:$R$505,$S$13:$S$505,$U$13:$U$505))</f>
        <v>0</v>
      </c>
      <c r="AK172" s="409" t="str">
        <f>IF(U172="","",ProjParseTF(U172))</f>
        <v/>
      </c>
      <c r="AL172" s="213" t="str">
        <f>IF(E172="","",ProjCumN(AL171,E171,F171,G171,E172,F172,G172,FALSE))</f>
        <v/>
      </c>
      <c r="AM172" s="304" t="str">
        <f>IF(E172="","",ProjCumE(AM171,E171,F171,G171,E172,F172,G172,FALSE))</f>
        <v/>
      </c>
      <c r="AN172" s="303" t="str">
        <f t="shared" si="62"/>
        <v/>
      </c>
      <c r="AO172" s="303">
        <f>IF(E172="","",ProjActiveTargetMdEx(D172,W172,V172,ProjTargets_MD,ProjTargets_INC,ProjTargets_AZM,ProjTargets_TVD,F172,H172))</f>
        <v>6704.23</v>
      </c>
      <c r="AP172" s="201" t="str">
        <f>IF(OR(E172="",E172&lt;$U$2),"",ProjBitN(E172,F172,G172,AL172,D172,W172,X172))</f>
        <v/>
      </c>
      <c r="AQ172" s="201" t="str">
        <f>IF(OR(E172="",E172&lt;$U$2),"",ProjBitE(E172,F172,G172,AM172,D172,W172,X172))</f>
        <v/>
      </c>
      <c r="AR172" s="201" t="str">
        <f t="shared" si="58"/>
        <v/>
      </c>
      <c r="AS172" s="201" t="str">
        <f t="shared" si="59"/>
        <v/>
      </c>
      <c r="AT172" s="201" t="str">
        <f t="shared" si="60"/>
        <v/>
      </c>
    </row>
    <row r="173" spans="2:46" s="203" customFormat="1" ht="15" customHeight="1" x14ac:dyDescent="0.3">
      <c r="B173" s="202">
        <f t="shared" si="66"/>
        <v>17</v>
      </c>
      <c r="C173" s="308">
        <f t="shared" si="53"/>
        <v>28.8100000000004</v>
      </c>
      <c r="D173" s="27">
        <v>4128.79</v>
      </c>
      <c r="E173" s="309">
        <f t="shared" si="54"/>
        <v>4111.79</v>
      </c>
      <c r="F173" s="9"/>
      <c r="G173" s="9"/>
      <c r="H173" s="310" t="str">
        <f t="shared" si="47"/>
        <v/>
      </c>
      <c r="I173" s="310" t="str">
        <f t="shared" si="61"/>
        <v xml:space="preserve">  </v>
      </c>
      <c r="J173" s="311" t="str">
        <f t="shared" si="55"/>
        <v/>
      </c>
      <c r="K173" s="312" t="str">
        <f t="shared" si="56"/>
        <v xml:space="preserve"> </v>
      </c>
      <c r="L173" s="312" t="str">
        <f t="shared" si="57"/>
        <v/>
      </c>
      <c r="M173" s="312" t="str">
        <f t="shared" si="48"/>
        <v/>
      </c>
      <c r="N173" s="313" t="str">
        <f t="shared" si="49"/>
        <v/>
      </c>
      <c r="O173" s="314" t="str">
        <f t="shared" si="50"/>
        <v/>
      </c>
      <c r="P173" s="315" t="str">
        <f t="shared" si="51"/>
        <v/>
      </c>
      <c r="Q173" s="316" t="str">
        <f t="shared" si="52"/>
        <v/>
      </c>
      <c r="R173" s="10" t="str">
        <f t="shared" si="65"/>
        <v/>
      </c>
      <c r="S173" s="310" t="str">
        <f t="shared" si="45"/>
        <v/>
      </c>
      <c r="T173" s="9"/>
      <c r="U173" s="8"/>
      <c r="V173" s="197" t="str">
        <f>IF(E173="","",ProjTvdAtBit(E173,F173,G173,H173,D173,W173,X173))</f>
        <v/>
      </c>
      <c r="W173" s="317" t="str">
        <f>IF(E173="","",ProjIncAtBit(F173,J173,C173,M173,AJ173,AK173,AI173,$U$13:$U$505))</f>
        <v/>
      </c>
      <c r="X173" s="412" t="str">
        <f>IF(E173="","",ProjAzmAtBit(F173,G173,J173,C173,M173,AJ173,AK173,N173,O173,AI173,$U$13:$U$505))</f>
        <v/>
      </c>
      <c r="Y173" s="569"/>
      <c r="Z173" s="571">
        <v>28.81</v>
      </c>
      <c r="AA173" s="468">
        <f t="shared" si="63"/>
        <v>90.429722375059583</v>
      </c>
      <c r="AB173" s="476" t="str">
        <f t="shared" si="64"/>
        <v/>
      </c>
      <c r="AC173" s="466"/>
      <c r="AD173" s="471"/>
      <c r="AE173" s="472"/>
      <c r="AI173" s="201">
        <f>IF(E173="","",ProjRollingMotorOut($Q$13:Q173,$M$13:M173))</f>
        <v>5.8385066364653389</v>
      </c>
      <c r="AJ173" s="409">
        <f>IF(OR(E173="",D173=""),0,ProjSlideMetersBetween(E173,D173,$R$13:$R$505,$S$13:$S$505,$U$13:$U$505))</f>
        <v>0</v>
      </c>
      <c r="AK173" s="409" t="str">
        <f>IF(U173="","",ProjParseTF(U173))</f>
        <v/>
      </c>
      <c r="AL173" s="213" t="str">
        <f>IF(E173="","",ProjCumN(AL172,E172,F172,G172,E173,F173,G173,FALSE))</f>
        <v/>
      </c>
      <c r="AM173" s="304" t="str">
        <f>IF(E173="","",ProjCumE(AM172,E172,F172,G172,E173,F173,G173,FALSE))</f>
        <v/>
      </c>
      <c r="AN173" s="303" t="str">
        <f t="shared" si="62"/>
        <v/>
      </c>
      <c r="AO173" s="303">
        <f>IF(E173="","",ProjActiveTargetMdEx(D173,W173,V173,ProjTargets_MD,ProjTargets_INC,ProjTargets_AZM,ProjTargets_TVD,F173,H173))</f>
        <v>6704.23</v>
      </c>
      <c r="AP173" s="201" t="str">
        <f>IF(OR(E173="",E173&lt;$U$2),"",ProjBitN(E173,F173,G173,AL173,D173,W173,X173))</f>
        <v/>
      </c>
      <c r="AQ173" s="201" t="str">
        <f>IF(OR(E173="",E173&lt;$U$2),"",ProjBitE(E173,F173,G173,AM173,D173,W173,X173))</f>
        <v/>
      </c>
      <c r="AR173" s="201" t="str">
        <f t="shared" si="58"/>
        <v/>
      </c>
      <c r="AS173" s="201" t="str">
        <f t="shared" si="59"/>
        <v/>
      </c>
      <c r="AT173" s="201" t="str">
        <f t="shared" si="60"/>
        <v/>
      </c>
    </row>
    <row r="174" spans="2:46" s="203" customFormat="1" ht="15" customHeight="1" x14ac:dyDescent="0.3">
      <c r="B174" s="202">
        <f t="shared" si="66"/>
        <v>17</v>
      </c>
      <c r="C174" s="308">
        <f t="shared" si="53"/>
        <v>28.760000000000218</v>
      </c>
      <c r="D174" s="27">
        <v>4157.55</v>
      </c>
      <c r="E174" s="309">
        <f t="shared" si="54"/>
        <v>4140.55</v>
      </c>
      <c r="F174" s="9"/>
      <c r="G174" s="9"/>
      <c r="H174" s="310" t="str">
        <f t="shared" si="47"/>
        <v/>
      </c>
      <c r="I174" s="310" t="str">
        <f t="shared" si="61"/>
        <v xml:space="preserve">  </v>
      </c>
      <c r="J174" s="311" t="str">
        <f t="shared" si="55"/>
        <v/>
      </c>
      <c r="K174" s="312" t="str">
        <f t="shared" si="56"/>
        <v xml:space="preserve"> </v>
      </c>
      <c r="L174" s="312" t="str">
        <f t="shared" si="57"/>
        <v/>
      </c>
      <c r="M174" s="312" t="str">
        <f t="shared" si="48"/>
        <v/>
      </c>
      <c r="N174" s="313" t="str">
        <f t="shared" si="49"/>
        <v/>
      </c>
      <c r="O174" s="314" t="str">
        <f t="shared" si="50"/>
        <v/>
      </c>
      <c r="P174" s="315" t="str">
        <f t="shared" si="51"/>
        <v/>
      </c>
      <c r="Q174" s="316" t="str">
        <f t="shared" si="52"/>
        <v/>
      </c>
      <c r="R174" s="10" t="str">
        <f t="shared" si="65"/>
        <v/>
      </c>
      <c r="S174" s="310" t="str">
        <f t="shared" si="45"/>
        <v/>
      </c>
      <c r="T174" s="9"/>
      <c r="U174" s="8" t="s">
        <v>860</v>
      </c>
      <c r="V174" s="197" t="str">
        <f>IF(E174="","",ProjTvdAtBit(E174,F174,G174,H174,D174,W174,X174))</f>
        <v/>
      </c>
      <c r="W174" s="317" t="str">
        <f>IF(E174="","",ProjIncAtBit(F174,J174,C174,M174,AJ174,AK174,AI174,$U$13:$U$505))</f>
        <v/>
      </c>
      <c r="X174" s="412" t="str">
        <f>IF(E174="","",ProjAzmAtBit(F174,G174,J174,C174,M174,AJ174,AK174,N174,O174,AI174,$U$13:$U$505))</f>
        <v/>
      </c>
      <c r="Y174" s="569"/>
      <c r="Z174" s="571">
        <v>28.76</v>
      </c>
      <c r="AA174" s="468">
        <f t="shared" si="63"/>
        <v>90.429722375059583</v>
      </c>
      <c r="AB174" s="476" t="str">
        <f t="shared" si="64"/>
        <v/>
      </c>
      <c r="AC174" s="466"/>
      <c r="AD174" s="471"/>
      <c r="AE174" s="472"/>
      <c r="AI174" s="201">
        <f>IF(E174="","",ProjRollingMotorOut($Q$13:Q174,$M$13:M174))</f>
        <v>5.8385066364653389</v>
      </c>
      <c r="AJ174" s="409">
        <f>IF(OR(E174="",D174=""),0,ProjSlideMetersBetween(E174,D174,$R$13:$R$505,$S$13:$S$505,$U$13:$U$505))</f>
        <v>0</v>
      </c>
      <c r="AK174" s="409">
        <f>IF(U174="","",ProjParseTF(U174))</f>
        <v>140</v>
      </c>
      <c r="AL174" s="213" t="str">
        <f>IF(E174="","",ProjCumN(AL173,E173,F173,G173,E174,F174,G174,FALSE))</f>
        <v/>
      </c>
      <c r="AM174" s="304" t="str">
        <f>IF(E174="","",ProjCumE(AM173,E173,F173,G173,E174,F174,G174,FALSE))</f>
        <v/>
      </c>
      <c r="AN174" s="303" t="str">
        <f t="shared" si="62"/>
        <v/>
      </c>
      <c r="AO174" s="303">
        <f>IF(E174="","",ProjActiveTargetMdEx(D174,W174,V174,ProjTargets_MD,ProjTargets_INC,ProjTargets_AZM,ProjTargets_TVD,F174,H174))</f>
        <v>6704.23</v>
      </c>
      <c r="AP174" s="201" t="str">
        <f>IF(OR(E174="",E174&lt;$U$2),"",ProjBitN(E174,F174,G174,AL174,D174,W174,X174))</f>
        <v/>
      </c>
      <c r="AQ174" s="201" t="str">
        <f>IF(OR(E174="",E174&lt;$U$2),"",ProjBitE(E174,F174,G174,AM174,D174,W174,X174))</f>
        <v/>
      </c>
      <c r="AR174" s="201" t="str">
        <f t="shared" si="58"/>
        <v/>
      </c>
      <c r="AS174" s="201" t="str">
        <f t="shared" si="59"/>
        <v/>
      </c>
      <c r="AT174" s="201" t="str">
        <f t="shared" si="60"/>
        <v/>
      </c>
    </row>
    <row r="175" spans="2:46" s="203" customFormat="1" ht="15" customHeight="1" x14ac:dyDescent="0.3">
      <c r="B175" s="202">
        <f t="shared" si="66"/>
        <v>17</v>
      </c>
      <c r="C175" s="308">
        <f t="shared" si="53"/>
        <v>28.699999999999818</v>
      </c>
      <c r="D175" s="27">
        <v>4186.25</v>
      </c>
      <c r="E175" s="309">
        <f t="shared" si="54"/>
        <v>4169.25</v>
      </c>
      <c r="F175" s="9"/>
      <c r="G175" s="9"/>
      <c r="H175" s="310" t="str">
        <f t="shared" si="47"/>
        <v/>
      </c>
      <c r="I175" s="310" t="str">
        <f t="shared" si="61"/>
        <v xml:space="preserve">  </v>
      </c>
      <c r="J175" s="311" t="str">
        <f t="shared" si="55"/>
        <v/>
      </c>
      <c r="K175" s="312" t="str">
        <f t="shared" si="56"/>
        <v xml:space="preserve"> </v>
      </c>
      <c r="L175" s="312" t="str">
        <f t="shared" si="57"/>
        <v/>
      </c>
      <c r="M175" s="312" t="str">
        <f t="shared" si="48"/>
        <v/>
      </c>
      <c r="N175" s="313" t="str">
        <f t="shared" si="49"/>
        <v/>
      </c>
      <c r="O175" s="314" t="str">
        <f t="shared" si="50"/>
        <v/>
      </c>
      <c r="P175" s="315" t="str">
        <f t="shared" si="51"/>
        <v/>
      </c>
      <c r="Q175" s="316" t="str">
        <f t="shared" si="52"/>
        <v/>
      </c>
      <c r="R175" s="10" t="str">
        <f t="shared" si="65"/>
        <v/>
      </c>
      <c r="S175" s="310" t="str">
        <f t="shared" si="45"/>
        <v/>
      </c>
      <c r="T175" s="9"/>
      <c r="U175" s="8" t="s">
        <v>767</v>
      </c>
      <c r="V175" s="197" t="str">
        <f>IF(E175="","",ProjTvdAtBit(E175,F175,G175,H175,D175,W175,X175))</f>
        <v/>
      </c>
      <c r="W175" s="317" t="str">
        <f>IF(E175="","",ProjIncAtBit(F175,J175,C175,M175,AJ175,AK175,AI175,$U$13:$U$505))</f>
        <v/>
      </c>
      <c r="X175" s="412" t="str">
        <f>IF(E175="","",ProjAzmAtBit(F175,G175,J175,C175,M175,AJ175,AK175,N175,O175,AI175,$U$13:$U$505))</f>
        <v/>
      </c>
      <c r="Y175" s="569"/>
      <c r="Z175" s="571">
        <v>28.7</v>
      </c>
      <c r="AA175" s="468">
        <f t="shared" si="63"/>
        <v>90.429722375059583</v>
      </c>
      <c r="AB175" s="476" t="str">
        <f t="shared" si="64"/>
        <v/>
      </c>
      <c r="AC175" s="466"/>
      <c r="AD175" s="471"/>
      <c r="AE175" s="472"/>
      <c r="AI175" s="201">
        <f>IF(E175="","",ProjRollingMotorOut($Q$13:Q175,$M$13:M175))</f>
        <v>5.8385066364653389</v>
      </c>
      <c r="AJ175" s="409">
        <f>IF(OR(E175="",D175=""),0,ProjSlideMetersBetween(E175,D175,$R$13:$R$505,$S$13:$S$505,$U$13:$U$505))</f>
        <v>0</v>
      </c>
      <c r="AK175" s="409">
        <f>IF(U175="","",ProjParseTF(U175))</f>
        <v>180</v>
      </c>
      <c r="AL175" s="213" t="str">
        <f>IF(E175="","",ProjCumN(AL174,E174,F174,G174,E175,F175,G175,FALSE))</f>
        <v/>
      </c>
      <c r="AM175" s="304" t="str">
        <f>IF(E175="","",ProjCumE(AM174,E174,F174,G174,E175,F175,G175,FALSE))</f>
        <v/>
      </c>
      <c r="AN175" s="303" t="str">
        <f t="shared" si="62"/>
        <v/>
      </c>
      <c r="AO175" s="303">
        <f>IF(E175="","",ProjActiveTargetMdEx(D175,W175,V175,ProjTargets_MD,ProjTargets_INC,ProjTargets_AZM,ProjTargets_TVD,F175,H175))</f>
        <v>6704.23</v>
      </c>
      <c r="AP175" s="201" t="str">
        <f>IF(OR(E175="",E175&lt;$U$2),"",ProjBitN(E175,F175,G175,AL175,D175,W175,X175))</f>
        <v/>
      </c>
      <c r="AQ175" s="201" t="str">
        <f>IF(OR(E175="",E175&lt;$U$2),"",ProjBitE(E175,F175,G175,AM175,D175,W175,X175))</f>
        <v/>
      </c>
      <c r="AR175" s="201" t="str">
        <f t="shared" si="58"/>
        <v/>
      </c>
      <c r="AS175" s="201" t="str">
        <f t="shared" si="59"/>
        <v/>
      </c>
      <c r="AT175" s="201" t="str">
        <f t="shared" si="60"/>
        <v/>
      </c>
    </row>
    <row r="176" spans="2:46" s="203" customFormat="1" ht="15" customHeight="1" x14ac:dyDescent="0.3">
      <c r="B176" s="202">
        <f t="shared" si="66"/>
        <v>17</v>
      </c>
      <c r="C176" s="308">
        <f t="shared" si="53"/>
        <v>28.8100000000004</v>
      </c>
      <c r="D176" s="27">
        <v>4215.0600000000004</v>
      </c>
      <c r="E176" s="309">
        <f t="shared" si="54"/>
        <v>4198.0600000000004</v>
      </c>
      <c r="F176" s="9"/>
      <c r="G176" s="9"/>
      <c r="H176" s="310" t="str">
        <f t="shared" si="47"/>
        <v/>
      </c>
      <c r="I176" s="310" t="str">
        <f t="shared" si="61"/>
        <v xml:space="preserve">  </v>
      </c>
      <c r="J176" s="311" t="str">
        <f t="shared" si="55"/>
        <v/>
      </c>
      <c r="K176" s="312" t="str">
        <f t="shared" si="56"/>
        <v xml:space="preserve"> </v>
      </c>
      <c r="L176" s="312" t="str">
        <f t="shared" si="57"/>
        <v/>
      </c>
      <c r="M176" s="312" t="str">
        <f t="shared" si="48"/>
        <v/>
      </c>
      <c r="N176" s="313" t="str">
        <f t="shared" si="49"/>
        <v/>
      </c>
      <c r="O176" s="314" t="str">
        <f t="shared" si="50"/>
        <v/>
      </c>
      <c r="P176" s="315" t="str">
        <f t="shared" si="51"/>
        <v/>
      </c>
      <c r="Q176" s="316" t="str">
        <f t="shared" si="52"/>
        <v/>
      </c>
      <c r="R176" s="10" t="str">
        <f t="shared" si="65"/>
        <v/>
      </c>
      <c r="S176" s="310" t="str">
        <f t="shared" si="45"/>
        <v/>
      </c>
      <c r="T176" s="9"/>
      <c r="U176" s="8" t="s">
        <v>767</v>
      </c>
      <c r="V176" s="197" t="str">
        <f>IF(E176="","",ProjTvdAtBit(E176,F176,G176,H176,D176,W176,X176))</f>
        <v/>
      </c>
      <c r="W176" s="317" t="str">
        <f>IF(E176="","",ProjIncAtBit(F176,J176,C176,M176,AJ176,AK176,AI176,$U$13:$U$505))</f>
        <v/>
      </c>
      <c r="X176" s="412" t="str">
        <f>IF(E176="","",ProjAzmAtBit(F176,G176,J176,C176,M176,AJ176,AK176,N176,O176,AI176,$U$13:$U$505))</f>
        <v/>
      </c>
      <c r="Y176" s="569"/>
      <c r="Z176" s="571">
        <v>28.81</v>
      </c>
      <c r="AA176" s="468">
        <f t="shared" si="63"/>
        <v>90.429722375059583</v>
      </c>
      <c r="AB176" s="476" t="str">
        <f t="shared" si="64"/>
        <v/>
      </c>
      <c r="AC176" s="466"/>
      <c r="AD176" s="471"/>
      <c r="AE176" s="472"/>
      <c r="AI176" s="201">
        <f>IF(E176="","",ProjRollingMotorOut($Q$13:Q176,$M$13:M176))</f>
        <v>5.8385066364653389</v>
      </c>
      <c r="AJ176" s="409">
        <f>IF(OR(E176="",D176=""),0,ProjSlideMetersBetween(E176,D176,$R$13:$R$505,$S$13:$S$505,$U$13:$U$505))</f>
        <v>0</v>
      </c>
      <c r="AK176" s="409">
        <f>IF(U176="","",ProjParseTF(U176))</f>
        <v>180</v>
      </c>
      <c r="AL176" s="213" t="str">
        <f>IF(E176="","",ProjCumN(AL175,E175,F175,G175,E176,F176,G176,FALSE))</f>
        <v/>
      </c>
      <c r="AM176" s="304" t="str">
        <f>IF(E176="","",ProjCumE(AM175,E175,F175,G175,E176,F176,G176,FALSE))</f>
        <v/>
      </c>
      <c r="AN176" s="303" t="str">
        <f t="shared" si="62"/>
        <v/>
      </c>
      <c r="AO176" s="303">
        <f>IF(E176="","",ProjActiveTargetMdEx(D176,W176,V176,ProjTargets_MD,ProjTargets_INC,ProjTargets_AZM,ProjTargets_TVD,F176,H176))</f>
        <v>6704.23</v>
      </c>
      <c r="AP176" s="201" t="str">
        <f>IF(OR(E176="",E176&lt;$U$2),"",ProjBitN(E176,F176,G176,AL176,D176,W176,X176))</f>
        <v/>
      </c>
      <c r="AQ176" s="201" t="str">
        <f>IF(OR(E176="",E176&lt;$U$2),"",ProjBitE(E176,F176,G176,AM176,D176,W176,X176))</f>
        <v/>
      </c>
      <c r="AR176" s="201" t="str">
        <f t="shared" si="58"/>
        <v/>
      </c>
      <c r="AS176" s="201" t="str">
        <f t="shared" si="59"/>
        <v/>
      </c>
      <c r="AT176" s="201" t="str">
        <f t="shared" si="60"/>
        <v/>
      </c>
    </row>
    <row r="177" spans="2:46" s="203" customFormat="1" ht="15" customHeight="1" x14ac:dyDescent="0.3">
      <c r="B177" s="202">
        <f t="shared" si="66"/>
        <v>17</v>
      </c>
      <c r="C177" s="308">
        <f t="shared" si="53"/>
        <v>28.729999999999563</v>
      </c>
      <c r="D177" s="27">
        <v>4243.79</v>
      </c>
      <c r="E177" s="309">
        <f t="shared" si="54"/>
        <v>4226.79</v>
      </c>
      <c r="F177" s="9"/>
      <c r="G177" s="9"/>
      <c r="H177" s="310" t="str">
        <f t="shared" si="47"/>
        <v/>
      </c>
      <c r="I177" s="310" t="str">
        <f t="shared" si="61"/>
        <v xml:space="preserve">  </v>
      </c>
      <c r="J177" s="311" t="str">
        <f t="shared" si="55"/>
        <v/>
      </c>
      <c r="K177" s="312" t="str">
        <f t="shared" si="56"/>
        <v xml:space="preserve"> </v>
      </c>
      <c r="L177" s="312" t="str">
        <f t="shared" si="57"/>
        <v/>
      </c>
      <c r="M177" s="312" t="str">
        <f t="shared" si="48"/>
        <v/>
      </c>
      <c r="N177" s="313" t="str">
        <f t="shared" si="49"/>
        <v/>
      </c>
      <c r="O177" s="314" t="str">
        <f t="shared" si="50"/>
        <v/>
      </c>
      <c r="P177" s="315" t="str">
        <f t="shared" si="51"/>
        <v/>
      </c>
      <c r="Q177" s="316" t="str">
        <f t="shared" si="52"/>
        <v/>
      </c>
      <c r="R177" s="10" t="str">
        <f t="shared" si="65"/>
        <v/>
      </c>
      <c r="S177" s="310" t="str">
        <f t="shared" si="45"/>
        <v/>
      </c>
      <c r="T177" s="9"/>
      <c r="U177" s="8" t="s">
        <v>860</v>
      </c>
      <c r="V177" s="197" t="str">
        <f>IF(E177="","",ProjTvdAtBit(E177,F177,G177,H177,D177,W177,X177))</f>
        <v/>
      </c>
      <c r="W177" s="317" t="str">
        <f>IF(E177="","",ProjIncAtBit(F177,J177,C177,M177,AJ177,AK177,AI177,$U$13:$U$505))</f>
        <v/>
      </c>
      <c r="X177" s="412" t="str">
        <f>IF(E177="","",ProjAzmAtBit(F177,G177,J177,C177,M177,AJ177,AK177,N177,O177,AI177,$U$13:$U$505))</f>
        <v/>
      </c>
      <c r="Y177" s="569"/>
      <c r="Z177" s="571">
        <v>28.73</v>
      </c>
      <c r="AA177" s="468">
        <f t="shared" si="63"/>
        <v>90.429722375059583</v>
      </c>
      <c r="AB177" s="476" t="str">
        <f t="shared" si="64"/>
        <v/>
      </c>
      <c r="AC177" s="466"/>
      <c r="AD177" s="471"/>
      <c r="AE177" s="472"/>
      <c r="AI177" s="201">
        <f>IF(E177="","",ProjRollingMotorOut($Q$13:Q177,$M$13:M177))</f>
        <v>5.8385066364653389</v>
      </c>
      <c r="AJ177" s="409">
        <f>IF(OR(E177="",D177=""),0,ProjSlideMetersBetween(E177,D177,$R$13:$R$505,$S$13:$S$505,$U$13:$U$505))</f>
        <v>0</v>
      </c>
      <c r="AK177" s="409">
        <f>IF(U177="","",ProjParseTF(U177))</f>
        <v>140</v>
      </c>
      <c r="AL177" s="213" t="str">
        <f>IF(E177="","",ProjCumN(AL176,E176,F176,G176,E177,F177,G177,FALSE))</f>
        <v/>
      </c>
      <c r="AM177" s="304" t="str">
        <f>IF(E177="","",ProjCumE(AM176,E176,F176,G176,E177,F177,G177,FALSE))</f>
        <v/>
      </c>
      <c r="AN177" s="303" t="str">
        <f t="shared" si="62"/>
        <v/>
      </c>
      <c r="AO177" s="303">
        <f>IF(E177="","",ProjActiveTargetMdEx(D177,W177,V177,ProjTargets_MD,ProjTargets_INC,ProjTargets_AZM,ProjTargets_TVD,F177,H177))</f>
        <v>6704.23</v>
      </c>
      <c r="AP177" s="201" t="str">
        <f>IF(OR(E177="",E177&lt;$U$2),"",ProjBitN(E177,F177,G177,AL177,D177,W177,X177))</f>
        <v/>
      </c>
      <c r="AQ177" s="201" t="str">
        <f>IF(OR(E177="",E177&lt;$U$2),"",ProjBitE(E177,F177,G177,AM177,D177,W177,X177))</f>
        <v/>
      </c>
      <c r="AR177" s="201" t="str">
        <f t="shared" si="58"/>
        <v/>
      </c>
      <c r="AS177" s="201" t="str">
        <f t="shared" si="59"/>
        <v/>
      </c>
      <c r="AT177" s="201" t="str">
        <f t="shared" si="60"/>
        <v/>
      </c>
    </row>
    <row r="178" spans="2:46" s="203" customFormat="1" ht="15" customHeight="1" x14ac:dyDescent="0.3">
      <c r="B178" s="202">
        <f t="shared" si="66"/>
        <v>17</v>
      </c>
      <c r="C178" s="308">
        <f t="shared" si="53"/>
        <v>28.640000000000327</v>
      </c>
      <c r="D178" s="27">
        <v>4272.43</v>
      </c>
      <c r="E178" s="309">
        <f t="shared" si="54"/>
        <v>4255.43</v>
      </c>
      <c r="F178" s="9"/>
      <c r="G178" s="9"/>
      <c r="H178" s="310" t="str">
        <f t="shared" si="47"/>
        <v/>
      </c>
      <c r="I178" s="310" t="str">
        <f t="shared" si="61"/>
        <v xml:space="preserve">  </v>
      </c>
      <c r="J178" s="311" t="str">
        <f t="shared" si="55"/>
        <v/>
      </c>
      <c r="K178" s="312" t="str">
        <f t="shared" si="56"/>
        <v xml:space="preserve"> </v>
      </c>
      <c r="L178" s="312" t="str">
        <f t="shared" si="57"/>
        <v/>
      </c>
      <c r="M178" s="312" t="str">
        <f t="shared" si="48"/>
        <v/>
      </c>
      <c r="N178" s="313" t="str">
        <f t="shared" si="49"/>
        <v/>
      </c>
      <c r="O178" s="314" t="str">
        <f t="shared" si="50"/>
        <v/>
      </c>
      <c r="P178" s="315" t="str">
        <f t="shared" si="51"/>
        <v/>
      </c>
      <c r="Q178" s="316" t="str">
        <f t="shared" si="52"/>
        <v/>
      </c>
      <c r="R178" s="10" t="str">
        <f t="shared" si="65"/>
        <v/>
      </c>
      <c r="S178" s="310" t="str">
        <f t="shared" si="45"/>
        <v/>
      </c>
      <c r="T178" s="9"/>
      <c r="U178" s="8" t="s">
        <v>782</v>
      </c>
      <c r="V178" s="197" t="str">
        <f>IF(E178="","",ProjTvdAtBit(E178,F178,G178,H178,D178,W178,X178))</f>
        <v/>
      </c>
      <c r="W178" s="317" t="str">
        <f>IF(E178="","",ProjIncAtBit(F178,J178,C178,M178,AJ178,AK178,AI178,$U$13:$U$505))</f>
        <v/>
      </c>
      <c r="X178" s="412" t="str">
        <f>IF(E178="","",ProjAzmAtBit(F178,G178,J178,C178,M178,AJ178,AK178,N178,O178,AI178,$U$13:$U$505))</f>
        <v/>
      </c>
      <c r="Y178" s="569"/>
      <c r="Z178" s="571">
        <v>28.64</v>
      </c>
      <c r="AA178" s="468">
        <f t="shared" si="63"/>
        <v>90.429722375059583</v>
      </c>
      <c r="AB178" s="476" t="str">
        <f t="shared" si="64"/>
        <v/>
      </c>
      <c r="AC178" s="466"/>
      <c r="AD178" s="471"/>
      <c r="AE178" s="472"/>
      <c r="AI178" s="201">
        <f>IF(E178="","",ProjRollingMotorOut($Q$13:Q178,$M$13:M178))</f>
        <v>5.8385066364653389</v>
      </c>
      <c r="AJ178" s="409">
        <f>IF(OR(E178="",D178=""),0,ProjSlideMetersBetween(E178,D178,$R$13:$R$505,$S$13:$S$505,$U$13:$U$505))</f>
        <v>0</v>
      </c>
      <c r="AK178" s="409">
        <f>IF(U178="","",ProjParseTF(U178))</f>
        <v>20</v>
      </c>
      <c r="AL178" s="213" t="str">
        <f>IF(E178="","",ProjCumN(AL177,E177,F177,G177,E178,F178,G178,FALSE))</f>
        <v/>
      </c>
      <c r="AM178" s="304" t="str">
        <f>IF(E178="","",ProjCumE(AM177,E177,F177,G177,E178,F178,G178,FALSE))</f>
        <v/>
      </c>
      <c r="AN178" s="303" t="str">
        <f t="shared" si="62"/>
        <v/>
      </c>
      <c r="AO178" s="303">
        <f>IF(E178="","",ProjActiveTargetMdEx(D178,W178,V178,ProjTargets_MD,ProjTargets_INC,ProjTargets_AZM,ProjTargets_TVD,F178,H178))</f>
        <v>6704.23</v>
      </c>
      <c r="AP178" s="201" t="str">
        <f>IF(OR(E178="",E178&lt;$U$2),"",ProjBitN(E178,F178,G178,AL178,D178,W178,X178))</f>
        <v/>
      </c>
      <c r="AQ178" s="201" t="str">
        <f>IF(OR(E178="",E178&lt;$U$2),"",ProjBitE(E178,F178,G178,AM178,D178,W178,X178))</f>
        <v/>
      </c>
      <c r="AR178" s="201" t="str">
        <f t="shared" si="58"/>
        <v/>
      </c>
      <c r="AS178" s="201" t="str">
        <f t="shared" si="59"/>
        <v/>
      </c>
      <c r="AT178" s="201" t="str">
        <f t="shared" si="60"/>
        <v/>
      </c>
    </row>
    <row r="179" spans="2:46" s="203" customFormat="1" ht="15" customHeight="1" x14ac:dyDescent="0.3">
      <c r="B179" s="202">
        <f t="shared" si="66"/>
        <v>17</v>
      </c>
      <c r="C179" s="308">
        <f t="shared" si="53"/>
        <v>28.779999999999745</v>
      </c>
      <c r="D179" s="27">
        <v>4301.21</v>
      </c>
      <c r="E179" s="309">
        <f t="shared" si="54"/>
        <v>4284.21</v>
      </c>
      <c r="F179" s="27"/>
      <c r="G179" s="9"/>
      <c r="H179" s="310" t="str">
        <f t="shared" si="47"/>
        <v/>
      </c>
      <c r="I179" s="310" t="str">
        <f t="shared" si="61"/>
        <v xml:space="preserve">  </v>
      </c>
      <c r="J179" s="311" t="str">
        <f t="shared" si="55"/>
        <v/>
      </c>
      <c r="K179" s="312" t="str">
        <f t="shared" si="56"/>
        <v xml:space="preserve"> </v>
      </c>
      <c r="L179" s="312" t="str">
        <f t="shared" si="57"/>
        <v/>
      </c>
      <c r="M179" s="312" t="str">
        <f t="shared" si="48"/>
        <v/>
      </c>
      <c r="N179" s="313" t="str">
        <f t="shared" si="49"/>
        <v/>
      </c>
      <c r="O179" s="314" t="str">
        <f t="shared" si="50"/>
        <v/>
      </c>
      <c r="P179" s="315" t="str">
        <f t="shared" si="51"/>
        <v/>
      </c>
      <c r="Q179" s="316" t="str">
        <f t="shared" si="52"/>
        <v/>
      </c>
      <c r="R179" s="10" t="str">
        <f t="shared" si="65"/>
        <v/>
      </c>
      <c r="S179" s="310" t="str">
        <f t="shared" si="45"/>
        <v/>
      </c>
      <c r="T179" s="9"/>
      <c r="U179" s="8"/>
      <c r="V179" s="197" t="str">
        <f>IF(E179="","",ProjTvdAtBit(E179,F179,G179,H179,D179,W179,X179))</f>
        <v/>
      </c>
      <c r="W179" s="317" t="str">
        <f>IF(E179="","",ProjIncAtBit(F179,J179,C179,M179,AJ179,AK179,AI179,$U$13:$U$505))</f>
        <v/>
      </c>
      <c r="X179" s="412" t="str">
        <f>IF(E179="","",ProjAzmAtBit(F179,G179,J179,C179,M179,AJ179,AK179,N179,O179,AI179,$U$13:$U$505))</f>
        <v/>
      </c>
      <c r="Y179" s="569"/>
      <c r="Z179" s="571">
        <v>28.78</v>
      </c>
      <c r="AA179" s="468">
        <f t="shared" si="63"/>
        <v>90.572967344857148</v>
      </c>
      <c r="AB179" s="476" t="str">
        <f t="shared" si="64"/>
        <v/>
      </c>
      <c r="AC179" s="466"/>
      <c r="AD179" s="471"/>
      <c r="AE179" s="472"/>
      <c r="AI179" s="201">
        <f>IF(E179="","",ProjRollingMotorOut($Q$13:Q179,$M$13:M179))</f>
        <v>5.8385066364653389</v>
      </c>
      <c r="AJ179" s="409">
        <f>IF(OR(E179="",D179=""),0,ProjSlideMetersBetween(E179,D179,$R$13:$R$505,$S$13:$S$505,$U$13:$U$505))</f>
        <v>0</v>
      </c>
      <c r="AK179" s="409" t="str">
        <f>IF(U179="","",ProjParseTF(U179))</f>
        <v/>
      </c>
      <c r="AL179" s="213" t="str">
        <f>IF(E179="","",ProjCumN(AL178,E178,F178,G178,E179,F179,G179,FALSE))</f>
        <v/>
      </c>
      <c r="AM179" s="304" t="str">
        <f>IF(E179="","",ProjCumE(AM178,E178,F178,G178,E179,F179,G179,FALSE))</f>
        <v/>
      </c>
      <c r="AN179" s="303" t="str">
        <f t="shared" si="62"/>
        <v/>
      </c>
      <c r="AO179" s="303">
        <f>IF(E179="","",ProjActiveTargetMdEx(D179,W179,V179,ProjTargets_MD,ProjTargets_INC,ProjTargets_AZM,ProjTargets_TVD,F179,H179))</f>
        <v>6704.23</v>
      </c>
      <c r="AP179" s="201" t="str">
        <f>IF(OR(E179="",E179&lt;$U$2),"",ProjBitN(E179,F179,G179,AL179,D179,W179,X179))</f>
        <v/>
      </c>
      <c r="AQ179" s="201" t="str">
        <f>IF(OR(E179="",E179&lt;$U$2),"",ProjBitE(E179,F179,G179,AM179,D179,W179,X179))</f>
        <v/>
      </c>
      <c r="AR179" s="201" t="str">
        <f t="shared" si="58"/>
        <v/>
      </c>
      <c r="AS179" s="201" t="str">
        <f t="shared" si="59"/>
        <v/>
      </c>
      <c r="AT179" s="201" t="str">
        <f t="shared" si="60"/>
        <v/>
      </c>
    </row>
    <row r="180" spans="2:46" s="203" customFormat="1" ht="15" customHeight="1" x14ac:dyDescent="0.3">
      <c r="B180" s="202">
        <f t="shared" si="66"/>
        <v>17</v>
      </c>
      <c r="C180" s="308">
        <f t="shared" si="53"/>
        <v>28.760000000000218</v>
      </c>
      <c r="D180" s="27">
        <v>4329.97</v>
      </c>
      <c r="E180" s="309">
        <f t="shared" si="54"/>
        <v>4312.97</v>
      </c>
      <c r="F180" s="9"/>
      <c r="G180" s="9"/>
      <c r="H180" s="310" t="str">
        <f t="shared" si="47"/>
        <v/>
      </c>
      <c r="I180" s="310" t="str">
        <f t="shared" si="61"/>
        <v xml:space="preserve">  </v>
      </c>
      <c r="J180" s="311" t="str">
        <f t="shared" si="55"/>
        <v/>
      </c>
      <c r="K180" s="312" t="str">
        <f t="shared" si="56"/>
        <v xml:space="preserve"> </v>
      </c>
      <c r="L180" s="312" t="str">
        <f t="shared" si="57"/>
        <v/>
      </c>
      <c r="M180" s="312" t="str">
        <f t="shared" si="48"/>
        <v/>
      </c>
      <c r="N180" s="313" t="str">
        <f t="shared" si="49"/>
        <v/>
      </c>
      <c r="O180" s="314" t="str">
        <f t="shared" si="50"/>
        <v/>
      </c>
      <c r="P180" s="315" t="str">
        <f t="shared" si="51"/>
        <v/>
      </c>
      <c r="Q180" s="316" t="str">
        <f t="shared" si="52"/>
        <v/>
      </c>
      <c r="R180" s="10" t="str">
        <f t="shared" si="65"/>
        <v/>
      </c>
      <c r="S180" s="310" t="str">
        <f t="shared" si="45"/>
        <v/>
      </c>
      <c r="T180" s="9"/>
      <c r="U180" s="8"/>
      <c r="V180" s="197" t="str">
        <f>IF(E180="","",ProjTvdAtBit(E180,F180,G180,H180,D180,W180,X180))</f>
        <v/>
      </c>
      <c r="W180" s="317" t="str">
        <f>IF(E180="","",ProjIncAtBit(F180,J180,C180,M180,AJ180,AK180,AI180,$U$13:$U$505))</f>
        <v/>
      </c>
      <c r="X180" s="412" t="str">
        <f>IF(E180="","",ProjAzmAtBit(F180,G180,J180,C180,M180,AJ180,AK180,N180,O180,AI180,$U$13:$U$505))</f>
        <v/>
      </c>
      <c r="Y180" s="569"/>
      <c r="Z180" s="571">
        <v>28.76</v>
      </c>
      <c r="AA180" s="468">
        <f t="shared" si="63"/>
        <v>90.572967344857148</v>
      </c>
      <c r="AB180" s="476" t="str">
        <f t="shared" si="64"/>
        <v/>
      </c>
      <c r="AC180" s="466"/>
      <c r="AD180" s="471"/>
      <c r="AE180" s="472"/>
      <c r="AI180" s="201">
        <f>IF(E180="","",ProjRollingMotorOut($Q$13:Q180,$M$13:M180))</f>
        <v>5.8385066364653389</v>
      </c>
      <c r="AJ180" s="409">
        <f>IF(OR(E180="",D180=""),0,ProjSlideMetersBetween(E180,D180,$R$13:$R$505,$S$13:$S$505,$U$13:$U$505))</f>
        <v>0</v>
      </c>
      <c r="AK180" s="409" t="str">
        <f>IF(U180="","",ProjParseTF(U180))</f>
        <v/>
      </c>
      <c r="AL180" s="213" t="str">
        <f>IF(E180="","",ProjCumN(AL179,E179,F179,G179,E180,F180,G180,FALSE))</f>
        <v/>
      </c>
      <c r="AM180" s="304" t="str">
        <f>IF(E180="","",ProjCumE(AM179,E179,F179,G179,E180,F180,G180,FALSE))</f>
        <v/>
      </c>
      <c r="AN180" s="303" t="str">
        <f t="shared" si="62"/>
        <v/>
      </c>
      <c r="AO180" s="303">
        <f>IF(E180="","",ProjActiveTargetMdEx(D180,W180,V180,ProjTargets_MD,ProjTargets_INC,ProjTargets_AZM,ProjTargets_TVD,F180,H180))</f>
        <v>6704.23</v>
      </c>
      <c r="AP180" s="201" t="str">
        <f>IF(OR(E180="",E180&lt;$U$2),"",ProjBitN(E180,F180,G180,AL180,D180,W180,X180))</f>
        <v/>
      </c>
      <c r="AQ180" s="201" t="str">
        <f>IF(OR(E180="",E180&lt;$U$2),"",ProjBitE(E180,F180,G180,AM180,D180,W180,X180))</f>
        <v/>
      </c>
      <c r="AR180" s="201" t="str">
        <f t="shared" si="58"/>
        <v/>
      </c>
      <c r="AS180" s="201" t="str">
        <f t="shared" si="59"/>
        <v/>
      </c>
      <c r="AT180" s="201" t="str">
        <f t="shared" si="60"/>
        <v/>
      </c>
    </row>
    <row r="181" spans="2:46" s="203" customFormat="1" ht="15" customHeight="1" x14ac:dyDescent="0.3">
      <c r="B181" s="202">
        <f t="shared" si="66"/>
        <v>17</v>
      </c>
      <c r="C181" s="308">
        <f t="shared" si="53"/>
        <v>28.829999999999927</v>
      </c>
      <c r="D181" s="27">
        <v>4358.8</v>
      </c>
      <c r="E181" s="309">
        <f t="shared" si="54"/>
        <v>4341.8</v>
      </c>
      <c r="F181" s="9"/>
      <c r="G181" s="9"/>
      <c r="H181" s="310" t="str">
        <f t="shared" si="47"/>
        <v/>
      </c>
      <c r="I181" s="310" t="str">
        <f t="shared" si="61"/>
        <v xml:space="preserve">  </v>
      </c>
      <c r="J181" s="311" t="str">
        <f t="shared" si="55"/>
        <v/>
      </c>
      <c r="K181" s="312" t="str">
        <f t="shared" si="56"/>
        <v xml:space="preserve"> </v>
      </c>
      <c r="L181" s="312" t="str">
        <f t="shared" si="57"/>
        <v/>
      </c>
      <c r="M181" s="312" t="str">
        <f t="shared" si="48"/>
        <v/>
      </c>
      <c r="N181" s="313" t="str">
        <f t="shared" si="49"/>
        <v/>
      </c>
      <c r="O181" s="314" t="str">
        <f t="shared" si="50"/>
        <v/>
      </c>
      <c r="P181" s="315" t="str">
        <f t="shared" si="51"/>
        <v/>
      </c>
      <c r="Q181" s="316" t="str">
        <f t="shared" si="52"/>
        <v/>
      </c>
      <c r="R181" s="10" t="str">
        <f t="shared" si="65"/>
        <v/>
      </c>
      <c r="S181" s="310" t="str">
        <f t="shared" si="45"/>
        <v/>
      </c>
      <c r="T181" s="9"/>
      <c r="U181" s="8"/>
      <c r="V181" s="197" t="str">
        <f>IF(E181="","",ProjTvdAtBit(E181,F181,G181,H181,D181,W181,X181))</f>
        <v/>
      </c>
      <c r="W181" s="317" t="str">
        <f>IF(E181="","",ProjIncAtBit(F181,J181,C181,M181,AJ181,AK181,AI181,$U$13:$U$505))</f>
        <v/>
      </c>
      <c r="X181" s="412" t="str">
        <f>IF(E181="","",ProjAzmAtBit(F181,G181,J181,C181,M181,AJ181,AK181,N181,O181,AI181,$U$13:$U$505))</f>
        <v/>
      </c>
      <c r="Y181" s="569"/>
      <c r="Z181" s="571">
        <v>28.83</v>
      </c>
      <c r="AA181" s="468">
        <f t="shared" si="63"/>
        <v>90.572967344857148</v>
      </c>
      <c r="AB181" s="476" t="str">
        <f t="shared" si="64"/>
        <v/>
      </c>
      <c r="AC181" s="466"/>
      <c r="AD181" s="471"/>
      <c r="AE181" s="472"/>
      <c r="AI181" s="201">
        <f>IF(E181="","",ProjRollingMotorOut($Q$13:Q181,$M$13:M181))</f>
        <v>5.8385066364653389</v>
      </c>
      <c r="AJ181" s="409">
        <f>IF(OR(E181="",D181=""),0,ProjSlideMetersBetween(E181,D181,$R$13:$R$505,$S$13:$S$505,$U$13:$U$505))</f>
        <v>0</v>
      </c>
      <c r="AK181" s="409" t="str">
        <f>IF(U181="","",ProjParseTF(U181))</f>
        <v/>
      </c>
      <c r="AL181" s="213" t="str">
        <f>IF(E181="","",ProjCumN(AL180,E180,F180,G180,E181,F181,G181,FALSE))</f>
        <v/>
      </c>
      <c r="AM181" s="304" t="str">
        <f>IF(E181="","",ProjCumE(AM180,E180,F180,G180,E181,F181,G181,FALSE))</f>
        <v/>
      </c>
      <c r="AN181" s="303" t="str">
        <f t="shared" si="62"/>
        <v/>
      </c>
      <c r="AO181" s="303">
        <f>IF(E181="","",ProjActiveTargetMdEx(D181,W181,V181,ProjTargets_MD,ProjTargets_INC,ProjTargets_AZM,ProjTargets_TVD,F181,H181))</f>
        <v>6704.23</v>
      </c>
      <c r="AP181" s="201" t="str">
        <f>IF(OR(E181="",E181&lt;$U$2),"",ProjBitN(E181,F181,G181,AL181,D181,W181,X181))</f>
        <v/>
      </c>
      <c r="AQ181" s="201" t="str">
        <f>IF(OR(E181="",E181&lt;$U$2),"",ProjBitE(E181,F181,G181,AM181,D181,W181,X181))</f>
        <v/>
      </c>
      <c r="AR181" s="201" t="str">
        <f t="shared" si="58"/>
        <v/>
      </c>
      <c r="AS181" s="201" t="str">
        <f t="shared" si="59"/>
        <v/>
      </c>
      <c r="AT181" s="201" t="str">
        <f t="shared" si="60"/>
        <v/>
      </c>
    </row>
    <row r="182" spans="2:46" s="203" customFormat="1" ht="15" customHeight="1" x14ac:dyDescent="0.3">
      <c r="B182" s="202">
        <f t="shared" si="66"/>
        <v>17</v>
      </c>
      <c r="C182" s="308">
        <f t="shared" si="53"/>
        <v>28.819999999999709</v>
      </c>
      <c r="D182" s="27">
        <v>4387.62</v>
      </c>
      <c r="E182" s="309">
        <f t="shared" si="54"/>
        <v>4370.62</v>
      </c>
      <c r="F182" s="9"/>
      <c r="G182" s="9"/>
      <c r="H182" s="310" t="str">
        <f t="shared" si="47"/>
        <v/>
      </c>
      <c r="I182" s="310" t="str">
        <f t="shared" si="61"/>
        <v xml:space="preserve">  </v>
      </c>
      <c r="J182" s="311" t="str">
        <f t="shared" si="55"/>
        <v/>
      </c>
      <c r="K182" s="312" t="str">
        <f t="shared" si="56"/>
        <v xml:space="preserve"> </v>
      </c>
      <c r="L182" s="312" t="str">
        <f t="shared" si="57"/>
        <v/>
      </c>
      <c r="M182" s="312" t="str">
        <f t="shared" si="48"/>
        <v/>
      </c>
      <c r="N182" s="313" t="str">
        <f t="shared" si="49"/>
        <v/>
      </c>
      <c r="O182" s="314" t="str">
        <f t="shared" si="50"/>
        <v/>
      </c>
      <c r="P182" s="315" t="str">
        <f t="shared" si="51"/>
        <v/>
      </c>
      <c r="Q182" s="316" t="str">
        <f t="shared" si="52"/>
        <v/>
      </c>
      <c r="R182" s="10" t="str">
        <f t="shared" si="65"/>
        <v/>
      </c>
      <c r="S182" s="310" t="str">
        <f t="shared" si="45"/>
        <v/>
      </c>
      <c r="T182" s="9"/>
      <c r="U182" s="8"/>
      <c r="V182" s="197" t="str">
        <f>IF(E182="","",ProjTvdAtBit(E182,F182,G182,H182,D182,W182,X182))</f>
        <v/>
      </c>
      <c r="W182" s="317" t="str">
        <f>IF(E182="","",ProjIncAtBit(F182,J182,C182,M182,AJ182,AK182,AI182,$U$13:$U$505))</f>
        <v/>
      </c>
      <c r="X182" s="412" t="str">
        <f>IF(E182="","",ProjAzmAtBit(F182,G182,J182,C182,M182,AJ182,AK182,N182,O182,AI182,$U$13:$U$505))</f>
        <v/>
      </c>
      <c r="Y182" s="569"/>
      <c r="Z182" s="571">
        <v>28.82</v>
      </c>
      <c r="AA182" s="468">
        <f t="shared" si="63"/>
        <v>90.572967344857148</v>
      </c>
      <c r="AB182" s="476" t="str">
        <f t="shared" si="64"/>
        <v/>
      </c>
      <c r="AC182" s="466"/>
      <c r="AD182" s="471"/>
      <c r="AE182" s="472"/>
      <c r="AI182" s="201">
        <f>IF(E182="","",ProjRollingMotorOut($Q$13:Q182,$M$13:M182))</f>
        <v>5.8385066364653389</v>
      </c>
      <c r="AJ182" s="409">
        <f>IF(OR(E182="",D182=""),0,ProjSlideMetersBetween(E182,D182,$R$13:$R$505,$S$13:$S$505,$U$13:$U$505))</f>
        <v>0</v>
      </c>
      <c r="AK182" s="409" t="str">
        <f>IF(U182="","",ProjParseTF(U182))</f>
        <v/>
      </c>
      <c r="AL182" s="213" t="str">
        <f>IF(E182="","",ProjCumN(AL181,E181,F181,G181,E182,F182,G182,FALSE))</f>
        <v/>
      </c>
      <c r="AM182" s="304" t="str">
        <f>IF(E182="","",ProjCumE(AM181,E181,F181,G181,E182,F182,G182,FALSE))</f>
        <v/>
      </c>
      <c r="AN182" s="303" t="str">
        <f t="shared" si="62"/>
        <v/>
      </c>
      <c r="AO182" s="303">
        <f>IF(E182="","",ProjActiveTargetMdEx(D182,W182,V182,ProjTargets_MD,ProjTargets_INC,ProjTargets_AZM,ProjTargets_TVD,F182,H182))</f>
        <v>6704.23</v>
      </c>
      <c r="AP182" s="201" t="str">
        <f>IF(OR(E182="",E182&lt;$U$2),"",ProjBitN(E182,F182,G182,AL182,D182,W182,X182))</f>
        <v/>
      </c>
      <c r="AQ182" s="201" t="str">
        <f>IF(OR(E182="",E182&lt;$U$2),"",ProjBitE(E182,F182,G182,AM182,D182,W182,X182))</f>
        <v/>
      </c>
      <c r="AR182" s="201" t="str">
        <f t="shared" si="58"/>
        <v/>
      </c>
      <c r="AS182" s="201" t="str">
        <f t="shared" si="59"/>
        <v/>
      </c>
      <c r="AT182" s="201" t="str">
        <f t="shared" si="60"/>
        <v/>
      </c>
    </row>
    <row r="183" spans="2:46" s="203" customFormat="1" ht="15" customHeight="1" x14ac:dyDescent="0.3">
      <c r="B183" s="202">
        <f t="shared" si="66"/>
        <v>17</v>
      </c>
      <c r="C183" s="308">
        <f t="shared" si="53"/>
        <v>28.75</v>
      </c>
      <c r="D183" s="27">
        <v>4416.37</v>
      </c>
      <c r="E183" s="309">
        <f t="shared" si="54"/>
        <v>4399.37</v>
      </c>
      <c r="F183" s="9"/>
      <c r="G183" s="9"/>
      <c r="H183" s="310" t="str">
        <f t="shared" si="47"/>
        <v/>
      </c>
      <c r="I183" s="310" t="str">
        <f t="shared" si="61"/>
        <v xml:space="preserve">  </v>
      </c>
      <c r="J183" s="311" t="str">
        <f t="shared" si="55"/>
        <v/>
      </c>
      <c r="K183" s="312" t="str">
        <f t="shared" si="56"/>
        <v xml:space="preserve"> </v>
      </c>
      <c r="L183" s="312" t="str">
        <f t="shared" si="57"/>
        <v/>
      </c>
      <c r="M183" s="312" t="str">
        <f t="shared" si="48"/>
        <v/>
      </c>
      <c r="N183" s="313" t="str">
        <f t="shared" si="49"/>
        <v/>
      </c>
      <c r="O183" s="314" t="str">
        <f t="shared" si="50"/>
        <v/>
      </c>
      <c r="P183" s="315" t="str">
        <f t="shared" si="51"/>
        <v/>
      </c>
      <c r="Q183" s="316" t="str">
        <f t="shared" si="52"/>
        <v/>
      </c>
      <c r="R183" s="10" t="str">
        <f t="shared" si="65"/>
        <v/>
      </c>
      <c r="S183" s="310" t="str">
        <f t="shared" si="45"/>
        <v/>
      </c>
      <c r="T183" s="9"/>
      <c r="U183" s="8"/>
      <c r="V183" s="197" t="str">
        <f>IF(E183="","",ProjTvdAtBit(E183,F183,G183,H183,D183,W183,X183))</f>
        <v/>
      </c>
      <c r="W183" s="317" t="str">
        <f>IF(E183="","",ProjIncAtBit(F183,J183,C183,M183,AJ183,AK183,AI183,$U$13:$U$505))</f>
        <v/>
      </c>
      <c r="X183" s="412" t="str">
        <f>IF(E183="","",ProjAzmAtBit(F183,G183,J183,C183,M183,AJ183,AK183,N183,O183,AI183,$U$13:$U$505))</f>
        <v/>
      </c>
      <c r="Y183" s="569"/>
      <c r="Z183" s="571">
        <v>28.75</v>
      </c>
      <c r="AA183" s="468">
        <f t="shared" si="63"/>
        <v>90.572967344857148</v>
      </c>
      <c r="AB183" s="476" t="str">
        <f t="shared" si="64"/>
        <v/>
      </c>
      <c r="AC183" s="466"/>
      <c r="AD183" s="471"/>
      <c r="AE183" s="472"/>
      <c r="AI183" s="201">
        <f>IF(E183="","",ProjRollingMotorOut($Q$13:Q183,$M$13:M183))</f>
        <v>5.8385066364653389</v>
      </c>
      <c r="AJ183" s="409">
        <f>IF(OR(E183="",D183=""),0,ProjSlideMetersBetween(E183,D183,$R$13:$R$505,$S$13:$S$505,$U$13:$U$505))</f>
        <v>0</v>
      </c>
      <c r="AK183" s="409" t="str">
        <f>IF(U183="","",ProjParseTF(U183))</f>
        <v/>
      </c>
      <c r="AL183" s="213" t="str">
        <f>IF(E183="","",ProjCumN(AL182,E182,F182,G182,E183,F183,G183,FALSE))</f>
        <v/>
      </c>
      <c r="AM183" s="304" t="str">
        <f>IF(E183="","",ProjCumE(AM182,E182,F182,G182,E183,F183,G183,FALSE))</f>
        <v/>
      </c>
      <c r="AN183" s="303" t="str">
        <f t="shared" si="62"/>
        <v/>
      </c>
      <c r="AO183" s="303">
        <f>IF(E183="","",ProjActiveTargetMdEx(D183,W183,V183,ProjTargets_MD,ProjTargets_INC,ProjTargets_AZM,ProjTargets_TVD,F183,H183))</f>
        <v>6704.23</v>
      </c>
      <c r="AP183" s="201" t="str">
        <f>IF(OR(E183="",E183&lt;$U$2),"",ProjBitN(E183,F183,G183,AL183,D183,W183,X183))</f>
        <v/>
      </c>
      <c r="AQ183" s="201" t="str">
        <f>IF(OR(E183="",E183&lt;$U$2),"",ProjBitE(E183,F183,G183,AM183,D183,W183,X183))</f>
        <v/>
      </c>
      <c r="AR183" s="201" t="str">
        <f t="shared" si="58"/>
        <v/>
      </c>
      <c r="AS183" s="201" t="str">
        <f t="shared" si="59"/>
        <v/>
      </c>
      <c r="AT183" s="201" t="str">
        <f t="shared" si="60"/>
        <v/>
      </c>
    </row>
    <row r="184" spans="2:46" s="203" customFormat="1" ht="15" customHeight="1" x14ac:dyDescent="0.3">
      <c r="B184" s="202">
        <f t="shared" si="66"/>
        <v>17</v>
      </c>
      <c r="C184" s="308">
        <f t="shared" si="53"/>
        <v>28.869999999999891</v>
      </c>
      <c r="D184" s="27">
        <v>4445.24</v>
      </c>
      <c r="E184" s="309">
        <f t="shared" si="54"/>
        <v>4428.24</v>
      </c>
      <c r="F184" s="9"/>
      <c r="G184" s="9"/>
      <c r="H184" s="310" t="str">
        <f t="shared" si="47"/>
        <v/>
      </c>
      <c r="I184" s="310" t="str">
        <f t="shared" si="61"/>
        <v xml:space="preserve">  </v>
      </c>
      <c r="J184" s="311" t="str">
        <f t="shared" si="55"/>
        <v/>
      </c>
      <c r="K184" s="312" t="str">
        <f t="shared" si="56"/>
        <v xml:space="preserve"> </v>
      </c>
      <c r="L184" s="312" t="str">
        <f t="shared" si="57"/>
        <v/>
      </c>
      <c r="M184" s="312" t="str">
        <f t="shared" si="48"/>
        <v/>
      </c>
      <c r="N184" s="313" t="str">
        <f t="shared" si="49"/>
        <v/>
      </c>
      <c r="O184" s="314" t="str">
        <f t="shared" si="50"/>
        <v/>
      </c>
      <c r="P184" s="315" t="str">
        <f t="shared" si="51"/>
        <v/>
      </c>
      <c r="Q184" s="316" t="str">
        <f t="shared" si="52"/>
        <v/>
      </c>
      <c r="R184" s="10" t="str">
        <f t="shared" si="65"/>
        <v/>
      </c>
      <c r="S184" s="310" t="str">
        <f t="shared" si="45"/>
        <v/>
      </c>
      <c r="T184" s="9"/>
      <c r="U184" s="8" t="s">
        <v>863</v>
      </c>
      <c r="V184" s="197" t="str">
        <f>IF(E184="","",ProjTvdAtBit(E184,F184,G184,H184,D184,W184,X184))</f>
        <v/>
      </c>
      <c r="W184" s="317" t="str">
        <f>IF(E184="","",ProjIncAtBit(F184,J184,C184,M184,AJ184,AK184,AI184,$U$13:$U$505))</f>
        <v/>
      </c>
      <c r="X184" s="412" t="str">
        <f>IF(E184="","",ProjAzmAtBit(F184,G184,J184,C184,M184,AJ184,AK184,N184,O184,AI184,$U$13:$U$505))</f>
        <v/>
      </c>
      <c r="Y184" s="569"/>
      <c r="Z184" s="571">
        <v>28.87</v>
      </c>
      <c r="AA184" s="468">
        <f t="shared" si="63"/>
        <v>90.572967344857148</v>
      </c>
      <c r="AB184" s="476" t="str">
        <f t="shared" si="64"/>
        <v/>
      </c>
      <c r="AC184" s="466"/>
      <c r="AD184" s="471"/>
      <c r="AE184" s="472"/>
      <c r="AI184" s="201">
        <f>IF(E184="","",ProjRollingMotorOut($Q$13:Q184,$M$13:M184))</f>
        <v>5.8385066364653389</v>
      </c>
      <c r="AJ184" s="409">
        <f>IF(OR(E184="",D184=""),0,ProjSlideMetersBetween(E184,D184,$R$13:$R$505,$S$13:$S$505,$U$13:$U$505))</f>
        <v>0</v>
      </c>
      <c r="AK184" s="409">
        <f>IF(U184="","",ProjParseTF(U184))</f>
        <v>70</v>
      </c>
      <c r="AL184" s="213" t="str">
        <f>IF(E184="","",ProjCumN(AL183,E183,F183,G183,E184,F184,G184,FALSE))</f>
        <v/>
      </c>
      <c r="AM184" s="304" t="str">
        <f>IF(E184="","",ProjCumE(AM183,E183,F183,G183,E184,F184,G184,FALSE))</f>
        <v/>
      </c>
      <c r="AN184" s="303" t="str">
        <f t="shared" si="62"/>
        <v/>
      </c>
      <c r="AO184" s="303">
        <f>IF(E184="","",ProjActiveTargetMdEx(D184,W184,V184,ProjTargets_MD,ProjTargets_INC,ProjTargets_AZM,ProjTargets_TVD,F184,H184))</f>
        <v>6704.23</v>
      </c>
      <c r="AP184" s="201" t="str">
        <f>IF(OR(E184="",E184&lt;$U$2),"",ProjBitN(E184,F184,G184,AL184,D184,W184,X184))</f>
        <v/>
      </c>
      <c r="AQ184" s="201" t="str">
        <f>IF(OR(E184="",E184&lt;$U$2),"",ProjBitE(E184,F184,G184,AM184,D184,W184,X184))</f>
        <v/>
      </c>
      <c r="AR184" s="201" t="str">
        <f t="shared" si="58"/>
        <v/>
      </c>
      <c r="AS184" s="201" t="str">
        <f t="shared" si="59"/>
        <v/>
      </c>
      <c r="AT184" s="201" t="str">
        <f t="shared" si="60"/>
        <v/>
      </c>
    </row>
    <row r="185" spans="2:46" s="203" customFormat="1" ht="15" customHeight="1" x14ac:dyDescent="0.3">
      <c r="B185" s="202">
        <f t="shared" si="66"/>
        <v>17</v>
      </c>
      <c r="C185" s="308">
        <f t="shared" si="53"/>
        <v>28.730000000000473</v>
      </c>
      <c r="D185" s="27">
        <v>4473.97</v>
      </c>
      <c r="E185" s="309">
        <f t="shared" si="54"/>
        <v>4456.97</v>
      </c>
      <c r="F185" s="9"/>
      <c r="G185" s="9"/>
      <c r="H185" s="310" t="str">
        <f t="shared" si="47"/>
        <v/>
      </c>
      <c r="I185" s="310" t="str">
        <f t="shared" si="61"/>
        <v xml:space="preserve">  </v>
      </c>
      <c r="J185" s="311" t="str">
        <f t="shared" si="55"/>
        <v/>
      </c>
      <c r="K185" s="312" t="str">
        <f t="shared" si="56"/>
        <v xml:space="preserve"> </v>
      </c>
      <c r="L185" s="312" t="str">
        <f t="shared" si="57"/>
        <v/>
      </c>
      <c r="M185" s="312" t="str">
        <f t="shared" si="48"/>
        <v/>
      </c>
      <c r="N185" s="313" t="str">
        <f t="shared" si="49"/>
        <v/>
      </c>
      <c r="O185" s="314" t="str">
        <f t="shared" si="50"/>
        <v/>
      </c>
      <c r="P185" s="315" t="str">
        <f t="shared" si="51"/>
        <v/>
      </c>
      <c r="Q185" s="316" t="str">
        <f t="shared" si="52"/>
        <v/>
      </c>
      <c r="R185" s="10" t="str">
        <f t="shared" si="65"/>
        <v/>
      </c>
      <c r="S185" s="310" t="str">
        <f t="shared" si="45"/>
        <v/>
      </c>
      <c r="T185" s="9"/>
      <c r="U185" s="8"/>
      <c r="V185" s="197" t="str">
        <f>IF(E185="","",ProjTvdAtBit(E185,F185,G185,H185,D185,W185,X185))</f>
        <v/>
      </c>
      <c r="W185" s="317" t="str">
        <f>IF(E185="","",ProjIncAtBit(F185,J185,C185,M185,AJ185,AK185,AI185,$U$13:$U$505))</f>
        <v/>
      </c>
      <c r="X185" s="412" t="str">
        <f>IF(E185="","",ProjAzmAtBit(F185,G185,J185,C185,M185,AJ185,AK185,N185,O185,AI185,$U$13:$U$505))</f>
        <v/>
      </c>
      <c r="Y185" s="569"/>
      <c r="Z185" s="571">
        <v>28.73</v>
      </c>
      <c r="AA185" s="468">
        <f t="shared" si="63"/>
        <v>90.572967344857148</v>
      </c>
      <c r="AB185" s="476" t="str">
        <f t="shared" si="64"/>
        <v/>
      </c>
      <c r="AC185" s="466"/>
      <c r="AD185" s="471"/>
      <c r="AE185" s="472"/>
      <c r="AI185" s="201">
        <f>IF(E185="","",ProjRollingMotorOut($Q$13:Q185,$M$13:M185))</f>
        <v>5.8385066364653389</v>
      </c>
      <c r="AJ185" s="409">
        <f>IF(OR(E185="",D185=""),0,ProjSlideMetersBetween(E185,D185,$R$13:$R$505,$S$13:$S$505,$U$13:$U$505))</f>
        <v>0</v>
      </c>
      <c r="AK185" s="409" t="str">
        <f>IF(U185="","",ProjParseTF(U185))</f>
        <v/>
      </c>
      <c r="AL185" s="213" t="str">
        <f>IF(E185="","",ProjCumN(AL184,E184,F184,G184,E185,F185,G185,FALSE))</f>
        <v/>
      </c>
      <c r="AM185" s="304" t="str">
        <f>IF(E185="","",ProjCumE(AM184,E184,F184,G184,E185,F185,G185,FALSE))</f>
        <v/>
      </c>
      <c r="AN185" s="303" t="str">
        <f t="shared" si="62"/>
        <v/>
      </c>
      <c r="AO185" s="303">
        <f>IF(E185="","",ProjActiveTargetMdEx(D185,W185,V185,ProjTargets_MD,ProjTargets_INC,ProjTargets_AZM,ProjTargets_TVD,F185,H185))</f>
        <v>6704.23</v>
      </c>
      <c r="AP185" s="201" t="str">
        <f>IF(OR(E185="",E185&lt;$U$2),"",ProjBitN(E185,F185,G185,AL185,D185,W185,X185))</f>
        <v/>
      </c>
      <c r="AQ185" s="201" t="str">
        <f>IF(OR(E185="",E185&lt;$U$2),"",ProjBitE(E185,F185,G185,AM185,D185,W185,X185))</f>
        <v/>
      </c>
      <c r="AR185" s="201" t="str">
        <f t="shared" si="58"/>
        <v/>
      </c>
      <c r="AS185" s="201" t="str">
        <f t="shared" si="59"/>
        <v/>
      </c>
      <c r="AT185" s="201" t="str">
        <f t="shared" si="60"/>
        <v/>
      </c>
    </row>
    <row r="186" spans="2:46" s="203" customFormat="1" x14ac:dyDescent="0.3">
      <c r="B186" s="202">
        <f t="shared" si="66"/>
        <v>17</v>
      </c>
      <c r="C186" s="308">
        <f t="shared" si="53"/>
        <v>28.809999999999491</v>
      </c>
      <c r="D186" s="27">
        <v>4502.78</v>
      </c>
      <c r="E186" s="309">
        <f t="shared" si="54"/>
        <v>4485.78</v>
      </c>
      <c r="F186" s="9"/>
      <c r="G186" s="9"/>
      <c r="H186" s="310" t="str">
        <f t="shared" si="47"/>
        <v/>
      </c>
      <c r="I186" s="310" t="str">
        <f t="shared" si="61"/>
        <v xml:space="preserve">  </v>
      </c>
      <c r="J186" s="311" t="str">
        <f t="shared" si="55"/>
        <v/>
      </c>
      <c r="K186" s="312" t="str">
        <f t="shared" si="56"/>
        <v xml:space="preserve"> </v>
      </c>
      <c r="L186" s="312" t="str">
        <f t="shared" si="57"/>
        <v/>
      </c>
      <c r="M186" s="312" t="str">
        <f t="shared" si="48"/>
        <v/>
      </c>
      <c r="N186" s="313" t="str">
        <f t="shared" si="49"/>
        <v/>
      </c>
      <c r="O186" s="314" t="str">
        <f t="shared" si="50"/>
        <v/>
      </c>
      <c r="P186" s="315" t="str">
        <f t="shared" si="51"/>
        <v/>
      </c>
      <c r="Q186" s="316" t="str">
        <f t="shared" si="52"/>
        <v/>
      </c>
      <c r="R186" s="10" t="str">
        <f t="shared" si="65"/>
        <v/>
      </c>
      <c r="S186" s="310" t="str">
        <f t="shared" si="45"/>
        <v/>
      </c>
      <c r="T186" s="9"/>
      <c r="U186" s="8" t="s">
        <v>783</v>
      </c>
      <c r="V186" s="197" t="str">
        <f>IF(E186="","",ProjTvdAtBit(E186,F186,G186,H186,D186,W186,X186))</f>
        <v/>
      </c>
      <c r="W186" s="317" t="str">
        <f>IF(E186="","",ProjIncAtBit(F186,J186,C186,M186,AJ186,AK186,AI186,$U$13:$U$505))</f>
        <v/>
      </c>
      <c r="X186" s="412" t="str">
        <f>IF(E186="","",ProjAzmAtBit(F186,G186,J186,C186,M186,AJ186,AK186,N186,O186,AI186,$U$13:$U$505))</f>
        <v/>
      </c>
      <c r="Y186" s="569"/>
      <c r="Z186" s="571">
        <v>28.81</v>
      </c>
      <c r="AA186" s="468">
        <f t="shared" si="63"/>
        <v>90.429722375059583</v>
      </c>
      <c r="AB186" s="476" t="str">
        <f t="shared" si="64"/>
        <v/>
      </c>
      <c r="AC186" s="466"/>
      <c r="AD186" s="471"/>
      <c r="AE186" s="472"/>
      <c r="AI186" s="201">
        <f>IF(E186="","",ProjRollingMotorOut($Q$13:Q186,$M$13:M186))</f>
        <v>5.8385066364653389</v>
      </c>
      <c r="AJ186" s="409">
        <f>IF(OR(E186="",D186=""),0,ProjSlideMetersBetween(E186,D186,$R$13:$R$505,$S$13:$S$505,$U$13:$U$505))</f>
        <v>0</v>
      </c>
      <c r="AK186" s="409">
        <f>IF(U186="","",ProjParseTF(U186))</f>
        <v>160</v>
      </c>
      <c r="AL186" s="213" t="str">
        <f>IF(E186="","",ProjCumN(AL185,E185,F185,G185,E186,F186,G186,FALSE))</f>
        <v/>
      </c>
      <c r="AM186" s="304" t="str">
        <f>IF(E186="","",ProjCumE(AM185,E185,F185,G185,E186,F186,G186,FALSE))</f>
        <v/>
      </c>
      <c r="AN186" s="303" t="str">
        <f t="shared" si="62"/>
        <v/>
      </c>
      <c r="AO186" s="303">
        <f>IF(E186="","",ProjActiveTargetMdEx(D186,W186,V186,ProjTargets_MD,ProjTargets_INC,ProjTargets_AZM,ProjTargets_TVD,F186,H186))</f>
        <v>6704.23</v>
      </c>
      <c r="AP186" s="201" t="str">
        <f>IF(OR(E186="",E186&lt;$U$2),"",ProjBitN(E186,F186,G186,AL186,D186,W186,X186))</f>
        <v/>
      </c>
      <c r="AQ186" s="201" t="str">
        <f>IF(OR(E186="",E186&lt;$U$2),"",ProjBitE(E186,F186,G186,AM186,D186,W186,X186))</f>
        <v/>
      </c>
      <c r="AR186" s="201" t="str">
        <f t="shared" si="58"/>
        <v/>
      </c>
      <c r="AS186" s="201" t="str">
        <f t="shared" si="59"/>
        <v/>
      </c>
      <c r="AT186" s="201" t="str">
        <f t="shared" si="60"/>
        <v/>
      </c>
    </row>
    <row r="187" spans="2:46" s="203" customFormat="1" ht="15" customHeight="1" x14ac:dyDescent="0.3">
      <c r="B187" s="202">
        <f t="shared" si="66"/>
        <v>17</v>
      </c>
      <c r="C187" s="308">
        <f t="shared" si="53"/>
        <v>28.770000000000437</v>
      </c>
      <c r="D187" s="27">
        <v>4531.55</v>
      </c>
      <c r="E187" s="309">
        <f t="shared" si="54"/>
        <v>4514.55</v>
      </c>
      <c r="F187" s="9"/>
      <c r="G187" s="9"/>
      <c r="H187" s="310" t="str">
        <f t="shared" si="47"/>
        <v/>
      </c>
      <c r="I187" s="310" t="str">
        <f t="shared" si="61"/>
        <v xml:space="preserve">  </v>
      </c>
      <c r="J187" s="311" t="str">
        <f t="shared" si="55"/>
        <v/>
      </c>
      <c r="K187" s="312" t="str">
        <f t="shared" si="56"/>
        <v xml:space="preserve"> </v>
      </c>
      <c r="L187" s="312" t="str">
        <f t="shared" si="57"/>
        <v/>
      </c>
      <c r="M187" s="312" t="str">
        <f t="shared" si="48"/>
        <v/>
      </c>
      <c r="N187" s="313" t="str">
        <f t="shared" si="49"/>
        <v/>
      </c>
      <c r="O187" s="314" t="str">
        <f t="shared" si="50"/>
        <v/>
      </c>
      <c r="P187" s="315" t="str">
        <f t="shared" si="51"/>
        <v/>
      </c>
      <c r="Q187" s="316" t="str">
        <f t="shared" si="52"/>
        <v/>
      </c>
      <c r="R187" s="10" t="str">
        <f t="shared" si="65"/>
        <v/>
      </c>
      <c r="S187" s="310" t="str">
        <f t="shared" si="45"/>
        <v/>
      </c>
      <c r="T187" s="9"/>
      <c r="U187" s="8" t="s">
        <v>783</v>
      </c>
      <c r="V187" s="197" t="str">
        <f>IF(E187="","",ProjTvdAtBit(E187,F187,G187,H187,D187,W187,X187))</f>
        <v/>
      </c>
      <c r="W187" s="317" t="str">
        <f>IF(E187="","",ProjIncAtBit(F187,J187,C187,M187,AJ187,AK187,AI187,$U$13:$U$505))</f>
        <v/>
      </c>
      <c r="X187" s="412" t="str">
        <f>IF(E187="","",ProjAzmAtBit(F187,G187,J187,C187,M187,AJ187,AK187,N187,O187,AI187,$U$13:$U$505))</f>
        <v/>
      </c>
      <c r="Y187" s="569"/>
      <c r="Z187" s="571">
        <v>28.77</v>
      </c>
      <c r="AA187" s="468">
        <f t="shared" si="63"/>
        <v>90.429722375059583</v>
      </c>
      <c r="AB187" s="476" t="str">
        <f t="shared" si="64"/>
        <v/>
      </c>
      <c r="AC187" s="466"/>
      <c r="AD187" s="471"/>
      <c r="AE187" s="472"/>
      <c r="AI187" s="201">
        <f>IF(E187="","",ProjRollingMotorOut($Q$13:Q187,$M$13:M187))</f>
        <v>5.8385066364653389</v>
      </c>
      <c r="AJ187" s="409">
        <f>IF(OR(E187="",D187=""),0,ProjSlideMetersBetween(E187,D187,$R$13:$R$505,$S$13:$S$505,$U$13:$U$505))</f>
        <v>0</v>
      </c>
      <c r="AK187" s="409">
        <f>IF(U187="","",ProjParseTF(U187))</f>
        <v>160</v>
      </c>
      <c r="AL187" s="213" t="str">
        <f>IF(E187="","",ProjCumN(AL186,E186,F186,G186,E187,F187,G187,FALSE))</f>
        <v/>
      </c>
      <c r="AM187" s="304" t="str">
        <f>IF(E187="","",ProjCumE(AM186,E186,F186,G186,E187,F187,G187,FALSE))</f>
        <v/>
      </c>
      <c r="AN187" s="303" t="str">
        <f t="shared" si="62"/>
        <v/>
      </c>
      <c r="AO187" s="303">
        <f>IF(E187="","",ProjActiveTargetMdEx(D187,W187,V187,ProjTargets_MD,ProjTargets_INC,ProjTargets_AZM,ProjTargets_TVD,F187,H187))</f>
        <v>6704.23</v>
      </c>
      <c r="AP187" s="201" t="str">
        <f>IF(OR(E187="",E187&lt;$U$2),"",ProjBitN(E187,F187,G187,AL187,D187,W187,X187))</f>
        <v/>
      </c>
      <c r="AQ187" s="201" t="str">
        <f>IF(OR(E187="",E187&lt;$U$2),"",ProjBitE(E187,F187,G187,AM187,D187,W187,X187))</f>
        <v/>
      </c>
      <c r="AR187" s="201" t="str">
        <f t="shared" si="58"/>
        <v/>
      </c>
      <c r="AS187" s="201" t="str">
        <f t="shared" si="59"/>
        <v/>
      </c>
      <c r="AT187" s="201" t="str">
        <f t="shared" si="60"/>
        <v/>
      </c>
    </row>
    <row r="188" spans="2:46" s="203" customFormat="1" ht="15" customHeight="1" x14ac:dyDescent="0.3">
      <c r="B188" s="202">
        <f t="shared" si="66"/>
        <v>17</v>
      </c>
      <c r="C188" s="308">
        <f t="shared" si="53"/>
        <v>28.840000000000146</v>
      </c>
      <c r="D188" s="27">
        <v>4560.3900000000003</v>
      </c>
      <c r="E188" s="309">
        <f t="shared" si="54"/>
        <v>4543.3900000000003</v>
      </c>
      <c r="F188" s="9"/>
      <c r="G188" s="9"/>
      <c r="H188" s="310" t="str">
        <f t="shared" si="47"/>
        <v/>
      </c>
      <c r="I188" s="310" t="str">
        <f t="shared" si="61"/>
        <v xml:space="preserve">  </v>
      </c>
      <c r="J188" s="311" t="str">
        <f t="shared" si="55"/>
        <v/>
      </c>
      <c r="K188" s="312" t="str">
        <f t="shared" si="56"/>
        <v xml:space="preserve"> </v>
      </c>
      <c r="L188" s="312" t="str">
        <f t="shared" si="57"/>
        <v/>
      </c>
      <c r="M188" s="312" t="str">
        <f t="shared" si="48"/>
        <v/>
      </c>
      <c r="N188" s="313" t="str">
        <f t="shared" si="49"/>
        <v/>
      </c>
      <c r="O188" s="314" t="str">
        <f t="shared" si="50"/>
        <v/>
      </c>
      <c r="P188" s="315" t="str">
        <f t="shared" si="51"/>
        <v/>
      </c>
      <c r="Q188" s="316" t="str">
        <f t="shared" si="52"/>
        <v/>
      </c>
      <c r="R188" s="10" t="str">
        <f t="shared" si="65"/>
        <v/>
      </c>
      <c r="S188" s="310" t="str">
        <f t="shared" si="45"/>
        <v/>
      </c>
      <c r="T188" s="9"/>
      <c r="U188" s="8"/>
      <c r="V188" s="197" t="str">
        <f>IF(E188="","",ProjTvdAtBit(E188,F188,G188,H188,D188,W188,X188))</f>
        <v/>
      </c>
      <c r="W188" s="317" t="str">
        <f>IF(E188="","",ProjIncAtBit(F188,J188,C188,M188,AJ188,AK188,AI188,$U$13:$U$505))</f>
        <v/>
      </c>
      <c r="X188" s="412" t="str">
        <f>IF(E188="","",ProjAzmAtBit(F188,G188,J188,C188,M188,AJ188,AK188,N188,O188,AI188,$U$13:$U$505))</f>
        <v/>
      </c>
      <c r="Y188" s="569"/>
      <c r="Z188" s="571">
        <v>28.84</v>
      </c>
      <c r="AA188" s="468">
        <f t="shared" si="63"/>
        <v>90.429722375059583</v>
      </c>
      <c r="AB188" s="476" t="str">
        <f t="shared" si="64"/>
        <v/>
      </c>
      <c r="AC188" s="466"/>
      <c r="AD188" s="471"/>
      <c r="AE188" s="472"/>
      <c r="AI188" s="201">
        <f>IF(E188="","",ProjRollingMotorOut($Q$13:Q188,$M$13:M188))</f>
        <v>5.8385066364653389</v>
      </c>
      <c r="AJ188" s="409">
        <f>IF(OR(E188="",D188=""),0,ProjSlideMetersBetween(E188,D188,$R$13:$R$505,$S$13:$S$505,$U$13:$U$505))</f>
        <v>0</v>
      </c>
      <c r="AK188" s="409" t="str">
        <f>IF(U188="","",ProjParseTF(U188))</f>
        <v/>
      </c>
      <c r="AL188" s="213" t="str">
        <f>IF(E188="","",ProjCumN(AL187,E187,F187,G187,E188,F188,G188,FALSE))</f>
        <v/>
      </c>
      <c r="AM188" s="304" t="str">
        <f>IF(E188="","",ProjCumE(AM187,E187,F187,G187,E188,F188,G188,FALSE))</f>
        <v/>
      </c>
      <c r="AN188" s="303" t="str">
        <f t="shared" si="62"/>
        <v/>
      </c>
      <c r="AO188" s="303">
        <f>IF(E188="","",ProjActiveTargetMdEx(D188,W188,V188,ProjTargets_MD,ProjTargets_INC,ProjTargets_AZM,ProjTargets_TVD,F188,H188))</f>
        <v>6704.23</v>
      </c>
      <c r="AP188" s="201" t="str">
        <f>IF(OR(E188="",E188&lt;$U$2),"",ProjBitN(E188,F188,G188,AL188,D188,W188,X188))</f>
        <v/>
      </c>
      <c r="AQ188" s="201" t="str">
        <f>IF(OR(E188="",E188&lt;$U$2),"",ProjBitE(E188,F188,G188,AM188,D188,W188,X188))</f>
        <v/>
      </c>
      <c r="AR188" s="201" t="str">
        <f t="shared" si="58"/>
        <v/>
      </c>
      <c r="AS188" s="201" t="str">
        <f t="shared" si="59"/>
        <v/>
      </c>
      <c r="AT188" s="201" t="str">
        <f t="shared" si="60"/>
        <v/>
      </c>
    </row>
    <row r="189" spans="2:46" s="203" customFormat="1" ht="15" customHeight="1" x14ac:dyDescent="0.3">
      <c r="B189" s="202">
        <f t="shared" si="66"/>
        <v>17</v>
      </c>
      <c r="C189" s="308">
        <f t="shared" si="53"/>
        <v>28.909999999999854</v>
      </c>
      <c r="D189" s="27">
        <v>4589.3</v>
      </c>
      <c r="E189" s="309">
        <f t="shared" si="54"/>
        <v>4572.3</v>
      </c>
      <c r="F189" s="9"/>
      <c r="G189" s="9"/>
      <c r="H189" s="310" t="str">
        <f t="shared" si="47"/>
        <v/>
      </c>
      <c r="I189" s="310" t="str">
        <f t="shared" si="61"/>
        <v xml:space="preserve">  </v>
      </c>
      <c r="J189" s="311" t="str">
        <f t="shared" si="55"/>
        <v/>
      </c>
      <c r="K189" s="312" t="str">
        <f t="shared" si="56"/>
        <v xml:space="preserve"> </v>
      </c>
      <c r="L189" s="312" t="str">
        <f t="shared" si="57"/>
        <v/>
      </c>
      <c r="M189" s="312" t="str">
        <f t="shared" si="48"/>
        <v/>
      </c>
      <c r="N189" s="313" t="str">
        <f t="shared" si="49"/>
        <v/>
      </c>
      <c r="O189" s="314" t="str">
        <f t="shared" si="50"/>
        <v/>
      </c>
      <c r="P189" s="315" t="str">
        <f t="shared" si="51"/>
        <v/>
      </c>
      <c r="Q189" s="316" t="str">
        <f t="shared" si="52"/>
        <v/>
      </c>
      <c r="R189" s="10" t="str">
        <f t="shared" si="65"/>
        <v/>
      </c>
      <c r="S189" s="310" t="str">
        <f t="shared" si="45"/>
        <v/>
      </c>
      <c r="T189" s="9"/>
      <c r="U189" s="8"/>
      <c r="V189" s="197" t="str">
        <f>IF(E189="","",ProjTvdAtBit(E189,F189,G189,H189,D189,W189,X189))</f>
        <v/>
      </c>
      <c r="W189" s="317" t="str">
        <f>IF(E189="","",ProjIncAtBit(F189,J189,C189,M189,AJ189,AK189,AI189,$U$13:$U$505))</f>
        <v/>
      </c>
      <c r="X189" s="412" t="str">
        <f>IF(E189="","",ProjAzmAtBit(F189,G189,J189,C189,M189,AJ189,AK189,N189,O189,AI189,$U$13:$U$505))</f>
        <v/>
      </c>
      <c r="Y189" s="569"/>
      <c r="Z189" s="571">
        <v>28.91</v>
      </c>
      <c r="AA189" s="468">
        <f t="shared" si="63"/>
        <v>90.429722375059583</v>
      </c>
      <c r="AB189" s="476" t="str">
        <f t="shared" si="64"/>
        <v/>
      </c>
      <c r="AC189" s="466"/>
      <c r="AD189" s="471"/>
      <c r="AE189" s="472"/>
      <c r="AI189" s="201">
        <f>IF(E189="","",ProjRollingMotorOut($Q$13:Q189,$M$13:M189))</f>
        <v>5.8385066364653389</v>
      </c>
      <c r="AJ189" s="409">
        <f>IF(OR(E189="",D189=""),0,ProjSlideMetersBetween(E189,D189,$R$13:$R$505,$S$13:$S$505,$U$13:$U$505))</f>
        <v>0</v>
      </c>
      <c r="AK189" s="409" t="str">
        <f>IF(U189="","",ProjParseTF(U189))</f>
        <v/>
      </c>
      <c r="AL189" s="213" t="str">
        <f>IF(E189="","",ProjCumN(AL188,E188,F188,G188,E189,F189,G189,FALSE))</f>
        <v/>
      </c>
      <c r="AM189" s="304" t="str">
        <f>IF(E189="","",ProjCumE(AM188,E188,F188,G188,E189,F189,G189,FALSE))</f>
        <v/>
      </c>
      <c r="AN189" s="303" t="str">
        <f t="shared" si="62"/>
        <v/>
      </c>
      <c r="AO189" s="303">
        <f>IF(E189="","",ProjActiveTargetMdEx(D189,W189,V189,ProjTargets_MD,ProjTargets_INC,ProjTargets_AZM,ProjTargets_TVD,F189,H189))</f>
        <v>6704.23</v>
      </c>
      <c r="AP189" s="201" t="str">
        <f>IF(OR(E189="",E189&lt;$U$2),"",ProjBitN(E189,F189,G189,AL189,D189,W189,X189))</f>
        <v/>
      </c>
      <c r="AQ189" s="201" t="str">
        <f>IF(OR(E189="",E189&lt;$U$2),"",ProjBitE(E189,F189,G189,AM189,D189,W189,X189))</f>
        <v/>
      </c>
      <c r="AR189" s="201" t="str">
        <f t="shared" si="58"/>
        <v/>
      </c>
      <c r="AS189" s="201" t="str">
        <f t="shared" si="59"/>
        <v/>
      </c>
      <c r="AT189" s="201" t="str">
        <f t="shared" si="60"/>
        <v/>
      </c>
    </row>
    <row r="190" spans="2:46" s="203" customFormat="1" ht="15" customHeight="1" x14ac:dyDescent="0.3">
      <c r="B190" s="202">
        <f t="shared" si="66"/>
        <v>17</v>
      </c>
      <c r="C190" s="308">
        <f t="shared" si="53"/>
        <v>28.800000000000182</v>
      </c>
      <c r="D190" s="27">
        <v>4618.1000000000004</v>
      </c>
      <c r="E190" s="309">
        <f t="shared" si="54"/>
        <v>4601.1000000000004</v>
      </c>
      <c r="F190" s="9"/>
      <c r="G190" s="9"/>
      <c r="H190" s="310" t="str">
        <f t="shared" si="47"/>
        <v/>
      </c>
      <c r="I190" s="310" t="str">
        <f t="shared" si="61"/>
        <v xml:space="preserve">  </v>
      </c>
      <c r="J190" s="311" t="str">
        <f t="shared" si="55"/>
        <v/>
      </c>
      <c r="K190" s="312" t="str">
        <f t="shared" si="56"/>
        <v xml:space="preserve"> </v>
      </c>
      <c r="L190" s="312" t="str">
        <f t="shared" si="57"/>
        <v/>
      </c>
      <c r="M190" s="312" t="str">
        <f t="shared" si="48"/>
        <v/>
      </c>
      <c r="N190" s="313" t="str">
        <f t="shared" si="49"/>
        <v/>
      </c>
      <c r="O190" s="314" t="str">
        <f t="shared" si="50"/>
        <v/>
      </c>
      <c r="P190" s="315" t="str">
        <f t="shared" si="51"/>
        <v/>
      </c>
      <c r="Q190" s="316" t="str">
        <f t="shared" si="52"/>
        <v/>
      </c>
      <c r="R190" s="10" t="str">
        <f t="shared" si="65"/>
        <v/>
      </c>
      <c r="S190" s="310" t="str">
        <f t="shared" si="45"/>
        <v/>
      </c>
      <c r="T190" s="9"/>
      <c r="U190" s="8"/>
      <c r="V190" s="197" t="str">
        <f>IF(E190="","",ProjTvdAtBit(E190,F190,G190,H190,D190,W190,X190))</f>
        <v/>
      </c>
      <c r="W190" s="317" t="str">
        <f>IF(E190="","",ProjIncAtBit(F190,J190,C190,M190,AJ190,AK190,AI190,$U$13:$U$505))</f>
        <v/>
      </c>
      <c r="X190" s="412" t="str">
        <f>IF(E190="","",ProjAzmAtBit(F190,G190,J190,C190,M190,AJ190,AK190,N190,O190,AI190,$U$13:$U$505))</f>
        <v/>
      </c>
      <c r="Y190" s="569"/>
      <c r="Z190" s="571">
        <v>28.8</v>
      </c>
      <c r="AA190" s="468">
        <f t="shared" si="63"/>
        <v>90.429722375059583</v>
      </c>
      <c r="AB190" s="476" t="str">
        <f t="shared" si="64"/>
        <v/>
      </c>
      <c r="AC190" s="466"/>
      <c r="AD190" s="471"/>
      <c r="AE190" s="472"/>
      <c r="AI190" s="201">
        <f>IF(E190="","",ProjRollingMotorOut($Q$13:Q190,$M$13:M190))</f>
        <v>5.8385066364653389</v>
      </c>
      <c r="AJ190" s="409">
        <f>IF(OR(E190="",D190=""),0,ProjSlideMetersBetween(E190,D190,$R$13:$R$505,$S$13:$S$505,$U$13:$U$505))</f>
        <v>0</v>
      </c>
      <c r="AK190" s="409" t="str">
        <f>IF(U190="","",ProjParseTF(U190))</f>
        <v/>
      </c>
      <c r="AL190" s="213" t="str">
        <f>IF(E190="","",ProjCumN(AL189,E189,F189,G189,E190,F190,G190,FALSE))</f>
        <v/>
      </c>
      <c r="AM190" s="304" t="str">
        <f>IF(E190="","",ProjCumE(AM189,E189,F189,G189,E190,F190,G190,FALSE))</f>
        <v/>
      </c>
      <c r="AN190" s="303" t="str">
        <f t="shared" si="62"/>
        <v/>
      </c>
      <c r="AO190" s="303">
        <f>IF(E190="","",ProjActiveTargetMdEx(D190,W190,V190,ProjTargets_MD,ProjTargets_INC,ProjTargets_AZM,ProjTargets_TVD,F190,H190))</f>
        <v>6704.23</v>
      </c>
      <c r="AP190" s="201" t="str">
        <f>IF(OR(E190="",E190&lt;$U$2),"",ProjBitN(E190,F190,G190,AL190,D190,W190,X190))</f>
        <v/>
      </c>
      <c r="AQ190" s="201" t="str">
        <f>IF(OR(E190="",E190&lt;$U$2),"",ProjBitE(E190,F190,G190,AM190,D190,W190,X190))</f>
        <v/>
      </c>
      <c r="AR190" s="201" t="str">
        <f t="shared" si="58"/>
        <v/>
      </c>
      <c r="AS190" s="201" t="str">
        <f t="shared" si="59"/>
        <v/>
      </c>
      <c r="AT190" s="201" t="str">
        <f t="shared" si="60"/>
        <v/>
      </c>
    </row>
    <row r="191" spans="2:46" s="203" customFormat="1" ht="15" customHeight="1" x14ac:dyDescent="0.3">
      <c r="B191" s="202">
        <f t="shared" si="66"/>
        <v>17</v>
      </c>
      <c r="C191" s="308">
        <f t="shared" si="53"/>
        <v>28.819999999999709</v>
      </c>
      <c r="D191" s="27">
        <v>4646.92</v>
      </c>
      <c r="E191" s="309">
        <f t="shared" si="54"/>
        <v>4629.92</v>
      </c>
      <c r="F191" s="9"/>
      <c r="G191" s="9"/>
      <c r="H191" s="310" t="str">
        <f t="shared" si="47"/>
        <v/>
      </c>
      <c r="I191" s="310" t="str">
        <f t="shared" si="61"/>
        <v xml:space="preserve">  </v>
      </c>
      <c r="J191" s="311" t="str">
        <f t="shared" si="55"/>
        <v/>
      </c>
      <c r="K191" s="312" t="str">
        <f t="shared" si="56"/>
        <v xml:space="preserve"> </v>
      </c>
      <c r="L191" s="312" t="str">
        <f t="shared" si="57"/>
        <v/>
      </c>
      <c r="M191" s="312" t="str">
        <f t="shared" si="48"/>
        <v/>
      </c>
      <c r="N191" s="313" t="str">
        <f t="shared" si="49"/>
        <v/>
      </c>
      <c r="O191" s="314" t="str">
        <f t="shared" si="50"/>
        <v/>
      </c>
      <c r="P191" s="315" t="str">
        <f t="shared" si="51"/>
        <v/>
      </c>
      <c r="Q191" s="316" t="str">
        <f t="shared" si="52"/>
        <v/>
      </c>
      <c r="R191" s="10" t="str">
        <f t="shared" si="65"/>
        <v/>
      </c>
      <c r="S191" s="310" t="str">
        <f t="shared" si="45"/>
        <v/>
      </c>
      <c r="T191" s="9"/>
      <c r="U191" s="8"/>
      <c r="V191" s="197" t="str">
        <f>IF(E191="","",ProjTvdAtBit(E191,F191,G191,H191,D191,W191,X191))</f>
        <v/>
      </c>
      <c r="W191" s="317" t="str">
        <f>IF(E191="","",ProjIncAtBit(F191,J191,C191,M191,AJ191,AK191,AI191,$U$13:$U$505))</f>
        <v/>
      </c>
      <c r="X191" s="412" t="str">
        <f>IF(E191="","",ProjAzmAtBit(F191,G191,J191,C191,M191,AJ191,AK191,N191,O191,AI191,$U$13:$U$505))</f>
        <v/>
      </c>
      <c r="Y191" s="569"/>
      <c r="Z191" s="571">
        <v>28.82</v>
      </c>
      <c r="AA191" s="468">
        <f t="shared" si="63"/>
        <v>90.429722375059583</v>
      </c>
      <c r="AB191" s="476" t="str">
        <f t="shared" si="64"/>
        <v/>
      </c>
      <c r="AC191" s="466"/>
      <c r="AD191" s="471"/>
      <c r="AE191" s="472"/>
      <c r="AI191" s="201">
        <f>IF(E191="","",ProjRollingMotorOut($Q$13:Q191,$M$13:M191))</f>
        <v>5.8385066364653389</v>
      </c>
      <c r="AJ191" s="409">
        <f>IF(OR(E191="",D191=""),0,ProjSlideMetersBetween(E191,D191,$R$13:$R$505,$S$13:$S$505,$U$13:$U$505))</f>
        <v>0</v>
      </c>
      <c r="AK191" s="409" t="str">
        <f>IF(U191="","",ProjParseTF(U191))</f>
        <v/>
      </c>
      <c r="AL191" s="213" t="str">
        <f>IF(E191="","",ProjCumN(AL190,E190,F190,G190,E191,F191,G191,FALSE))</f>
        <v/>
      </c>
      <c r="AM191" s="304" t="str">
        <f>IF(E191="","",ProjCumE(AM190,E190,F190,G190,E191,F191,G191,FALSE))</f>
        <v/>
      </c>
      <c r="AN191" s="303" t="str">
        <f t="shared" si="62"/>
        <v/>
      </c>
      <c r="AO191" s="303">
        <f>IF(E191="","",ProjActiveTargetMdEx(D191,W191,V191,ProjTargets_MD,ProjTargets_INC,ProjTargets_AZM,ProjTargets_TVD,F191,H191))</f>
        <v>6704.23</v>
      </c>
      <c r="AP191" s="201" t="str">
        <f>IF(OR(E191="",E191&lt;$U$2),"",ProjBitN(E191,F191,G191,AL191,D191,W191,X191))</f>
        <v/>
      </c>
      <c r="AQ191" s="201" t="str">
        <f>IF(OR(E191="",E191&lt;$U$2),"",ProjBitE(E191,F191,G191,AM191,D191,W191,X191))</f>
        <v/>
      </c>
      <c r="AR191" s="201" t="str">
        <f t="shared" si="58"/>
        <v/>
      </c>
      <c r="AS191" s="201" t="str">
        <f t="shared" si="59"/>
        <v/>
      </c>
      <c r="AT191" s="201" t="str">
        <f t="shared" si="60"/>
        <v/>
      </c>
    </row>
    <row r="192" spans="2:46" s="203" customFormat="1" ht="15" customHeight="1" x14ac:dyDescent="0.3">
      <c r="B192" s="202">
        <f t="shared" si="66"/>
        <v>17</v>
      </c>
      <c r="C192" s="308">
        <f t="shared" si="53"/>
        <v>28.880000000000109</v>
      </c>
      <c r="D192" s="27">
        <v>4675.8</v>
      </c>
      <c r="E192" s="309">
        <f t="shared" si="54"/>
        <v>4658.8</v>
      </c>
      <c r="F192" s="9"/>
      <c r="G192" s="9"/>
      <c r="H192" s="310" t="str">
        <f t="shared" si="47"/>
        <v/>
      </c>
      <c r="I192" s="310" t="str">
        <f t="shared" si="61"/>
        <v xml:space="preserve">  </v>
      </c>
      <c r="J192" s="311" t="str">
        <f t="shared" si="55"/>
        <v/>
      </c>
      <c r="K192" s="312" t="str">
        <f t="shared" si="56"/>
        <v xml:space="preserve"> </v>
      </c>
      <c r="L192" s="312" t="str">
        <f t="shared" si="57"/>
        <v/>
      </c>
      <c r="M192" s="312" t="str">
        <f t="shared" si="48"/>
        <v/>
      </c>
      <c r="N192" s="313" t="str">
        <f t="shared" si="49"/>
        <v/>
      </c>
      <c r="O192" s="314" t="str">
        <f t="shared" si="50"/>
        <v/>
      </c>
      <c r="P192" s="315" t="str">
        <f t="shared" si="51"/>
        <v/>
      </c>
      <c r="Q192" s="316" t="str">
        <f t="shared" si="52"/>
        <v/>
      </c>
      <c r="R192" s="10" t="str">
        <f t="shared" si="65"/>
        <v/>
      </c>
      <c r="S192" s="310" t="str">
        <f t="shared" si="45"/>
        <v/>
      </c>
      <c r="T192" s="9"/>
      <c r="U192" s="8"/>
      <c r="V192" s="197" t="str">
        <f>IF(E192="","",ProjTvdAtBit(E192,F192,G192,H192,D192,W192,X192))</f>
        <v/>
      </c>
      <c r="W192" s="317" t="str">
        <f>IF(E192="","",ProjIncAtBit(F192,J192,C192,M192,AJ192,AK192,AI192,$U$13:$U$505))</f>
        <v/>
      </c>
      <c r="X192" s="412" t="str">
        <f>IF(E192="","",ProjAzmAtBit(F192,G192,J192,C192,M192,AJ192,AK192,N192,O192,AI192,$U$13:$U$505))</f>
        <v/>
      </c>
      <c r="Y192" s="569"/>
      <c r="Z192" s="571">
        <v>28.88</v>
      </c>
      <c r="AA192" s="468">
        <f t="shared" si="63"/>
        <v>90.429722375059583</v>
      </c>
      <c r="AB192" s="476" t="str">
        <f t="shared" si="64"/>
        <v/>
      </c>
      <c r="AC192" s="466"/>
      <c r="AD192" s="471"/>
      <c r="AE192" s="472"/>
      <c r="AI192" s="201">
        <f>IF(E192="","",ProjRollingMotorOut($Q$13:Q192,$M$13:M192))</f>
        <v>5.8385066364653389</v>
      </c>
      <c r="AJ192" s="409">
        <f>IF(OR(E192="",D192=""),0,ProjSlideMetersBetween(E192,D192,$R$13:$R$505,$S$13:$S$505,$U$13:$U$505))</f>
        <v>0</v>
      </c>
      <c r="AK192" s="409" t="str">
        <f>IF(U192="","",ProjParseTF(U192))</f>
        <v/>
      </c>
      <c r="AL192" s="213" t="str">
        <f>IF(E192="","",ProjCumN(AL191,E191,F191,G191,E192,F192,G192,FALSE))</f>
        <v/>
      </c>
      <c r="AM192" s="304" t="str">
        <f>IF(E192="","",ProjCumE(AM191,E191,F191,G191,E192,F192,G192,FALSE))</f>
        <v/>
      </c>
      <c r="AN192" s="303" t="str">
        <f t="shared" si="62"/>
        <v/>
      </c>
      <c r="AO192" s="303">
        <f>IF(E192="","",ProjActiveTargetMdEx(D192,W192,V192,ProjTargets_MD,ProjTargets_INC,ProjTargets_AZM,ProjTargets_TVD,F192,H192))</f>
        <v>6704.23</v>
      </c>
      <c r="AP192" s="201" t="str">
        <f>IF(OR(E192="",E192&lt;$U$2),"",ProjBitN(E192,F192,G192,AL192,D192,W192,X192))</f>
        <v/>
      </c>
      <c r="AQ192" s="201" t="str">
        <f>IF(OR(E192="",E192&lt;$U$2),"",ProjBitE(E192,F192,G192,AM192,D192,W192,X192))</f>
        <v/>
      </c>
      <c r="AR192" s="201" t="str">
        <f t="shared" si="58"/>
        <v/>
      </c>
      <c r="AS192" s="201" t="str">
        <f t="shared" si="59"/>
        <v/>
      </c>
      <c r="AT192" s="201" t="str">
        <f t="shared" si="60"/>
        <v/>
      </c>
    </row>
    <row r="193" spans="2:46" s="203" customFormat="1" ht="15" customHeight="1" x14ac:dyDescent="0.3">
      <c r="B193" s="202">
        <f t="shared" si="66"/>
        <v>17</v>
      </c>
      <c r="C193" s="308">
        <f t="shared" si="53"/>
        <v>28.789999999999964</v>
      </c>
      <c r="D193" s="27">
        <v>4704.59</v>
      </c>
      <c r="E193" s="309">
        <f t="shared" si="54"/>
        <v>4687.59</v>
      </c>
      <c r="F193" s="9"/>
      <c r="G193" s="9"/>
      <c r="H193" s="310" t="str">
        <f t="shared" si="47"/>
        <v/>
      </c>
      <c r="I193" s="310" t="str">
        <f t="shared" si="61"/>
        <v xml:space="preserve">  </v>
      </c>
      <c r="J193" s="311" t="str">
        <f t="shared" si="55"/>
        <v/>
      </c>
      <c r="K193" s="312" t="str">
        <f t="shared" si="56"/>
        <v xml:space="preserve"> </v>
      </c>
      <c r="L193" s="312" t="str">
        <f t="shared" si="57"/>
        <v/>
      </c>
      <c r="M193" s="312" t="str">
        <f t="shared" si="48"/>
        <v/>
      </c>
      <c r="N193" s="313" t="str">
        <f t="shared" si="49"/>
        <v/>
      </c>
      <c r="O193" s="314" t="str">
        <f t="shared" si="50"/>
        <v/>
      </c>
      <c r="P193" s="315" t="str">
        <f t="shared" si="51"/>
        <v/>
      </c>
      <c r="Q193" s="316" t="str">
        <f t="shared" si="52"/>
        <v/>
      </c>
      <c r="R193" s="10" t="str">
        <f t="shared" si="65"/>
        <v/>
      </c>
      <c r="S193" s="310" t="str">
        <f t="shared" si="45"/>
        <v/>
      </c>
      <c r="T193" s="9"/>
      <c r="U193" s="8"/>
      <c r="V193" s="197" t="str">
        <f>IF(E193="","",ProjTvdAtBit(E193,F193,G193,H193,D193,W193,X193))</f>
        <v/>
      </c>
      <c r="W193" s="317" t="str">
        <f>IF(E193="","",ProjIncAtBit(F193,J193,C193,M193,AJ193,AK193,AI193,$U$13:$U$505))</f>
        <v/>
      </c>
      <c r="X193" s="412" t="str">
        <f>IF(E193="","",ProjAzmAtBit(F193,G193,J193,C193,M193,AJ193,AK193,N193,O193,AI193,$U$13:$U$505))</f>
        <v/>
      </c>
      <c r="Y193" s="569"/>
      <c r="Z193" s="571">
        <v>28.79</v>
      </c>
      <c r="AA193" s="468">
        <f t="shared" si="63"/>
        <v>90.716215896194939</v>
      </c>
      <c r="AB193" s="476" t="str">
        <f t="shared" si="64"/>
        <v/>
      </c>
      <c r="AC193" s="466"/>
      <c r="AD193" s="471"/>
      <c r="AE193" s="472"/>
      <c r="AI193" s="201">
        <f>IF(E193="","",ProjRollingMotorOut($Q$13:Q193,$M$13:M193))</f>
        <v>5.8385066364653389</v>
      </c>
      <c r="AJ193" s="409">
        <f>IF(OR(E193="",D193=""),0,ProjSlideMetersBetween(E193,D193,$R$13:$R$505,$S$13:$S$505,$U$13:$U$505))</f>
        <v>0</v>
      </c>
      <c r="AK193" s="409" t="str">
        <f>IF(U193="","",ProjParseTF(U193))</f>
        <v/>
      </c>
      <c r="AL193" s="213" t="str">
        <f>IF(E193="","",ProjCumN(AL192,E192,F192,G192,E193,F193,G193,FALSE))</f>
        <v/>
      </c>
      <c r="AM193" s="304" t="str">
        <f>IF(E193="","",ProjCumE(AM192,E192,F192,G192,E193,F193,G193,FALSE))</f>
        <v/>
      </c>
      <c r="AN193" s="303" t="str">
        <f t="shared" si="62"/>
        <v/>
      </c>
      <c r="AO193" s="303">
        <f>IF(E193="","",ProjActiveTargetMdEx(D193,W193,V193,ProjTargets_MD,ProjTargets_INC,ProjTargets_AZM,ProjTargets_TVD,F193,H193))</f>
        <v>6704.23</v>
      </c>
      <c r="AP193" s="201" t="str">
        <f>IF(OR(E193="",E193&lt;$U$2),"",ProjBitN(E193,F193,G193,AL193,D193,W193,X193))</f>
        <v/>
      </c>
      <c r="AQ193" s="201" t="str">
        <f>IF(OR(E193="",E193&lt;$U$2),"",ProjBitE(E193,F193,G193,AM193,D193,W193,X193))</f>
        <v/>
      </c>
      <c r="AR193" s="201" t="str">
        <f t="shared" si="58"/>
        <v/>
      </c>
      <c r="AS193" s="201" t="str">
        <f t="shared" si="59"/>
        <v/>
      </c>
      <c r="AT193" s="201" t="str">
        <f t="shared" si="60"/>
        <v/>
      </c>
    </row>
    <row r="194" spans="2:46" s="203" customFormat="1" ht="15" customHeight="1" x14ac:dyDescent="0.3">
      <c r="B194" s="202">
        <f t="shared" si="66"/>
        <v>17</v>
      </c>
      <c r="C194" s="308">
        <f t="shared" si="53"/>
        <v>28.880000000000109</v>
      </c>
      <c r="D194" s="27">
        <v>4733.47</v>
      </c>
      <c r="E194" s="309">
        <f t="shared" si="54"/>
        <v>4716.47</v>
      </c>
      <c r="F194" s="9"/>
      <c r="G194" s="9"/>
      <c r="H194" s="310" t="str">
        <f t="shared" si="47"/>
        <v/>
      </c>
      <c r="I194" s="310" t="str">
        <f t="shared" si="61"/>
        <v xml:space="preserve">  </v>
      </c>
      <c r="J194" s="311" t="str">
        <f t="shared" si="55"/>
        <v/>
      </c>
      <c r="K194" s="312" t="str">
        <f t="shared" si="56"/>
        <v xml:space="preserve"> </v>
      </c>
      <c r="L194" s="312" t="str">
        <f t="shared" si="57"/>
        <v/>
      </c>
      <c r="M194" s="312" t="str">
        <f t="shared" si="48"/>
        <v/>
      </c>
      <c r="N194" s="313" t="str">
        <f t="shared" si="49"/>
        <v/>
      </c>
      <c r="O194" s="314" t="str">
        <f t="shared" si="50"/>
        <v/>
      </c>
      <c r="P194" s="315" t="str">
        <f t="shared" si="51"/>
        <v/>
      </c>
      <c r="Q194" s="316" t="str">
        <f t="shared" si="52"/>
        <v/>
      </c>
      <c r="R194" s="10" t="str">
        <f t="shared" si="65"/>
        <v/>
      </c>
      <c r="S194" s="310" t="str">
        <f t="shared" si="45"/>
        <v/>
      </c>
      <c r="T194" s="9"/>
      <c r="U194" s="8"/>
      <c r="V194" s="197" t="str">
        <f>IF(E194="","",ProjTvdAtBit(E194,F194,G194,H194,D194,W194,X194))</f>
        <v/>
      </c>
      <c r="W194" s="317" t="str">
        <f>IF(E194="","",ProjIncAtBit(F194,J194,C194,M194,AJ194,AK194,AI194,$U$13:$U$505))</f>
        <v/>
      </c>
      <c r="X194" s="412" t="str">
        <f>IF(E194="","",ProjAzmAtBit(F194,G194,J194,C194,M194,AJ194,AK194,N194,O194,AI194,$U$13:$U$505))</f>
        <v/>
      </c>
      <c r="Y194" s="569"/>
      <c r="Z194" s="571">
        <v>28.88</v>
      </c>
      <c r="AA194" s="468">
        <f t="shared" si="63"/>
        <v>90.716215896194939</v>
      </c>
      <c r="AB194" s="476" t="str">
        <f t="shared" si="64"/>
        <v/>
      </c>
      <c r="AC194" s="466"/>
      <c r="AD194" s="471"/>
      <c r="AE194" s="472"/>
      <c r="AI194" s="201">
        <f>IF(E194="","",ProjRollingMotorOut($Q$13:Q194,$M$13:M194))</f>
        <v>5.8385066364653389</v>
      </c>
      <c r="AJ194" s="409">
        <f>IF(OR(E194="",D194=""),0,ProjSlideMetersBetween(E194,D194,$R$13:$R$505,$S$13:$S$505,$U$13:$U$505))</f>
        <v>0</v>
      </c>
      <c r="AK194" s="409" t="str">
        <f>IF(U194="","",ProjParseTF(U194))</f>
        <v/>
      </c>
      <c r="AL194" s="213" t="str">
        <f>IF(E194="","",ProjCumN(AL193,E193,F193,G193,E194,F194,G194,FALSE))</f>
        <v/>
      </c>
      <c r="AM194" s="304" t="str">
        <f>IF(E194="","",ProjCumE(AM193,E193,F193,G193,E194,F194,G194,FALSE))</f>
        <v/>
      </c>
      <c r="AN194" s="303" t="str">
        <f t="shared" si="62"/>
        <v/>
      </c>
      <c r="AO194" s="303">
        <f>IF(E194="","",ProjActiveTargetMdEx(D194,W194,V194,ProjTargets_MD,ProjTargets_INC,ProjTargets_AZM,ProjTargets_TVD,F194,H194))</f>
        <v>6704.23</v>
      </c>
      <c r="AP194" s="201" t="str">
        <f>IF(OR(E194="",E194&lt;$U$2),"",ProjBitN(E194,F194,G194,AL194,D194,W194,X194))</f>
        <v/>
      </c>
      <c r="AQ194" s="201" t="str">
        <f>IF(OR(E194="",E194&lt;$U$2),"",ProjBitE(E194,F194,G194,AM194,D194,W194,X194))</f>
        <v/>
      </c>
      <c r="AR194" s="201" t="str">
        <f t="shared" si="58"/>
        <v/>
      </c>
      <c r="AS194" s="201" t="str">
        <f t="shared" si="59"/>
        <v/>
      </c>
      <c r="AT194" s="201" t="str">
        <f t="shared" si="60"/>
        <v/>
      </c>
    </row>
    <row r="195" spans="2:46" s="203" customFormat="1" ht="15" customHeight="1" x14ac:dyDescent="0.3">
      <c r="B195" s="202">
        <f t="shared" si="66"/>
        <v>17</v>
      </c>
      <c r="C195" s="308">
        <f t="shared" si="53"/>
        <v>28.869999999999891</v>
      </c>
      <c r="D195" s="27">
        <v>4762.34</v>
      </c>
      <c r="E195" s="309">
        <f t="shared" si="54"/>
        <v>4745.34</v>
      </c>
      <c r="F195" s="9"/>
      <c r="G195" s="9"/>
      <c r="H195" s="310" t="str">
        <f t="shared" si="47"/>
        <v/>
      </c>
      <c r="I195" s="310" t="str">
        <f t="shared" si="61"/>
        <v xml:space="preserve">  </v>
      </c>
      <c r="J195" s="311" t="str">
        <f t="shared" si="55"/>
        <v/>
      </c>
      <c r="K195" s="312" t="str">
        <f t="shared" si="56"/>
        <v xml:space="preserve"> </v>
      </c>
      <c r="L195" s="312" t="str">
        <f t="shared" si="57"/>
        <v/>
      </c>
      <c r="M195" s="312" t="str">
        <f t="shared" si="48"/>
        <v/>
      </c>
      <c r="N195" s="313" t="str">
        <f t="shared" si="49"/>
        <v/>
      </c>
      <c r="O195" s="314" t="str">
        <f t="shared" si="50"/>
        <v/>
      </c>
      <c r="P195" s="315" t="str">
        <f t="shared" si="51"/>
        <v/>
      </c>
      <c r="Q195" s="316" t="str">
        <f t="shared" si="52"/>
        <v/>
      </c>
      <c r="R195" s="10" t="str">
        <f t="shared" si="65"/>
        <v/>
      </c>
      <c r="S195" s="310" t="str">
        <f t="shared" si="45"/>
        <v/>
      </c>
      <c r="T195" s="9"/>
      <c r="U195" s="8"/>
      <c r="V195" s="197" t="str">
        <f>IF(E195="","",ProjTvdAtBit(E195,F195,G195,H195,D195,W195,X195))</f>
        <v/>
      </c>
      <c r="W195" s="317" t="str">
        <f>IF(E195="","",ProjIncAtBit(F195,J195,C195,M195,AJ195,AK195,AI195,$U$13:$U$505))</f>
        <v/>
      </c>
      <c r="X195" s="412" t="str">
        <f>IF(E195="","",ProjAzmAtBit(F195,G195,J195,C195,M195,AJ195,AK195,N195,O195,AI195,$U$13:$U$505))</f>
        <v/>
      </c>
      <c r="Y195" s="569"/>
      <c r="Z195" s="571">
        <v>28.87</v>
      </c>
      <c r="AA195" s="468">
        <f t="shared" si="63"/>
        <v>90.716215896194939</v>
      </c>
      <c r="AB195" s="476" t="str">
        <f t="shared" si="64"/>
        <v/>
      </c>
      <c r="AC195" s="466"/>
      <c r="AD195" s="471"/>
      <c r="AE195" s="472"/>
      <c r="AI195" s="201">
        <f>IF(E195="","",ProjRollingMotorOut($Q$13:Q195,$M$13:M195))</f>
        <v>5.8385066364653389</v>
      </c>
      <c r="AJ195" s="409">
        <f>IF(OR(E195="",D195=""),0,ProjSlideMetersBetween(E195,D195,$R$13:$R$505,$S$13:$S$505,$U$13:$U$505))</f>
        <v>0</v>
      </c>
      <c r="AK195" s="409" t="str">
        <f>IF(U195="","",ProjParseTF(U195))</f>
        <v/>
      </c>
      <c r="AL195" s="213" t="str">
        <f>IF(E195="","",ProjCumN(AL194,E194,F194,G194,E195,F195,G195,FALSE))</f>
        <v/>
      </c>
      <c r="AM195" s="304" t="str">
        <f>IF(E195="","",ProjCumE(AM194,E194,F194,G194,E195,F195,G195,FALSE))</f>
        <v/>
      </c>
      <c r="AN195" s="303" t="str">
        <f t="shared" si="62"/>
        <v/>
      </c>
      <c r="AO195" s="303">
        <f>IF(E195="","",ProjActiveTargetMdEx(D195,W195,V195,ProjTargets_MD,ProjTargets_INC,ProjTargets_AZM,ProjTargets_TVD,F195,H195))</f>
        <v>6704.23</v>
      </c>
      <c r="AP195" s="201" t="str">
        <f>IF(OR(E195="",E195&lt;$U$2),"",ProjBitN(E195,F195,G195,AL195,D195,W195,X195))</f>
        <v/>
      </c>
      <c r="AQ195" s="201" t="str">
        <f>IF(OR(E195="",E195&lt;$U$2),"",ProjBitE(E195,F195,G195,AM195,D195,W195,X195))</f>
        <v/>
      </c>
      <c r="AR195" s="201" t="str">
        <f t="shared" si="58"/>
        <v/>
      </c>
      <c r="AS195" s="201" t="str">
        <f t="shared" si="59"/>
        <v/>
      </c>
      <c r="AT195" s="201" t="str">
        <f t="shared" si="60"/>
        <v/>
      </c>
    </row>
    <row r="196" spans="2:46" s="203" customFormat="1" ht="15" customHeight="1" x14ac:dyDescent="0.3">
      <c r="B196" s="202">
        <f t="shared" si="66"/>
        <v>17</v>
      </c>
      <c r="C196" s="308">
        <f t="shared" si="53"/>
        <v>28.840000000000146</v>
      </c>
      <c r="D196" s="27">
        <v>4791.18</v>
      </c>
      <c r="E196" s="309">
        <f t="shared" si="54"/>
        <v>4774.18</v>
      </c>
      <c r="F196" s="9"/>
      <c r="G196" s="9"/>
      <c r="H196" s="310" t="str">
        <f t="shared" si="47"/>
        <v/>
      </c>
      <c r="I196" s="310" t="str">
        <f t="shared" si="61"/>
        <v xml:space="preserve">  </v>
      </c>
      <c r="J196" s="311" t="str">
        <f t="shared" si="55"/>
        <v/>
      </c>
      <c r="K196" s="312" t="str">
        <f t="shared" si="56"/>
        <v xml:space="preserve"> </v>
      </c>
      <c r="L196" s="312" t="str">
        <f t="shared" si="57"/>
        <v/>
      </c>
      <c r="M196" s="312" t="str">
        <f t="shared" si="48"/>
        <v/>
      </c>
      <c r="N196" s="313" t="str">
        <f t="shared" si="49"/>
        <v/>
      </c>
      <c r="O196" s="314" t="str">
        <f t="shared" si="50"/>
        <v/>
      </c>
      <c r="P196" s="315" t="str">
        <f t="shared" si="51"/>
        <v/>
      </c>
      <c r="Q196" s="316" t="str">
        <f t="shared" si="52"/>
        <v/>
      </c>
      <c r="R196" s="10" t="str">
        <f t="shared" si="65"/>
        <v/>
      </c>
      <c r="S196" s="310" t="str">
        <f t="shared" si="45"/>
        <v/>
      </c>
      <c r="T196" s="9"/>
      <c r="U196" s="8"/>
      <c r="V196" s="197" t="str">
        <f>IF(E196="","",ProjTvdAtBit(E196,F196,G196,H196,D196,W196,X196))</f>
        <v/>
      </c>
      <c r="W196" s="317" t="str">
        <f>IF(E196="","",ProjIncAtBit(F196,J196,C196,M196,AJ196,AK196,AI196,$U$13:$U$505))</f>
        <v/>
      </c>
      <c r="X196" s="412" t="str">
        <f>IF(E196="","",ProjAzmAtBit(F196,G196,J196,C196,M196,AJ196,AK196,N196,O196,AI196,$U$13:$U$505))</f>
        <v/>
      </c>
      <c r="Y196" s="569"/>
      <c r="Z196" s="571">
        <v>28.84</v>
      </c>
      <c r="AA196" s="468">
        <f t="shared" si="63"/>
        <v>90.716215896194939</v>
      </c>
      <c r="AB196" s="476" t="str">
        <f t="shared" si="64"/>
        <v/>
      </c>
      <c r="AC196" s="466"/>
      <c r="AD196" s="471"/>
      <c r="AE196" s="472"/>
      <c r="AI196" s="201">
        <f>IF(E196="","",ProjRollingMotorOut($Q$13:Q196,$M$13:M196))</f>
        <v>5.8385066364653389</v>
      </c>
      <c r="AJ196" s="409">
        <f>IF(OR(E196="",D196=""),0,ProjSlideMetersBetween(E196,D196,$R$13:$R$505,$S$13:$S$505,$U$13:$U$505))</f>
        <v>0</v>
      </c>
      <c r="AK196" s="409" t="str">
        <f>IF(U196="","",ProjParseTF(U196))</f>
        <v/>
      </c>
      <c r="AL196" s="213" t="str">
        <f>IF(E196="","",ProjCumN(AL195,E195,F195,G195,E196,F196,G196,FALSE))</f>
        <v/>
      </c>
      <c r="AM196" s="304" t="str">
        <f>IF(E196="","",ProjCumE(AM195,E195,F195,G195,E196,F196,G196,FALSE))</f>
        <v/>
      </c>
      <c r="AN196" s="303" t="str">
        <f t="shared" si="62"/>
        <v/>
      </c>
      <c r="AO196" s="303">
        <f>IF(E196="","",ProjActiveTargetMdEx(D196,W196,V196,ProjTargets_MD,ProjTargets_INC,ProjTargets_AZM,ProjTargets_TVD,F196,H196))</f>
        <v>6704.23</v>
      </c>
      <c r="AP196" s="201" t="str">
        <f>IF(OR(E196="",E196&lt;$U$2),"",ProjBitN(E196,F196,G196,AL196,D196,W196,X196))</f>
        <v/>
      </c>
      <c r="AQ196" s="201" t="str">
        <f>IF(OR(E196="",E196&lt;$U$2),"",ProjBitE(E196,F196,G196,AM196,D196,W196,X196))</f>
        <v/>
      </c>
      <c r="AR196" s="201" t="str">
        <f t="shared" si="58"/>
        <v/>
      </c>
      <c r="AS196" s="201" t="str">
        <f t="shared" si="59"/>
        <v/>
      </c>
      <c r="AT196" s="201" t="str">
        <f t="shared" si="60"/>
        <v/>
      </c>
    </row>
    <row r="197" spans="2:46" s="203" customFormat="1" ht="15" customHeight="1" x14ac:dyDescent="0.3">
      <c r="B197" s="202">
        <f t="shared" si="66"/>
        <v>17</v>
      </c>
      <c r="C197" s="308">
        <f t="shared" si="53"/>
        <v>28.779999999999745</v>
      </c>
      <c r="D197" s="27">
        <v>4819.96</v>
      </c>
      <c r="E197" s="309">
        <f t="shared" si="54"/>
        <v>4802.96</v>
      </c>
      <c r="F197" s="9"/>
      <c r="G197" s="9"/>
      <c r="H197" s="310" t="str">
        <f t="shared" si="47"/>
        <v/>
      </c>
      <c r="I197" s="310" t="str">
        <f t="shared" si="61"/>
        <v xml:space="preserve">  </v>
      </c>
      <c r="J197" s="311" t="str">
        <f t="shared" si="55"/>
        <v/>
      </c>
      <c r="K197" s="312" t="str">
        <f t="shared" si="56"/>
        <v xml:space="preserve"> </v>
      </c>
      <c r="L197" s="312" t="str">
        <f t="shared" si="57"/>
        <v/>
      </c>
      <c r="M197" s="312" t="str">
        <f t="shared" si="48"/>
        <v/>
      </c>
      <c r="N197" s="313" t="str">
        <f t="shared" si="49"/>
        <v/>
      </c>
      <c r="O197" s="314" t="str">
        <f t="shared" si="50"/>
        <v/>
      </c>
      <c r="P197" s="315" t="str">
        <f t="shared" si="51"/>
        <v/>
      </c>
      <c r="Q197" s="316" t="str">
        <f t="shared" si="52"/>
        <v/>
      </c>
      <c r="R197" s="10" t="str">
        <f t="shared" si="65"/>
        <v/>
      </c>
      <c r="S197" s="310" t="str">
        <f t="shared" si="45"/>
        <v/>
      </c>
      <c r="T197" s="9"/>
      <c r="U197" s="8"/>
      <c r="V197" s="197" t="str">
        <f>IF(E197="","",ProjTvdAtBit(E197,F197,G197,H197,D197,W197,X197))</f>
        <v/>
      </c>
      <c r="W197" s="317" t="str">
        <f>IF(E197="","",ProjIncAtBit(F197,J197,C197,M197,AJ197,AK197,AI197,$U$13:$U$505))</f>
        <v/>
      </c>
      <c r="X197" s="412" t="str">
        <f>IF(E197="","",ProjAzmAtBit(F197,G197,J197,C197,M197,AJ197,AK197,N197,O197,AI197,$U$13:$U$505))</f>
        <v/>
      </c>
      <c r="Y197" s="569"/>
      <c r="Z197" s="571">
        <v>28.78</v>
      </c>
      <c r="AA197" s="468">
        <f t="shared" si="63"/>
        <v>90.716215896194939</v>
      </c>
      <c r="AB197" s="476" t="str">
        <f t="shared" si="64"/>
        <v/>
      </c>
      <c r="AC197" s="466"/>
      <c r="AD197" s="471"/>
      <c r="AE197" s="472"/>
      <c r="AI197" s="201">
        <f>IF(E197="","",ProjRollingMotorOut($Q$13:Q197,$M$13:M197))</f>
        <v>5.8385066364653389</v>
      </c>
      <c r="AJ197" s="409">
        <f>IF(OR(E197="",D197=""),0,ProjSlideMetersBetween(E197,D197,$R$13:$R$505,$S$13:$S$505,$U$13:$U$505))</f>
        <v>0</v>
      </c>
      <c r="AK197" s="409" t="str">
        <f>IF(U197="","",ProjParseTF(U197))</f>
        <v/>
      </c>
      <c r="AL197" s="213" t="str">
        <f>IF(E197="","",ProjCumN(AL196,E196,F196,G196,E197,F197,G197,FALSE))</f>
        <v/>
      </c>
      <c r="AM197" s="304" t="str">
        <f>IF(E197="","",ProjCumE(AM196,E196,F196,G196,E197,F197,G197,FALSE))</f>
        <v/>
      </c>
      <c r="AN197" s="303" t="str">
        <f t="shared" si="62"/>
        <v/>
      </c>
      <c r="AO197" s="303">
        <f>IF(E197="","",ProjActiveTargetMdEx(D197,W197,V197,ProjTargets_MD,ProjTargets_INC,ProjTargets_AZM,ProjTargets_TVD,F197,H197))</f>
        <v>6704.23</v>
      </c>
      <c r="AP197" s="201" t="str">
        <f>IF(OR(E197="",E197&lt;$U$2),"",ProjBitN(E197,F197,G197,AL197,D197,W197,X197))</f>
        <v/>
      </c>
      <c r="AQ197" s="201" t="str">
        <f>IF(OR(E197="",E197&lt;$U$2),"",ProjBitE(E197,F197,G197,AM197,D197,W197,X197))</f>
        <v/>
      </c>
      <c r="AR197" s="201" t="str">
        <f t="shared" si="58"/>
        <v/>
      </c>
      <c r="AS197" s="201" t="str">
        <f t="shared" si="59"/>
        <v/>
      </c>
      <c r="AT197" s="201" t="str">
        <f t="shared" si="60"/>
        <v/>
      </c>
    </row>
    <row r="198" spans="2:46" s="203" customFormat="1" ht="15" customHeight="1" x14ac:dyDescent="0.3">
      <c r="B198" s="202">
        <f t="shared" si="66"/>
        <v>17</v>
      </c>
      <c r="C198" s="308">
        <f t="shared" si="53"/>
        <v>28.75</v>
      </c>
      <c r="D198" s="27">
        <v>4848.71</v>
      </c>
      <c r="E198" s="309">
        <f t="shared" si="54"/>
        <v>4831.71</v>
      </c>
      <c r="F198" s="9"/>
      <c r="G198" s="9"/>
      <c r="H198" s="310" t="str">
        <f t="shared" si="47"/>
        <v/>
      </c>
      <c r="I198" s="310" t="str">
        <f t="shared" si="61"/>
        <v xml:space="preserve">  </v>
      </c>
      <c r="J198" s="311" t="str">
        <f t="shared" si="55"/>
        <v/>
      </c>
      <c r="K198" s="312" t="str">
        <f t="shared" si="56"/>
        <v xml:space="preserve"> </v>
      </c>
      <c r="L198" s="312" t="str">
        <f t="shared" si="57"/>
        <v/>
      </c>
      <c r="M198" s="312" t="str">
        <f t="shared" si="48"/>
        <v/>
      </c>
      <c r="N198" s="313" t="str">
        <f t="shared" si="49"/>
        <v/>
      </c>
      <c r="O198" s="314" t="str">
        <f t="shared" si="50"/>
        <v/>
      </c>
      <c r="P198" s="315" t="str">
        <f t="shared" si="51"/>
        <v/>
      </c>
      <c r="Q198" s="316" t="str">
        <f t="shared" si="52"/>
        <v/>
      </c>
      <c r="R198" s="10" t="str">
        <f t="shared" si="65"/>
        <v/>
      </c>
      <c r="S198" s="310" t="str">
        <f t="shared" si="45"/>
        <v/>
      </c>
      <c r="T198" s="9"/>
      <c r="U198" s="8"/>
      <c r="V198" s="197" t="str">
        <f>IF(E198="","",ProjTvdAtBit(E198,F198,G198,H198,D198,W198,X198))</f>
        <v/>
      </c>
      <c r="W198" s="317" t="str">
        <f>IF(E198="","",ProjIncAtBit(F198,J198,C198,M198,AJ198,AK198,AI198,$U$13:$U$505))</f>
        <v/>
      </c>
      <c r="X198" s="412" t="str">
        <f>IF(E198="","",ProjAzmAtBit(F198,G198,J198,C198,M198,AJ198,AK198,N198,O198,AI198,$U$13:$U$505))</f>
        <v/>
      </c>
      <c r="Y198" s="569"/>
      <c r="Z198" s="571">
        <v>28.75</v>
      </c>
      <c r="AA198" s="468">
        <f t="shared" si="63"/>
        <v>90.716215896194939</v>
      </c>
      <c r="AB198" s="476" t="str">
        <f t="shared" si="64"/>
        <v/>
      </c>
      <c r="AC198" s="466"/>
      <c r="AD198" s="471"/>
      <c r="AE198" s="472"/>
      <c r="AI198" s="201">
        <f>IF(E198="","",ProjRollingMotorOut($Q$13:Q198,$M$13:M198))</f>
        <v>5.8385066364653389</v>
      </c>
      <c r="AJ198" s="409">
        <f>IF(OR(E198="",D198=""),0,ProjSlideMetersBetween(E198,D198,$R$13:$R$505,$S$13:$S$505,$U$13:$U$505))</f>
        <v>0</v>
      </c>
      <c r="AK198" s="409" t="str">
        <f>IF(U198="","",ProjParseTF(U198))</f>
        <v/>
      </c>
      <c r="AL198" s="213" t="str">
        <f>IF(E198="","",ProjCumN(AL197,E197,F197,G197,E198,F198,G198,FALSE))</f>
        <v/>
      </c>
      <c r="AM198" s="304" t="str">
        <f>IF(E198="","",ProjCumE(AM197,E197,F197,G197,E198,F198,G198,FALSE))</f>
        <v/>
      </c>
      <c r="AN198" s="303" t="str">
        <f t="shared" si="62"/>
        <v/>
      </c>
      <c r="AO198" s="303">
        <f>IF(E198="","",ProjActiveTargetMdEx(D198,W198,V198,ProjTargets_MD,ProjTargets_INC,ProjTargets_AZM,ProjTargets_TVD,F198,H198))</f>
        <v>6704.23</v>
      </c>
      <c r="AP198" s="201" t="str">
        <f>IF(OR(E198="",E198&lt;$U$2),"",ProjBitN(E198,F198,G198,AL198,D198,W198,X198))</f>
        <v/>
      </c>
      <c r="AQ198" s="201" t="str">
        <f>IF(OR(E198="",E198&lt;$U$2),"",ProjBitE(E198,F198,G198,AM198,D198,W198,X198))</f>
        <v/>
      </c>
      <c r="AR198" s="201" t="str">
        <f t="shared" si="58"/>
        <v/>
      </c>
      <c r="AS198" s="201" t="str">
        <f t="shared" si="59"/>
        <v/>
      </c>
      <c r="AT198" s="201" t="str">
        <f t="shared" si="60"/>
        <v/>
      </c>
    </row>
    <row r="199" spans="2:46" s="203" customFormat="1" ht="15" customHeight="1" x14ac:dyDescent="0.3">
      <c r="B199" s="202">
        <f t="shared" si="66"/>
        <v>17</v>
      </c>
      <c r="C199" s="308">
        <f t="shared" si="53"/>
        <v>28.850000000000364</v>
      </c>
      <c r="D199" s="27">
        <v>4877.5600000000004</v>
      </c>
      <c r="E199" s="309">
        <f t="shared" si="54"/>
        <v>4860.5600000000004</v>
      </c>
      <c r="F199" s="9"/>
      <c r="G199" s="9"/>
      <c r="H199" s="310" t="str">
        <f t="shared" si="47"/>
        <v/>
      </c>
      <c r="I199" s="310" t="str">
        <f t="shared" si="61"/>
        <v xml:space="preserve">  </v>
      </c>
      <c r="J199" s="311" t="str">
        <f t="shared" si="55"/>
        <v/>
      </c>
      <c r="K199" s="312" t="str">
        <f t="shared" si="56"/>
        <v xml:space="preserve"> </v>
      </c>
      <c r="L199" s="312" t="str">
        <f t="shared" si="57"/>
        <v/>
      </c>
      <c r="M199" s="312" t="str">
        <f t="shared" si="48"/>
        <v/>
      </c>
      <c r="N199" s="313" t="str">
        <f t="shared" si="49"/>
        <v/>
      </c>
      <c r="O199" s="314" t="str">
        <f t="shared" si="50"/>
        <v/>
      </c>
      <c r="P199" s="315" t="str">
        <f t="shared" si="51"/>
        <v/>
      </c>
      <c r="Q199" s="316" t="str">
        <f t="shared" si="52"/>
        <v/>
      </c>
      <c r="R199" s="10" t="str">
        <f t="shared" si="65"/>
        <v/>
      </c>
      <c r="S199" s="310" t="str">
        <f t="shared" si="45"/>
        <v/>
      </c>
      <c r="T199" s="9"/>
      <c r="U199" s="8"/>
      <c r="V199" s="197" t="str">
        <f>IF(E199="","",ProjTvdAtBit(E199,F199,G199,H199,D199,W199,X199))</f>
        <v/>
      </c>
      <c r="W199" s="317" t="str">
        <f>IF(E199="","",ProjIncAtBit(F199,J199,C199,M199,AJ199,AK199,AI199,$U$13:$U$505))</f>
        <v/>
      </c>
      <c r="X199" s="412" t="str">
        <f>IF(E199="","",ProjAzmAtBit(F199,G199,J199,C199,M199,AJ199,AK199,N199,O199,AI199,$U$13:$U$505))</f>
        <v/>
      </c>
      <c r="Y199" s="569"/>
      <c r="Z199" s="571">
        <v>28.85</v>
      </c>
      <c r="AA199" s="468">
        <f t="shared" si="63"/>
        <v>90.716215896194939</v>
      </c>
      <c r="AB199" s="476" t="str">
        <f t="shared" si="64"/>
        <v/>
      </c>
      <c r="AC199" s="466"/>
      <c r="AD199" s="471"/>
      <c r="AE199" s="472"/>
      <c r="AI199" s="201">
        <f>IF(E199="","",ProjRollingMotorOut($Q$13:Q199,$M$13:M199))</f>
        <v>5.8385066364653389</v>
      </c>
      <c r="AJ199" s="409">
        <f>IF(OR(E199="",D199=""),0,ProjSlideMetersBetween(E199,D199,$R$13:$R$505,$S$13:$S$505,$U$13:$U$505))</f>
        <v>0</v>
      </c>
      <c r="AK199" s="409" t="str">
        <f>IF(U199="","",ProjParseTF(U199))</f>
        <v/>
      </c>
      <c r="AL199" s="213" t="str">
        <f>IF(E199="","",ProjCumN(AL198,E198,F198,G198,E199,F199,G199,FALSE))</f>
        <v/>
      </c>
      <c r="AM199" s="304" t="str">
        <f>IF(E199="","",ProjCumE(AM198,E198,F198,G198,E199,F199,G199,FALSE))</f>
        <v/>
      </c>
      <c r="AN199" s="303" t="str">
        <f t="shared" si="62"/>
        <v/>
      </c>
      <c r="AO199" s="303">
        <f>IF(E199="","",ProjActiveTargetMdEx(D199,W199,V199,ProjTargets_MD,ProjTargets_INC,ProjTargets_AZM,ProjTargets_TVD,F199,H199))</f>
        <v>6704.23</v>
      </c>
      <c r="AP199" s="201" t="str">
        <f>IF(OR(E199="",E199&lt;$U$2),"",ProjBitN(E199,F199,G199,AL199,D199,W199,X199))</f>
        <v/>
      </c>
      <c r="AQ199" s="201" t="str">
        <f>IF(OR(E199="",E199&lt;$U$2),"",ProjBitE(E199,F199,G199,AM199,D199,W199,X199))</f>
        <v/>
      </c>
      <c r="AR199" s="201" t="str">
        <f t="shared" si="58"/>
        <v/>
      </c>
      <c r="AS199" s="201" t="str">
        <f t="shared" si="59"/>
        <v/>
      </c>
      <c r="AT199" s="201" t="str">
        <f t="shared" si="60"/>
        <v/>
      </c>
    </row>
    <row r="200" spans="2:46" s="203" customFormat="1" ht="15" customHeight="1" x14ac:dyDescent="0.3">
      <c r="B200" s="202">
        <f t="shared" si="66"/>
        <v>17</v>
      </c>
      <c r="C200" s="308">
        <f t="shared" si="53"/>
        <v>28.869999999999891</v>
      </c>
      <c r="D200" s="27">
        <v>4906.43</v>
      </c>
      <c r="E200" s="309">
        <f t="shared" si="54"/>
        <v>4889.43</v>
      </c>
      <c r="F200" s="9"/>
      <c r="G200" s="9"/>
      <c r="H200" s="310" t="str">
        <f t="shared" si="47"/>
        <v/>
      </c>
      <c r="I200" s="310" t="str">
        <f t="shared" si="61"/>
        <v xml:space="preserve">  </v>
      </c>
      <c r="J200" s="311" t="str">
        <f t="shared" si="55"/>
        <v/>
      </c>
      <c r="K200" s="312" t="str">
        <f t="shared" si="56"/>
        <v xml:space="preserve"> </v>
      </c>
      <c r="L200" s="312" t="str">
        <f t="shared" si="57"/>
        <v/>
      </c>
      <c r="M200" s="312" t="str">
        <f t="shared" si="48"/>
        <v/>
      </c>
      <c r="N200" s="313" t="str">
        <f t="shared" si="49"/>
        <v/>
      </c>
      <c r="O200" s="314" t="str">
        <f t="shared" si="50"/>
        <v/>
      </c>
      <c r="P200" s="315" t="str">
        <f t="shared" si="51"/>
        <v/>
      </c>
      <c r="Q200" s="316" t="str">
        <f t="shared" si="52"/>
        <v/>
      </c>
      <c r="R200" s="10" t="str">
        <f t="shared" si="65"/>
        <v/>
      </c>
      <c r="S200" s="310" t="str">
        <f t="shared" si="45"/>
        <v/>
      </c>
      <c r="T200" s="9"/>
      <c r="U200" s="8"/>
      <c r="V200" s="197" t="str">
        <f>IF(E200="","",ProjTvdAtBit(E200,F200,G200,H200,D200,W200,X200))</f>
        <v/>
      </c>
      <c r="W200" s="317" t="str">
        <f>IF(E200="","",ProjIncAtBit(F200,J200,C200,M200,AJ200,AK200,AI200,$U$13:$U$505))</f>
        <v/>
      </c>
      <c r="X200" s="412" t="str">
        <f>IF(E200="","",ProjAzmAtBit(F200,G200,J200,C200,M200,AJ200,AK200,N200,O200,AI200,$U$13:$U$505))</f>
        <v/>
      </c>
      <c r="Y200" s="569"/>
      <c r="Z200" s="571">
        <v>28.87</v>
      </c>
      <c r="AA200" s="468">
        <f t="shared" si="63"/>
        <v>90.429722375059583</v>
      </c>
      <c r="AB200" s="476" t="str">
        <f t="shared" si="64"/>
        <v/>
      </c>
      <c r="AC200" s="466"/>
      <c r="AD200" s="471"/>
      <c r="AE200" s="472"/>
      <c r="AI200" s="201">
        <f>IF(E200="","",ProjRollingMotorOut($Q$13:Q200,$M$13:M200))</f>
        <v>5.8385066364653389</v>
      </c>
      <c r="AJ200" s="409">
        <f>IF(OR(E200="",D200=""),0,ProjSlideMetersBetween(E200,D200,$R$13:$R$505,$S$13:$S$505,$U$13:$U$505))</f>
        <v>0</v>
      </c>
      <c r="AK200" s="409" t="str">
        <f>IF(U200="","",ProjParseTF(U200))</f>
        <v/>
      </c>
      <c r="AL200" s="213" t="str">
        <f>IF(E200="","",ProjCumN(AL199,E199,F199,G199,E200,F200,G200,FALSE))</f>
        <v/>
      </c>
      <c r="AM200" s="304" t="str">
        <f>IF(E200="","",ProjCumE(AM199,E199,F199,G199,E200,F200,G200,FALSE))</f>
        <v/>
      </c>
      <c r="AN200" s="303" t="str">
        <f t="shared" si="62"/>
        <v/>
      </c>
      <c r="AO200" s="303">
        <f>IF(E200="","",ProjActiveTargetMdEx(D200,W200,V200,ProjTargets_MD,ProjTargets_INC,ProjTargets_AZM,ProjTargets_TVD,F200,H200))</f>
        <v>6704.23</v>
      </c>
      <c r="AP200" s="201" t="str">
        <f>IF(OR(E200="",E200&lt;$U$2),"",ProjBitN(E200,F200,G200,AL200,D200,W200,X200))</f>
        <v/>
      </c>
      <c r="AQ200" s="201" t="str">
        <f>IF(OR(E200="",E200&lt;$U$2),"",ProjBitE(E200,F200,G200,AM200,D200,W200,X200))</f>
        <v/>
      </c>
      <c r="AR200" s="201" t="str">
        <f t="shared" si="58"/>
        <v/>
      </c>
      <c r="AS200" s="201" t="str">
        <f t="shared" si="59"/>
        <v/>
      </c>
      <c r="AT200" s="201" t="str">
        <f t="shared" si="60"/>
        <v/>
      </c>
    </row>
    <row r="201" spans="2:46" s="203" customFormat="1" ht="15" customHeight="1" x14ac:dyDescent="0.3">
      <c r="B201" s="202">
        <f t="shared" si="66"/>
        <v>17</v>
      </c>
      <c r="C201" s="308">
        <f t="shared" si="53"/>
        <v>28.759999999999309</v>
      </c>
      <c r="D201" s="27">
        <v>4935.1899999999996</v>
      </c>
      <c r="E201" s="309">
        <f t="shared" si="54"/>
        <v>4918.1899999999996</v>
      </c>
      <c r="F201" s="9"/>
      <c r="G201" s="9"/>
      <c r="H201" s="310" t="str">
        <f t="shared" si="47"/>
        <v/>
      </c>
      <c r="I201" s="310" t="str">
        <f t="shared" si="61"/>
        <v xml:space="preserve">  </v>
      </c>
      <c r="J201" s="311" t="str">
        <f t="shared" si="55"/>
        <v/>
      </c>
      <c r="K201" s="312" t="str">
        <f t="shared" si="56"/>
        <v xml:space="preserve"> </v>
      </c>
      <c r="L201" s="312" t="str">
        <f t="shared" si="57"/>
        <v/>
      </c>
      <c r="M201" s="312" t="str">
        <f t="shared" si="48"/>
        <v/>
      </c>
      <c r="N201" s="313" t="str">
        <f t="shared" si="49"/>
        <v/>
      </c>
      <c r="O201" s="314" t="str">
        <f t="shared" si="50"/>
        <v/>
      </c>
      <c r="P201" s="315" t="str">
        <f t="shared" si="51"/>
        <v/>
      </c>
      <c r="Q201" s="316" t="str">
        <f t="shared" si="52"/>
        <v/>
      </c>
      <c r="R201" s="10" t="str">
        <f t="shared" si="65"/>
        <v/>
      </c>
      <c r="S201" s="310" t="str">
        <f t="shared" si="45"/>
        <v/>
      </c>
      <c r="T201" s="9"/>
      <c r="U201" s="8"/>
      <c r="V201" s="197" t="str">
        <f>IF(E201="","",ProjTvdAtBit(E201,F201,G201,H201,D201,W201,X201))</f>
        <v/>
      </c>
      <c r="W201" s="317" t="str">
        <f>IF(E201="","",ProjIncAtBit(F201,J201,C201,M201,AJ201,AK201,AI201,$U$13:$U$505))</f>
        <v/>
      </c>
      <c r="X201" s="412" t="str">
        <f>IF(E201="","",ProjAzmAtBit(F201,G201,J201,C201,M201,AJ201,AK201,N201,O201,AI201,$U$13:$U$505))</f>
        <v/>
      </c>
      <c r="Y201" s="569"/>
      <c r="Z201" s="571">
        <v>28.76</v>
      </c>
      <c r="AA201" s="468">
        <f t="shared" si="63"/>
        <v>90.429722375059583</v>
      </c>
      <c r="AB201" s="476" t="str">
        <f t="shared" si="64"/>
        <v/>
      </c>
      <c r="AC201" s="466"/>
      <c r="AD201" s="471"/>
      <c r="AE201" s="472"/>
      <c r="AI201" s="201">
        <f>IF(E201="","",ProjRollingMotorOut($Q$13:Q201,$M$13:M201))</f>
        <v>5.8385066364653389</v>
      </c>
      <c r="AJ201" s="409">
        <f>IF(OR(E201="",D201=""),0,ProjSlideMetersBetween(E201,D201,$R$13:$R$505,$S$13:$S$505,$U$13:$U$505))</f>
        <v>0</v>
      </c>
      <c r="AK201" s="409" t="str">
        <f>IF(U201="","",ProjParseTF(U201))</f>
        <v/>
      </c>
      <c r="AL201" s="213" t="str">
        <f>IF(E201="","",ProjCumN(AL200,E200,F200,G200,E201,F201,G201,FALSE))</f>
        <v/>
      </c>
      <c r="AM201" s="304" t="str">
        <f>IF(E201="","",ProjCumE(AM200,E200,F200,G200,E201,F201,G201,FALSE))</f>
        <v/>
      </c>
      <c r="AN201" s="303" t="str">
        <f t="shared" si="62"/>
        <v/>
      </c>
      <c r="AO201" s="303">
        <f>IF(E201="","",ProjActiveTargetMdEx(D201,W201,V201,ProjTargets_MD,ProjTargets_INC,ProjTargets_AZM,ProjTargets_TVD,F201,H201))</f>
        <v>6704.23</v>
      </c>
      <c r="AP201" s="201" t="str">
        <f>IF(OR(E201="",E201&lt;$U$2),"",ProjBitN(E201,F201,G201,AL201,D201,W201,X201))</f>
        <v/>
      </c>
      <c r="AQ201" s="201" t="str">
        <f>IF(OR(E201="",E201&lt;$U$2),"",ProjBitE(E201,F201,G201,AM201,D201,W201,X201))</f>
        <v/>
      </c>
      <c r="AR201" s="201" t="str">
        <f t="shared" si="58"/>
        <v/>
      </c>
      <c r="AS201" s="201" t="str">
        <f t="shared" si="59"/>
        <v/>
      </c>
      <c r="AT201" s="201" t="str">
        <f t="shared" si="60"/>
        <v/>
      </c>
    </row>
    <row r="202" spans="2:46" s="203" customFormat="1" ht="15" customHeight="1" x14ac:dyDescent="0.3">
      <c r="B202" s="202">
        <f t="shared" si="66"/>
        <v>17</v>
      </c>
      <c r="C202" s="308">
        <f t="shared" si="53"/>
        <v>28.789999999999964</v>
      </c>
      <c r="D202" s="27">
        <v>4963.9799999999996</v>
      </c>
      <c r="E202" s="309">
        <f t="shared" si="54"/>
        <v>4946.9799999999996</v>
      </c>
      <c r="F202" s="9"/>
      <c r="G202" s="9"/>
      <c r="H202" s="310" t="str">
        <f t="shared" si="47"/>
        <v/>
      </c>
      <c r="I202" s="310" t="str">
        <f t="shared" si="61"/>
        <v xml:space="preserve">  </v>
      </c>
      <c r="J202" s="311" t="str">
        <f t="shared" si="55"/>
        <v/>
      </c>
      <c r="K202" s="312" t="str">
        <f t="shared" si="56"/>
        <v xml:space="preserve"> </v>
      </c>
      <c r="L202" s="312" t="str">
        <f t="shared" si="57"/>
        <v/>
      </c>
      <c r="M202" s="312" t="str">
        <f t="shared" si="48"/>
        <v/>
      </c>
      <c r="N202" s="313" t="str">
        <f t="shared" si="49"/>
        <v/>
      </c>
      <c r="O202" s="314" t="str">
        <f t="shared" si="50"/>
        <v/>
      </c>
      <c r="P202" s="315" t="str">
        <f t="shared" si="51"/>
        <v/>
      </c>
      <c r="Q202" s="316" t="str">
        <f t="shared" si="52"/>
        <v/>
      </c>
      <c r="R202" s="10" t="str">
        <f t="shared" si="65"/>
        <v/>
      </c>
      <c r="S202" s="310" t="str">
        <f t="shared" si="45"/>
        <v/>
      </c>
      <c r="T202" s="9"/>
      <c r="U202" s="8"/>
      <c r="V202" s="197" t="str">
        <f>IF(E202="","",ProjTvdAtBit(E202,F202,G202,H202,D202,W202,X202))</f>
        <v/>
      </c>
      <c r="W202" s="317" t="str">
        <f>IF(E202="","",ProjIncAtBit(F202,J202,C202,M202,AJ202,AK202,AI202,$U$13:$U$505))</f>
        <v/>
      </c>
      <c r="X202" s="412" t="str">
        <f>IF(E202="","",ProjAzmAtBit(F202,G202,J202,C202,M202,AJ202,AK202,N202,O202,AI202,$U$13:$U$505))</f>
        <v/>
      </c>
      <c r="Y202" s="569"/>
      <c r="Z202" s="571">
        <v>28.79</v>
      </c>
      <c r="AA202" s="468">
        <f t="shared" si="63"/>
        <v>90.429722375059583</v>
      </c>
      <c r="AB202" s="476" t="str">
        <f t="shared" si="64"/>
        <v/>
      </c>
      <c r="AC202" s="466"/>
      <c r="AD202" s="471"/>
      <c r="AE202" s="472"/>
      <c r="AI202" s="201">
        <f>IF(E202="","",ProjRollingMotorOut($Q$13:Q202,$M$13:M202))</f>
        <v>5.8385066364653389</v>
      </c>
      <c r="AJ202" s="409">
        <f>IF(OR(E202="",D202=""),0,ProjSlideMetersBetween(E202,D202,$R$13:$R$505,$S$13:$S$505,$U$13:$U$505))</f>
        <v>0</v>
      </c>
      <c r="AK202" s="409" t="str">
        <f>IF(U202="","",ProjParseTF(U202))</f>
        <v/>
      </c>
      <c r="AL202" s="213" t="str">
        <f>IF(E202="","",ProjCumN(AL201,E201,F201,G201,E202,F202,G202,FALSE))</f>
        <v/>
      </c>
      <c r="AM202" s="304" t="str">
        <f>IF(E202="","",ProjCumE(AM201,E201,F201,G201,E202,F202,G202,FALSE))</f>
        <v/>
      </c>
      <c r="AN202" s="303" t="str">
        <f t="shared" si="62"/>
        <v/>
      </c>
      <c r="AO202" s="303">
        <f>IF(E202="","",ProjActiveTargetMdEx(D202,W202,V202,ProjTargets_MD,ProjTargets_INC,ProjTargets_AZM,ProjTargets_TVD,F202,H202))</f>
        <v>6704.23</v>
      </c>
      <c r="AP202" s="201" t="str">
        <f>IF(OR(E202="",E202&lt;$U$2),"",ProjBitN(E202,F202,G202,AL202,D202,W202,X202))</f>
        <v/>
      </c>
      <c r="AQ202" s="201" t="str">
        <f>IF(OR(E202="",E202&lt;$U$2),"",ProjBitE(E202,F202,G202,AM202,D202,W202,X202))</f>
        <v/>
      </c>
      <c r="AR202" s="201" t="str">
        <f t="shared" si="58"/>
        <v/>
      </c>
      <c r="AS202" s="201" t="str">
        <f t="shared" si="59"/>
        <v/>
      </c>
      <c r="AT202" s="201" t="str">
        <f t="shared" si="60"/>
        <v/>
      </c>
    </row>
    <row r="203" spans="2:46" s="203" customFormat="1" ht="15" customHeight="1" x14ac:dyDescent="0.3">
      <c r="B203" s="202">
        <f t="shared" si="66"/>
        <v>17</v>
      </c>
      <c r="C203" s="308">
        <f t="shared" si="53"/>
        <v>28.880000000000109</v>
      </c>
      <c r="D203" s="27">
        <v>4992.8599999999997</v>
      </c>
      <c r="E203" s="309">
        <f t="shared" si="54"/>
        <v>4975.8599999999997</v>
      </c>
      <c r="F203" s="9"/>
      <c r="G203" s="9"/>
      <c r="H203" s="310" t="str">
        <f t="shared" si="47"/>
        <v/>
      </c>
      <c r="I203" s="310" t="str">
        <f t="shared" si="61"/>
        <v xml:space="preserve">  </v>
      </c>
      <c r="J203" s="311" t="str">
        <f t="shared" si="55"/>
        <v/>
      </c>
      <c r="K203" s="312" t="str">
        <f t="shared" si="56"/>
        <v xml:space="preserve"> </v>
      </c>
      <c r="L203" s="312" t="str">
        <f t="shared" si="57"/>
        <v/>
      </c>
      <c r="M203" s="312" t="str">
        <f t="shared" si="48"/>
        <v/>
      </c>
      <c r="N203" s="313" t="str">
        <f t="shared" si="49"/>
        <v/>
      </c>
      <c r="O203" s="314" t="str">
        <f t="shared" si="50"/>
        <v/>
      </c>
      <c r="P203" s="315" t="str">
        <f t="shared" si="51"/>
        <v/>
      </c>
      <c r="Q203" s="316" t="str">
        <f t="shared" si="52"/>
        <v/>
      </c>
      <c r="R203" s="10" t="str">
        <f t="shared" si="65"/>
        <v/>
      </c>
      <c r="S203" s="310" t="str">
        <f t="shared" ref="S203:S266" si="67">IF(T203="","",SUM(R203+T203))</f>
        <v/>
      </c>
      <c r="T203" s="9"/>
      <c r="U203" s="8"/>
      <c r="V203" s="197" t="str">
        <f>IF(E203="","",ProjTvdAtBit(E203,F203,G203,H203,D203,W203,X203))</f>
        <v/>
      </c>
      <c r="W203" s="317" t="str">
        <f>IF(E203="","",ProjIncAtBit(F203,J203,C203,M203,AJ203,AK203,AI203,$U$13:$U$505))</f>
        <v/>
      </c>
      <c r="X203" s="412" t="str">
        <f>IF(E203="","",ProjAzmAtBit(F203,G203,J203,C203,M203,AJ203,AK203,N203,O203,AI203,$U$13:$U$505))</f>
        <v/>
      </c>
      <c r="Y203" s="569"/>
      <c r="Z203" s="571">
        <v>28.88</v>
      </c>
      <c r="AA203" s="468">
        <f t="shared" si="63"/>
        <v>90.429722375059583</v>
      </c>
      <c r="AB203" s="476" t="str">
        <f t="shared" si="64"/>
        <v/>
      </c>
      <c r="AC203" s="466"/>
      <c r="AD203" s="471"/>
      <c r="AE203" s="472"/>
      <c r="AI203" s="201">
        <f>IF(E203="","",ProjRollingMotorOut($Q$13:Q203,$M$13:M203))</f>
        <v>5.8385066364653389</v>
      </c>
      <c r="AJ203" s="409">
        <f>IF(OR(E203="",D203=""),0,ProjSlideMetersBetween(E203,D203,$R$13:$R$505,$S$13:$S$505,$U$13:$U$505))</f>
        <v>0</v>
      </c>
      <c r="AK203" s="409" t="str">
        <f>IF(U203="","",ProjParseTF(U203))</f>
        <v/>
      </c>
      <c r="AL203" s="213" t="str">
        <f>IF(E203="","",ProjCumN(AL202,E202,F202,G202,E203,F203,G203,FALSE))</f>
        <v/>
      </c>
      <c r="AM203" s="304" t="str">
        <f>IF(E203="","",ProjCumE(AM202,E202,F202,G202,E203,F203,G203,FALSE))</f>
        <v/>
      </c>
      <c r="AN203" s="303" t="str">
        <f t="shared" si="62"/>
        <v/>
      </c>
      <c r="AO203" s="303">
        <f>IF(E203="","",ProjActiveTargetMdEx(D203,W203,V203,ProjTargets_MD,ProjTargets_INC,ProjTargets_AZM,ProjTargets_TVD,F203,H203))</f>
        <v>6704.23</v>
      </c>
      <c r="AP203" s="201" t="str">
        <f>IF(OR(E203="",E203&lt;$U$2),"",ProjBitN(E203,F203,G203,AL203,D203,W203,X203))</f>
        <v/>
      </c>
      <c r="AQ203" s="201" t="str">
        <f>IF(OR(E203="",E203&lt;$U$2),"",ProjBitE(E203,F203,G203,AM203,D203,W203,X203))</f>
        <v/>
      </c>
      <c r="AR203" s="201" t="str">
        <f t="shared" si="58"/>
        <v/>
      </c>
      <c r="AS203" s="201" t="str">
        <f t="shared" si="59"/>
        <v/>
      </c>
      <c r="AT203" s="201" t="str">
        <f t="shared" si="60"/>
        <v/>
      </c>
    </row>
    <row r="204" spans="2:46" s="203" customFormat="1" ht="15" customHeight="1" x14ac:dyDescent="0.3">
      <c r="B204" s="202">
        <f t="shared" ref="B204:B267" si="68">IF(ISBLANK(D204),"",B203)</f>
        <v>17</v>
      </c>
      <c r="C204" s="308">
        <f t="shared" si="53"/>
        <v>28.8100000000004</v>
      </c>
      <c r="D204" s="27">
        <v>5021.67</v>
      </c>
      <c r="E204" s="309">
        <f t="shared" si="54"/>
        <v>5004.67</v>
      </c>
      <c r="F204" s="9"/>
      <c r="G204" s="9"/>
      <c r="H204" s="310" t="str">
        <f t="shared" ref="H204:H267" si="69">IF(ISNUMBER(F204),COS(((F204+F203)/2)*(PI()/180))*(E204-E203)+H203,"")</f>
        <v/>
      </c>
      <c r="I204" s="310" t="str">
        <f t="shared" si="61"/>
        <v xml:space="preserve">  </v>
      </c>
      <c r="J204" s="311" t="str">
        <f t="shared" si="55"/>
        <v/>
      </c>
      <c r="K204" s="312" t="str">
        <f t="shared" si="56"/>
        <v xml:space="preserve"> </v>
      </c>
      <c r="L204" s="312" t="str">
        <f t="shared" si="57"/>
        <v/>
      </c>
      <c r="M204" s="312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13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14" t="str">
        <f t="shared" ref="O204:O267" si="72">IF(F204="","",IF(N204="","",IF(F204&lt;5,"Mag",IF(L204&lt;0,"L",IF(N204=0,"HS",IF(N204=360,"HS",IF(N204=180,"LS","R")))))))</f>
        <v/>
      </c>
      <c r="P204" s="315" t="str">
        <f t="shared" ref="P204:P267" si="73">IF(F204="","",IF(M204="","",SUM((F204-F203)/M204)))</f>
        <v/>
      </c>
      <c r="Q204" s="316" t="str">
        <f t="shared" ref="Q204:Q267" si="74">IF(ISBLANK(F204),"",IF(J204="", "", IF(M204="","",SUM(C204*J204/M204))))</f>
        <v/>
      </c>
      <c r="R204" s="10" t="str">
        <f t="shared" si="65"/>
        <v/>
      </c>
      <c r="S204" s="310" t="str">
        <f t="shared" si="67"/>
        <v/>
      </c>
      <c r="T204" s="9"/>
      <c r="U204" s="8"/>
      <c r="V204" s="197" t="str">
        <f>IF(E204="","",ProjTvdAtBit(E204,F204,G204,H204,D204,W204,X204))</f>
        <v/>
      </c>
      <c r="W204" s="317" t="str">
        <f>IF(E204="","",ProjIncAtBit(F204,J204,C204,M204,AJ204,AK204,AI204,$U$13:$U$505))</f>
        <v/>
      </c>
      <c r="X204" s="412" t="str">
        <f>IF(E204="","",ProjAzmAtBit(F204,G204,J204,C204,M204,AJ204,AK204,N204,O204,AI204,$U$13:$U$505))</f>
        <v/>
      </c>
      <c r="Y204" s="569"/>
      <c r="Z204" s="571">
        <v>28.81</v>
      </c>
      <c r="AA204" s="468">
        <f t="shared" si="63"/>
        <v>90.429722375059583</v>
      </c>
      <c r="AB204" s="476" t="str">
        <f t="shared" si="64"/>
        <v/>
      </c>
      <c r="AC204" s="466"/>
      <c r="AD204" s="471"/>
      <c r="AE204" s="472"/>
      <c r="AI204" s="201">
        <f>IF(E204="","",ProjRollingMotorOut($Q$13:Q204,$M$13:M204))</f>
        <v>5.8385066364653389</v>
      </c>
      <c r="AJ204" s="409">
        <f>IF(OR(E204="",D204=""),0,ProjSlideMetersBetween(E204,D204,$R$13:$R$505,$S$13:$S$505,$U$13:$U$505))</f>
        <v>0</v>
      </c>
      <c r="AK204" s="409" t="str">
        <f>IF(U204="","",ProjParseTF(U204))</f>
        <v/>
      </c>
      <c r="AL204" s="213" t="str">
        <f>IF(E204="","",ProjCumN(AL203,E203,F203,G203,E204,F204,G204,FALSE))</f>
        <v/>
      </c>
      <c r="AM204" s="304" t="str">
        <f>IF(E204="","",ProjCumE(AM203,E203,F203,G203,E204,F204,G204,FALSE))</f>
        <v/>
      </c>
      <c r="AN204" s="303" t="str">
        <f t="shared" si="62"/>
        <v/>
      </c>
      <c r="AO204" s="303">
        <f>IF(E204="","",ProjActiveTargetMdEx(D204,W204,V204,ProjTargets_MD,ProjTargets_INC,ProjTargets_AZM,ProjTargets_TVD,F204,H204))</f>
        <v>6704.23</v>
      </c>
      <c r="AP204" s="201" t="str">
        <f>IF(OR(E204="",E204&lt;$U$2),"",ProjBitN(E204,F204,G204,AL204,D204,W204,X204))</f>
        <v/>
      </c>
      <c r="AQ204" s="201" t="str">
        <f>IF(OR(E204="",E204&lt;$U$2),"",ProjBitE(E204,F204,G204,AM204,D204,W204,X204))</f>
        <v/>
      </c>
      <c r="AR204" s="201" t="str">
        <f t="shared" si="58"/>
        <v/>
      </c>
      <c r="AS204" s="201" t="str">
        <f t="shared" si="59"/>
        <v/>
      </c>
      <c r="AT204" s="201" t="str">
        <f t="shared" si="60"/>
        <v/>
      </c>
    </row>
    <row r="205" spans="2:46" s="203" customFormat="1" ht="15" customHeight="1" x14ac:dyDescent="0.3">
      <c r="B205" s="202">
        <f t="shared" si="68"/>
        <v>17</v>
      </c>
      <c r="C205" s="308">
        <f t="shared" ref="C205:C268" si="75">IF(ISBLANK(D205),"",D205-D204)</f>
        <v>28.800000000000182</v>
      </c>
      <c r="D205" s="27">
        <v>5050.47</v>
      </c>
      <c r="E205" s="309">
        <f t="shared" ref="E205:E268" si="76">IF(D205="","",(ROUND(SUM(D205-B205),2)))</f>
        <v>5033.47</v>
      </c>
      <c r="F205" s="9"/>
      <c r="G205" s="9"/>
      <c r="H205" s="310" t="str">
        <f t="shared" si="69"/>
        <v/>
      </c>
      <c r="I205" s="310" t="str">
        <f t="shared" si="61"/>
        <v xml:space="preserve">  </v>
      </c>
      <c r="J205" s="311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12" t="str">
        <f t="shared" ref="K205:K268" si="78">IF(F205=0," ",SUM(F205-F204)/SUM(E205-E204)*30)</f>
        <v xml:space="preserve"> </v>
      </c>
      <c r="L205" s="312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12" t="str">
        <f t="shared" si="70"/>
        <v/>
      </c>
      <c r="N205" s="313" t="str">
        <f t="shared" si="71"/>
        <v/>
      </c>
      <c r="O205" s="314" t="str">
        <f t="shared" si="72"/>
        <v/>
      </c>
      <c r="P205" s="315" t="str">
        <f t="shared" si="73"/>
        <v/>
      </c>
      <c r="Q205" s="316" t="str">
        <f t="shared" si="74"/>
        <v/>
      </c>
      <c r="R205" s="10" t="str">
        <f t="shared" si="65"/>
        <v/>
      </c>
      <c r="S205" s="310" t="str">
        <f t="shared" si="67"/>
        <v/>
      </c>
      <c r="T205" s="9"/>
      <c r="U205" s="8"/>
      <c r="V205" s="197" t="str">
        <f>IF(E205="","",ProjTvdAtBit(E205,F205,G205,H205,D205,W205,X205))</f>
        <v/>
      </c>
      <c r="W205" s="317" t="str">
        <f>IF(E205="","",ProjIncAtBit(F205,J205,C205,M205,AJ205,AK205,AI205,$U$13:$U$505))</f>
        <v/>
      </c>
      <c r="X205" s="412" t="str">
        <f>IF(E205="","",ProjAzmAtBit(F205,G205,J205,C205,M205,AJ205,AK205,N205,O205,AI205,$U$13:$U$505))</f>
        <v/>
      </c>
      <c r="Y205" s="569"/>
      <c r="Z205" s="571">
        <v>28.8</v>
      </c>
      <c r="AA205" s="468">
        <f t="shared" si="63"/>
        <v>90.429722375059583</v>
      </c>
      <c r="AB205" s="476" t="str">
        <f t="shared" si="64"/>
        <v/>
      </c>
      <c r="AC205" s="466"/>
      <c r="AD205" s="471"/>
      <c r="AE205" s="472"/>
      <c r="AI205" s="201">
        <f>IF(E205="","",ProjRollingMotorOut($Q$13:Q205,$M$13:M205))</f>
        <v>5.8385066364653389</v>
      </c>
      <c r="AJ205" s="409">
        <f>IF(OR(E205="",D205=""),0,ProjSlideMetersBetween(E205,D205,$R$13:$R$505,$S$13:$S$505,$U$13:$U$505))</f>
        <v>0</v>
      </c>
      <c r="AK205" s="409" t="str">
        <f>IF(U205="","",ProjParseTF(U205))</f>
        <v/>
      </c>
      <c r="AL205" s="213" t="str">
        <f>IF(E205="","",ProjCumN(AL204,E204,F204,G204,E205,F205,G205,FALSE))</f>
        <v/>
      </c>
      <c r="AM205" s="304" t="str">
        <f>IF(E205="","",ProjCumE(AM204,E204,F204,G204,E205,F205,G205,FALSE))</f>
        <v/>
      </c>
      <c r="AN205" s="303" t="str">
        <f t="shared" si="62"/>
        <v/>
      </c>
      <c r="AO205" s="303">
        <f>IF(E205="","",ProjActiveTargetMdEx(D205,W205,V205,ProjTargets_MD,ProjTargets_INC,ProjTargets_AZM,ProjTargets_TVD,F205,H205))</f>
        <v>6704.23</v>
      </c>
      <c r="AP205" s="201" t="str">
        <f>IF(OR(E205="",E205&lt;$U$2),"",ProjBitN(E205,F205,G205,AL205,D205,W205,X205))</f>
        <v/>
      </c>
      <c r="AQ205" s="201" t="str">
        <f>IF(OR(E205="",E205&lt;$U$2),"",ProjBitE(E205,F205,G205,AM205,D205,W205,X205))</f>
        <v/>
      </c>
      <c r="AR205" s="201" t="str">
        <f t="shared" ref="AR205:AR268" si="80">_xlfn.SINGLE(IF(OR(E205="",E205&lt;_xlfn.SINGLE(ProjBuildStartMd),AO205=""),"",ProjBurr(D205,W205,X205,AI205,C205,ProjTargets_MD,ProjTargets_INC,ProjTargets_AZM,ProjTargets_TVD,V205)))</f>
        <v/>
      </c>
      <c r="AS205" s="201" t="str">
        <f t="shared" ref="AS205:AS268" si="81">_xlfn.SINGLE(IF(OR(E205="",E205&lt;_xlfn.SINGLE(ProjBuildStartMd),AO205=""),"",ProjMetersToSlide(D205,W205,X205,AI205,C205,ProjTargets_MD,ProjTargets_INC,ProjTargets_AZM,ProjTargets_TVD,V205)))</f>
        <v/>
      </c>
      <c r="AT205" s="201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3" customFormat="1" ht="15" customHeight="1" x14ac:dyDescent="0.3">
      <c r="B206" s="202">
        <f t="shared" si="68"/>
        <v>17</v>
      </c>
      <c r="C206" s="308">
        <f t="shared" si="75"/>
        <v>28.789999999999964</v>
      </c>
      <c r="D206" s="27">
        <v>5079.26</v>
      </c>
      <c r="E206" s="309">
        <f t="shared" si="76"/>
        <v>5062.26</v>
      </c>
      <c r="F206" s="9"/>
      <c r="G206" s="9"/>
      <c r="H206" s="310" t="str">
        <f t="shared" si="69"/>
        <v/>
      </c>
      <c r="I206" s="310" t="str">
        <f t="shared" ref="I206:I269" si="83">IF(ISBLANK(F206),"  ",H206-$R$4)</f>
        <v xml:space="preserve">  </v>
      </c>
      <c r="J206" s="311" t="str">
        <f t="shared" si="77"/>
        <v/>
      </c>
      <c r="K206" s="312" t="str">
        <f t="shared" si="78"/>
        <v xml:space="preserve"> </v>
      </c>
      <c r="L206" s="312" t="str">
        <f t="shared" si="79"/>
        <v/>
      </c>
      <c r="M206" s="312" t="str">
        <f t="shared" si="70"/>
        <v/>
      </c>
      <c r="N206" s="313" t="str">
        <f t="shared" si="71"/>
        <v/>
      </c>
      <c r="O206" s="314" t="str">
        <f t="shared" si="72"/>
        <v/>
      </c>
      <c r="P206" s="315" t="str">
        <f t="shared" si="73"/>
        <v/>
      </c>
      <c r="Q206" s="316" t="str">
        <f t="shared" si="74"/>
        <v/>
      </c>
      <c r="R206" s="10" t="str">
        <f t="shared" si="65"/>
        <v/>
      </c>
      <c r="S206" s="310" t="str">
        <f t="shared" si="67"/>
        <v/>
      </c>
      <c r="T206" s="9"/>
      <c r="U206" s="8"/>
      <c r="V206" s="197" t="str">
        <f>IF(E206="","",ProjTvdAtBit(E206,F206,G206,H206,D206,W206,X206))</f>
        <v/>
      </c>
      <c r="W206" s="317" t="str">
        <f>IF(E206="","",ProjIncAtBit(F206,J206,C206,M206,AJ206,AK206,AI206,$U$13:$U$505))</f>
        <v/>
      </c>
      <c r="X206" s="412" t="str">
        <f>IF(E206="","",ProjAzmAtBit(F206,G206,J206,C206,M206,AJ206,AK206,N206,O206,AI206,$U$13:$U$505))</f>
        <v/>
      </c>
      <c r="Y206" s="569"/>
      <c r="Z206" s="571">
        <v>28.79</v>
      </c>
      <c r="AA206" s="468">
        <f t="shared" si="63"/>
        <v>90.429722375059583</v>
      </c>
      <c r="AB206" s="476" t="str">
        <f t="shared" si="64"/>
        <v/>
      </c>
      <c r="AC206" s="466"/>
      <c r="AD206" s="471"/>
      <c r="AE206" s="472"/>
      <c r="AI206" s="201">
        <f>IF(E206="","",ProjRollingMotorOut($Q$13:Q206,$M$13:M206))</f>
        <v>5.8385066364653389</v>
      </c>
      <c r="AJ206" s="409">
        <f>IF(OR(E206="",D206=""),0,ProjSlideMetersBetween(E206,D206,$R$13:$R$505,$S$13:$S$505,$U$13:$U$505))</f>
        <v>0</v>
      </c>
      <c r="AK206" s="409" t="str">
        <f>IF(U206="","",ProjParseTF(U206))</f>
        <v/>
      </c>
      <c r="AL206" s="213" t="str">
        <f>IF(E206="","",ProjCumN(AL205,E205,F205,G205,E206,F206,G206,FALSE))</f>
        <v/>
      </c>
      <c r="AM206" s="304" t="str">
        <f>IF(E206="","",ProjCumE(AM205,E205,F205,G205,E206,F206,G206,FALSE))</f>
        <v/>
      </c>
      <c r="AN206" s="303" t="str">
        <f t="shared" ref="AN206:AN269" si="84">IF(X206="","",X206)</f>
        <v/>
      </c>
      <c r="AO206" s="303">
        <f>IF(E206="","",ProjActiveTargetMdEx(D206,W206,V206,ProjTargets_MD,ProjTargets_INC,ProjTargets_AZM,ProjTargets_TVD,F206,H206))</f>
        <v>6704.23</v>
      </c>
      <c r="AP206" s="201" t="str">
        <f>IF(OR(E206="",E206&lt;$U$2),"",ProjBitN(E206,F206,G206,AL206,D206,W206,X206))</f>
        <v/>
      </c>
      <c r="AQ206" s="201" t="str">
        <f>IF(OR(E206="",E206&lt;$U$2),"",ProjBitE(E206,F206,G206,AM206,D206,W206,X206))</f>
        <v/>
      </c>
      <c r="AR206" s="201" t="str">
        <f t="shared" si="80"/>
        <v/>
      </c>
      <c r="AS206" s="201" t="str">
        <f t="shared" si="81"/>
        <v/>
      </c>
      <c r="AT206" s="201" t="str">
        <f t="shared" si="82"/>
        <v/>
      </c>
    </row>
    <row r="207" spans="2:46" s="203" customFormat="1" ht="15" customHeight="1" x14ac:dyDescent="0.3">
      <c r="B207" s="202">
        <f t="shared" si="68"/>
        <v>17</v>
      </c>
      <c r="C207" s="308">
        <f t="shared" si="75"/>
        <v>28.769999999999527</v>
      </c>
      <c r="D207" s="27">
        <v>5108.03</v>
      </c>
      <c r="E207" s="309">
        <f t="shared" si="76"/>
        <v>5091.03</v>
      </c>
      <c r="F207" s="9"/>
      <c r="G207" s="9"/>
      <c r="H207" s="310" t="str">
        <f t="shared" si="69"/>
        <v/>
      </c>
      <c r="I207" s="310" t="str">
        <f t="shared" si="83"/>
        <v xml:space="preserve">  </v>
      </c>
      <c r="J207" s="311" t="str">
        <f t="shared" si="77"/>
        <v/>
      </c>
      <c r="K207" s="312" t="str">
        <f t="shared" si="78"/>
        <v xml:space="preserve"> </v>
      </c>
      <c r="L207" s="312" t="str">
        <f t="shared" si="79"/>
        <v/>
      </c>
      <c r="M207" s="312" t="str">
        <f t="shared" si="70"/>
        <v/>
      </c>
      <c r="N207" s="313" t="str">
        <f t="shared" si="71"/>
        <v/>
      </c>
      <c r="O207" s="314" t="str">
        <f t="shared" si="72"/>
        <v/>
      </c>
      <c r="P207" s="315" t="str">
        <f t="shared" si="73"/>
        <v/>
      </c>
      <c r="Q207" s="316" t="str">
        <f t="shared" si="74"/>
        <v/>
      </c>
      <c r="R207" s="10" t="str">
        <f t="shared" si="65"/>
        <v/>
      </c>
      <c r="S207" s="310" t="str">
        <f t="shared" si="67"/>
        <v/>
      </c>
      <c r="T207" s="9"/>
      <c r="U207" s="8"/>
      <c r="V207" s="197" t="str">
        <f>IF(E207="","",ProjTvdAtBit(E207,F207,G207,H207,D207,W207,X207))</f>
        <v/>
      </c>
      <c r="W207" s="317" t="str">
        <f>IF(E207="","",ProjIncAtBit(F207,J207,C207,M207,AJ207,AK207,AI207,$U$13:$U$505))</f>
        <v/>
      </c>
      <c r="X207" s="412" t="str">
        <f>IF(E207="","",ProjAzmAtBit(F207,G207,J207,C207,M207,AJ207,AK207,N207,O207,AI207,$U$13:$U$505))</f>
        <v/>
      </c>
      <c r="Y207" s="569"/>
      <c r="Z207" s="571">
        <v>28.77</v>
      </c>
      <c r="AA207" s="468">
        <f t="shared" si="63"/>
        <v>89.283784103805061</v>
      </c>
      <c r="AB207" s="476" t="str">
        <f t="shared" si="64"/>
        <v/>
      </c>
      <c r="AC207" s="466"/>
      <c r="AD207" s="471"/>
      <c r="AE207" s="472"/>
      <c r="AI207" s="201">
        <f>IF(E207="","",ProjRollingMotorOut($Q$13:Q207,$M$13:M207))</f>
        <v>5.8385066364653389</v>
      </c>
      <c r="AJ207" s="409">
        <f>IF(OR(E207="",D207=""),0,ProjSlideMetersBetween(E207,D207,$R$13:$R$505,$S$13:$S$505,$U$13:$U$505))</f>
        <v>0</v>
      </c>
      <c r="AK207" s="409" t="str">
        <f>IF(U207="","",ProjParseTF(U207))</f>
        <v/>
      </c>
      <c r="AL207" s="213" t="str">
        <f>IF(E207="","",ProjCumN(AL206,E206,F206,G206,E207,F207,G207,FALSE))</f>
        <v/>
      </c>
      <c r="AM207" s="304" t="str">
        <f>IF(E207="","",ProjCumE(AM206,E206,F206,G206,E207,F207,G207,FALSE))</f>
        <v/>
      </c>
      <c r="AN207" s="303" t="str">
        <f t="shared" si="84"/>
        <v/>
      </c>
      <c r="AO207" s="303">
        <f>IF(E207="","",ProjActiveTargetMdEx(D207,W207,V207,ProjTargets_MD,ProjTargets_INC,ProjTargets_AZM,ProjTargets_TVD,F207,H207))</f>
        <v>6704.23</v>
      </c>
      <c r="AP207" s="201" t="str">
        <f>IF(OR(E207="",E207&lt;$U$2),"",ProjBitN(E207,F207,G207,AL207,D207,W207,X207))</f>
        <v/>
      </c>
      <c r="AQ207" s="201" t="str">
        <f>IF(OR(E207="",E207&lt;$U$2),"",ProjBitE(E207,F207,G207,AM207,D207,W207,X207))</f>
        <v/>
      </c>
      <c r="AR207" s="201" t="str">
        <f t="shared" si="80"/>
        <v/>
      </c>
      <c r="AS207" s="201" t="str">
        <f t="shared" si="81"/>
        <v/>
      </c>
      <c r="AT207" s="201" t="str">
        <f t="shared" si="82"/>
        <v/>
      </c>
    </row>
    <row r="208" spans="2:46" s="203" customFormat="1" ht="15" customHeight="1" x14ac:dyDescent="0.3">
      <c r="B208" s="202">
        <f t="shared" si="68"/>
        <v>17</v>
      </c>
      <c r="C208" s="308">
        <f t="shared" si="75"/>
        <v>28.740000000000691</v>
      </c>
      <c r="D208" s="27">
        <v>5136.7700000000004</v>
      </c>
      <c r="E208" s="309">
        <f t="shared" si="76"/>
        <v>5119.7700000000004</v>
      </c>
      <c r="F208" s="9"/>
      <c r="G208" s="9"/>
      <c r="H208" s="310" t="str">
        <f t="shared" si="69"/>
        <v/>
      </c>
      <c r="I208" s="310" t="str">
        <f t="shared" si="83"/>
        <v xml:space="preserve">  </v>
      </c>
      <c r="J208" s="311" t="str">
        <f t="shared" si="77"/>
        <v/>
      </c>
      <c r="K208" s="312" t="str">
        <f t="shared" si="78"/>
        <v xml:space="preserve"> </v>
      </c>
      <c r="L208" s="312" t="str">
        <f t="shared" si="79"/>
        <v/>
      </c>
      <c r="M208" s="312" t="str">
        <f t="shared" si="70"/>
        <v/>
      </c>
      <c r="N208" s="313" t="str">
        <f t="shared" si="71"/>
        <v/>
      </c>
      <c r="O208" s="314" t="str">
        <f t="shared" si="72"/>
        <v/>
      </c>
      <c r="P208" s="315" t="str">
        <f t="shared" si="73"/>
        <v/>
      </c>
      <c r="Q208" s="316" t="str">
        <f t="shared" si="74"/>
        <v/>
      </c>
      <c r="R208" s="10" t="str">
        <f t="shared" si="65"/>
        <v/>
      </c>
      <c r="S208" s="310" t="str">
        <f t="shared" si="67"/>
        <v/>
      </c>
      <c r="T208" s="9"/>
      <c r="U208" s="8"/>
      <c r="V208" s="197" t="str">
        <f>IF(E208="","",ProjTvdAtBit(E208,F208,G208,H208,D208,W208,X208))</f>
        <v/>
      </c>
      <c r="W208" s="317" t="str">
        <f>IF(E208="","",ProjIncAtBit(F208,J208,C208,M208,AJ208,AK208,AI208,$U$13:$U$505))</f>
        <v/>
      </c>
      <c r="X208" s="412" t="str">
        <f>IF(E208="","",ProjAzmAtBit(F208,G208,J208,C208,M208,AJ208,AK208,N208,O208,AI208,$U$13:$U$505))</f>
        <v/>
      </c>
      <c r="Y208" s="569"/>
      <c r="Z208" s="571">
        <v>28.74</v>
      </c>
      <c r="AA208" s="468">
        <f t="shared" ref="AA208:AA271" si="85">IFERROR(IF(D208="","",IF(COUNT($AC$14:$AC$33)=0,"",IF(D208&lt;_xlfn.AGGREGATE(5,6,$AC$14:$AC$33),"",INDEX($AE$15:$AE$33,MATCH(D208,$AC$14:$AC$33,1))))),"")</f>
        <v>89.283784103805061</v>
      </c>
      <c r="AB208" s="476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466"/>
      <c r="AD208" s="471"/>
      <c r="AE208" s="472"/>
      <c r="AI208" s="201">
        <f>IF(E208="","",ProjRollingMotorOut($Q$13:Q208,$M$13:M208))</f>
        <v>5.8385066364653389</v>
      </c>
      <c r="AJ208" s="409">
        <f>IF(OR(E208="",D208=""),0,ProjSlideMetersBetween(E208,D208,$R$13:$R$505,$S$13:$S$505,$U$13:$U$505))</f>
        <v>0</v>
      </c>
      <c r="AK208" s="409" t="str">
        <f>IF(U208="","",ProjParseTF(U208))</f>
        <v/>
      </c>
      <c r="AL208" s="213" t="str">
        <f>IF(E208="","",ProjCumN(AL207,E207,F207,G207,E208,F208,G208,FALSE))</f>
        <v/>
      </c>
      <c r="AM208" s="304" t="str">
        <f>IF(E208="","",ProjCumE(AM207,E207,F207,G207,E208,F208,G208,FALSE))</f>
        <v/>
      </c>
      <c r="AN208" s="303" t="str">
        <f t="shared" si="84"/>
        <v/>
      </c>
      <c r="AO208" s="303">
        <f>IF(E208="","",ProjActiveTargetMdEx(D208,W208,V208,ProjTargets_MD,ProjTargets_INC,ProjTargets_AZM,ProjTargets_TVD,F208,H208))</f>
        <v>6704.23</v>
      </c>
      <c r="AP208" s="201" t="str">
        <f>IF(OR(E208="",E208&lt;$U$2),"",ProjBitN(E208,F208,G208,AL208,D208,W208,X208))</f>
        <v/>
      </c>
      <c r="AQ208" s="201" t="str">
        <f>IF(OR(E208="",E208&lt;$U$2),"",ProjBitE(E208,F208,G208,AM208,D208,W208,X208))</f>
        <v/>
      </c>
      <c r="AR208" s="201" t="str">
        <f t="shared" si="80"/>
        <v/>
      </c>
      <c r="AS208" s="201" t="str">
        <f t="shared" si="81"/>
        <v/>
      </c>
      <c r="AT208" s="201" t="str">
        <f t="shared" si="82"/>
        <v/>
      </c>
    </row>
    <row r="209" spans="2:46" s="203" customFormat="1" ht="15" customHeight="1" x14ac:dyDescent="0.3">
      <c r="B209" s="202">
        <f t="shared" si="68"/>
        <v>17</v>
      </c>
      <c r="C209" s="308">
        <f t="shared" si="75"/>
        <v>28.799999999999272</v>
      </c>
      <c r="D209" s="27">
        <v>5165.57</v>
      </c>
      <c r="E209" s="309">
        <f t="shared" si="76"/>
        <v>5148.57</v>
      </c>
      <c r="F209" s="9"/>
      <c r="G209" s="9"/>
      <c r="H209" s="310" t="str">
        <f t="shared" si="69"/>
        <v/>
      </c>
      <c r="I209" s="310" t="str">
        <f t="shared" si="83"/>
        <v xml:space="preserve">  </v>
      </c>
      <c r="J209" s="311" t="str">
        <f t="shared" si="77"/>
        <v/>
      </c>
      <c r="K209" s="312" t="str">
        <f t="shared" si="78"/>
        <v xml:space="preserve"> </v>
      </c>
      <c r="L209" s="312" t="str">
        <f t="shared" si="79"/>
        <v/>
      </c>
      <c r="M209" s="312" t="str">
        <f t="shared" si="70"/>
        <v/>
      </c>
      <c r="N209" s="313" t="str">
        <f t="shared" si="71"/>
        <v/>
      </c>
      <c r="O209" s="314" t="str">
        <f t="shared" si="72"/>
        <v/>
      </c>
      <c r="P209" s="315" t="str">
        <f t="shared" si="73"/>
        <v/>
      </c>
      <c r="Q209" s="316" t="str">
        <f t="shared" si="74"/>
        <v/>
      </c>
      <c r="R209" s="10" t="str">
        <f t="shared" ref="R209:R272" si="87">IF(T209="", "", D209)</f>
        <v/>
      </c>
      <c r="S209" s="310" t="str">
        <f t="shared" si="67"/>
        <v/>
      </c>
      <c r="T209" s="9"/>
      <c r="U209" s="8"/>
      <c r="V209" s="197" t="str">
        <f>IF(E209="","",ProjTvdAtBit(E209,F209,G209,H209,D209,W209,X209))</f>
        <v/>
      </c>
      <c r="W209" s="317" t="str">
        <f>IF(E209="","",ProjIncAtBit(F209,J209,C209,M209,AJ209,AK209,AI209,$U$13:$U$505))</f>
        <v/>
      </c>
      <c r="X209" s="412" t="str">
        <f>IF(E209="","",ProjAzmAtBit(F209,G209,J209,C209,M209,AJ209,AK209,N209,O209,AI209,$U$13:$U$505))</f>
        <v/>
      </c>
      <c r="Y209" s="569"/>
      <c r="Z209" s="571">
        <v>28.8</v>
      </c>
      <c r="AA209" s="468">
        <f t="shared" si="85"/>
        <v>89.283784103805061</v>
      </c>
      <c r="AB209" s="476" t="str">
        <f t="shared" si="86"/>
        <v/>
      </c>
      <c r="AC209" s="466"/>
      <c r="AD209" s="471"/>
      <c r="AE209" s="472"/>
      <c r="AI209" s="201">
        <f>IF(E209="","",ProjRollingMotorOut($Q$13:Q209,$M$13:M209))</f>
        <v>5.8385066364653389</v>
      </c>
      <c r="AJ209" s="409">
        <f>IF(OR(E209="",D209=""),0,ProjSlideMetersBetween(E209,D209,$R$13:$R$505,$S$13:$S$505,$U$13:$U$505))</f>
        <v>0</v>
      </c>
      <c r="AK209" s="409" t="str">
        <f>IF(U209="","",ProjParseTF(U209))</f>
        <v/>
      </c>
      <c r="AL209" s="213" t="str">
        <f>IF(E209="","",ProjCumN(AL208,E208,F208,G208,E209,F209,G209,FALSE))</f>
        <v/>
      </c>
      <c r="AM209" s="304" t="str">
        <f>IF(E209="","",ProjCumE(AM208,E208,F208,G208,E209,F209,G209,FALSE))</f>
        <v/>
      </c>
      <c r="AN209" s="303" t="str">
        <f t="shared" si="84"/>
        <v/>
      </c>
      <c r="AO209" s="303">
        <f>IF(E209="","",ProjActiveTargetMdEx(D209,W209,V209,ProjTargets_MD,ProjTargets_INC,ProjTargets_AZM,ProjTargets_TVD,F209,H209))</f>
        <v>6704.23</v>
      </c>
      <c r="AP209" s="201" t="str">
        <f>IF(OR(E209="",E209&lt;$U$2),"",ProjBitN(E209,F209,G209,AL209,D209,W209,X209))</f>
        <v/>
      </c>
      <c r="AQ209" s="201" t="str">
        <f>IF(OR(E209="",E209&lt;$U$2),"",ProjBitE(E209,F209,G209,AM209,D209,W209,X209))</f>
        <v/>
      </c>
      <c r="AR209" s="201" t="str">
        <f t="shared" si="80"/>
        <v/>
      </c>
      <c r="AS209" s="201" t="str">
        <f t="shared" si="81"/>
        <v/>
      </c>
      <c r="AT209" s="201" t="str">
        <f t="shared" si="82"/>
        <v/>
      </c>
    </row>
    <row r="210" spans="2:46" s="203" customFormat="1" ht="15" customHeight="1" x14ac:dyDescent="0.3">
      <c r="B210" s="202">
        <f t="shared" si="68"/>
        <v>17</v>
      </c>
      <c r="C210" s="308">
        <f t="shared" si="75"/>
        <v>28.690000000000509</v>
      </c>
      <c r="D210" s="27">
        <v>5194.26</v>
      </c>
      <c r="E210" s="309">
        <f t="shared" si="76"/>
        <v>5177.26</v>
      </c>
      <c r="F210" s="9"/>
      <c r="G210" s="9"/>
      <c r="H210" s="310" t="str">
        <f t="shared" si="69"/>
        <v/>
      </c>
      <c r="I210" s="310" t="str">
        <f t="shared" si="83"/>
        <v xml:space="preserve">  </v>
      </c>
      <c r="J210" s="311" t="str">
        <f t="shared" si="77"/>
        <v/>
      </c>
      <c r="K210" s="312" t="str">
        <f t="shared" si="78"/>
        <v xml:space="preserve"> </v>
      </c>
      <c r="L210" s="312" t="str">
        <f t="shared" si="79"/>
        <v/>
      </c>
      <c r="M210" s="312" t="str">
        <f t="shared" si="70"/>
        <v/>
      </c>
      <c r="N210" s="313" t="str">
        <f t="shared" si="71"/>
        <v/>
      </c>
      <c r="O210" s="314" t="str">
        <f t="shared" si="72"/>
        <v/>
      </c>
      <c r="P210" s="315" t="str">
        <f t="shared" si="73"/>
        <v/>
      </c>
      <c r="Q210" s="316" t="str">
        <f t="shared" si="74"/>
        <v/>
      </c>
      <c r="R210" s="10" t="str">
        <f t="shared" si="87"/>
        <v/>
      </c>
      <c r="S210" s="310" t="str">
        <f t="shared" si="67"/>
        <v/>
      </c>
      <c r="T210" s="9"/>
      <c r="U210" s="8"/>
      <c r="V210" s="197" t="str">
        <f>IF(E210="","",ProjTvdAtBit(E210,F210,G210,H210,D210,W210,X210))</f>
        <v/>
      </c>
      <c r="W210" s="317" t="str">
        <f>IF(E210="","",ProjIncAtBit(F210,J210,C210,M210,AJ210,AK210,AI210,$U$13:$U$505))</f>
        <v/>
      </c>
      <c r="X210" s="412" t="str">
        <f>IF(E210="","",ProjAzmAtBit(F210,G210,J210,C210,M210,AJ210,AK210,N210,O210,AI210,$U$13:$U$505))</f>
        <v/>
      </c>
      <c r="Y210" s="569"/>
      <c r="Z210" s="571">
        <v>28.69</v>
      </c>
      <c r="AA210" s="468">
        <f t="shared" si="85"/>
        <v>89.283784103805061</v>
      </c>
      <c r="AB210" s="476" t="str">
        <f t="shared" si="86"/>
        <v/>
      </c>
      <c r="AC210" s="466"/>
      <c r="AD210" s="471"/>
      <c r="AE210" s="472"/>
      <c r="AI210" s="201">
        <f>IF(E210="","",ProjRollingMotorOut($Q$13:Q210,$M$13:M210))</f>
        <v>5.8385066364653389</v>
      </c>
      <c r="AJ210" s="409">
        <f>IF(OR(E210="",D210=""),0,ProjSlideMetersBetween(E210,D210,$R$13:$R$505,$S$13:$S$505,$U$13:$U$505))</f>
        <v>0</v>
      </c>
      <c r="AK210" s="409" t="str">
        <f>IF(U210="","",ProjParseTF(U210))</f>
        <v/>
      </c>
      <c r="AL210" s="213" t="str">
        <f>IF(E210="","",ProjCumN(AL209,E209,F209,G209,E210,F210,G210,FALSE))</f>
        <v/>
      </c>
      <c r="AM210" s="304" t="str">
        <f>IF(E210="","",ProjCumE(AM209,E209,F209,G209,E210,F210,G210,FALSE))</f>
        <v/>
      </c>
      <c r="AN210" s="303" t="str">
        <f t="shared" si="84"/>
        <v/>
      </c>
      <c r="AO210" s="303">
        <f>IF(E210="","",ProjActiveTargetMdEx(D210,W210,V210,ProjTargets_MD,ProjTargets_INC,ProjTargets_AZM,ProjTargets_TVD,F210,H210))</f>
        <v>6704.23</v>
      </c>
      <c r="AP210" s="201" t="str">
        <f>IF(OR(E210="",E210&lt;$U$2),"",ProjBitN(E210,F210,G210,AL210,D210,W210,X210))</f>
        <v/>
      </c>
      <c r="AQ210" s="201" t="str">
        <f>IF(OR(E210="",E210&lt;$U$2),"",ProjBitE(E210,F210,G210,AM210,D210,W210,X210))</f>
        <v/>
      </c>
      <c r="AR210" s="201" t="str">
        <f t="shared" si="80"/>
        <v/>
      </c>
      <c r="AS210" s="201" t="str">
        <f t="shared" si="81"/>
        <v/>
      </c>
      <c r="AT210" s="201" t="str">
        <f t="shared" si="82"/>
        <v/>
      </c>
    </row>
    <row r="211" spans="2:46" s="203" customFormat="1" ht="15" customHeight="1" x14ac:dyDescent="0.3">
      <c r="B211" s="202">
        <f t="shared" si="68"/>
        <v>17</v>
      </c>
      <c r="C211" s="308">
        <f t="shared" si="75"/>
        <v>28.789999999999964</v>
      </c>
      <c r="D211" s="27">
        <v>5223.05</v>
      </c>
      <c r="E211" s="309">
        <f t="shared" si="76"/>
        <v>5206.05</v>
      </c>
      <c r="F211" s="9"/>
      <c r="G211" s="9"/>
      <c r="H211" s="310" t="str">
        <f t="shared" si="69"/>
        <v/>
      </c>
      <c r="I211" s="310" t="str">
        <f t="shared" si="83"/>
        <v xml:space="preserve">  </v>
      </c>
      <c r="J211" s="311" t="str">
        <f t="shared" si="77"/>
        <v/>
      </c>
      <c r="K211" s="312" t="str">
        <f t="shared" si="78"/>
        <v xml:space="preserve"> </v>
      </c>
      <c r="L211" s="312" t="str">
        <f t="shared" si="79"/>
        <v/>
      </c>
      <c r="M211" s="312" t="str">
        <f t="shared" si="70"/>
        <v/>
      </c>
      <c r="N211" s="313" t="str">
        <f t="shared" si="71"/>
        <v/>
      </c>
      <c r="O211" s="314" t="str">
        <f t="shared" si="72"/>
        <v/>
      </c>
      <c r="P211" s="315" t="str">
        <f t="shared" si="73"/>
        <v/>
      </c>
      <c r="Q211" s="316" t="str">
        <f t="shared" si="74"/>
        <v/>
      </c>
      <c r="R211" s="10" t="str">
        <f t="shared" si="87"/>
        <v/>
      </c>
      <c r="S211" s="310" t="str">
        <f t="shared" si="67"/>
        <v/>
      </c>
      <c r="T211" s="9"/>
      <c r="U211" s="8"/>
      <c r="V211" s="197" t="str">
        <f>IF(E211="","",ProjTvdAtBit(E211,F211,G211,H211,D211,W211,X211))</f>
        <v/>
      </c>
      <c r="W211" s="317" t="str">
        <f>IF(E211="","",ProjIncAtBit(F211,J211,C211,M211,AJ211,AK211,AI211,$U$13:$U$505))</f>
        <v/>
      </c>
      <c r="X211" s="412" t="str">
        <f>IF(E211="","",ProjAzmAtBit(F211,G211,J211,C211,M211,AJ211,AK211,N211,O211,AI211,$U$13:$U$505))</f>
        <v/>
      </c>
      <c r="Y211" s="569"/>
      <c r="Z211" s="571">
        <v>28.79</v>
      </c>
      <c r="AA211" s="468">
        <f t="shared" si="85"/>
        <v>89.283784103805061</v>
      </c>
      <c r="AB211" s="476" t="str">
        <f t="shared" si="86"/>
        <v/>
      </c>
      <c r="AC211" s="466"/>
      <c r="AD211" s="471"/>
      <c r="AE211" s="472"/>
      <c r="AI211" s="201">
        <f>IF(E211="","",ProjRollingMotorOut($Q$13:Q211,$M$13:M211))</f>
        <v>5.8385066364653389</v>
      </c>
      <c r="AJ211" s="409">
        <f>IF(OR(E211="",D211=""),0,ProjSlideMetersBetween(E211,D211,$R$13:$R$505,$S$13:$S$505,$U$13:$U$505))</f>
        <v>0</v>
      </c>
      <c r="AK211" s="409" t="str">
        <f>IF(U211="","",ProjParseTF(U211))</f>
        <v/>
      </c>
      <c r="AL211" s="213" t="str">
        <f>IF(E211="","",ProjCumN(AL210,E210,F210,G210,E211,F211,G211,FALSE))</f>
        <v/>
      </c>
      <c r="AM211" s="304" t="str">
        <f>IF(E211="","",ProjCumE(AM210,E210,F210,G210,E211,F211,G211,FALSE))</f>
        <v/>
      </c>
      <c r="AN211" s="303" t="str">
        <f t="shared" si="84"/>
        <v/>
      </c>
      <c r="AO211" s="303">
        <f>IF(E211="","",ProjActiveTargetMdEx(D211,W211,V211,ProjTargets_MD,ProjTargets_INC,ProjTargets_AZM,ProjTargets_TVD,F211,H211))</f>
        <v>6704.23</v>
      </c>
      <c r="AP211" s="201" t="str">
        <f>IF(OR(E211="",E211&lt;$U$2),"",ProjBitN(E211,F211,G211,AL211,D211,W211,X211))</f>
        <v/>
      </c>
      <c r="AQ211" s="201" t="str">
        <f>IF(OR(E211="",E211&lt;$U$2),"",ProjBitE(E211,F211,G211,AM211,D211,W211,X211))</f>
        <v/>
      </c>
      <c r="AR211" s="201" t="str">
        <f t="shared" si="80"/>
        <v/>
      </c>
      <c r="AS211" s="201" t="str">
        <f t="shared" si="81"/>
        <v/>
      </c>
      <c r="AT211" s="201" t="str">
        <f t="shared" si="82"/>
        <v/>
      </c>
    </row>
    <row r="212" spans="2:46" s="203" customFormat="1" ht="15" customHeight="1" x14ac:dyDescent="0.3">
      <c r="B212" s="202">
        <f t="shared" si="68"/>
        <v>17</v>
      </c>
      <c r="C212" s="308">
        <f t="shared" si="75"/>
        <v>28.699999999999818</v>
      </c>
      <c r="D212" s="27">
        <v>5251.75</v>
      </c>
      <c r="E212" s="309">
        <f t="shared" si="76"/>
        <v>5234.75</v>
      </c>
      <c r="F212" s="9"/>
      <c r="G212" s="9"/>
      <c r="H212" s="310" t="str">
        <f t="shared" si="69"/>
        <v/>
      </c>
      <c r="I212" s="310" t="str">
        <f t="shared" si="83"/>
        <v xml:space="preserve">  </v>
      </c>
      <c r="J212" s="311" t="str">
        <f t="shared" si="77"/>
        <v/>
      </c>
      <c r="K212" s="312" t="str">
        <f t="shared" si="78"/>
        <v xml:space="preserve"> </v>
      </c>
      <c r="L212" s="312" t="str">
        <f t="shared" si="79"/>
        <v/>
      </c>
      <c r="M212" s="312" t="str">
        <f t="shared" si="70"/>
        <v/>
      </c>
      <c r="N212" s="313" t="str">
        <f t="shared" si="71"/>
        <v/>
      </c>
      <c r="O212" s="314" t="str">
        <f t="shared" si="72"/>
        <v/>
      </c>
      <c r="P212" s="315" t="str">
        <f t="shared" si="73"/>
        <v/>
      </c>
      <c r="Q212" s="316" t="str">
        <f t="shared" si="74"/>
        <v/>
      </c>
      <c r="R212" s="10" t="str">
        <f t="shared" si="87"/>
        <v/>
      </c>
      <c r="S212" s="310" t="str">
        <f t="shared" si="67"/>
        <v/>
      </c>
      <c r="T212" s="9"/>
      <c r="U212" s="8"/>
      <c r="V212" s="197" t="str">
        <f>IF(E212="","",ProjTvdAtBit(E212,F212,G212,H212,D212,W212,X212))</f>
        <v/>
      </c>
      <c r="W212" s="317" t="str">
        <f>IF(E212="","",ProjIncAtBit(F212,J212,C212,M212,AJ212,AK212,AI212,$U$13:$U$505))</f>
        <v/>
      </c>
      <c r="X212" s="412" t="str">
        <f>IF(E212="","",ProjAzmAtBit(F212,G212,J212,C212,M212,AJ212,AK212,N212,O212,AI212,$U$13:$U$505))</f>
        <v/>
      </c>
      <c r="Y212" s="569"/>
      <c r="Z212" s="571">
        <v>28.7</v>
      </c>
      <c r="AA212" s="468">
        <f t="shared" si="85"/>
        <v>89.283784103805061</v>
      </c>
      <c r="AB212" s="476" t="str">
        <f t="shared" si="86"/>
        <v/>
      </c>
      <c r="AC212" s="466"/>
      <c r="AD212" s="471"/>
      <c r="AE212" s="472"/>
      <c r="AI212" s="201">
        <f>IF(E212="","",ProjRollingMotorOut($Q$13:Q212,$M$13:M212))</f>
        <v>5.8385066364653389</v>
      </c>
      <c r="AJ212" s="409">
        <f>IF(OR(E212="",D212=""),0,ProjSlideMetersBetween(E212,D212,$R$13:$R$505,$S$13:$S$505,$U$13:$U$505))</f>
        <v>0</v>
      </c>
      <c r="AK212" s="409" t="str">
        <f>IF(U212="","",ProjParseTF(U212))</f>
        <v/>
      </c>
      <c r="AL212" s="213" t="str">
        <f>IF(E212="","",ProjCumN(AL211,E211,F211,G211,E212,F212,G212,FALSE))</f>
        <v/>
      </c>
      <c r="AM212" s="304" t="str">
        <f>IF(E212="","",ProjCumE(AM211,E211,F211,G211,E212,F212,G212,FALSE))</f>
        <v/>
      </c>
      <c r="AN212" s="303" t="str">
        <f t="shared" si="84"/>
        <v/>
      </c>
      <c r="AO212" s="303">
        <f>IF(E212="","",ProjActiveTargetMdEx(D212,W212,V212,ProjTargets_MD,ProjTargets_INC,ProjTargets_AZM,ProjTargets_TVD,F212,H212))</f>
        <v>6704.23</v>
      </c>
      <c r="AP212" s="201" t="str">
        <f>IF(OR(E212="",E212&lt;$U$2),"",ProjBitN(E212,F212,G212,AL212,D212,W212,X212))</f>
        <v/>
      </c>
      <c r="AQ212" s="201" t="str">
        <f>IF(OR(E212="",E212&lt;$U$2),"",ProjBitE(E212,F212,G212,AM212,D212,W212,X212))</f>
        <v/>
      </c>
      <c r="AR212" s="201" t="str">
        <f t="shared" si="80"/>
        <v/>
      </c>
      <c r="AS212" s="201" t="str">
        <f t="shared" si="81"/>
        <v/>
      </c>
      <c r="AT212" s="201" t="str">
        <f t="shared" si="82"/>
        <v/>
      </c>
    </row>
    <row r="213" spans="2:46" s="203" customFormat="1" ht="15" customHeight="1" x14ac:dyDescent="0.3">
      <c r="B213" s="202">
        <f t="shared" si="68"/>
        <v>17</v>
      </c>
      <c r="C213" s="308">
        <f t="shared" si="75"/>
        <v>28.75</v>
      </c>
      <c r="D213" s="27">
        <v>5280.5</v>
      </c>
      <c r="E213" s="309">
        <f t="shared" si="76"/>
        <v>5263.5</v>
      </c>
      <c r="F213" s="9"/>
      <c r="G213" s="9"/>
      <c r="H213" s="310" t="str">
        <f t="shared" si="69"/>
        <v/>
      </c>
      <c r="I213" s="310" t="str">
        <f t="shared" si="83"/>
        <v xml:space="preserve">  </v>
      </c>
      <c r="J213" s="311" t="str">
        <f t="shared" si="77"/>
        <v/>
      </c>
      <c r="K213" s="312" t="str">
        <f t="shared" si="78"/>
        <v xml:space="preserve"> </v>
      </c>
      <c r="L213" s="312" t="str">
        <f t="shared" si="79"/>
        <v/>
      </c>
      <c r="M213" s="312" t="str">
        <f t="shared" si="70"/>
        <v/>
      </c>
      <c r="N213" s="313" t="str">
        <f t="shared" si="71"/>
        <v/>
      </c>
      <c r="O213" s="314" t="str">
        <f t="shared" si="72"/>
        <v/>
      </c>
      <c r="P213" s="315" t="str">
        <f t="shared" si="73"/>
        <v/>
      </c>
      <c r="Q213" s="316" t="str">
        <f t="shared" si="74"/>
        <v/>
      </c>
      <c r="R213" s="10" t="str">
        <f t="shared" si="87"/>
        <v/>
      </c>
      <c r="S213" s="310" t="str">
        <f t="shared" si="67"/>
        <v/>
      </c>
      <c r="T213" s="9"/>
      <c r="U213" s="8"/>
      <c r="V213" s="197" t="str">
        <f>IF(E213="","",ProjTvdAtBit(E213,F213,G213,H213,D213,W213,X213))</f>
        <v/>
      </c>
      <c r="W213" s="317" t="str">
        <f>IF(E213="","",ProjIncAtBit(F213,J213,C213,M213,AJ213,AK213,AI213,$U$13:$U$505))</f>
        <v/>
      </c>
      <c r="X213" s="412" t="str">
        <f>IF(E213="","",ProjAzmAtBit(F213,G213,J213,C213,M213,AJ213,AK213,N213,O213,AI213,$U$13:$U$505))</f>
        <v/>
      </c>
      <c r="Y213" s="569"/>
      <c r="Z213" s="571">
        <v>28.75</v>
      </c>
      <c r="AA213" s="468">
        <f t="shared" si="85"/>
        <v>89.283784103805061</v>
      </c>
      <c r="AB213" s="476" t="str">
        <f t="shared" si="86"/>
        <v/>
      </c>
      <c r="AC213" s="466"/>
      <c r="AD213" s="471"/>
      <c r="AE213" s="472"/>
      <c r="AI213" s="201">
        <f>IF(E213="","",ProjRollingMotorOut($Q$13:Q213,$M$13:M213))</f>
        <v>5.8385066364653389</v>
      </c>
      <c r="AJ213" s="409">
        <f>IF(OR(E213="",D213=""),0,ProjSlideMetersBetween(E213,D213,$R$13:$R$505,$S$13:$S$505,$U$13:$U$505))</f>
        <v>0</v>
      </c>
      <c r="AK213" s="409" t="str">
        <f>IF(U213="","",ProjParseTF(U213))</f>
        <v/>
      </c>
      <c r="AL213" s="213" t="str">
        <f>IF(E213="","",ProjCumN(AL212,E212,F212,G212,E213,F213,G213,FALSE))</f>
        <v/>
      </c>
      <c r="AM213" s="304" t="str">
        <f>IF(E213="","",ProjCumE(AM212,E212,F212,G212,E213,F213,G213,FALSE))</f>
        <v/>
      </c>
      <c r="AN213" s="303" t="str">
        <f t="shared" si="84"/>
        <v/>
      </c>
      <c r="AO213" s="303">
        <f>IF(E213="","",ProjActiveTargetMdEx(D213,W213,V213,ProjTargets_MD,ProjTargets_INC,ProjTargets_AZM,ProjTargets_TVD,F213,H213))</f>
        <v>6704.23</v>
      </c>
      <c r="AP213" s="201" t="str">
        <f>IF(OR(E213="",E213&lt;$U$2),"",ProjBitN(E213,F213,G213,AL213,D213,W213,X213))</f>
        <v/>
      </c>
      <c r="AQ213" s="201" t="str">
        <f>IF(OR(E213="",E213&lt;$U$2),"",ProjBitE(E213,F213,G213,AM213,D213,W213,X213))</f>
        <v/>
      </c>
      <c r="AR213" s="201" t="str">
        <f t="shared" si="80"/>
        <v/>
      </c>
      <c r="AS213" s="201" t="str">
        <f t="shared" si="81"/>
        <v/>
      </c>
      <c r="AT213" s="201" t="str">
        <f t="shared" si="82"/>
        <v/>
      </c>
    </row>
    <row r="214" spans="2:46" s="203" customFormat="1" ht="15" customHeight="1" x14ac:dyDescent="0.3">
      <c r="B214" s="202">
        <f t="shared" si="68"/>
        <v>17</v>
      </c>
      <c r="C214" s="308">
        <f t="shared" si="75"/>
        <v>28.829999999999927</v>
      </c>
      <c r="D214" s="27">
        <v>5309.33</v>
      </c>
      <c r="E214" s="309">
        <f t="shared" si="76"/>
        <v>5292.33</v>
      </c>
      <c r="F214" s="9"/>
      <c r="G214" s="9"/>
      <c r="H214" s="310" t="str">
        <f t="shared" si="69"/>
        <v/>
      </c>
      <c r="I214" s="310" t="str">
        <f t="shared" si="83"/>
        <v xml:space="preserve">  </v>
      </c>
      <c r="J214" s="311" t="str">
        <f t="shared" si="77"/>
        <v/>
      </c>
      <c r="K214" s="312" t="str">
        <f t="shared" si="78"/>
        <v xml:space="preserve"> </v>
      </c>
      <c r="L214" s="312" t="str">
        <f t="shared" si="79"/>
        <v/>
      </c>
      <c r="M214" s="312" t="str">
        <f t="shared" si="70"/>
        <v/>
      </c>
      <c r="N214" s="313" t="str">
        <f t="shared" si="71"/>
        <v/>
      </c>
      <c r="O214" s="314" t="str">
        <f t="shared" si="72"/>
        <v/>
      </c>
      <c r="P214" s="315" t="str">
        <f t="shared" si="73"/>
        <v/>
      </c>
      <c r="Q214" s="316" t="str">
        <f t="shared" si="74"/>
        <v/>
      </c>
      <c r="R214" s="10" t="str">
        <f t="shared" si="87"/>
        <v/>
      </c>
      <c r="S214" s="310" t="str">
        <f t="shared" si="67"/>
        <v/>
      </c>
      <c r="T214" s="9"/>
      <c r="U214" s="8"/>
      <c r="V214" s="197" t="str">
        <f>IF(E214="","",ProjTvdAtBit(E214,F214,G214,H214,D214,W214,X214))</f>
        <v/>
      </c>
      <c r="W214" s="317" t="str">
        <f>IF(E214="","",ProjIncAtBit(F214,J214,C214,M214,AJ214,AK214,AI214,$U$13:$U$505))</f>
        <v/>
      </c>
      <c r="X214" s="412" t="str">
        <f>IF(E214="","",ProjAzmAtBit(F214,G214,J214,C214,M214,AJ214,AK214,N214,O214,AI214,$U$13:$U$505))</f>
        <v/>
      </c>
      <c r="Y214" s="569"/>
      <c r="Z214" s="571">
        <v>28.83</v>
      </c>
      <c r="AA214" s="468">
        <f t="shared" si="85"/>
        <v>90.143239597990885</v>
      </c>
      <c r="AB214" s="476" t="str">
        <f t="shared" si="86"/>
        <v/>
      </c>
      <c r="AC214" s="466"/>
      <c r="AD214" s="471"/>
      <c r="AE214" s="472"/>
      <c r="AI214" s="201">
        <f>IF(E214="","",ProjRollingMotorOut($Q$13:Q214,$M$13:M214))</f>
        <v>5.8385066364653389</v>
      </c>
      <c r="AJ214" s="409">
        <f>IF(OR(E214="",D214=""),0,ProjSlideMetersBetween(E214,D214,$R$13:$R$505,$S$13:$S$505,$U$13:$U$505))</f>
        <v>0</v>
      </c>
      <c r="AK214" s="409" t="str">
        <f>IF(U214="","",ProjParseTF(U214))</f>
        <v/>
      </c>
      <c r="AL214" s="213" t="str">
        <f>IF(E214="","",ProjCumN(AL213,E213,F213,G213,E214,F214,G214,FALSE))</f>
        <v/>
      </c>
      <c r="AM214" s="304" t="str">
        <f>IF(E214="","",ProjCumE(AM213,E213,F213,G213,E214,F214,G214,FALSE))</f>
        <v/>
      </c>
      <c r="AN214" s="303" t="str">
        <f t="shared" si="84"/>
        <v/>
      </c>
      <c r="AO214" s="303">
        <f>IF(E214="","",ProjActiveTargetMdEx(D214,W214,V214,ProjTargets_MD,ProjTargets_INC,ProjTargets_AZM,ProjTargets_TVD,F214,H214))</f>
        <v>6704.23</v>
      </c>
      <c r="AP214" s="201" t="str">
        <f>IF(OR(E214="",E214&lt;$U$2),"",ProjBitN(E214,F214,G214,AL214,D214,W214,X214))</f>
        <v/>
      </c>
      <c r="AQ214" s="201" t="str">
        <f>IF(OR(E214="",E214&lt;$U$2),"",ProjBitE(E214,F214,G214,AM214,D214,W214,X214))</f>
        <v/>
      </c>
      <c r="AR214" s="201" t="str">
        <f t="shared" si="80"/>
        <v/>
      </c>
      <c r="AS214" s="201" t="str">
        <f t="shared" si="81"/>
        <v/>
      </c>
      <c r="AT214" s="201" t="str">
        <f t="shared" si="82"/>
        <v/>
      </c>
    </row>
    <row r="215" spans="2:46" s="203" customFormat="1" ht="15" customHeight="1" x14ac:dyDescent="0.3">
      <c r="B215" s="202">
        <f t="shared" si="68"/>
        <v>17</v>
      </c>
      <c r="C215" s="308">
        <f t="shared" si="75"/>
        <v>28.8100000000004</v>
      </c>
      <c r="D215" s="27">
        <v>5338.14</v>
      </c>
      <c r="E215" s="309">
        <f t="shared" si="76"/>
        <v>5321.14</v>
      </c>
      <c r="F215" s="9"/>
      <c r="G215" s="9"/>
      <c r="H215" s="310" t="str">
        <f t="shared" si="69"/>
        <v/>
      </c>
      <c r="I215" s="310" t="str">
        <f t="shared" si="83"/>
        <v xml:space="preserve">  </v>
      </c>
      <c r="J215" s="311" t="str">
        <f t="shared" si="77"/>
        <v/>
      </c>
      <c r="K215" s="312" t="str">
        <f t="shared" si="78"/>
        <v xml:space="preserve"> </v>
      </c>
      <c r="L215" s="312" t="str">
        <f t="shared" si="79"/>
        <v/>
      </c>
      <c r="M215" s="312" t="str">
        <f t="shared" si="70"/>
        <v/>
      </c>
      <c r="N215" s="313" t="str">
        <f t="shared" si="71"/>
        <v/>
      </c>
      <c r="O215" s="314" t="str">
        <f t="shared" si="72"/>
        <v/>
      </c>
      <c r="P215" s="315" t="str">
        <f t="shared" si="73"/>
        <v/>
      </c>
      <c r="Q215" s="316" t="str">
        <f t="shared" si="74"/>
        <v/>
      </c>
      <c r="R215" s="10" t="str">
        <f t="shared" si="87"/>
        <v/>
      </c>
      <c r="S215" s="310" t="str">
        <f t="shared" si="67"/>
        <v/>
      </c>
      <c r="T215" s="9"/>
      <c r="U215" s="8"/>
      <c r="V215" s="197" t="str">
        <f>IF(E215="","",ProjTvdAtBit(E215,F215,G215,H215,D215,W215,X215))</f>
        <v/>
      </c>
      <c r="W215" s="317" t="str">
        <f>IF(E215="","",ProjIncAtBit(F215,J215,C215,M215,AJ215,AK215,AI215,$U$13:$U$505))</f>
        <v/>
      </c>
      <c r="X215" s="412" t="str">
        <f>IF(E215="","",ProjAzmAtBit(F215,G215,J215,C215,M215,AJ215,AK215,N215,O215,AI215,$U$13:$U$505))</f>
        <v/>
      </c>
      <c r="Y215" s="569"/>
      <c r="Z215" s="571">
        <v>28.81</v>
      </c>
      <c r="AA215" s="468">
        <f t="shared" si="85"/>
        <v>90.143239597990885</v>
      </c>
      <c r="AB215" s="476" t="str">
        <f t="shared" si="86"/>
        <v/>
      </c>
      <c r="AC215" s="466"/>
      <c r="AD215" s="471"/>
      <c r="AE215" s="472"/>
      <c r="AI215" s="201">
        <f>IF(E215="","",ProjRollingMotorOut($Q$13:Q215,$M$13:M215))</f>
        <v>5.8385066364653389</v>
      </c>
      <c r="AJ215" s="409">
        <f>IF(OR(E215="",D215=""),0,ProjSlideMetersBetween(E215,D215,$R$13:$R$505,$S$13:$S$505,$U$13:$U$505))</f>
        <v>0</v>
      </c>
      <c r="AK215" s="409" t="str">
        <f>IF(U215="","",ProjParseTF(U215))</f>
        <v/>
      </c>
      <c r="AL215" s="213" t="str">
        <f>IF(E215="","",ProjCumN(AL214,E214,F214,G214,E215,F215,G215,FALSE))</f>
        <v/>
      </c>
      <c r="AM215" s="304" t="str">
        <f>IF(E215="","",ProjCumE(AM214,E214,F214,G214,E215,F215,G215,FALSE))</f>
        <v/>
      </c>
      <c r="AN215" s="303" t="str">
        <f t="shared" si="84"/>
        <v/>
      </c>
      <c r="AO215" s="303">
        <f>IF(E215="","",ProjActiveTargetMdEx(D215,W215,V215,ProjTargets_MD,ProjTargets_INC,ProjTargets_AZM,ProjTargets_TVD,F215,H215))</f>
        <v>6704.23</v>
      </c>
      <c r="AP215" s="201" t="str">
        <f>IF(OR(E215="",E215&lt;$U$2),"",ProjBitN(E215,F215,G215,AL215,D215,W215,X215))</f>
        <v/>
      </c>
      <c r="AQ215" s="201" t="str">
        <f>IF(OR(E215="",E215&lt;$U$2),"",ProjBitE(E215,F215,G215,AM215,D215,W215,X215))</f>
        <v/>
      </c>
      <c r="AR215" s="201" t="str">
        <f t="shared" si="80"/>
        <v/>
      </c>
      <c r="AS215" s="201" t="str">
        <f t="shared" si="81"/>
        <v/>
      </c>
      <c r="AT215" s="201" t="str">
        <f t="shared" si="82"/>
        <v/>
      </c>
    </row>
    <row r="216" spans="2:46" s="203" customFormat="1" ht="15" customHeight="1" x14ac:dyDescent="0.3">
      <c r="B216" s="202">
        <f t="shared" si="68"/>
        <v>17</v>
      </c>
      <c r="C216" s="308">
        <f t="shared" si="75"/>
        <v>28.759999999999309</v>
      </c>
      <c r="D216" s="27">
        <v>5366.9</v>
      </c>
      <c r="E216" s="309">
        <f t="shared" si="76"/>
        <v>5349.9</v>
      </c>
      <c r="F216" s="9"/>
      <c r="G216" s="9"/>
      <c r="H216" s="310" t="str">
        <f t="shared" si="69"/>
        <v/>
      </c>
      <c r="I216" s="310" t="str">
        <f t="shared" si="83"/>
        <v xml:space="preserve">  </v>
      </c>
      <c r="J216" s="311" t="str">
        <f t="shared" si="77"/>
        <v/>
      </c>
      <c r="K216" s="312" t="str">
        <f t="shared" si="78"/>
        <v xml:space="preserve"> </v>
      </c>
      <c r="L216" s="312" t="str">
        <f t="shared" si="79"/>
        <v/>
      </c>
      <c r="M216" s="312" t="str">
        <f t="shared" si="70"/>
        <v/>
      </c>
      <c r="N216" s="313" t="str">
        <f t="shared" si="71"/>
        <v/>
      </c>
      <c r="O216" s="314" t="str">
        <f t="shared" si="72"/>
        <v/>
      </c>
      <c r="P216" s="315" t="str">
        <f t="shared" si="73"/>
        <v/>
      </c>
      <c r="Q216" s="316" t="str">
        <f t="shared" si="74"/>
        <v/>
      </c>
      <c r="R216" s="10" t="str">
        <f t="shared" si="87"/>
        <v/>
      </c>
      <c r="S216" s="310" t="str">
        <f t="shared" si="67"/>
        <v/>
      </c>
      <c r="T216" s="9"/>
      <c r="U216" s="8"/>
      <c r="V216" s="197" t="str">
        <f>IF(E216="","",ProjTvdAtBit(E216,F216,G216,H216,D216,W216,X216))</f>
        <v/>
      </c>
      <c r="W216" s="317" t="str">
        <f>IF(E216="","",ProjIncAtBit(F216,J216,C216,M216,AJ216,AK216,AI216,$U$13:$U$505))</f>
        <v/>
      </c>
      <c r="X216" s="412" t="str">
        <f>IF(E216="","",ProjAzmAtBit(F216,G216,J216,C216,M216,AJ216,AK216,N216,O216,AI216,$U$13:$U$505))</f>
        <v/>
      </c>
      <c r="Y216" s="569"/>
      <c r="Z216" s="571">
        <v>28.76</v>
      </c>
      <c r="AA216" s="468">
        <f t="shared" si="85"/>
        <v>90.143239597990885</v>
      </c>
      <c r="AB216" s="476" t="str">
        <f t="shared" si="86"/>
        <v/>
      </c>
      <c r="AC216" s="466"/>
      <c r="AD216" s="471"/>
      <c r="AE216" s="472"/>
      <c r="AI216" s="201">
        <f>IF(E216="","",ProjRollingMotorOut($Q$13:Q216,$M$13:M216))</f>
        <v>5.8385066364653389</v>
      </c>
      <c r="AJ216" s="409">
        <f>IF(OR(E216="",D216=""),0,ProjSlideMetersBetween(E216,D216,$R$13:$R$505,$S$13:$S$505,$U$13:$U$505))</f>
        <v>0</v>
      </c>
      <c r="AK216" s="409" t="str">
        <f>IF(U216="","",ProjParseTF(U216))</f>
        <v/>
      </c>
      <c r="AL216" s="213" t="str">
        <f>IF(E216="","",ProjCumN(AL215,E215,F215,G215,E216,F216,G216,FALSE))</f>
        <v/>
      </c>
      <c r="AM216" s="304" t="str">
        <f>IF(E216="","",ProjCumE(AM215,E215,F215,G215,E216,F216,G216,FALSE))</f>
        <v/>
      </c>
      <c r="AN216" s="303" t="str">
        <f t="shared" si="84"/>
        <v/>
      </c>
      <c r="AO216" s="303">
        <f>IF(E216="","",ProjActiveTargetMdEx(D216,W216,V216,ProjTargets_MD,ProjTargets_INC,ProjTargets_AZM,ProjTargets_TVD,F216,H216))</f>
        <v>6704.23</v>
      </c>
      <c r="AP216" s="201" t="str">
        <f>IF(OR(E216="",E216&lt;$U$2),"",ProjBitN(E216,F216,G216,AL216,D216,W216,X216))</f>
        <v/>
      </c>
      <c r="AQ216" s="201" t="str">
        <f>IF(OR(E216="",E216&lt;$U$2),"",ProjBitE(E216,F216,G216,AM216,D216,W216,X216))</f>
        <v/>
      </c>
      <c r="AR216" s="201" t="str">
        <f t="shared" si="80"/>
        <v/>
      </c>
      <c r="AS216" s="201" t="str">
        <f t="shared" si="81"/>
        <v/>
      </c>
      <c r="AT216" s="201" t="str">
        <f t="shared" si="82"/>
        <v/>
      </c>
    </row>
    <row r="217" spans="2:46" s="203" customFormat="1" ht="15" customHeight="1" x14ac:dyDescent="0.3">
      <c r="B217" s="202">
        <f t="shared" si="68"/>
        <v>17</v>
      </c>
      <c r="C217" s="308">
        <f t="shared" si="75"/>
        <v>28.789999999999964</v>
      </c>
      <c r="D217" s="27">
        <v>5395.69</v>
      </c>
      <c r="E217" s="309">
        <f t="shared" si="76"/>
        <v>5378.69</v>
      </c>
      <c r="F217" s="9"/>
      <c r="G217" s="9"/>
      <c r="H217" s="310" t="str">
        <f t="shared" si="69"/>
        <v/>
      </c>
      <c r="I217" s="310" t="str">
        <f t="shared" si="83"/>
        <v xml:space="preserve">  </v>
      </c>
      <c r="J217" s="311" t="str">
        <f t="shared" si="77"/>
        <v/>
      </c>
      <c r="K217" s="312" t="str">
        <f t="shared" si="78"/>
        <v xml:space="preserve"> </v>
      </c>
      <c r="L217" s="312" t="str">
        <f t="shared" si="79"/>
        <v/>
      </c>
      <c r="M217" s="312" t="str">
        <f t="shared" si="70"/>
        <v/>
      </c>
      <c r="N217" s="313" t="str">
        <f t="shared" si="71"/>
        <v/>
      </c>
      <c r="O217" s="314" t="str">
        <f t="shared" si="72"/>
        <v/>
      </c>
      <c r="P217" s="315" t="str">
        <f t="shared" si="73"/>
        <v/>
      </c>
      <c r="Q217" s="316" t="str">
        <f t="shared" si="74"/>
        <v/>
      </c>
      <c r="R217" s="10" t="str">
        <f t="shared" si="87"/>
        <v/>
      </c>
      <c r="S217" s="310" t="str">
        <f t="shared" si="67"/>
        <v/>
      </c>
      <c r="T217" s="9"/>
      <c r="U217" s="8"/>
      <c r="V217" s="197" t="str">
        <f>IF(E217="","",ProjTvdAtBit(E217,F217,G217,H217,D217,W217,X217))</f>
        <v/>
      </c>
      <c r="W217" s="317" t="str">
        <f>IF(E217="","",ProjIncAtBit(F217,J217,C217,M217,AJ217,AK217,AI217,$U$13:$U$505))</f>
        <v/>
      </c>
      <c r="X217" s="412" t="str">
        <f>IF(E217="","",ProjAzmAtBit(F217,G217,J217,C217,M217,AJ217,AK217,N217,O217,AI217,$U$13:$U$505))</f>
        <v/>
      </c>
      <c r="Y217" s="569"/>
      <c r="Z217" s="571">
        <v>28.79</v>
      </c>
      <c r="AA217" s="468">
        <f t="shared" si="85"/>
        <v>90.143239597990885</v>
      </c>
      <c r="AB217" s="476" t="str">
        <f t="shared" si="86"/>
        <v/>
      </c>
      <c r="AC217" s="466"/>
      <c r="AD217" s="471"/>
      <c r="AE217" s="472"/>
      <c r="AI217" s="201">
        <f>IF(E217="","",ProjRollingMotorOut($Q$13:Q217,$M$13:M217))</f>
        <v>5.8385066364653389</v>
      </c>
      <c r="AJ217" s="409">
        <f>IF(OR(E217="",D217=""),0,ProjSlideMetersBetween(E217,D217,$R$13:$R$505,$S$13:$S$505,$U$13:$U$505))</f>
        <v>0</v>
      </c>
      <c r="AK217" s="409" t="str">
        <f>IF(U217="","",ProjParseTF(U217))</f>
        <v/>
      </c>
      <c r="AL217" s="213" t="str">
        <f>IF(E217="","",ProjCumN(AL216,E216,F216,G216,E217,F217,G217,FALSE))</f>
        <v/>
      </c>
      <c r="AM217" s="304" t="str">
        <f>IF(E217="","",ProjCumE(AM216,E216,F216,G216,E217,F217,G217,FALSE))</f>
        <v/>
      </c>
      <c r="AN217" s="303" t="str">
        <f t="shared" si="84"/>
        <v/>
      </c>
      <c r="AO217" s="303">
        <f>IF(E217="","",ProjActiveTargetMdEx(D217,W217,V217,ProjTargets_MD,ProjTargets_INC,ProjTargets_AZM,ProjTargets_TVD,F217,H217))</f>
        <v>6704.23</v>
      </c>
      <c r="AP217" s="201" t="str">
        <f>IF(OR(E217="",E217&lt;$U$2),"",ProjBitN(E217,F217,G217,AL217,D217,W217,X217))</f>
        <v/>
      </c>
      <c r="AQ217" s="201" t="str">
        <f>IF(OR(E217="",E217&lt;$U$2),"",ProjBitE(E217,F217,G217,AM217,D217,W217,X217))</f>
        <v/>
      </c>
      <c r="AR217" s="201" t="str">
        <f t="shared" si="80"/>
        <v/>
      </c>
      <c r="AS217" s="201" t="str">
        <f t="shared" si="81"/>
        <v/>
      </c>
      <c r="AT217" s="201" t="str">
        <f t="shared" si="82"/>
        <v/>
      </c>
    </row>
    <row r="218" spans="2:46" s="203" customFormat="1" ht="15" customHeight="1" x14ac:dyDescent="0.3">
      <c r="B218" s="202">
        <f t="shared" si="68"/>
        <v>17</v>
      </c>
      <c r="C218" s="308">
        <f t="shared" si="75"/>
        <v>28.740000000000691</v>
      </c>
      <c r="D218" s="27">
        <v>5424.43</v>
      </c>
      <c r="E218" s="309">
        <f t="shared" si="76"/>
        <v>5407.43</v>
      </c>
      <c r="F218" s="9"/>
      <c r="G218" s="9"/>
      <c r="H218" s="310" t="str">
        <f t="shared" si="69"/>
        <v/>
      </c>
      <c r="I218" s="310" t="str">
        <f t="shared" si="83"/>
        <v xml:space="preserve">  </v>
      </c>
      <c r="J218" s="311" t="str">
        <f t="shared" si="77"/>
        <v/>
      </c>
      <c r="K218" s="312" t="str">
        <f t="shared" si="78"/>
        <v xml:space="preserve"> </v>
      </c>
      <c r="L218" s="312" t="str">
        <f t="shared" si="79"/>
        <v/>
      </c>
      <c r="M218" s="312" t="str">
        <f t="shared" si="70"/>
        <v/>
      </c>
      <c r="N218" s="313" t="str">
        <f t="shared" si="71"/>
        <v/>
      </c>
      <c r="O218" s="314" t="str">
        <f t="shared" si="72"/>
        <v/>
      </c>
      <c r="P218" s="315" t="str">
        <f t="shared" si="73"/>
        <v/>
      </c>
      <c r="Q218" s="316" t="str">
        <f t="shared" si="74"/>
        <v/>
      </c>
      <c r="R218" s="10" t="str">
        <f t="shared" si="87"/>
        <v/>
      </c>
      <c r="S218" s="310" t="str">
        <f t="shared" si="67"/>
        <v/>
      </c>
      <c r="T218" s="9"/>
      <c r="U218" s="8"/>
      <c r="V218" s="197" t="str">
        <f>IF(E218="","",ProjTvdAtBit(E218,F218,G218,H218,D218,W218,X218))</f>
        <v/>
      </c>
      <c r="W218" s="317" t="str">
        <f>IF(E218="","",ProjIncAtBit(F218,J218,C218,M218,AJ218,AK218,AI218,$U$13:$U$505))</f>
        <v/>
      </c>
      <c r="X218" s="412" t="str">
        <f>IF(E218="","",ProjAzmAtBit(F218,G218,J218,C218,M218,AJ218,AK218,N218,O218,AI218,$U$13:$U$505))</f>
        <v/>
      </c>
      <c r="Y218" s="569"/>
      <c r="Z218" s="571">
        <v>28.74</v>
      </c>
      <c r="AA218" s="468">
        <f t="shared" si="85"/>
        <v>90.143239597990885</v>
      </c>
      <c r="AB218" s="476" t="str">
        <f t="shared" si="86"/>
        <v/>
      </c>
      <c r="AC218" s="466"/>
      <c r="AD218" s="471"/>
      <c r="AE218" s="472"/>
      <c r="AI218" s="201">
        <f>IF(E218="","",ProjRollingMotorOut($Q$13:Q218,$M$13:M218))</f>
        <v>5.8385066364653389</v>
      </c>
      <c r="AJ218" s="409">
        <f>IF(OR(E218="",D218=""),0,ProjSlideMetersBetween(E218,D218,$R$13:$R$505,$S$13:$S$505,$U$13:$U$505))</f>
        <v>0</v>
      </c>
      <c r="AK218" s="409" t="str">
        <f>IF(U218="","",ProjParseTF(U218))</f>
        <v/>
      </c>
      <c r="AL218" s="213" t="str">
        <f>IF(E218="","",ProjCumN(AL217,E217,F217,G217,E218,F218,G218,FALSE))</f>
        <v/>
      </c>
      <c r="AM218" s="304" t="str">
        <f>IF(E218="","",ProjCumE(AM217,E217,F217,G217,E218,F218,G218,FALSE))</f>
        <v/>
      </c>
      <c r="AN218" s="303" t="str">
        <f t="shared" si="84"/>
        <v/>
      </c>
      <c r="AO218" s="303">
        <f>IF(E218="","",ProjActiveTargetMdEx(D218,W218,V218,ProjTargets_MD,ProjTargets_INC,ProjTargets_AZM,ProjTargets_TVD,F218,H218))</f>
        <v>6704.23</v>
      </c>
      <c r="AP218" s="201" t="str">
        <f>IF(OR(E218="",E218&lt;$U$2),"",ProjBitN(E218,F218,G218,AL218,D218,W218,X218))</f>
        <v/>
      </c>
      <c r="AQ218" s="201" t="str">
        <f>IF(OR(E218="",E218&lt;$U$2),"",ProjBitE(E218,F218,G218,AM218,D218,W218,X218))</f>
        <v/>
      </c>
      <c r="AR218" s="201" t="str">
        <f t="shared" si="80"/>
        <v/>
      </c>
      <c r="AS218" s="201" t="str">
        <f t="shared" si="81"/>
        <v/>
      </c>
      <c r="AT218" s="201" t="str">
        <f t="shared" si="82"/>
        <v/>
      </c>
    </row>
    <row r="219" spans="2:46" s="203" customFormat="1" ht="15" customHeight="1" x14ac:dyDescent="0.3">
      <c r="B219" s="202">
        <f t="shared" si="68"/>
        <v>17</v>
      </c>
      <c r="C219" s="308">
        <f t="shared" si="75"/>
        <v>28.779999999999745</v>
      </c>
      <c r="D219" s="27">
        <v>5453.21</v>
      </c>
      <c r="E219" s="309">
        <f t="shared" si="76"/>
        <v>5436.21</v>
      </c>
      <c r="F219" s="9"/>
      <c r="G219" s="9"/>
      <c r="H219" s="310" t="str">
        <f t="shared" si="69"/>
        <v/>
      </c>
      <c r="I219" s="310" t="str">
        <f t="shared" si="83"/>
        <v xml:space="preserve">  </v>
      </c>
      <c r="J219" s="311" t="str">
        <f t="shared" si="77"/>
        <v/>
      </c>
      <c r="K219" s="312" t="str">
        <f t="shared" si="78"/>
        <v xml:space="preserve"> </v>
      </c>
      <c r="L219" s="312" t="str">
        <f t="shared" si="79"/>
        <v/>
      </c>
      <c r="M219" s="312" t="str">
        <f t="shared" si="70"/>
        <v/>
      </c>
      <c r="N219" s="313" t="str">
        <f t="shared" si="71"/>
        <v/>
      </c>
      <c r="O219" s="314" t="str">
        <f t="shared" si="72"/>
        <v/>
      </c>
      <c r="P219" s="315" t="str">
        <f t="shared" si="73"/>
        <v/>
      </c>
      <c r="Q219" s="316" t="str">
        <f t="shared" si="74"/>
        <v/>
      </c>
      <c r="R219" s="10" t="str">
        <f t="shared" si="87"/>
        <v/>
      </c>
      <c r="S219" s="310" t="str">
        <f t="shared" si="67"/>
        <v/>
      </c>
      <c r="T219" s="9"/>
      <c r="U219" s="8"/>
      <c r="V219" s="197" t="str">
        <f>IF(E219="","",ProjTvdAtBit(E219,F219,G219,H219,D219,W219,X219))</f>
        <v/>
      </c>
      <c r="W219" s="317" t="str">
        <f>IF(E219="","",ProjIncAtBit(F219,J219,C219,M219,AJ219,AK219,AI219,$U$13:$U$505))</f>
        <v/>
      </c>
      <c r="X219" s="412" t="str">
        <f>IF(E219="","",ProjAzmAtBit(F219,G219,J219,C219,M219,AJ219,AK219,N219,O219,AI219,$U$13:$U$505))</f>
        <v/>
      </c>
      <c r="Y219" s="569"/>
      <c r="Z219" s="571">
        <v>28.78</v>
      </c>
      <c r="AA219" s="468">
        <f t="shared" si="85"/>
        <v>90.143239597990885</v>
      </c>
      <c r="AB219" s="476" t="str">
        <f t="shared" si="86"/>
        <v/>
      </c>
      <c r="AC219" s="466"/>
      <c r="AD219" s="471"/>
      <c r="AE219" s="472"/>
      <c r="AI219" s="201">
        <f>IF(E219="","",ProjRollingMotorOut($Q$13:Q219,$M$13:M219))</f>
        <v>5.8385066364653389</v>
      </c>
      <c r="AJ219" s="409">
        <f>IF(OR(E219="",D219=""),0,ProjSlideMetersBetween(E219,D219,$R$13:$R$505,$S$13:$S$505,$U$13:$U$505))</f>
        <v>0</v>
      </c>
      <c r="AK219" s="409" t="str">
        <f>IF(U219="","",ProjParseTF(U219))</f>
        <v/>
      </c>
      <c r="AL219" s="213" t="str">
        <f>IF(E219="","",ProjCumN(AL218,E218,F218,G218,E219,F219,G219,FALSE))</f>
        <v/>
      </c>
      <c r="AM219" s="304" t="str">
        <f>IF(E219="","",ProjCumE(AM218,E218,F218,G218,E219,F219,G219,FALSE))</f>
        <v/>
      </c>
      <c r="AN219" s="303" t="str">
        <f t="shared" si="84"/>
        <v/>
      </c>
      <c r="AO219" s="303">
        <f>IF(E219="","",ProjActiveTargetMdEx(D219,W219,V219,ProjTargets_MD,ProjTargets_INC,ProjTargets_AZM,ProjTargets_TVD,F219,H219))</f>
        <v>6704.23</v>
      </c>
      <c r="AP219" s="201" t="str">
        <f>IF(OR(E219="",E219&lt;$U$2),"",ProjBitN(E219,F219,G219,AL219,D219,W219,X219))</f>
        <v/>
      </c>
      <c r="AQ219" s="201" t="str">
        <f>IF(OR(E219="",E219&lt;$U$2),"",ProjBitE(E219,F219,G219,AM219,D219,W219,X219))</f>
        <v/>
      </c>
      <c r="AR219" s="201" t="str">
        <f t="shared" si="80"/>
        <v/>
      </c>
      <c r="AS219" s="201" t="str">
        <f t="shared" si="81"/>
        <v/>
      </c>
      <c r="AT219" s="201" t="str">
        <f t="shared" si="82"/>
        <v/>
      </c>
    </row>
    <row r="220" spans="2:46" s="203" customFormat="1" ht="15" customHeight="1" x14ac:dyDescent="0.3">
      <c r="B220" s="202">
        <f t="shared" si="68"/>
        <v>17</v>
      </c>
      <c r="C220" s="308">
        <f t="shared" si="75"/>
        <v>28.760000000000218</v>
      </c>
      <c r="D220" s="27">
        <v>5481.97</v>
      </c>
      <c r="E220" s="309">
        <f t="shared" si="76"/>
        <v>5464.97</v>
      </c>
      <c r="F220" s="9"/>
      <c r="G220" s="9"/>
      <c r="H220" s="310" t="str">
        <f t="shared" si="69"/>
        <v/>
      </c>
      <c r="I220" s="310" t="str">
        <f t="shared" si="83"/>
        <v xml:space="preserve">  </v>
      </c>
      <c r="J220" s="311" t="str">
        <f t="shared" si="77"/>
        <v/>
      </c>
      <c r="K220" s="312" t="str">
        <f t="shared" si="78"/>
        <v xml:space="preserve"> </v>
      </c>
      <c r="L220" s="312" t="str">
        <f t="shared" si="79"/>
        <v/>
      </c>
      <c r="M220" s="312" t="str">
        <f t="shared" si="70"/>
        <v/>
      </c>
      <c r="N220" s="313" t="str">
        <f t="shared" si="71"/>
        <v/>
      </c>
      <c r="O220" s="314" t="str">
        <f t="shared" si="72"/>
        <v/>
      </c>
      <c r="P220" s="315" t="str">
        <f t="shared" si="73"/>
        <v/>
      </c>
      <c r="Q220" s="316" t="str">
        <f t="shared" si="74"/>
        <v/>
      </c>
      <c r="R220" s="10" t="str">
        <f t="shared" si="87"/>
        <v/>
      </c>
      <c r="S220" s="310" t="str">
        <f t="shared" si="67"/>
        <v/>
      </c>
      <c r="T220" s="9"/>
      <c r="U220" s="8"/>
      <c r="V220" s="197" t="str">
        <f>IF(E220="","",ProjTvdAtBit(E220,F220,G220,H220,D220,W220,X220))</f>
        <v/>
      </c>
      <c r="W220" s="317" t="str">
        <f>IF(E220="","",ProjIncAtBit(F220,J220,C220,M220,AJ220,AK220,AI220,$U$13:$U$505))</f>
        <v/>
      </c>
      <c r="X220" s="412" t="str">
        <f>IF(E220="","",ProjAzmAtBit(F220,G220,J220,C220,M220,AJ220,AK220,N220,O220,AI220,$U$13:$U$505))</f>
        <v/>
      </c>
      <c r="Y220" s="569"/>
      <c r="Z220" s="571">
        <v>28.76</v>
      </c>
      <c r="AA220" s="468">
        <f t="shared" si="85"/>
        <v>90.143239597990885</v>
      </c>
      <c r="AB220" s="476" t="str">
        <f t="shared" si="86"/>
        <v/>
      </c>
      <c r="AC220" s="466"/>
      <c r="AD220" s="471"/>
      <c r="AE220" s="472"/>
      <c r="AI220" s="201">
        <f>IF(E220="","",ProjRollingMotorOut($Q$13:Q220,$M$13:M220))</f>
        <v>5.8385066364653389</v>
      </c>
      <c r="AJ220" s="409">
        <f>IF(OR(E220="",D220=""),0,ProjSlideMetersBetween(E220,D220,$R$13:$R$505,$S$13:$S$505,$U$13:$U$505))</f>
        <v>0</v>
      </c>
      <c r="AK220" s="409" t="str">
        <f>IF(U220="","",ProjParseTF(U220))</f>
        <v/>
      </c>
      <c r="AL220" s="213" t="str">
        <f>IF(E220="","",ProjCumN(AL219,E219,F219,G219,E220,F220,G220,FALSE))</f>
        <v/>
      </c>
      <c r="AM220" s="304" t="str">
        <f>IF(E220="","",ProjCumE(AM219,E219,F219,G219,E220,F220,G220,FALSE))</f>
        <v/>
      </c>
      <c r="AN220" s="303" t="str">
        <f t="shared" si="84"/>
        <v/>
      </c>
      <c r="AO220" s="303">
        <f>IF(E220="","",ProjActiveTargetMdEx(D220,W220,V220,ProjTargets_MD,ProjTargets_INC,ProjTargets_AZM,ProjTargets_TVD,F220,H220))</f>
        <v>6704.23</v>
      </c>
      <c r="AP220" s="201" t="str">
        <f>IF(OR(E220="",E220&lt;$U$2),"",ProjBitN(E220,F220,G220,AL220,D220,W220,X220))</f>
        <v/>
      </c>
      <c r="AQ220" s="201" t="str">
        <f>IF(OR(E220="",E220&lt;$U$2),"",ProjBitE(E220,F220,G220,AM220,D220,W220,X220))</f>
        <v/>
      </c>
      <c r="AR220" s="201" t="str">
        <f t="shared" si="80"/>
        <v/>
      </c>
      <c r="AS220" s="201" t="str">
        <f t="shared" si="81"/>
        <v/>
      </c>
      <c r="AT220" s="201" t="str">
        <f t="shared" si="82"/>
        <v/>
      </c>
    </row>
    <row r="221" spans="2:46" s="203" customFormat="1" ht="15" customHeight="1" x14ac:dyDescent="0.3">
      <c r="B221" s="202">
        <f t="shared" si="68"/>
        <v>17</v>
      </c>
      <c r="C221" s="308">
        <f t="shared" si="75"/>
        <v>28.869999999999891</v>
      </c>
      <c r="D221" s="27">
        <v>5510.84</v>
      </c>
      <c r="E221" s="309">
        <f t="shared" si="76"/>
        <v>5493.84</v>
      </c>
      <c r="F221" s="9"/>
      <c r="G221" s="9"/>
      <c r="H221" s="310" t="str">
        <f t="shared" si="69"/>
        <v/>
      </c>
      <c r="I221" s="310" t="str">
        <f t="shared" si="83"/>
        <v xml:space="preserve">  </v>
      </c>
      <c r="J221" s="311" t="str">
        <f t="shared" si="77"/>
        <v/>
      </c>
      <c r="K221" s="312" t="str">
        <f t="shared" si="78"/>
        <v xml:space="preserve"> </v>
      </c>
      <c r="L221" s="312" t="str">
        <f t="shared" si="79"/>
        <v/>
      </c>
      <c r="M221" s="312" t="str">
        <f t="shared" si="70"/>
        <v/>
      </c>
      <c r="N221" s="313" t="str">
        <f t="shared" si="71"/>
        <v/>
      </c>
      <c r="O221" s="314" t="str">
        <f t="shared" si="72"/>
        <v/>
      </c>
      <c r="P221" s="315" t="str">
        <f t="shared" si="73"/>
        <v/>
      </c>
      <c r="Q221" s="316" t="str">
        <f t="shared" si="74"/>
        <v/>
      </c>
      <c r="R221" s="10" t="str">
        <f t="shared" si="87"/>
        <v/>
      </c>
      <c r="S221" s="310" t="str">
        <f t="shared" si="67"/>
        <v/>
      </c>
      <c r="T221" s="9"/>
      <c r="U221" s="8"/>
      <c r="V221" s="197" t="str">
        <f>IF(E221="","",ProjTvdAtBit(E221,F221,G221,H221,D221,W221,X221))</f>
        <v/>
      </c>
      <c r="W221" s="317" t="str">
        <f>IF(E221="","",ProjIncAtBit(F221,J221,C221,M221,AJ221,AK221,AI221,$U$13:$U$505))</f>
        <v/>
      </c>
      <c r="X221" s="412" t="str">
        <f>IF(E221="","",ProjAzmAtBit(F221,G221,J221,C221,M221,AJ221,AK221,N221,O221,AI221,$U$13:$U$505))</f>
        <v/>
      </c>
      <c r="Y221" s="569"/>
      <c r="Z221" s="571">
        <v>28.87</v>
      </c>
      <c r="AA221" s="468">
        <f t="shared" si="85"/>
        <v>89.570277624940417</v>
      </c>
      <c r="AB221" s="476" t="str">
        <f t="shared" si="86"/>
        <v/>
      </c>
      <c r="AC221" s="466"/>
      <c r="AD221" s="471"/>
      <c r="AE221" s="472"/>
      <c r="AI221" s="201">
        <f>IF(E221="","",ProjRollingMotorOut($Q$13:Q221,$M$13:M221))</f>
        <v>5.8385066364653389</v>
      </c>
      <c r="AJ221" s="409">
        <f>IF(OR(E221="",D221=""),0,ProjSlideMetersBetween(E221,D221,$R$13:$R$505,$S$13:$S$505,$U$13:$U$505))</f>
        <v>0</v>
      </c>
      <c r="AK221" s="409" t="str">
        <f>IF(U221="","",ProjParseTF(U221))</f>
        <v/>
      </c>
      <c r="AL221" s="213" t="str">
        <f>IF(E221="","",ProjCumN(AL220,E220,F220,G220,E221,F221,G221,FALSE))</f>
        <v/>
      </c>
      <c r="AM221" s="304" t="str">
        <f>IF(E221="","",ProjCumE(AM220,E220,F220,G220,E221,F221,G221,FALSE))</f>
        <v/>
      </c>
      <c r="AN221" s="303" t="str">
        <f t="shared" si="84"/>
        <v/>
      </c>
      <c r="AO221" s="303">
        <f>IF(E221="","",ProjActiveTargetMdEx(D221,W221,V221,ProjTargets_MD,ProjTargets_INC,ProjTargets_AZM,ProjTargets_TVD,F221,H221))</f>
        <v>6704.23</v>
      </c>
      <c r="AP221" s="201" t="str">
        <f>IF(OR(E221="",E221&lt;$U$2),"",ProjBitN(E221,F221,G221,AL221,D221,W221,X221))</f>
        <v/>
      </c>
      <c r="AQ221" s="201" t="str">
        <f>IF(OR(E221="",E221&lt;$U$2),"",ProjBitE(E221,F221,G221,AM221,D221,W221,X221))</f>
        <v/>
      </c>
      <c r="AR221" s="201" t="str">
        <f t="shared" si="80"/>
        <v/>
      </c>
      <c r="AS221" s="201" t="str">
        <f t="shared" si="81"/>
        <v/>
      </c>
      <c r="AT221" s="201" t="str">
        <f t="shared" si="82"/>
        <v/>
      </c>
    </row>
    <row r="222" spans="2:46" s="203" customFormat="1" ht="15" customHeight="1" x14ac:dyDescent="0.3">
      <c r="B222" s="202">
        <f t="shared" si="68"/>
        <v>17</v>
      </c>
      <c r="C222" s="308">
        <f t="shared" si="75"/>
        <v>28.720000000000255</v>
      </c>
      <c r="D222" s="27">
        <v>5539.56</v>
      </c>
      <c r="E222" s="309">
        <f t="shared" si="76"/>
        <v>5522.56</v>
      </c>
      <c r="F222" s="9"/>
      <c r="G222" s="9"/>
      <c r="H222" s="310" t="str">
        <f t="shared" si="69"/>
        <v/>
      </c>
      <c r="I222" s="310" t="str">
        <f t="shared" si="83"/>
        <v xml:space="preserve">  </v>
      </c>
      <c r="J222" s="311" t="str">
        <f t="shared" si="77"/>
        <v/>
      </c>
      <c r="K222" s="312" t="str">
        <f t="shared" si="78"/>
        <v xml:space="preserve"> </v>
      </c>
      <c r="L222" s="312" t="str">
        <f t="shared" si="79"/>
        <v/>
      </c>
      <c r="M222" s="312" t="str">
        <f t="shared" si="70"/>
        <v/>
      </c>
      <c r="N222" s="313" t="str">
        <f t="shared" si="71"/>
        <v/>
      </c>
      <c r="O222" s="314" t="str">
        <f t="shared" si="72"/>
        <v/>
      </c>
      <c r="P222" s="315" t="str">
        <f t="shared" si="73"/>
        <v/>
      </c>
      <c r="Q222" s="316" t="str">
        <f t="shared" si="74"/>
        <v/>
      </c>
      <c r="R222" s="10" t="str">
        <f t="shared" si="87"/>
        <v/>
      </c>
      <c r="S222" s="310" t="str">
        <f t="shared" si="67"/>
        <v/>
      </c>
      <c r="T222" s="9"/>
      <c r="U222" s="8"/>
      <c r="V222" s="197" t="str">
        <f>IF(E222="","",ProjTvdAtBit(E222,F222,G222,H222,D222,W222,X222))</f>
        <v/>
      </c>
      <c r="W222" s="317" t="str">
        <f>IF(E222="","",ProjIncAtBit(F222,J222,C222,M222,AJ222,AK222,AI222,$U$13:$U$505))</f>
        <v/>
      </c>
      <c r="X222" s="412" t="str">
        <f>IF(E222="","",ProjAzmAtBit(F222,G222,J222,C222,M222,AJ222,AK222,N222,O222,AI222,$U$13:$U$505))</f>
        <v/>
      </c>
      <c r="Y222" s="569"/>
      <c r="Z222" s="571">
        <v>28.72</v>
      </c>
      <c r="AA222" s="468">
        <f t="shared" si="85"/>
        <v>89.570277624940417</v>
      </c>
      <c r="AB222" s="476" t="str">
        <f t="shared" si="86"/>
        <v/>
      </c>
      <c r="AC222" s="466"/>
      <c r="AD222" s="471"/>
      <c r="AE222" s="472"/>
      <c r="AI222" s="201">
        <f>IF(E222="","",ProjRollingMotorOut($Q$13:Q222,$M$13:M222))</f>
        <v>5.8385066364653389</v>
      </c>
      <c r="AJ222" s="409">
        <f>IF(OR(E222="",D222=""),0,ProjSlideMetersBetween(E222,D222,$R$13:$R$505,$S$13:$S$505,$U$13:$U$505))</f>
        <v>0</v>
      </c>
      <c r="AK222" s="409" t="str">
        <f>IF(U222="","",ProjParseTF(U222))</f>
        <v/>
      </c>
      <c r="AL222" s="213" t="str">
        <f>IF(E222="","",ProjCumN(AL221,E221,F221,G221,E222,F222,G222,FALSE))</f>
        <v/>
      </c>
      <c r="AM222" s="304" t="str">
        <f>IF(E222="","",ProjCumE(AM221,E221,F221,G221,E222,F222,G222,FALSE))</f>
        <v/>
      </c>
      <c r="AN222" s="303" t="str">
        <f t="shared" si="84"/>
        <v/>
      </c>
      <c r="AO222" s="303">
        <f>IF(E222="","",ProjActiveTargetMdEx(D222,W222,V222,ProjTargets_MD,ProjTargets_INC,ProjTargets_AZM,ProjTargets_TVD,F222,H222))</f>
        <v>6704.23</v>
      </c>
      <c r="AP222" s="201" t="str">
        <f>IF(OR(E222="",E222&lt;$U$2),"",ProjBitN(E222,F222,G222,AL222,D222,W222,X222))</f>
        <v/>
      </c>
      <c r="AQ222" s="201" t="str">
        <f>IF(OR(E222="",E222&lt;$U$2),"",ProjBitE(E222,F222,G222,AM222,D222,W222,X222))</f>
        <v/>
      </c>
      <c r="AR222" s="201" t="str">
        <f t="shared" si="80"/>
        <v/>
      </c>
      <c r="AS222" s="201" t="str">
        <f t="shared" si="81"/>
        <v/>
      </c>
      <c r="AT222" s="201" t="str">
        <f t="shared" si="82"/>
        <v/>
      </c>
    </row>
    <row r="223" spans="2:46" s="203" customFormat="1" ht="15" customHeight="1" x14ac:dyDescent="0.3">
      <c r="B223" s="202">
        <f t="shared" si="68"/>
        <v>17</v>
      </c>
      <c r="C223" s="308">
        <f t="shared" si="75"/>
        <v>28.789999999999964</v>
      </c>
      <c r="D223" s="27">
        <v>5568.35</v>
      </c>
      <c r="E223" s="309">
        <f t="shared" si="76"/>
        <v>5551.35</v>
      </c>
      <c r="F223" s="9"/>
      <c r="G223" s="9"/>
      <c r="H223" s="310" t="str">
        <f t="shared" si="69"/>
        <v/>
      </c>
      <c r="I223" s="310" t="str">
        <f t="shared" si="83"/>
        <v xml:space="preserve">  </v>
      </c>
      <c r="J223" s="311" t="str">
        <f t="shared" si="77"/>
        <v/>
      </c>
      <c r="K223" s="312" t="str">
        <f t="shared" si="78"/>
        <v xml:space="preserve"> </v>
      </c>
      <c r="L223" s="312" t="str">
        <f t="shared" si="79"/>
        <v/>
      </c>
      <c r="M223" s="312" t="str">
        <f t="shared" si="70"/>
        <v/>
      </c>
      <c r="N223" s="313" t="str">
        <f t="shared" si="71"/>
        <v/>
      </c>
      <c r="O223" s="314" t="str">
        <f t="shared" si="72"/>
        <v/>
      </c>
      <c r="P223" s="315" t="str">
        <f t="shared" si="73"/>
        <v/>
      </c>
      <c r="Q223" s="316" t="str">
        <f t="shared" si="74"/>
        <v/>
      </c>
      <c r="R223" s="10" t="str">
        <f t="shared" si="87"/>
        <v/>
      </c>
      <c r="S223" s="310" t="str">
        <f t="shared" si="67"/>
        <v/>
      </c>
      <c r="T223" s="9"/>
      <c r="U223" s="8"/>
      <c r="V223" s="197" t="str">
        <f>IF(E223="","",ProjTvdAtBit(E223,F223,G223,H223,D223,W223,X223))</f>
        <v/>
      </c>
      <c r="W223" s="317" t="str">
        <f>IF(E223="","",ProjIncAtBit(F223,J223,C223,M223,AJ223,AK223,AI223,$U$13:$U$505))</f>
        <v/>
      </c>
      <c r="X223" s="412" t="str">
        <f>IF(E223="","",ProjAzmAtBit(F223,G223,J223,C223,M223,AJ223,AK223,N223,O223,AI223,$U$13:$U$505))</f>
        <v/>
      </c>
      <c r="Y223" s="569"/>
      <c r="Z223" s="571">
        <v>28.79</v>
      </c>
      <c r="AA223" s="468">
        <f t="shared" si="85"/>
        <v>89.570277624940417</v>
      </c>
      <c r="AB223" s="476" t="str">
        <f t="shared" si="86"/>
        <v/>
      </c>
      <c r="AC223" s="466"/>
      <c r="AD223" s="471"/>
      <c r="AE223" s="472"/>
      <c r="AI223" s="201">
        <f>IF(E223="","",ProjRollingMotorOut($Q$13:Q223,$M$13:M223))</f>
        <v>5.8385066364653389</v>
      </c>
      <c r="AJ223" s="409">
        <f>IF(OR(E223="",D223=""),0,ProjSlideMetersBetween(E223,D223,$R$13:$R$505,$S$13:$S$505,$U$13:$U$505))</f>
        <v>0</v>
      </c>
      <c r="AK223" s="409" t="str">
        <f>IF(U223="","",ProjParseTF(U223))</f>
        <v/>
      </c>
      <c r="AL223" s="213" t="str">
        <f>IF(E223="","",ProjCumN(AL222,E222,F222,G222,E223,F223,G223,FALSE))</f>
        <v/>
      </c>
      <c r="AM223" s="304" t="str">
        <f>IF(E223="","",ProjCumE(AM222,E222,F222,G222,E223,F223,G223,FALSE))</f>
        <v/>
      </c>
      <c r="AN223" s="303" t="str">
        <f t="shared" si="84"/>
        <v/>
      </c>
      <c r="AO223" s="303">
        <f>IF(E223="","",ProjActiveTargetMdEx(D223,W223,V223,ProjTargets_MD,ProjTargets_INC,ProjTargets_AZM,ProjTargets_TVD,F223,H223))</f>
        <v>6704.23</v>
      </c>
      <c r="AP223" s="201" t="str">
        <f>IF(OR(E223="",E223&lt;$U$2),"",ProjBitN(E223,F223,G223,AL223,D223,W223,X223))</f>
        <v/>
      </c>
      <c r="AQ223" s="201" t="str">
        <f>IF(OR(E223="",E223&lt;$U$2),"",ProjBitE(E223,F223,G223,AM223,D223,W223,X223))</f>
        <v/>
      </c>
      <c r="AR223" s="201" t="str">
        <f t="shared" si="80"/>
        <v/>
      </c>
      <c r="AS223" s="201" t="str">
        <f t="shared" si="81"/>
        <v/>
      </c>
      <c r="AT223" s="201" t="str">
        <f t="shared" si="82"/>
        <v/>
      </c>
    </row>
    <row r="224" spans="2:46" s="203" customFormat="1" ht="15" customHeight="1" x14ac:dyDescent="0.3">
      <c r="B224" s="202">
        <f t="shared" si="68"/>
        <v>17</v>
      </c>
      <c r="C224" s="308">
        <f t="shared" si="75"/>
        <v>28.659999999999854</v>
      </c>
      <c r="D224" s="27">
        <v>5597.01</v>
      </c>
      <c r="E224" s="309">
        <f t="shared" si="76"/>
        <v>5580.01</v>
      </c>
      <c r="F224" s="9"/>
      <c r="G224" s="9"/>
      <c r="H224" s="310" t="str">
        <f t="shared" si="69"/>
        <v/>
      </c>
      <c r="I224" s="310" t="str">
        <f t="shared" si="83"/>
        <v xml:space="preserve">  </v>
      </c>
      <c r="J224" s="311" t="str">
        <f t="shared" si="77"/>
        <v/>
      </c>
      <c r="K224" s="312" t="str">
        <f t="shared" si="78"/>
        <v xml:space="preserve"> </v>
      </c>
      <c r="L224" s="312" t="str">
        <f t="shared" si="79"/>
        <v/>
      </c>
      <c r="M224" s="312" t="str">
        <f t="shared" si="70"/>
        <v/>
      </c>
      <c r="N224" s="313" t="str">
        <f t="shared" si="71"/>
        <v/>
      </c>
      <c r="O224" s="314" t="str">
        <f t="shared" si="72"/>
        <v/>
      </c>
      <c r="P224" s="315" t="str">
        <f t="shared" si="73"/>
        <v/>
      </c>
      <c r="Q224" s="316" t="str">
        <f t="shared" si="74"/>
        <v/>
      </c>
      <c r="R224" s="10" t="str">
        <f t="shared" si="87"/>
        <v/>
      </c>
      <c r="S224" s="310" t="str">
        <f t="shared" si="67"/>
        <v/>
      </c>
      <c r="T224" s="9"/>
      <c r="U224" s="8"/>
      <c r="V224" s="197" t="str">
        <f>IF(E224="","",ProjTvdAtBit(E224,F224,G224,H224,D224,W224,X224))</f>
        <v/>
      </c>
      <c r="W224" s="317" t="str">
        <f>IF(E224="","",ProjIncAtBit(F224,J224,C224,M224,AJ224,AK224,AI224,$U$13:$U$505))</f>
        <v/>
      </c>
      <c r="X224" s="412" t="str">
        <f>IF(E224="","",ProjAzmAtBit(F224,G224,J224,C224,M224,AJ224,AK224,N224,O224,AI224,$U$13:$U$505))</f>
        <v/>
      </c>
      <c r="Y224" s="569"/>
      <c r="Z224" s="571">
        <v>28.66</v>
      </c>
      <c r="AA224" s="468">
        <f t="shared" si="85"/>
        <v>89.570277624940417</v>
      </c>
      <c r="AB224" s="476" t="str">
        <f t="shared" si="86"/>
        <v/>
      </c>
      <c r="AC224" s="466"/>
      <c r="AD224" s="471"/>
      <c r="AE224" s="472"/>
      <c r="AI224" s="201">
        <f>IF(E224="","",ProjRollingMotorOut($Q$13:Q224,$M$13:M224))</f>
        <v>5.8385066364653389</v>
      </c>
      <c r="AJ224" s="409">
        <f>IF(OR(E224="",D224=""),0,ProjSlideMetersBetween(E224,D224,$R$13:$R$505,$S$13:$S$505,$U$13:$U$505))</f>
        <v>0</v>
      </c>
      <c r="AK224" s="409" t="str">
        <f>IF(U224="","",ProjParseTF(U224))</f>
        <v/>
      </c>
      <c r="AL224" s="213" t="str">
        <f>IF(E224="","",ProjCumN(AL223,E223,F223,G223,E224,F224,G224,FALSE))</f>
        <v/>
      </c>
      <c r="AM224" s="304" t="str">
        <f>IF(E224="","",ProjCumE(AM223,E223,F223,G223,E224,F224,G224,FALSE))</f>
        <v/>
      </c>
      <c r="AN224" s="303" t="str">
        <f t="shared" si="84"/>
        <v/>
      </c>
      <c r="AO224" s="303">
        <f>IF(E224="","",ProjActiveTargetMdEx(D224,W224,V224,ProjTargets_MD,ProjTargets_INC,ProjTargets_AZM,ProjTargets_TVD,F224,H224))</f>
        <v>6704.23</v>
      </c>
      <c r="AP224" s="201" t="str">
        <f>IF(OR(E224="",E224&lt;$U$2),"",ProjBitN(E224,F224,G224,AL224,D224,W224,X224))</f>
        <v/>
      </c>
      <c r="AQ224" s="201" t="str">
        <f>IF(OR(E224="",E224&lt;$U$2),"",ProjBitE(E224,F224,G224,AM224,D224,W224,X224))</f>
        <v/>
      </c>
      <c r="AR224" s="201" t="str">
        <f t="shared" si="80"/>
        <v/>
      </c>
      <c r="AS224" s="201" t="str">
        <f t="shared" si="81"/>
        <v/>
      </c>
      <c r="AT224" s="201" t="str">
        <f t="shared" si="82"/>
        <v/>
      </c>
    </row>
    <row r="225" spans="2:46" s="203" customFormat="1" ht="15" customHeight="1" x14ac:dyDescent="0.3">
      <c r="B225" s="202">
        <f t="shared" si="68"/>
        <v>17</v>
      </c>
      <c r="C225" s="308">
        <f t="shared" si="75"/>
        <v>28.729999999999563</v>
      </c>
      <c r="D225" s="27">
        <v>5625.74</v>
      </c>
      <c r="E225" s="309">
        <f t="shared" si="76"/>
        <v>5608.74</v>
      </c>
      <c r="F225" s="9"/>
      <c r="G225" s="9"/>
      <c r="H225" s="310" t="str">
        <f t="shared" si="69"/>
        <v/>
      </c>
      <c r="I225" s="310" t="str">
        <f t="shared" si="83"/>
        <v xml:space="preserve">  </v>
      </c>
      <c r="J225" s="311" t="str">
        <f t="shared" si="77"/>
        <v/>
      </c>
      <c r="K225" s="312" t="str">
        <f t="shared" si="78"/>
        <v xml:space="preserve"> </v>
      </c>
      <c r="L225" s="312" t="str">
        <f t="shared" si="79"/>
        <v/>
      </c>
      <c r="M225" s="312" t="str">
        <f t="shared" si="70"/>
        <v/>
      </c>
      <c r="N225" s="313" t="str">
        <f t="shared" si="71"/>
        <v/>
      </c>
      <c r="O225" s="314" t="str">
        <f t="shared" si="72"/>
        <v/>
      </c>
      <c r="P225" s="315" t="str">
        <f t="shared" si="73"/>
        <v/>
      </c>
      <c r="Q225" s="316" t="str">
        <f t="shared" si="74"/>
        <v/>
      </c>
      <c r="R225" s="10" t="str">
        <f t="shared" si="87"/>
        <v/>
      </c>
      <c r="S225" s="310" t="str">
        <f t="shared" si="67"/>
        <v/>
      </c>
      <c r="T225" s="9"/>
      <c r="U225" s="8"/>
      <c r="V225" s="197" t="str">
        <f>IF(E225="","",ProjTvdAtBit(E225,F225,G225,H225,D225,W225,X225))</f>
        <v/>
      </c>
      <c r="W225" s="317" t="str">
        <f>IF(E225="","",ProjIncAtBit(F225,J225,C225,M225,AJ225,AK225,AI225,$U$13:$U$505))</f>
        <v/>
      </c>
      <c r="X225" s="412" t="str">
        <f>IF(E225="","",ProjAzmAtBit(F225,G225,J225,C225,M225,AJ225,AK225,N225,O225,AI225,$U$13:$U$505))</f>
        <v/>
      </c>
      <c r="Y225" s="569"/>
      <c r="Z225" s="571">
        <v>28.73</v>
      </c>
      <c r="AA225" s="468">
        <f t="shared" si="85"/>
        <v>89.570277624940417</v>
      </c>
      <c r="AB225" s="476" t="str">
        <f t="shared" si="86"/>
        <v/>
      </c>
      <c r="AC225" s="466"/>
      <c r="AD225" s="471"/>
      <c r="AE225" s="472"/>
      <c r="AI225" s="201">
        <f>IF(E225="","",ProjRollingMotorOut($Q$13:Q225,$M$13:M225))</f>
        <v>5.8385066364653389</v>
      </c>
      <c r="AJ225" s="409">
        <f>IF(OR(E225="",D225=""),0,ProjSlideMetersBetween(E225,D225,$R$13:$R$505,$S$13:$S$505,$U$13:$U$505))</f>
        <v>0</v>
      </c>
      <c r="AK225" s="409" t="str">
        <f>IF(U225="","",ProjParseTF(U225))</f>
        <v/>
      </c>
      <c r="AL225" s="213" t="str">
        <f>IF(E225="","",ProjCumN(AL224,E224,F224,G224,E225,F225,G225,FALSE))</f>
        <v/>
      </c>
      <c r="AM225" s="304" t="str">
        <f>IF(E225="","",ProjCumE(AM224,E224,F224,G224,E225,F225,G225,FALSE))</f>
        <v/>
      </c>
      <c r="AN225" s="303" t="str">
        <f t="shared" si="84"/>
        <v/>
      </c>
      <c r="AO225" s="303">
        <f>IF(E225="","",ProjActiveTargetMdEx(D225,W225,V225,ProjTargets_MD,ProjTargets_INC,ProjTargets_AZM,ProjTargets_TVD,F225,H225))</f>
        <v>6704.23</v>
      </c>
      <c r="AP225" s="201" t="str">
        <f>IF(OR(E225="",E225&lt;$U$2),"",ProjBitN(E225,F225,G225,AL225,D225,W225,X225))</f>
        <v/>
      </c>
      <c r="AQ225" s="201" t="str">
        <f>IF(OR(E225="",E225&lt;$U$2),"",ProjBitE(E225,F225,G225,AM225,D225,W225,X225))</f>
        <v/>
      </c>
      <c r="AR225" s="201" t="str">
        <f t="shared" si="80"/>
        <v/>
      </c>
      <c r="AS225" s="201" t="str">
        <f t="shared" si="81"/>
        <v/>
      </c>
      <c r="AT225" s="201" t="str">
        <f t="shared" si="82"/>
        <v/>
      </c>
    </row>
    <row r="226" spans="2:46" s="203" customFormat="1" ht="15" customHeight="1" x14ac:dyDescent="0.3">
      <c r="B226" s="202">
        <f t="shared" si="68"/>
        <v>17</v>
      </c>
      <c r="C226" s="308">
        <f t="shared" si="75"/>
        <v>28.730000000000473</v>
      </c>
      <c r="D226" s="27">
        <v>5654.47</v>
      </c>
      <c r="E226" s="309">
        <f t="shared" si="76"/>
        <v>5637.47</v>
      </c>
      <c r="F226" s="9"/>
      <c r="G226" s="9"/>
      <c r="H226" s="310" t="str">
        <f>IF(ISNUMBER(F226),COS(((F226+F225)/2)*(PI()/180))*(E226-E225)+H225,"")</f>
        <v/>
      </c>
      <c r="I226" s="310" t="str">
        <f t="shared" si="83"/>
        <v xml:space="preserve">  </v>
      </c>
      <c r="J226" s="311" t="str">
        <f>IF(AND(ISNUMBER(E226),ISNUMBER(F226),ISNUMBER(G226)),ACOS(SIN(F225*PI()/180)*SIN(F226*PI()/180)*COS((G226*PI()/180)-(G225*PI()/180))+COS(F225*PI()/180)*COS(F226*PI()/180))*30/(E226-E225)*180/PI(),"")</f>
        <v/>
      </c>
      <c r="K226" s="312" t="str">
        <f>IF(F226=0," ",SUM(F226-F225)/SUM(E226-E225)*30)</f>
        <v xml:space="preserve"> </v>
      </c>
      <c r="L226" s="312" t="str">
        <f t="shared" si="79"/>
        <v/>
      </c>
      <c r="M226" s="312" t="str">
        <f t="shared" si="70"/>
        <v/>
      </c>
      <c r="N226" s="313" t="str">
        <f>IF(J226=0,"",IF(AND(ISNUMBER(F226),ISNUMBER(J226)),(IF(AND(F226&gt;F225,G226=G225),0,IF(AND(F226&lt;F225,G226=G225),180,IF(AND(G225=0,G226&gt;0),G226,ACOS((C226*K226/30)/(C226*J226/30))*180/PI())))),""))</f>
        <v/>
      </c>
      <c r="O226" s="314" t="str">
        <f>IF(F226="","",IF(N226="","",IF(F226&lt;5,"Mag",IF(L226&lt;0,"L",IF(N226=0,"HS",IF(N226=360,"HS",IF(N226=180,"LS","R")))))))</f>
        <v/>
      </c>
      <c r="P226" s="315" t="str">
        <f>IF(F226="","",IF(M226="","",SUM((F226-F225)/M226)))</f>
        <v/>
      </c>
      <c r="Q226" s="316" t="str">
        <f>IF(ISBLANK(F226),"",IF(J226="", "", IF(M226="","",SUM(C226*J226/M226))))</f>
        <v/>
      </c>
      <c r="R226" s="10" t="str">
        <f t="shared" si="87"/>
        <v/>
      </c>
      <c r="S226" s="310" t="str">
        <f t="shared" si="67"/>
        <v/>
      </c>
      <c r="T226" s="9"/>
      <c r="U226" s="8"/>
      <c r="V226" s="197" t="str">
        <f>IF(E226="","",ProjTvdAtBit(E226,F226,G226,H226,D226,W226,X226))</f>
        <v/>
      </c>
      <c r="W226" s="317" t="str">
        <f>IF(E226="","",ProjIncAtBit(F226,J226,C226,M226,AJ226,AK226,AI226,$U$13:$U$505))</f>
        <v/>
      </c>
      <c r="X226" s="412" t="str">
        <f>IF(E226="","",ProjAzmAtBit(F226,G226,J226,C226,M226,AJ226,AK226,N226,O226,AI226,$U$13:$U$505))</f>
        <v/>
      </c>
      <c r="Y226" s="569"/>
      <c r="Z226" s="571">
        <v>28.73</v>
      </c>
      <c r="AA226" s="468">
        <f t="shared" si="85"/>
        <v>89.570277624940417</v>
      </c>
      <c r="AB226" s="476" t="str">
        <f t="shared" si="86"/>
        <v/>
      </c>
      <c r="AC226" s="466"/>
      <c r="AD226" s="471"/>
      <c r="AE226" s="472"/>
      <c r="AI226" s="201">
        <f>IF(E226="","",ProjRollingMotorOut($Q$13:Q226,$M$13:M226))</f>
        <v>5.8385066364653389</v>
      </c>
      <c r="AJ226" s="409">
        <f>IF(OR(E226="",D226=""),0,ProjSlideMetersBetween(E226,D226,$R$13:$R$505,$S$13:$S$505,$U$13:$U$505))</f>
        <v>0</v>
      </c>
      <c r="AK226" s="409" t="str">
        <f>IF(U226="","",ProjParseTF(U226))</f>
        <v/>
      </c>
      <c r="AL226" s="213" t="str">
        <f>IF(E226="","",ProjCumN(AL225,E225,F225,G225,E226,F226,G226,FALSE))</f>
        <v/>
      </c>
      <c r="AM226" s="304" t="str">
        <f>IF(E226="","",ProjCumE(AM225,E225,F225,G225,E226,F226,G226,FALSE))</f>
        <v/>
      </c>
      <c r="AN226" s="303" t="str">
        <f t="shared" si="84"/>
        <v/>
      </c>
      <c r="AO226" s="303">
        <f>IF(E226="","",ProjActiveTargetMdEx(D226,W226,V226,ProjTargets_MD,ProjTargets_INC,ProjTargets_AZM,ProjTargets_TVD,F226,H226))</f>
        <v>6704.23</v>
      </c>
      <c r="AP226" s="201" t="str">
        <f>IF(OR(E226="",E226&lt;$U$2),"",ProjBitN(E226,F226,G226,AL226,D226,W226,X226))</f>
        <v/>
      </c>
      <c r="AQ226" s="201" t="str">
        <f>IF(OR(E226="",E226&lt;$U$2),"",ProjBitE(E226,F226,G226,AM226,D226,W226,X226))</f>
        <v/>
      </c>
      <c r="AR226" s="201" t="str">
        <f t="shared" si="80"/>
        <v/>
      </c>
      <c r="AS226" s="201" t="str">
        <f t="shared" si="81"/>
        <v/>
      </c>
      <c r="AT226" s="201" t="str">
        <f t="shared" si="82"/>
        <v/>
      </c>
    </row>
    <row r="227" spans="2:46" s="203" customFormat="1" ht="15" customHeight="1" x14ac:dyDescent="0.3">
      <c r="B227" s="202">
        <f t="shared" si="68"/>
        <v>17</v>
      </c>
      <c r="C227" s="308">
        <f t="shared" si="75"/>
        <v>28.739999999999782</v>
      </c>
      <c r="D227" s="27">
        <v>5683.21</v>
      </c>
      <c r="E227" s="309">
        <f t="shared" si="76"/>
        <v>5666.21</v>
      </c>
      <c r="F227" s="9"/>
      <c r="G227" s="9"/>
      <c r="H227" s="310" t="str">
        <f>IF(ISNUMBER(F227),COS(((F227+F226)/2)*(PI()/180))*(E227-E226)+H226,"")</f>
        <v/>
      </c>
      <c r="I227" s="310" t="str">
        <f t="shared" si="83"/>
        <v xml:space="preserve">  </v>
      </c>
      <c r="J227" s="311" t="str">
        <f>IF(AND(ISNUMBER(E227),ISNUMBER(F227),ISNUMBER(G227)),ACOS(SIN(F226*PI()/180)*SIN(F227*PI()/180)*COS((G227*PI()/180)-(G226*PI()/180))+COS(F226*PI()/180)*COS(F227*PI()/180))*30/(E227-E226)*180/PI(),"")</f>
        <v/>
      </c>
      <c r="K227" s="312" t="str">
        <f>IF(F227=0," ",SUM(F227-F226)/SUM(E227-E226)*30)</f>
        <v xml:space="preserve"> </v>
      </c>
      <c r="L227" s="312" t="str">
        <f t="shared" si="79"/>
        <v/>
      </c>
      <c r="M227" s="312" t="str">
        <f t="shared" si="70"/>
        <v/>
      </c>
      <c r="N227" s="313" t="str">
        <f>IF(J227=0,"",IF(AND(ISNUMBER(F227),ISNUMBER(J227)),(IF(AND(F227&gt;F226,G227=G226),0,IF(AND(F227&lt;F226,G227=G226),180,IF(AND(G226=0,G227&gt;0),G227,ACOS((C227*K227/30)/(C227*J227/30))*180/PI())))),""))</f>
        <v/>
      </c>
      <c r="O227" s="314" t="str">
        <f>IF(F227="","",IF(N227="","",IF(F227&lt;5,"Mag",IF(L227&lt;0,"L",IF(N227=0,"HS",IF(N227=360,"HS",IF(N227=180,"LS","R")))))))</f>
        <v/>
      </c>
      <c r="P227" s="315" t="str">
        <f>IF(F227="","",IF(M227="","",SUM((F227-F226)/M227)))</f>
        <v/>
      </c>
      <c r="Q227" s="316" t="str">
        <f>IF(ISBLANK(F227),"",IF(J227="", "", IF(M227="","",SUM(C227*J227/M227))))</f>
        <v/>
      </c>
      <c r="R227" s="10" t="str">
        <f t="shared" si="87"/>
        <v/>
      </c>
      <c r="S227" s="310" t="str">
        <f t="shared" si="67"/>
        <v/>
      </c>
      <c r="T227" s="9"/>
      <c r="U227" s="8"/>
      <c r="V227" s="197" t="str">
        <f>IF(E227="","",ProjTvdAtBit(E227,F227,G227,H227,D227,W227,X227))</f>
        <v/>
      </c>
      <c r="W227" s="317" t="str">
        <f>IF(E227="","",ProjIncAtBit(F227,J227,C227,M227,AJ227,AK227,AI227,$U$13:$U$505))</f>
        <v/>
      </c>
      <c r="X227" s="412" t="str">
        <f>IF(E227="","",ProjAzmAtBit(F227,G227,J227,C227,M227,AJ227,AK227,N227,O227,AI227,$U$13:$U$505))</f>
        <v/>
      </c>
      <c r="Y227" s="569"/>
      <c r="Z227" s="571">
        <v>28.74</v>
      </c>
      <c r="AA227" s="468">
        <f t="shared" si="85"/>
        <v>89.570277624940417</v>
      </c>
      <c r="AB227" s="476" t="str">
        <f t="shared" si="86"/>
        <v/>
      </c>
      <c r="AC227" s="466"/>
      <c r="AD227" s="471"/>
      <c r="AE227" s="472"/>
      <c r="AI227" s="201">
        <f>IF(E227="","",ProjRollingMotorOut($Q$13:Q227,$M$13:M227))</f>
        <v>5.8385066364653389</v>
      </c>
      <c r="AJ227" s="409">
        <f>IF(OR(E227="",D227=""),0,ProjSlideMetersBetween(E227,D227,$R$13:$R$505,$S$13:$S$505,$U$13:$U$505))</f>
        <v>0</v>
      </c>
      <c r="AK227" s="409" t="str">
        <f>IF(U227="","",ProjParseTF(U227))</f>
        <v/>
      </c>
      <c r="AL227" s="213" t="str">
        <f>IF(E227="","",ProjCumN(AL226,E226,F226,G226,E227,F227,G227,FALSE))</f>
        <v/>
      </c>
      <c r="AM227" s="304" t="str">
        <f>IF(E227="","",ProjCumE(AM226,E226,F226,G226,E227,F227,G227,FALSE))</f>
        <v/>
      </c>
      <c r="AN227" s="303" t="str">
        <f t="shared" si="84"/>
        <v/>
      </c>
      <c r="AO227" s="303">
        <f>IF(E227="","",ProjActiveTargetMdEx(D227,W227,V227,ProjTargets_MD,ProjTargets_INC,ProjTargets_AZM,ProjTargets_TVD,F227,H227))</f>
        <v>6704.23</v>
      </c>
      <c r="AP227" s="201" t="str">
        <f>IF(OR(E227="",E227&lt;$U$2),"",ProjBitN(E227,F227,G227,AL227,D227,W227,X227))</f>
        <v/>
      </c>
      <c r="AQ227" s="201" t="str">
        <f>IF(OR(E227="",E227&lt;$U$2),"",ProjBitE(E227,F227,G227,AM227,D227,W227,X227))</f>
        <v/>
      </c>
      <c r="AR227" s="201" t="str">
        <f t="shared" si="80"/>
        <v/>
      </c>
      <c r="AS227" s="201" t="str">
        <f t="shared" si="81"/>
        <v/>
      </c>
      <c r="AT227" s="201" t="str">
        <f t="shared" si="82"/>
        <v/>
      </c>
    </row>
    <row r="228" spans="2:46" s="203" customFormat="1" ht="15" customHeight="1" x14ac:dyDescent="0.3">
      <c r="B228" s="202">
        <f t="shared" si="68"/>
        <v>17</v>
      </c>
      <c r="C228" s="308">
        <f t="shared" si="75"/>
        <v>28.769999999999527</v>
      </c>
      <c r="D228" s="27">
        <v>5711.98</v>
      </c>
      <c r="E228" s="309">
        <f t="shared" si="76"/>
        <v>5694.98</v>
      </c>
      <c r="F228" s="9"/>
      <c r="G228" s="9"/>
      <c r="H228" s="310" t="str">
        <f>IF(ISNUMBER(F228),COS(((F228+F227)/2)*(PI()/180))*(E228-E227)+H227,"")</f>
        <v/>
      </c>
      <c r="I228" s="310" t="str">
        <f t="shared" si="83"/>
        <v xml:space="preserve">  </v>
      </c>
      <c r="J228" s="311" t="str">
        <f>IF(AND(ISNUMBER(E228),ISNUMBER(F228),ISNUMBER(G228)),ACOS(SIN(F227*PI()/180)*SIN(F228*PI()/180)*COS((G228*PI()/180)-(G227*PI()/180))+COS(F227*PI()/180)*COS(F228*PI()/180))*30/(E228-E227)*180/PI(),"")</f>
        <v/>
      </c>
      <c r="K228" s="312" t="str">
        <f>IF(F228=0," ",SUM(F228-F227)/SUM(E228-E227)*30)</f>
        <v xml:space="preserve"> </v>
      </c>
      <c r="L228" s="312" t="str">
        <f t="shared" si="79"/>
        <v/>
      </c>
      <c r="M228" s="312" t="str">
        <f t="shared" si="70"/>
        <v/>
      </c>
      <c r="N228" s="313" t="str">
        <f>IF(J228=0,"",IF(AND(ISNUMBER(F228),ISNUMBER(J228)),(IF(AND(F228&gt;F227,G228=G227),0,IF(AND(F228&lt;F227,G228=G227),180,IF(AND(G227=0,G228&gt;0),G228,ACOS((C228*K228/30)/(C228*J228/30))*180/PI())))),""))</f>
        <v/>
      </c>
      <c r="O228" s="314" t="str">
        <f t="shared" si="72"/>
        <v/>
      </c>
      <c r="P228" s="315" t="str">
        <f>IF(F228="","",IF(M228="","",SUM((F228-F227)/M228)))</f>
        <v/>
      </c>
      <c r="Q228" s="316" t="str">
        <f t="shared" si="74"/>
        <v/>
      </c>
      <c r="R228" s="10" t="str">
        <f t="shared" si="87"/>
        <v/>
      </c>
      <c r="S228" s="310" t="str">
        <f t="shared" si="67"/>
        <v/>
      </c>
      <c r="T228" s="9"/>
      <c r="U228" s="8"/>
      <c r="V228" s="197" t="str">
        <f>IF(E228="","",ProjTvdAtBit(E228,F228,G228,H228,D228,W228,X228))</f>
        <v/>
      </c>
      <c r="W228" s="317" t="str">
        <f>IF(E228="","",ProjIncAtBit(F228,J228,C228,M228,AJ228,AK228,AI228,$U$13:$U$505))</f>
        <v/>
      </c>
      <c r="X228" s="412" t="str">
        <f>IF(E228="","",ProjAzmAtBit(F228,G228,J228,C228,M228,AJ228,AK228,N228,O228,AI228,$U$13:$U$505))</f>
        <v/>
      </c>
      <c r="Y228" s="569"/>
      <c r="Z228" s="571">
        <v>28.77</v>
      </c>
      <c r="AA228" s="468">
        <f t="shared" si="85"/>
        <v>89.713519908759096</v>
      </c>
      <c r="AB228" s="476" t="str">
        <f t="shared" si="86"/>
        <v/>
      </c>
      <c r="AC228" s="466"/>
      <c r="AD228" s="471"/>
      <c r="AE228" s="472"/>
      <c r="AI228" s="201">
        <f>IF(E228="","",ProjRollingMotorOut($Q$13:Q228,$M$13:M228))</f>
        <v>5.8385066364653389</v>
      </c>
      <c r="AJ228" s="409">
        <f>IF(OR(E228="",D228=""),0,ProjSlideMetersBetween(E228,D228,$R$13:$R$505,$S$13:$S$505,$U$13:$U$505))</f>
        <v>0</v>
      </c>
      <c r="AK228" s="409" t="str">
        <f>IF(U228="","",ProjParseTF(U228))</f>
        <v/>
      </c>
      <c r="AL228" s="213" t="str">
        <f>IF(E228="","",ProjCumN(AL227,E227,F227,G227,E228,F228,G228,FALSE))</f>
        <v/>
      </c>
      <c r="AM228" s="304" t="str">
        <f>IF(E228="","",ProjCumE(AM227,E227,F227,G227,E228,F228,G228,FALSE))</f>
        <v/>
      </c>
      <c r="AN228" s="303" t="str">
        <f t="shared" si="84"/>
        <v/>
      </c>
      <c r="AO228" s="303">
        <f>IF(E228="","",ProjActiveTargetMdEx(D228,W228,V228,ProjTargets_MD,ProjTargets_INC,ProjTargets_AZM,ProjTargets_TVD,F228,H228))</f>
        <v>6704.23</v>
      </c>
      <c r="AP228" s="201" t="str">
        <f>IF(OR(E228="",E228&lt;$U$2),"",ProjBitN(E228,F228,G228,AL228,D228,W228,X228))</f>
        <v/>
      </c>
      <c r="AQ228" s="201" t="str">
        <f>IF(OR(E228="",E228&lt;$U$2),"",ProjBitE(E228,F228,G228,AM228,D228,W228,X228))</f>
        <v/>
      </c>
      <c r="AR228" s="201" t="str">
        <f t="shared" si="80"/>
        <v/>
      </c>
      <c r="AS228" s="201" t="str">
        <f t="shared" si="81"/>
        <v/>
      </c>
      <c r="AT228" s="201" t="str">
        <f t="shared" si="82"/>
        <v/>
      </c>
    </row>
    <row r="229" spans="2:46" s="203" customFormat="1" ht="15" customHeight="1" x14ac:dyDescent="0.3">
      <c r="B229" s="202">
        <f t="shared" si="68"/>
        <v>17</v>
      </c>
      <c r="C229" s="308">
        <f t="shared" si="75"/>
        <v>28.840000000000146</v>
      </c>
      <c r="D229" s="27">
        <v>5740.82</v>
      </c>
      <c r="E229" s="309">
        <f t="shared" si="76"/>
        <v>5723.82</v>
      </c>
      <c r="F229" s="9"/>
      <c r="G229" s="9"/>
      <c r="H229" s="310" t="str">
        <f t="shared" si="69"/>
        <v/>
      </c>
      <c r="I229" s="310" t="str">
        <f t="shared" si="83"/>
        <v xml:space="preserve">  </v>
      </c>
      <c r="J229" s="311" t="str">
        <f t="shared" si="77"/>
        <v/>
      </c>
      <c r="K229" s="312" t="str">
        <f t="shared" si="78"/>
        <v xml:space="preserve"> </v>
      </c>
      <c r="L229" s="312" t="str">
        <f t="shared" si="79"/>
        <v/>
      </c>
      <c r="M229" s="312" t="str">
        <f t="shared" si="70"/>
        <v/>
      </c>
      <c r="N229" s="313" t="str">
        <f t="shared" si="71"/>
        <v/>
      </c>
      <c r="O229" s="314" t="str">
        <f t="shared" si="72"/>
        <v/>
      </c>
      <c r="P229" s="315" t="str">
        <f t="shared" si="73"/>
        <v/>
      </c>
      <c r="Q229" s="316" t="str">
        <f t="shared" si="74"/>
        <v/>
      </c>
      <c r="R229" s="10" t="str">
        <f t="shared" si="87"/>
        <v/>
      </c>
      <c r="S229" s="310" t="str">
        <f t="shared" si="67"/>
        <v/>
      </c>
      <c r="T229" s="9"/>
      <c r="U229" s="8"/>
      <c r="V229" s="197" t="str">
        <f>IF(E229="","",ProjTvdAtBit(E229,F229,G229,H229,D229,W229,X229))</f>
        <v/>
      </c>
      <c r="W229" s="317" t="str">
        <f>IF(E229="","",ProjIncAtBit(F229,J229,C229,M229,AJ229,AK229,AI229,$U$13:$U$505))</f>
        <v/>
      </c>
      <c r="X229" s="412" t="str">
        <f>IF(E229="","",ProjAzmAtBit(F229,G229,J229,C229,M229,AJ229,AK229,N229,O229,AI229,$U$13:$U$505))</f>
        <v/>
      </c>
      <c r="Y229" s="569"/>
      <c r="Z229" s="571">
        <v>28.84</v>
      </c>
      <c r="AA229" s="468">
        <f t="shared" si="85"/>
        <v>89.713519908759096</v>
      </c>
      <c r="AB229" s="476" t="str">
        <f t="shared" si="86"/>
        <v/>
      </c>
      <c r="AC229" s="466"/>
      <c r="AD229" s="471"/>
      <c r="AE229" s="472"/>
      <c r="AI229" s="201">
        <f>IF(E229="","",ProjRollingMotorOut($Q$13:Q229,$M$13:M229))</f>
        <v>5.8385066364653389</v>
      </c>
      <c r="AJ229" s="409">
        <f>IF(OR(E229="",D229=""),0,ProjSlideMetersBetween(E229,D229,$R$13:$R$505,$S$13:$S$505,$U$13:$U$505))</f>
        <v>0</v>
      </c>
      <c r="AK229" s="409" t="str">
        <f>IF(U229="","",ProjParseTF(U229))</f>
        <v/>
      </c>
      <c r="AL229" s="213" t="str">
        <f>IF(E229="","",ProjCumN(AL228,E228,F228,G228,E229,F229,G229,FALSE))</f>
        <v/>
      </c>
      <c r="AM229" s="304" t="str">
        <f>IF(E229="","",ProjCumE(AM228,E228,F228,G228,E229,F229,G229,FALSE))</f>
        <v/>
      </c>
      <c r="AN229" s="303" t="str">
        <f t="shared" si="84"/>
        <v/>
      </c>
      <c r="AO229" s="303">
        <f>IF(E229="","",ProjActiveTargetMdEx(D229,W229,V229,ProjTargets_MD,ProjTargets_INC,ProjTargets_AZM,ProjTargets_TVD,F229,H229))</f>
        <v>6704.23</v>
      </c>
      <c r="AP229" s="201" t="str">
        <f>IF(OR(E229="",E229&lt;$U$2),"",ProjBitN(E229,F229,G229,AL229,D229,W229,X229))</f>
        <v/>
      </c>
      <c r="AQ229" s="201" t="str">
        <f>IF(OR(E229="",E229&lt;$U$2),"",ProjBitE(E229,F229,G229,AM229,D229,W229,X229))</f>
        <v/>
      </c>
      <c r="AR229" s="201" t="str">
        <f t="shared" si="80"/>
        <v/>
      </c>
      <c r="AS229" s="201" t="str">
        <f t="shared" si="81"/>
        <v/>
      </c>
      <c r="AT229" s="201" t="str">
        <f t="shared" si="82"/>
        <v/>
      </c>
    </row>
    <row r="230" spans="2:46" s="203" customFormat="1" ht="15" customHeight="1" x14ac:dyDescent="0.3">
      <c r="B230" s="202">
        <f t="shared" si="68"/>
        <v>17</v>
      </c>
      <c r="C230" s="308">
        <f t="shared" si="75"/>
        <v>28.739999999999782</v>
      </c>
      <c r="D230" s="27">
        <v>5769.5599999999995</v>
      </c>
      <c r="E230" s="309">
        <f t="shared" si="76"/>
        <v>5752.56</v>
      </c>
      <c r="F230" s="9"/>
      <c r="G230" s="9"/>
      <c r="H230" s="310" t="str">
        <f t="shared" si="69"/>
        <v/>
      </c>
      <c r="I230" s="310" t="str">
        <f t="shared" si="83"/>
        <v xml:space="preserve">  </v>
      </c>
      <c r="J230" s="311" t="str">
        <f t="shared" si="77"/>
        <v/>
      </c>
      <c r="K230" s="312" t="str">
        <f t="shared" si="78"/>
        <v xml:space="preserve"> </v>
      </c>
      <c r="L230" s="312" t="str">
        <f t="shared" si="79"/>
        <v/>
      </c>
      <c r="M230" s="312" t="str">
        <f t="shared" si="70"/>
        <v/>
      </c>
      <c r="N230" s="313" t="str">
        <f t="shared" si="71"/>
        <v/>
      </c>
      <c r="O230" s="314" t="str">
        <f t="shared" si="72"/>
        <v/>
      </c>
      <c r="P230" s="315" t="str">
        <f t="shared" si="73"/>
        <v/>
      </c>
      <c r="Q230" s="316" t="str">
        <f t="shared" si="74"/>
        <v/>
      </c>
      <c r="R230" s="10" t="str">
        <f t="shared" si="87"/>
        <v/>
      </c>
      <c r="S230" s="310" t="str">
        <f t="shared" si="67"/>
        <v/>
      </c>
      <c r="T230" s="9"/>
      <c r="U230" s="8"/>
      <c r="V230" s="197" t="str">
        <f>IF(E230="","",ProjTvdAtBit(E230,F230,G230,H230,D230,W230,X230))</f>
        <v/>
      </c>
      <c r="W230" s="317" t="str">
        <f>IF(E230="","",ProjIncAtBit(F230,J230,C230,M230,AJ230,AK230,AI230,$U$13:$U$505))</f>
        <v/>
      </c>
      <c r="X230" s="412" t="str">
        <f>IF(E230="","",ProjAzmAtBit(F230,G230,J230,C230,M230,AJ230,AK230,N230,O230,AI230,$U$13:$U$505))</f>
        <v/>
      </c>
      <c r="Y230" s="569"/>
      <c r="Z230" s="571">
        <v>28.74</v>
      </c>
      <c r="AA230" s="468">
        <f t="shared" si="85"/>
        <v>89.713519908759096</v>
      </c>
      <c r="AB230" s="476" t="str">
        <f t="shared" si="86"/>
        <v/>
      </c>
      <c r="AC230" s="466"/>
      <c r="AD230" s="471"/>
      <c r="AE230" s="472"/>
      <c r="AI230" s="201">
        <f>IF(E230="","",ProjRollingMotorOut($Q$13:Q230,$M$13:M230))</f>
        <v>5.8385066364653389</v>
      </c>
      <c r="AJ230" s="409">
        <f>IF(OR(E230="",D230=""),0,ProjSlideMetersBetween(E230,D230,$R$13:$R$505,$S$13:$S$505,$U$13:$U$505))</f>
        <v>0</v>
      </c>
      <c r="AK230" s="409" t="str">
        <f>IF(U230="","",ProjParseTF(U230))</f>
        <v/>
      </c>
      <c r="AL230" s="213" t="str">
        <f>IF(E230="","",ProjCumN(AL229,E229,F229,G229,E230,F230,G230,FALSE))</f>
        <v/>
      </c>
      <c r="AM230" s="304" t="str">
        <f>IF(E230="","",ProjCumE(AM229,E229,F229,G229,E230,F230,G230,FALSE))</f>
        <v/>
      </c>
      <c r="AN230" s="303" t="str">
        <f t="shared" si="84"/>
        <v/>
      </c>
      <c r="AO230" s="303">
        <f>IF(E230="","",ProjActiveTargetMdEx(D230,W230,V230,ProjTargets_MD,ProjTargets_INC,ProjTargets_AZM,ProjTargets_TVD,F230,H230))</f>
        <v>6704.23</v>
      </c>
      <c r="AP230" s="201" t="str">
        <f>IF(OR(E230="",E230&lt;$U$2),"",ProjBitN(E230,F230,G230,AL230,D230,W230,X230))</f>
        <v/>
      </c>
      <c r="AQ230" s="201" t="str">
        <f>IF(OR(E230="",E230&lt;$U$2),"",ProjBitE(E230,F230,G230,AM230,D230,W230,X230))</f>
        <v/>
      </c>
      <c r="AR230" s="201" t="str">
        <f t="shared" si="80"/>
        <v/>
      </c>
      <c r="AS230" s="201" t="str">
        <f t="shared" si="81"/>
        <v/>
      </c>
      <c r="AT230" s="201" t="str">
        <f t="shared" si="82"/>
        <v/>
      </c>
    </row>
    <row r="231" spans="2:46" s="203" customFormat="1" ht="15" customHeight="1" x14ac:dyDescent="0.3">
      <c r="B231" s="202">
        <f t="shared" si="68"/>
        <v>17</v>
      </c>
      <c r="C231" s="308">
        <f t="shared" si="75"/>
        <v>28.859999999999673</v>
      </c>
      <c r="D231" s="27">
        <v>5798.4199999999992</v>
      </c>
      <c r="E231" s="309">
        <f t="shared" si="76"/>
        <v>5781.42</v>
      </c>
      <c r="F231" s="9"/>
      <c r="G231" s="9"/>
      <c r="H231" s="310" t="str">
        <f t="shared" si="69"/>
        <v/>
      </c>
      <c r="I231" s="310" t="str">
        <f t="shared" si="83"/>
        <v xml:space="preserve">  </v>
      </c>
      <c r="J231" s="311" t="str">
        <f t="shared" si="77"/>
        <v/>
      </c>
      <c r="K231" s="312" t="str">
        <f t="shared" si="78"/>
        <v xml:space="preserve"> </v>
      </c>
      <c r="L231" s="312" t="str">
        <f t="shared" si="79"/>
        <v/>
      </c>
      <c r="M231" s="312" t="str">
        <f t="shared" si="70"/>
        <v/>
      </c>
      <c r="N231" s="313" t="str">
        <f t="shared" si="71"/>
        <v/>
      </c>
      <c r="O231" s="314" t="str">
        <f t="shared" si="72"/>
        <v/>
      </c>
      <c r="P231" s="315" t="str">
        <f t="shared" si="73"/>
        <v/>
      </c>
      <c r="Q231" s="316" t="str">
        <f t="shared" si="74"/>
        <v/>
      </c>
      <c r="R231" s="10" t="str">
        <f t="shared" si="87"/>
        <v/>
      </c>
      <c r="S231" s="310" t="str">
        <f t="shared" si="67"/>
        <v/>
      </c>
      <c r="T231" s="9"/>
      <c r="U231" s="8"/>
      <c r="V231" s="197" t="str">
        <f>IF(E231="","",ProjTvdAtBit(E231,F231,G231,H231,D231,W231,X231))</f>
        <v/>
      </c>
      <c r="W231" s="317" t="str">
        <f>IF(E231="","",ProjIncAtBit(F231,J231,C231,M231,AJ231,AK231,AI231,$U$13:$U$505))</f>
        <v/>
      </c>
      <c r="X231" s="412" t="str">
        <f>IF(E231="","",ProjAzmAtBit(F231,G231,J231,C231,M231,AJ231,AK231,N231,O231,AI231,$U$13:$U$505))</f>
        <v/>
      </c>
      <c r="Y231" s="569"/>
      <c r="Z231" s="571">
        <v>28.86</v>
      </c>
      <c r="AA231" s="468">
        <f t="shared" si="85"/>
        <v>89.713519908759096</v>
      </c>
      <c r="AB231" s="476" t="str">
        <f t="shared" si="86"/>
        <v/>
      </c>
      <c r="AC231" s="466"/>
      <c r="AD231" s="471"/>
      <c r="AE231" s="472"/>
      <c r="AI231" s="201">
        <f>IF(E231="","",ProjRollingMotorOut($Q$13:Q231,$M$13:M231))</f>
        <v>5.8385066364653389</v>
      </c>
      <c r="AJ231" s="409">
        <f>IF(OR(E231="",D231=""),0,ProjSlideMetersBetween(E231,D231,$R$13:$R$505,$S$13:$S$505,$U$13:$U$505))</f>
        <v>0</v>
      </c>
      <c r="AK231" s="409" t="str">
        <f>IF(U231="","",ProjParseTF(U231))</f>
        <v/>
      </c>
      <c r="AL231" s="213" t="str">
        <f>IF(E231="","",ProjCumN(AL230,E230,F230,G230,E231,F231,G231,FALSE))</f>
        <v/>
      </c>
      <c r="AM231" s="304" t="str">
        <f>IF(E231="","",ProjCumE(AM230,E230,F230,G230,E231,F231,G231,FALSE))</f>
        <v/>
      </c>
      <c r="AN231" s="303" t="str">
        <f t="shared" si="84"/>
        <v/>
      </c>
      <c r="AO231" s="303">
        <f>IF(E231="","",ProjActiveTargetMdEx(D231,W231,V231,ProjTargets_MD,ProjTargets_INC,ProjTargets_AZM,ProjTargets_TVD,F231,H231))</f>
        <v>6704.23</v>
      </c>
      <c r="AP231" s="201" t="str">
        <f>IF(OR(E231="",E231&lt;$U$2),"",ProjBitN(E231,F231,G231,AL231,D231,W231,X231))</f>
        <v/>
      </c>
      <c r="AQ231" s="201" t="str">
        <f>IF(OR(E231="",E231&lt;$U$2),"",ProjBitE(E231,F231,G231,AM231,D231,W231,X231))</f>
        <v/>
      </c>
      <c r="AR231" s="201" t="str">
        <f t="shared" si="80"/>
        <v/>
      </c>
      <c r="AS231" s="201" t="str">
        <f t="shared" si="81"/>
        <v/>
      </c>
      <c r="AT231" s="201" t="str">
        <f t="shared" si="82"/>
        <v/>
      </c>
    </row>
    <row r="232" spans="2:46" s="203" customFormat="1" ht="15" customHeight="1" x14ac:dyDescent="0.3">
      <c r="B232" s="202">
        <f t="shared" si="68"/>
        <v>17</v>
      </c>
      <c r="C232" s="308">
        <f t="shared" si="75"/>
        <v>28.800000000000182</v>
      </c>
      <c r="D232" s="27">
        <v>5827.2199999999993</v>
      </c>
      <c r="E232" s="309">
        <f t="shared" si="76"/>
        <v>5810.22</v>
      </c>
      <c r="F232" s="9"/>
      <c r="G232" s="9"/>
      <c r="H232" s="310" t="str">
        <f t="shared" si="69"/>
        <v/>
      </c>
      <c r="I232" s="310" t="str">
        <f t="shared" si="83"/>
        <v xml:space="preserve">  </v>
      </c>
      <c r="J232" s="311" t="str">
        <f t="shared" si="77"/>
        <v/>
      </c>
      <c r="K232" s="312" t="str">
        <f t="shared" si="78"/>
        <v xml:space="preserve"> </v>
      </c>
      <c r="L232" s="312" t="str">
        <f t="shared" si="79"/>
        <v/>
      </c>
      <c r="M232" s="312" t="str">
        <f t="shared" si="70"/>
        <v/>
      </c>
      <c r="N232" s="313" t="str">
        <f t="shared" si="71"/>
        <v/>
      </c>
      <c r="O232" s="314" t="str">
        <f t="shared" si="72"/>
        <v/>
      </c>
      <c r="P232" s="315" t="str">
        <f t="shared" si="73"/>
        <v/>
      </c>
      <c r="Q232" s="316" t="str">
        <f t="shared" si="74"/>
        <v/>
      </c>
      <c r="R232" s="10" t="str">
        <f t="shared" si="87"/>
        <v/>
      </c>
      <c r="S232" s="310" t="str">
        <f t="shared" si="67"/>
        <v/>
      </c>
      <c r="T232" s="9"/>
      <c r="U232" s="8"/>
      <c r="V232" s="197" t="str">
        <f>IF(E232="","",ProjTvdAtBit(E232,F232,G232,H232,D232,W232,X232))</f>
        <v/>
      </c>
      <c r="W232" s="317" t="str">
        <f>IF(E232="","",ProjIncAtBit(F232,J232,C232,M232,AJ232,AK232,AI232,$U$13:$U$505))</f>
        <v/>
      </c>
      <c r="X232" s="412" t="str">
        <f>IF(E232="","",ProjAzmAtBit(F232,G232,J232,C232,M232,AJ232,AK232,N232,O232,AI232,$U$13:$U$505))</f>
        <v/>
      </c>
      <c r="Y232" s="569"/>
      <c r="Z232" s="571">
        <v>28.8</v>
      </c>
      <c r="AA232" s="468">
        <f t="shared" si="85"/>
        <v>89.713519908759096</v>
      </c>
      <c r="AB232" s="476" t="str">
        <f t="shared" si="86"/>
        <v/>
      </c>
      <c r="AC232" s="466"/>
      <c r="AD232" s="471"/>
      <c r="AE232" s="472"/>
      <c r="AI232" s="201">
        <f>IF(E232="","",ProjRollingMotorOut($Q$13:Q232,$M$13:M232))</f>
        <v>5.8385066364653389</v>
      </c>
      <c r="AJ232" s="409">
        <f>IF(OR(E232="",D232=""),0,ProjSlideMetersBetween(E232,D232,$R$13:$R$505,$S$13:$S$505,$U$13:$U$505))</f>
        <v>0</v>
      </c>
      <c r="AK232" s="409" t="str">
        <f>IF(U232="","",ProjParseTF(U232))</f>
        <v/>
      </c>
      <c r="AL232" s="213" t="str">
        <f>IF(E232="","",ProjCumN(AL231,E231,F231,G231,E232,F232,G232,FALSE))</f>
        <v/>
      </c>
      <c r="AM232" s="304" t="str">
        <f>IF(E232="","",ProjCumE(AM231,E231,F231,G231,E232,F232,G232,FALSE))</f>
        <v/>
      </c>
      <c r="AN232" s="303" t="str">
        <f t="shared" si="84"/>
        <v/>
      </c>
      <c r="AO232" s="303">
        <f>IF(E232="","",ProjActiveTargetMdEx(D232,W232,V232,ProjTargets_MD,ProjTargets_INC,ProjTargets_AZM,ProjTargets_TVD,F232,H232))</f>
        <v>6704.23</v>
      </c>
      <c r="AP232" s="201" t="str">
        <f>IF(OR(E232="",E232&lt;$U$2),"",ProjBitN(E232,F232,G232,AL232,D232,W232,X232))</f>
        <v/>
      </c>
      <c r="AQ232" s="201" t="str">
        <f>IF(OR(E232="",E232&lt;$U$2),"",ProjBitE(E232,F232,G232,AM232,D232,W232,X232))</f>
        <v/>
      </c>
      <c r="AR232" s="201" t="str">
        <f t="shared" si="80"/>
        <v/>
      </c>
      <c r="AS232" s="201" t="str">
        <f t="shared" si="81"/>
        <v/>
      </c>
      <c r="AT232" s="201" t="str">
        <f t="shared" si="82"/>
        <v/>
      </c>
    </row>
    <row r="233" spans="2:46" s="203" customFormat="1" ht="15" customHeight="1" x14ac:dyDescent="0.3">
      <c r="B233" s="202">
        <f t="shared" si="68"/>
        <v>17</v>
      </c>
      <c r="C233" s="308">
        <f t="shared" si="75"/>
        <v>28.780000000000655</v>
      </c>
      <c r="D233" s="27">
        <v>5856</v>
      </c>
      <c r="E233" s="309">
        <f t="shared" si="76"/>
        <v>5839</v>
      </c>
      <c r="F233" s="9"/>
      <c r="G233" s="9"/>
      <c r="H233" s="310" t="str">
        <f t="shared" si="69"/>
        <v/>
      </c>
      <c r="I233" s="310" t="str">
        <f t="shared" si="83"/>
        <v xml:space="preserve">  </v>
      </c>
      <c r="J233" s="311" t="str">
        <f t="shared" si="77"/>
        <v/>
      </c>
      <c r="K233" s="312" t="str">
        <f t="shared" si="78"/>
        <v xml:space="preserve"> </v>
      </c>
      <c r="L233" s="312" t="str">
        <f t="shared" si="79"/>
        <v/>
      </c>
      <c r="M233" s="312" t="str">
        <f t="shared" si="70"/>
        <v/>
      </c>
      <c r="N233" s="313" t="str">
        <f t="shared" si="71"/>
        <v/>
      </c>
      <c r="O233" s="314" t="str">
        <f t="shared" si="72"/>
        <v/>
      </c>
      <c r="P233" s="315" t="str">
        <f t="shared" si="73"/>
        <v/>
      </c>
      <c r="Q233" s="316" t="str">
        <f t="shared" si="74"/>
        <v/>
      </c>
      <c r="R233" s="10" t="str">
        <f t="shared" si="87"/>
        <v/>
      </c>
      <c r="S233" s="310" t="str">
        <f t="shared" si="67"/>
        <v/>
      </c>
      <c r="T233" s="9"/>
      <c r="U233" s="8"/>
      <c r="V233" s="197" t="str">
        <f>IF(E233="","",ProjTvdAtBit(E233,F233,G233,H233,D233,W233,X233))</f>
        <v/>
      </c>
      <c r="W233" s="317" t="str">
        <f>IF(E233="","",ProjIncAtBit(F233,J233,C233,M233,AJ233,AK233,AI233,$U$13:$U$505))</f>
        <v/>
      </c>
      <c r="X233" s="412" t="str">
        <f>IF(E233="","",ProjAzmAtBit(F233,G233,J233,C233,M233,AJ233,AK233,N233,O233,AI233,$U$13:$U$505))</f>
        <v/>
      </c>
      <c r="Y233" s="569"/>
      <c r="Z233" s="571">
        <v>28.78</v>
      </c>
      <c r="AA233" s="468">
        <f t="shared" si="85"/>
        <v>89.713519908759096</v>
      </c>
      <c r="AB233" s="476" t="str">
        <f t="shared" si="86"/>
        <v/>
      </c>
      <c r="AC233" s="466"/>
      <c r="AD233" s="471"/>
      <c r="AE233" s="472"/>
      <c r="AI233" s="201">
        <f>IF(E233="","",ProjRollingMotorOut($Q$13:Q233,$M$13:M233))</f>
        <v>5.8385066364653389</v>
      </c>
      <c r="AJ233" s="409">
        <f>IF(OR(E233="",D233=""),0,ProjSlideMetersBetween(E233,D233,$R$13:$R$505,$S$13:$S$505,$U$13:$U$505))</f>
        <v>0</v>
      </c>
      <c r="AK233" s="409" t="str">
        <f>IF(U233="","",ProjParseTF(U233))</f>
        <v/>
      </c>
      <c r="AL233" s="213" t="str">
        <f>IF(E233="","",ProjCumN(AL232,E232,F232,G232,E233,F233,G233,FALSE))</f>
        <v/>
      </c>
      <c r="AM233" s="304" t="str">
        <f>IF(E233="","",ProjCumE(AM232,E232,F232,G232,E233,F233,G233,FALSE))</f>
        <v/>
      </c>
      <c r="AN233" s="303" t="str">
        <f t="shared" si="84"/>
        <v/>
      </c>
      <c r="AO233" s="303">
        <f>IF(E233="","",ProjActiveTargetMdEx(D233,W233,V233,ProjTargets_MD,ProjTargets_INC,ProjTargets_AZM,ProjTargets_TVD,F233,H233))</f>
        <v>6704.23</v>
      </c>
      <c r="AP233" s="201" t="str">
        <f>IF(OR(E233="",E233&lt;$U$2),"",ProjBitN(E233,F233,G233,AL233,D233,W233,X233))</f>
        <v/>
      </c>
      <c r="AQ233" s="201" t="str">
        <f>IF(OR(E233="",E233&lt;$U$2),"",ProjBitE(E233,F233,G233,AM233,D233,W233,X233))</f>
        <v/>
      </c>
      <c r="AR233" s="201" t="str">
        <f t="shared" si="80"/>
        <v/>
      </c>
      <c r="AS233" s="201" t="str">
        <f t="shared" si="81"/>
        <v/>
      </c>
      <c r="AT233" s="201" t="str">
        <f t="shared" si="82"/>
        <v/>
      </c>
    </row>
    <row r="234" spans="2:46" s="203" customFormat="1" ht="15" customHeight="1" x14ac:dyDescent="0.3">
      <c r="B234" s="202">
        <f t="shared" si="68"/>
        <v>17</v>
      </c>
      <c r="C234" s="308">
        <f t="shared" si="75"/>
        <v>28.769999999999527</v>
      </c>
      <c r="D234" s="27">
        <v>5884.7699999999995</v>
      </c>
      <c r="E234" s="309">
        <f t="shared" si="76"/>
        <v>5867.77</v>
      </c>
      <c r="F234" s="9"/>
      <c r="G234" s="9"/>
      <c r="H234" s="310" t="str">
        <f t="shared" si="69"/>
        <v/>
      </c>
      <c r="I234" s="310" t="str">
        <f t="shared" si="83"/>
        <v xml:space="preserve">  </v>
      </c>
      <c r="J234" s="311" t="str">
        <f t="shared" si="77"/>
        <v/>
      </c>
      <c r="K234" s="312" t="str">
        <f t="shared" si="78"/>
        <v xml:space="preserve"> </v>
      </c>
      <c r="L234" s="312" t="str">
        <f t="shared" si="79"/>
        <v/>
      </c>
      <c r="M234" s="312" t="str">
        <f t="shared" si="70"/>
        <v/>
      </c>
      <c r="N234" s="313" t="str">
        <f t="shared" si="71"/>
        <v/>
      </c>
      <c r="O234" s="314" t="str">
        <f t="shared" si="72"/>
        <v/>
      </c>
      <c r="P234" s="315" t="str">
        <f t="shared" si="73"/>
        <v/>
      </c>
      <c r="Q234" s="316" t="str">
        <f t="shared" si="74"/>
        <v/>
      </c>
      <c r="R234" s="10" t="str">
        <f t="shared" si="87"/>
        <v/>
      </c>
      <c r="S234" s="310" t="str">
        <f t="shared" si="67"/>
        <v/>
      </c>
      <c r="T234" s="9"/>
      <c r="U234" s="8"/>
      <c r="V234" s="197" t="str">
        <f>IF(E234="","",ProjTvdAtBit(E234,F234,G234,H234,D234,W234,X234))</f>
        <v/>
      </c>
      <c r="W234" s="317" t="str">
        <f>IF(E234="","",ProjIncAtBit(F234,J234,C234,M234,AJ234,AK234,AI234,$U$13:$U$505))</f>
        <v/>
      </c>
      <c r="X234" s="412" t="str">
        <f>IF(E234="","",ProjAzmAtBit(F234,G234,J234,C234,M234,AJ234,AK234,N234,O234,AI234,$U$13:$U$505))</f>
        <v/>
      </c>
      <c r="Y234" s="569"/>
      <c r="Z234" s="571">
        <v>28.77</v>
      </c>
      <c r="AA234" s="468">
        <f t="shared" si="85"/>
        <v>89.713519908759096</v>
      </c>
      <c r="AB234" s="476" t="str">
        <f t="shared" si="86"/>
        <v/>
      </c>
      <c r="AC234" s="466"/>
      <c r="AD234" s="471"/>
      <c r="AE234" s="472"/>
      <c r="AI234" s="201">
        <f>IF(E234="","",ProjRollingMotorOut($Q$13:Q234,$M$13:M234))</f>
        <v>5.8385066364653389</v>
      </c>
      <c r="AJ234" s="409">
        <f>IF(OR(E234="",D234=""),0,ProjSlideMetersBetween(E234,D234,$R$13:$R$505,$S$13:$S$505,$U$13:$U$505))</f>
        <v>0</v>
      </c>
      <c r="AK234" s="409" t="str">
        <f>IF(U234="","",ProjParseTF(U234))</f>
        <v/>
      </c>
      <c r="AL234" s="213" t="str">
        <f>IF(E234="","",ProjCumN(AL233,E233,F233,G233,E234,F234,G234,FALSE))</f>
        <v/>
      </c>
      <c r="AM234" s="304" t="str">
        <f>IF(E234="","",ProjCumE(AM233,E233,F233,G233,E234,F234,G234,FALSE))</f>
        <v/>
      </c>
      <c r="AN234" s="303" t="str">
        <f t="shared" si="84"/>
        <v/>
      </c>
      <c r="AO234" s="303">
        <f>IF(E234="","",ProjActiveTargetMdEx(D234,W234,V234,ProjTargets_MD,ProjTargets_INC,ProjTargets_AZM,ProjTargets_TVD,F234,H234))</f>
        <v>6704.23</v>
      </c>
      <c r="AP234" s="201" t="str">
        <f>IF(OR(E234="",E234&lt;$U$2),"",ProjBitN(E234,F234,G234,AL234,D234,W234,X234))</f>
        <v/>
      </c>
      <c r="AQ234" s="201" t="str">
        <f>IF(OR(E234="",E234&lt;$U$2),"",ProjBitE(E234,F234,G234,AM234,D234,W234,X234))</f>
        <v/>
      </c>
      <c r="AR234" s="201" t="str">
        <f t="shared" si="80"/>
        <v/>
      </c>
      <c r="AS234" s="201" t="str">
        <f t="shared" si="81"/>
        <v/>
      </c>
      <c r="AT234" s="201" t="str">
        <f t="shared" si="82"/>
        <v/>
      </c>
    </row>
    <row r="235" spans="2:46" s="203" customFormat="1" ht="15" customHeight="1" x14ac:dyDescent="0.3">
      <c r="B235" s="202">
        <f t="shared" si="68"/>
        <v>17</v>
      </c>
      <c r="C235" s="308">
        <f t="shared" si="75"/>
        <v>28.819999999999709</v>
      </c>
      <c r="D235" s="27">
        <v>5913.5899999999992</v>
      </c>
      <c r="E235" s="309">
        <f t="shared" si="76"/>
        <v>5896.59</v>
      </c>
      <c r="F235" s="9"/>
      <c r="G235" s="9"/>
      <c r="H235" s="310" t="str">
        <f t="shared" si="69"/>
        <v/>
      </c>
      <c r="I235" s="310" t="str">
        <f t="shared" si="83"/>
        <v xml:space="preserve">  </v>
      </c>
      <c r="J235" s="311" t="str">
        <f t="shared" si="77"/>
        <v/>
      </c>
      <c r="K235" s="312" t="str">
        <f t="shared" si="78"/>
        <v xml:space="preserve"> </v>
      </c>
      <c r="L235" s="312" t="str">
        <f t="shared" si="79"/>
        <v/>
      </c>
      <c r="M235" s="312" t="str">
        <f t="shared" si="70"/>
        <v/>
      </c>
      <c r="N235" s="313" t="str">
        <f t="shared" si="71"/>
        <v/>
      </c>
      <c r="O235" s="314" t="str">
        <f t="shared" si="72"/>
        <v/>
      </c>
      <c r="P235" s="315" t="str">
        <f t="shared" si="73"/>
        <v/>
      </c>
      <c r="Q235" s="316" t="str">
        <f t="shared" si="74"/>
        <v/>
      </c>
      <c r="R235" s="10" t="str">
        <f t="shared" si="87"/>
        <v/>
      </c>
      <c r="S235" s="310" t="str">
        <f t="shared" si="67"/>
        <v/>
      </c>
      <c r="T235" s="9"/>
      <c r="U235" s="8"/>
      <c r="V235" s="197" t="str">
        <f>IF(E235="","",ProjTvdAtBit(E235,F235,G235,H235,D235,W235,X235))</f>
        <v/>
      </c>
      <c r="W235" s="317" t="str">
        <f>IF(E235="","",ProjIncAtBit(F235,J235,C235,M235,AJ235,AK235,AI235,$U$13:$U$505))</f>
        <v/>
      </c>
      <c r="X235" s="412" t="str">
        <f>IF(E235="","",ProjAzmAtBit(F235,G235,J235,C235,M235,AJ235,AK235,N235,O235,AI235,$U$13:$U$505))</f>
        <v/>
      </c>
      <c r="Y235" s="569"/>
      <c r="Z235" s="571">
        <v>28.82</v>
      </c>
      <c r="AA235" s="468">
        <f t="shared" si="85"/>
        <v>90</v>
      </c>
      <c r="AB235" s="476" t="str">
        <f t="shared" si="86"/>
        <v/>
      </c>
      <c r="AC235" s="466"/>
      <c r="AD235" s="471"/>
      <c r="AE235" s="472"/>
      <c r="AI235" s="201">
        <f>IF(E235="","",ProjRollingMotorOut($Q$13:Q235,$M$13:M235))</f>
        <v>5.8385066364653389</v>
      </c>
      <c r="AJ235" s="409">
        <f>IF(OR(E235="",D235=""),0,ProjSlideMetersBetween(E235,D235,$R$13:$R$505,$S$13:$S$505,$U$13:$U$505))</f>
        <v>0</v>
      </c>
      <c r="AK235" s="409" t="str">
        <f>IF(U235="","",ProjParseTF(U235))</f>
        <v/>
      </c>
      <c r="AL235" s="213" t="str">
        <f>IF(E235="","",ProjCumN(AL234,E234,F234,G234,E235,F235,G235,FALSE))</f>
        <v/>
      </c>
      <c r="AM235" s="304" t="str">
        <f>IF(E235="","",ProjCumE(AM234,E234,F234,G234,E235,F235,G235,FALSE))</f>
        <v/>
      </c>
      <c r="AN235" s="303" t="str">
        <f t="shared" si="84"/>
        <v/>
      </c>
      <c r="AO235" s="303">
        <f>IF(E235="","",ProjActiveTargetMdEx(D235,W235,V235,ProjTargets_MD,ProjTargets_INC,ProjTargets_AZM,ProjTargets_TVD,F235,H235))</f>
        <v>6704.23</v>
      </c>
      <c r="AP235" s="201" t="str">
        <f>IF(OR(E235="",E235&lt;$U$2),"",ProjBitN(E235,F235,G235,AL235,D235,W235,X235))</f>
        <v/>
      </c>
      <c r="AQ235" s="201" t="str">
        <f>IF(OR(E235="",E235&lt;$U$2),"",ProjBitE(E235,F235,G235,AM235,D235,W235,X235))</f>
        <v/>
      </c>
      <c r="AR235" s="201" t="str">
        <f t="shared" si="80"/>
        <v/>
      </c>
      <c r="AS235" s="201" t="str">
        <f t="shared" si="81"/>
        <v/>
      </c>
      <c r="AT235" s="201" t="str">
        <f t="shared" si="82"/>
        <v/>
      </c>
    </row>
    <row r="236" spans="2:46" s="203" customFormat="1" ht="15" customHeight="1" x14ac:dyDescent="0.3">
      <c r="B236" s="202">
        <f t="shared" si="68"/>
        <v>17</v>
      </c>
      <c r="C236" s="308">
        <f t="shared" si="75"/>
        <v>28.730000000000473</v>
      </c>
      <c r="D236" s="27">
        <v>5942.32</v>
      </c>
      <c r="E236" s="309">
        <f t="shared" si="76"/>
        <v>5925.32</v>
      </c>
      <c r="F236" s="9"/>
      <c r="G236" s="9"/>
      <c r="H236" s="310" t="str">
        <f t="shared" si="69"/>
        <v/>
      </c>
      <c r="I236" s="310" t="str">
        <f t="shared" si="83"/>
        <v xml:space="preserve">  </v>
      </c>
      <c r="J236" s="311" t="str">
        <f t="shared" si="77"/>
        <v/>
      </c>
      <c r="K236" s="312" t="str">
        <f t="shared" si="78"/>
        <v xml:space="preserve"> </v>
      </c>
      <c r="L236" s="312" t="str">
        <f t="shared" si="79"/>
        <v/>
      </c>
      <c r="M236" s="312" t="str">
        <f t="shared" si="70"/>
        <v/>
      </c>
      <c r="N236" s="313" t="str">
        <f t="shared" si="71"/>
        <v/>
      </c>
      <c r="O236" s="314" t="str">
        <f t="shared" si="72"/>
        <v/>
      </c>
      <c r="P236" s="315" t="str">
        <f t="shared" si="73"/>
        <v/>
      </c>
      <c r="Q236" s="316" t="str">
        <f t="shared" si="74"/>
        <v/>
      </c>
      <c r="R236" s="10" t="str">
        <f t="shared" si="87"/>
        <v/>
      </c>
      <c r="S236" s="310" t="str">
        <f t="shared" si="67"/>
        <v/>
      </c>
      <c r="T236" s="9"/>
      <c r="U236" s="8"/>
      <c r="V236" s="197" t="str">
        <f>IF(E236="","",ProjTvdAtBit(E236,F236,G236,H236,D236,W236,X236))</f>
        <v/>
      </c>
      <c r="W236" s="317" t="str">
        <f>IF(E236="","",ProjIncAtBit(F236,J236,C236,M236,AJ236,AK236,AI236,$U$13:$U$505))</f>
        <v/>
      </c>
      <c r="X236" s="412" t="str">
        <f>IF(E236="","",ProjAzmAtBit(F236,G236,J236,C236,M236,AJ236,AK236,N236,O236,AI236,$U$13:$U$505))</f>
        <v/>
      </c>
      <c r="Y236" s="569"/>
      <c r="Z236" s="571">
        <v>28.73</v>
      </c>
      <c r="AA236" s="468">
        <f t="shared" si="85"/>
        <v>90</v>
      </c>
      <c r="AB236" s="476" t="str">
        <f t="shared" si="86"/>
        <v/>
      </c>
      <c r="AC236" s="466"/>
      <c r="AD236" s="471"/>
      <c r="AE236" s="472"/>
      <c r="AI236" s="201">
        <f>IF(E236="","",ProjRollingMotorOut($Q$13:Q236,$M$13:M236))</f>
        <v>5.8385066364653389</v>
      </c>
      <c r="AJ236" s="409">
        <f>IF(OR(E236="",D236=""),0,ProjSlideMetersBetween(E236,D236,$R$13:$R$505,$S$13:$S$505,$U$13:$U$505))</f>
        <v>0</v>
      </c>
      <c r="AK236" s="409" t="str">
        <f>IF(U236="","",ProjParseTF(U236))</f>
        <v/>
      </c>
      <c r="AL236" s="213" t="str">
        <f>IF(E236="","",ProjCumN(AL235,E235,F235,G235,E236,F236,G236,FALSE))</f>
        <v/>
      </c>
      <c r="AM236" s="304" t="str">
        <f>IF(E236="","",ProjCumE(AM235,E235,F235,G235,E236,F236,G236,FALSE))</f>
        <v/>
      </c>
      <c r="AN236" s="303" t="str">
        <f t="shared" si="84"/>
        <v/>
      </c>
      <c r="AO236" s="303">
        <f>IF(E236="","",ProjActiveTargetMdEx(D236,W236,V236,ProjTargets_MD,ProjTargets_INC,ProjTargets_AZM,ProjTargets_TVD,F236,H236))</f>
        <v>6704.23</v>
      </c>
      <c r="AP236" s="201" t="str">
        <f>IF(OR(E236="",E236&lt;$U$2),"",ProjBitN(E236,F236,G236,AL236,D236,W236,X236))</f>
        <v/>
      </c>
      <c r="AQ236" s="201" t="str">
        <f>IF(OR(E236="",E236&lt;$U$2),"",ProjBitE(E236,F236,G236,AM236,D236,W236,X236))</f>
        <v/>
      </c>
      <c r="AR236" s="201" t="str">
        <f t="shared" si="80"/>
        <v/>
      </c>
      <c r="AS236" s="201" t="str">
        <f t="shared" si="81"/>
        <v/>
      </c>
      <c r="AT236" s="201" t="str">
        <f t="shared" si="82"/>
        <v/>
      </c>
    </row>
    <row r="237" spans="2:46" s="203" customFormat="1" ht="15" customHeight="1" x14ac:dyDescent="0.3">
      <c r="B237" s="202">
        <f t="shared" si="68"/>
        <v>17</v>
      </c>
      <c r="C237" s="308">
        <f t="shared" si="75"/>
        <v>28.859999999999673</v>
      </c>
      <c r="D237" s="27">
        <v>5971.1799999999994</v>
      </c>
      <c r="E237" s="309">
        <f t="shared" si="76"/>
        <v>5954.18</v>
      </c>
      <c r="F237" s="9"/>
      <c r="G237" s="9"/>
      <c r="H237" s="310" t="str">
        <f t="shared" si="69"/>
        <v/>
      </c>
      <c r="I237" s="310" t="str">
        <f t="shared" si="83"/>
        <v xml:space="preserve">  </v>
      </c>
      <c r="J237" s="311" t="str">
        <f t="shared" si="77"/>
        <v/>
      </c>
      <c r="K237" s="312" t="str">
        <f t="shared" si="78"/>
        <v xml:space="preserve"> </v>
      </c>
      <c r="L237" s="312" t="str">
        <f t="shared" si="79"/>
        <v/>
      </c>
      <c r="M237" s="312" t="str">
        <f t="shared" si="70"/>
        <v/>
      </c>
      <c r="N237" s="313" t="str">
        <f t="shared" si="71"/>
        <v/>
      </c>
      <c r="O237" s="314" t="str">
        <f t="shared" si="72"/>
        <v/>
      </c>
      <c r="P237" s="315" t="str">
        <f t="shared" si="73"/>
        <v/>
      </c>
      <c r="Q237" s="316" t="str">
        <f t="shared" si="74"/>
        <v/>
      </c>
      <c r="R237" s="10" t="str">
        <f t="shared" si="87"/>
        <v/>
      </c>
      <c r="S237" s="310" t="str">
        <f t="shared" si="67"/>
        <v/>
      </c>
      <c r="T237" s="9"/>
      <c r="U237" s="8"/>
      <c r="V237" s="197" t="str">
        <f>IF(E237="","",ProjTvdAtBit(E237,F237,G237,H237,D237,W237,X237))</f>
        <v/>
      </c>
      <c r="W237" s="317" t="str">
        <f>IF(E237="","",ProjIncAtBit(F237,J237,C237,M237,AJ237,AK237,AI237,$U$13:$U$505))</f>
        <v/>
      </c>
      <c r="X237" s="412" t="str">
        <f>IF(E237="","",ProjAzmAtBit(F237,G237,J237,C237,M237,AJ237,AK237,N237,O237,AI237,$U$13:$U$505))</f>
        <v/>
      </c>
      <c r="Y237" s="569"/>
      <c r="Z237" s="571">
        <v>28.86</v>
      </c>
      <c r="AA237" s="468">
        <f t="shared" si="85"/>
        <v>90</v>
      </c>
      <c r="AB237" s="476" t="str">
        <f t="shared" si="86"/>
        <v/>
      </c>
      <c r="AC237" s="466"/>
      <c r="AD237" s="471"/>
      <c r="AE237" s="472"/>
      <c r="AI237" s="201">
        <f>IF(E237="","",ProjRollingMotorOut($Q$13:Q237,$M$13:M237))</f>
        <v>5.8385066364653389</v>
      </c>
      <c r="AJ237" s="409">
        <f>IF(OR(E237="",D237=""),0,ProjSlideMetersBetween(E237,D237,$R$13:$R$505,$S$13:$S$505,$U$13:$U$505))</f>
        <v>0</v>
      </c>
      <c r="AK237" s="409" t="str">
        <f>IF(U237="","",ProjParseTF(U237))</f>
        <v/>
      </c>
      <c r="AL237" s="213" t="str">
        <f>IF(E237="","",ProjCumN(AL236,E236,F236,G236,E237,F237,G237,FALSE))</f>
        <v/>
      </c>
      <c r="AM237" s="304" t="str">
        <f>IF(E237="","",ProjCumE(AM236,E236,F236,G236,E237,F237,G237,FALSE))</f>
        <v/>
      </c>
      <c r="AN237" s="303" t="str">
        <f t="shared" si="84"/>
        <v/>
      </c>
      <c r="AO237" s="303">
        <f>IF(E237="","",ProjActiveTargetMdEx(D237,W237,V237,ProjTargets_MD,ProjTargets_INC,ProjTargets_AZM,ProjTargets_TVD,F237,H237))</f>
        <v>6704.23</v>
      </c>
      <c r="AP237" s="201" t="str">
        <f>IF(OR(E237="",E237&lt;$U$2),"",ProjBitN(E237,F237,G237,AL237,D237,W237,X237))</f>
        <v/>
      </c>
      <c r="AQ237" s="201" t="str">
        <f>IF(OR(E237="",E237&lt;$U$2),"",ProjBitE(E237,F237,G237,AM237,D237,W237,X237))</f>
        <v/>
      </c>
      <c r="AR237" s="201" t="str">
        <f t="shared" si="80"/>
        <v/>
      </c>
      <c r="AS237" s="201" t="str">
        <f t="shared" si="81"/>
        <v/>
      </c>
      <c r="AT237" s="201" t="str">
        <f t="shared" si="82"/>
        <v/>
      </c>
    </row>
    <row r="238" spans="2:46" s="203" customFormat="1" ht="15" customHeight="1" x14ac:dyDescent="0.3">
      <c r="B238" s="202">
        <f t="shared" si="68"/>
        <v>17</v>
      </c>
      <c r="C238" s="308">
        <f t="shared" si="75"/>
        <v>28.710000000000036</v>
      </c>
      <c r="D238" s="27">
        <v>5999.8899999999994</v>
      </c>
      <c r="E238" s="309">
        <f t="shared" si="76"/>
        <v>5982.89</v>
      </c>
      <c r="F238" s="9"/>
      <c r="G238" s="9"/>
      <c r="H238" s="310" t="str">
        <f t="shared" si="69"/>
        <v/>
      </c>
      <c r="I238" s="310" t="str">
        <f t="shared" si="83"/>
        <v xml:space="preserve">  </v>
      </c>
      <c r="J238" s="311" t="str">
        <f t="shared" si="77"/>
        <v/>
      </c>
      <c r="K238" s="312" t="str">
        <f t="shared" si="78"/>
        <v xml:space="preserve"> </v>
      </c>
      <c r="L238" s="312" t="str">
        <f t="shared" si="79"/>
        <v/>
      </c>
      <c r="M238" s="312" t="str">
        <f t="shared" si="70"/>
        <v/>
      </c>
      <c r="N238" s="313" t="str">
        <f t="shared" si="71"/>
        <v/>
      </c>
      <c r="O238" s="314" t="str">
        <f t="shared" si="72"/>
        <v/>
      </c>
      <c r="P238" s="315" t="str">
        <f t="shared" si="73"/>
        <v/>
      </c>
      <c r="Q238" s="316" t="str">
        <f t="shared" si="74"/>
        <v/>
      </c>
      <c r="R238" s="10" t="str">
        <f t="shared" si="87"/>
        <v/>
      </c>
      <c r="S238" s="310" t="str">
        <f t="shared" si="67"/>
        <v/>
      </c>
      <c r="T238" s="9"/>
      <c r="U238" s="8"/>
      <c r="V238" s="197" t="str">
        <f>IF(E238="","",ProjTvdAtBit(E238,F238,G238,H238,D238,W238,X238))</f>
        <v/>
      </c>
      <c r="W238" s="317" t="str">
        <f>IF(E238="","",ProjIncAtBit(F238,J238,C238,M238,AJ238,AK238,AI238,$U$13:$U$505))</f>
        <v/>
      </c>
      <c r="X238" s="412" t="str">
        <f>IF(E238="","",ProjAzmAtBit(F238,G238,J238,C238,M238,AJ238,AK238,N238,O238,AI238,$U$13:$U$505))</f>
        <v/>
      </c>
      <c r="Y238" s="569"/>
      <c r="Z238" s="571">
        <v>28.71</v>
      </c>
      <c r="AA238" s="468">
        <f t="shared" si="85"/>
        <v>90</v>
      </c>
      <c r="AB238" s="476" t="str">
        <f t="shared" si="86"/>
        <v/>
      </c>
      <c r="AC238" s="466"/>
      <c r="AD238" s="471"/>
      <c r="AE238" s="472"/>
      <c r="AI238" s="201">
        <f>IF(E238="","",ProjRollingMotorOut($Q$13:Q238,$M$13:M238))</f>
        <v>5.8385066364653389</v>
      </c>
      <c r="AJ238" s="409">
        <f>IF(OR(E238="",D238=""),0,ProjSlideMetersBetween(E238,D238,$R$13:$R$505,$S$13:$S$505,$U$13:$U$505))</f>
        <v>0</v>
      </c>
      <c r="AK238" s="409" t="str">
        <f>IF(U238="","",ProjParseTF(U238))</f>
        <v/>
      </c>
      <c r="AL238" s="213" t="str">
        <f>IF(E238="","",ProjCumN(AL237,E237,F237,G237,E238,F238,G238,FALSE))</f>
        <v/>
      </c>
      <c r="AM238" s="304" t="str">
        <f>IF(E238="","",ProjCumE(AM237,E237,F237,G237,E238,F238,G238,FALSE))</f>
        <v/>
      </c>
      <c r="AN238" s="303" t="str">
        <f t="shared" si="84"/>
        <v/>
      </c>
      <c r="AO238" s="303">
        <f>IF(E238="","",ProjActiveTargetMdEx(D238,W238,V238,ProjTargets_MD,ProjTargets_INC,ProjTargets_AZM,ProjTargets_TVD,F238,H238))</f>
        <v>6704.23</v>
      </c>
      <c r="AP238" s="201" t="str">
        <f>IF(OR(E238="",E238&lt;$U$2),"",ProjBitN(E238,F238,G238,AL238,D238,W238,X238))</f>
        <v/>
      </c>
      <c r="AQ238" s="201" t="str">
        <f>IF(OR(E238="",E238&lt;$U$2),"",ProjBitE(E238,F238,G238,AM238,D238,W238,X238))</f>
        <v/>
      </c>
      <c r="AR238" s="201" t="str">
        <f t="shared" si="80"/>
        <v/>
      </c>
      <c r="AS238" s="201" t="str">
        <f t="shared" si="81"/>
        <v/>
      </c>
      <c r="AT238" s="201" t="str">
        <f t="shared" si="82"/>
        <v/>
      </c>
    </row>
    <row r="239" spans="2:46" s="203" customFormat="1" ht="15" customHeight="1" x14ac:dyDescent="0.3">
      <c r="B239" s="202">
        <f t="shared" si="68"/>
        <v>17</v>
      </c>
      <c r="C239" s="308">
        <f t="shared" si="75"/>
        <v>28.850000000000364</v>
      </c>
      <c r="D239" s="27">
        <v>6028.74</v>
      </c>
      <c r="E239" s="309">
        <f t="shared" si="76"/>
        <v>6011.74</v>
      </c>
      <c r="F239" s="9"/>
      <c r="G239" s="9"/>
      <c r="H239" s="310" t="str">
        <f t="shared" si="69"/>
        <v/>
      </c>
      <c r="I239" s="310" t="str">
        <f t="shared" si="83"/>
        <v xml:space="preserve">  </v>
      </c>
      <c r="J239" s="311" t="str">
        <f t="shared" si="77"/>
        <v/>
      </c>
      <c r="K239" s="312" t="str">
        <f t="shared" si="78"/>
        <v xml:space="preserve"> </v>
      </c>
      <c r="L239" s="312" t="str">
        <f t="shared" si="79"/>
        <v/>
      </c>
      <c r="M239" s="312" t="str">
        <f t="shared" si="70"/>
        <v/>
      </c>
      <c r="N239" s="313" t="str">
        <f t="shared" si="71"/>
        <v/>
      </c>
      <c r="O239" s="314" t="str">
        <f t="shared" si="72"/>
        <v/>
      </c>
      <c r="P239" s="315" t="str">
        <f t="shared" si="73"/>
        <v/>
      </c>
      <c r="Q239" s="316" t="str">
        <f t="shared" si="74"/>
        <v/>
      </c>
      <c r="R239" s="10" t="str">
        <f t="shared" si="87"/>
        <v/>
      </c>
      <c r="S239" s="310" t="str">
        <f t="shared" si="67"/>
        <v/>
      </c>
      <c r="T239" s="9"/>
      <c r="U239" s="8"/>
      <c r="V239" s="197" t="str">
        <f>IF(E239="","",ProjTvdAtBit(E239,F239,G239,H239,D239,W239,X239))</f>
        <v/>
      </c>
      <c r="W239" s="317" t="str">
        <f>IF(E239="","",ProjIncAtBit(F239,J239,C239,M239,AJ239,AK239,AI239,$U$13:$U$505))</f>
        <v/>
      </c>
      <c r="X239" s="412" t="str">
        <f>IF(E239="","",ProjAzmAtBit(F239,G239,J239,C239,M239,AJ239,AK239,N239,O239,AI239,$U$13:$U$505))</f>
        <v/>
      </c>
      <c r="Y239" s="569"/>
      <c r="Z239" s="571">
        <v>28.85</v>
      </c>
      <c r="AA239" s="468">
        <f t="shared" si="85"/>
        <v>90</v>
      </c>
      <c r="AB239" s="476" t="str">
        <f t="shared" si="86"/>
        <v/>
      </c>
      <c r="AC239" s="466"/>
      <c r="AD239" s="471"/>
      <c r="AE239" s="472"/>
      <c r="AI239" s="201">
        <f>IF(E239="","",ProjRollingMotorOut($Q$13:Q239,$M$13:M239))</f>
        <v>5.8385066364653389</v>
      </c>
      <c r="AJ239" s="409">
        <f>IF(OR(E239="",D239=""),0,ProjSlideMetersBetween(E239,D239,$R$13:$R$505,$S$13:$S$505,$U$13:$U$505))</f>
        <v>0</v>
      </c>
      <c r="AK239" s="409" t="str">
        <f>IF(U239="","",ProjParseTF(U239))</f>
        <v/>
      </c>
      <c r="AL239" s="213" t="str">
        <f>IF(E239="","",ProjCumN(AL238,E238,F238,G238,E239,F239,G239,FALSE))</f>
        <v/>
      </c>
      <c r="AM239" s="304" t="str">
        <f>IF(E239="","",ProjCumE(AM238,E238,F238,G238,E239,F239,G239,FALSE))</f>
        <v/>
      </c>
      <c r="AN239" s="303" t="str">
        <f t="shared" si="84"/>
        <v/>
      </c>
      <c r="AO239" s="303">
        <f>IF(E239="","",ProjActiveTargetMdEx(D239,W239,V239,ProjTargets_MD,ProjTargets_INC,ProjTargets_AZM,ProjTargets_TVD,F239,H239))</f>
        <v>6704.23</v>
      </c>
      <c r="AP239" s="201" t="str">
        <f>IF(OR(E239="",E239&lt;$U$2),"",ProjBitN(E239,F239,G239,AL239,D239,W239,X239))</f>
        <v/>
      </c>
      <c r="AQ239" s="201" t="str">
        <f>IF(OR(E239="",E239&lt;$U$2),"",ProjBitE(E239,F239,G239,AM239,D239,W239,X239))</f>
        <v/>
      </c>
      <c r="AR239" s="201" t="str">
        <f t="shared" si="80"/>
        <v/>
      </c>
      <c r="AS239" s="201" t="str">
        <f t="shared" si="81"/>
        <v/>
      </c>
      <c r="AT239" s="201" t="str">
        <f t="shared" si="82"/>
        <v/>
      </c>
    </row>
    <row r="240" spans="2:46" s="203" customFormat="1" ht="15" customHeight="1" x14ac:dyDescent="0.3">
      <c r="B240" s="202">
        <f t="shared" si="68"/>
        <v>17</v>
      </c>
      <c r="C240" s="308">
        <f t="shared" si="75"/>
        <v>28.8100000000004</v>
      </c>
      <c r="D240" s="27">
        <v>6057.55</v>
      </c>
      <c r="E240" s="309">
        <f t="shared" si="76"/>
        <v>6040.55</v>
      </c>
      <c r="F240" s="9"/>
      <c r="G240" s="9"/>
      <c r="H240" s="310" t="str">
        <f t="shared" si="69"/>
        <v/>
      </c>
      <c r="I240" s="310" t="str">
        <f t="shared" si="83"/>
        <v xml:space="preserve">  </v>
      </c>
      <c r="J240" s="311" t="str">
        <f t="shared" si="77"/>
        <v/>
      </c>
      <c r="K240" s="312" t="str">
        <f t="shared" si="78"/>
        <v xml:space="preserve"> </v>
      </c>
      <c r="L240" s="312" t="str">
        <f t="shared" si="79"/>
        <v/>
      </c>
      <c r="M240" s="312" t="str">
        <f t="shared" si="70"/>
        <v/>
      </c>
      <c r="N240" s="313" t="str">
        <f t="shared" si="71"/>
        <v/>
      </c>
      <c r="O240" s="314" t="str">
        <f t="shared" si="72"/>
        <v/>
      </c>
      <c r="P240" s="315" t="str">
        <f t="shared" si="73"/>
        <v/>
      </c>
      <c r="Q240" s="316" t="str">
        <f t="shared" si="74"/>
        <v/>
      </c>
      <c r="R240" s="10" t="str">
        <f t="shared" si="87"/>
        <v/>
      </c>
      <c r="S240" s="310" t="str">
        <f t="shared" si="67"/>
        <v/>
      </c>
      <c r="T240" s="9"/>
      <c r="U240" s="8"/>
      <c r="V240" s="197" t="str">
        <f>IF(E240="","",ProjTvdAtBit(E240,F240,G240,H240,D240,W240,X240))</f>
        <v/>
      </c>
      <c r="W240" s="317" t="str">
        <f>IF(E240="","",ProjIncAtBit(F240,J240,C240,M240,AJ240,AK240,AI240,$U$13:$U$505))</f>
        <v/>
      </c>
      <c r="X240" s="412" t="str">
        <f>IF(E240="","",ProjAzmAtBit(F240,G240,J240,C240,M240,AJ240,AK240,N240,O240,AI240,$U$13:$U$505))</f>
        <v/>
      </c>
      <c r="Y240" s="569"/>
      <c r="Z240" s="571">
        <v>28.81</v>
      </c>
      <c r="AA240" s="468">
        <f t="shared" si="85"/>
        <v>90</v>
      </c>
      <c r="AB240" s="476" t="str">
        <f t="shared" si="86"/>
        <v/>
      </c>
      <c r="AC240" s="466"/>
      <c r="AD240" s="471"/>
      <c r="AE240" s="472"/>
      <c r="AI240" s="201">
        <f>IF(E240="","",ProjRollingMotorOut($Q$13:Q240,$M$13:M240))</f>
        <v>5.8385066364653389</v>
      </c>
      <c r="AJ240" s="409">
        <f>IF(OR(E240="",D240=""),0,ProjSlideMetersBetween(E240,D240,$R$13:$R$505,$S$13:$S$505,$U$13:$U$505))</f>
        <v>0</v>
      </c>
      <c r="AK240" s="409" t="str">
        <f>IF(U240="","",ProjParseTF(U240))</f>
        <v/>
      </c>
      <c r="AL240" s="213" t="str">
        <f>IF(E240="","",ProjCumN(AL239,E239,F239,G239,E240,F240,G240,FALSE))</f>
        <v/>
      </c>
      <c r="AM240" s="304" t="str">
        <f>IF(E240="","",ProjCumE(AM239,E239,F239,G239,E240,F240,G240,FALSE))</f>
        <v/>
      </c>
      <c r="AN240" s="303" t="str">
        <f t="shared" si="84"/>
        <v/>
      </c>
      <c r="AO240" s="303">
        <f>IF(E240="","",ProjActiveTargetMdEx(D240,W240,V240,ProjTargets_MD,ProjTargets_INC,ProjTargets_AZM,ProjTargets_TVD,F240,H240))</f>
        <v>6704.23</v>
      </c>
      <c r="AP240" s="201" t="str">
        <f>IF(OR(E240="",E240&lt;$U$2),"",ProjBitN(E240,F240,G240,AL240,D240,W240,X240))</f>
        <v/>
      </c>
      <c r="AQ240" s="201" t="str">
        <f>IF(OR(E240="",E240&lt;$U$2),"",ProjBitE(E240,F240,G240,AM240,D240,W240,X240))</f>
        <v/>
      </c>
      <c r="AR240" s="201" t="str">
        <f t="shared" si="80"/>
        <v/>
      </c>
      <c r="AS240" s="201" t="str">
        <f t="shared" si="81"/>
        <v/>
      </c>
      <c r="AT240" s="201" t="str">
        <f t="shared" si="82"/>
        <v/>
      </c>
    </row>
    <row r="241" spans="2:46" s="203" customFormat="1" ht="15" customHeight="1" x14ac:dyDescent="0.3">
      <c r="B241" s="202">
        <f t="shared" si="68"/>
        <v>17</v>
      </c>
      <c r="C241" s="308">
        <f t="shared" si="75"/>
        <v>28.809999999999491</v>
      </c>
      <c r="D241" s="27">
        <v>6086.36</v>
      </c>
      <c r="E241" s="309">
        <f t="shared" si="76"/>
        <v>6069.36</v>
      </c>
      <c r="F241" s="9"/>
      <c r="G241" s="9"/>
      <c r="H241" s="310" t="str">
        <f t="shared" si="69"/>
        <v/>
      </c>
      <c r="I241" s="310" t="str">
        <f t="shared" si="83"/>
        <v xml:space="preserve">  </v>
      </c>
      <c r="J241" s="311" t="str">
        <f t="shared" si="77"/>
        <v/>
      </c>
      <c r="K241" s="312" t="str">
        <f t="shared" si="78"/>
        <v xml:space="preserve"> </v>
      </c>
      <c r="L241" s="312" t="str">
        <f t="shared" si="79"/>
        <v/>
      </c>
      <c r="M241" s="312" t="str">
        <f t="shared" si="70"/>
        <v/>
      </c>
      <c r="N241" s="313" t="str">
        <f t="shared" si="71"/>
        <v/>
      </c>
      <c r="O241" s="314" t="str">
        <f t="shared" si="72"/>
        <v/>
      </c>
      <c r="P241" s="315" t="str">
        <f t="shared" si="73"/>
        <v/>
      </c>
      <c r="Q241" s="316" t="str">
        <f t="shared" si="74"/>
        <v/>
      </c>
      <c r="R241" s="10" t="str">
        <f t="shared" si="87"/>
        <v/>
      </c>
      <c r="S241" s="310" t="str">
        <f t="shared" si="67"/>
        <v/>
      </c>
      <c r="T241" s="9"/>
      <c r="U241" s="8"/>
      <c r="V241" s="197" t="str">
        <f>IF(E241="","",ProjTvdAtBit(E241,F241,G241,H241,D241,W241,X241))</f>
        <v/>
      </c>
      <c r="W241" s="317" t="str">
        <f>IF(E241="","",ProjIncAtBit(F241,J241,C241,M241,AJ241,AK241,AI241,$U$13:$U$505))</f>
        <v/>
      </c>
      <c r="X241" s="412" t="str">
        <f>IF(E241="","",ProjAzmAtBit(F241,G241,J241,C241,M241,AJ241,AK241,N241,O241,AI241,$U$13:$U$505))</f>
        <v/>
      </c>
      <c r="Y241" s="569"/>
      <c r="Z241" s="571">
        <v>28.81</v>
      </c>
      <c r="AA241" s="468">
        <f t="shared" si="85"/>
        <v>90</v>
      </c>
      <c r="AB241" s="476" t="str">
        <f t="shared" si="86"/>
        <v/>
      </c>
      <c r="AC241" s="466"/>
      <c r="AD241" s="471"/>
      <c r="AE241" s="472"/>
      <c r="AI241" s="201">
        <f>IF(E241="","",ProjRollingMotorOut($Q$13:Q241,$M$13:M241))</f>
        <v>5.8385066364653389</v>
      </c>
      <c r="AJ241" s="409">
        <f>IF(OR(E241="",D241=""),0,ProjSlideMetersBetween(E241,D241,$R$13:$R$505,$S$13:$S$505,$U$13:$U$505))</f>
        <v>0</v>
      </c>
      <c r="AK241" s="409" t="str">
        <f>IF(U241="","",ProjParseTF(U241))</f>
        <v/>
      </c>
      <c r="AL241" s="213" t="str">
        <f>IF(E241="","",ProjCumN(AL240,E240,F240,G240,E241,F241,G241,FALSE))</f>
        <v/>
      </c>
      <c r="AM241" s="304" t="str">
        <f>IF(E241="","",ProjCumE(AM240,E240,F240,G240,E241,F241,G241,FALSE))</f>
        <v/>
      </c>
      <c r="AN241" s="303" t="str">
        <f t="shared" si="84"/>
        <v/>
      </c>
      <c r="AO241" s="303">
        <f>IF(E241="","",ProjActiveTargetMdEx(D241,W241,V241,ProjTargets_MD,ProjTargets_INC,ProjTargets_AZM,ProjTargets_TVD,F241,H241))</f>
        <v>6704.23</v>
      </c>
      <c r="AP241" s="201" t="str">
        <f>IF(OR(E241="",E241&lt;$U$2),"",ProjBitN(E241,F241,G241,AL241,D241,W241,X241))</f>
        <v/>
      </c>
      <c r="AQ241" s="201" t="str">
        <f>IF(OR(E241="",E241&lt;$U$2),"",ProjBitE(E241,F241,G241,AM241,D241,W241,X241))</f>
        <v/>
      </c>
      <c r="AR241" s="201" t="str">
        <f t="shared" si="80"/>
        <v/>
      </c>
      <c r="AS241" s="201" t="str">
        <f t="shared" si="81"/>
        <v/>
      </c>
      <c r="AT241" s="201" t="str">
        <f t="shared" si="82"/>
        <v/>
      </c>
    </row>
    <row r="242" spans="2:46" s="203" customFormat="1" ht="15" customHeight="1" x14ac:dyDescent="0.3">
      <c r="B242" s="202">
        <f t="shared" si="68"/>
        <v>17</v>
      </c>
      <c r="C242" s="308">
        <f t="shared" si="75"/>
        <v>28.780000000000655</v>
      </c>
      <c r="D242" s="27">
        <v>6115.14</v>
      </c>
      <c r="E242" s="309">
        <f t="shared" si="76"/>
        <v>6098.14</v>
      </c>
      <c r="F242" s="9"/>
      <c r="G242" s="9"/>
      <c r="H242" s="310" t="str">
        <f t="shared" si="69"/>
        <v/>
      </c>
      <c r="I242" s="310" t="str">
        <f t="shared" si="83"/>
        <v xml:space="preserve">  </v>
      </c>
      <c r="J242" s="311" t="str">
        <f t="shared" si="77"/>
        <v/>
      </c>
      <c r="K242" s="312" t="str">
        <f t="shared" si="78"/>
        <v xml:space="preserve"> </v>
      </c>
      <c r="L242" s="312" t="str">
        <f t="shared" si="79"/>
        <v/>
      </c>
      <c r="M242" s="312" t="str">
        <f t="shared" si="70"/>
        <v/>
      </c>
      <c r="N242" s="313" t="str">
        <f t="shared" si="71"/>
        <v/>
      </c>
      <c r="O242" s="314" t="str">
        <f t="shared" si="72"/>
        <v/>
      </c>
      <c r="P242" s="315" t="str">
        <f t="shared" si="73"/>
        <v/>
      </c>
      <c r="Q242" s="316" t="str">
        <f t="shared" si="74"/>
        <v/>
      </c>
      <c r="R242" s="10" t="str">
        <f t="shared" si="87"/>
        <v/>
      </c>
      <c r="S242" s="310" t="str">
        <f t="shared" si="67"/>
        <v/>
      </c>
      <c r="T242" s="9"/>
      <c r="U242" s="8"/>
      <c r="V242" s="197" t="str">
        <f>IF(E242="","",ProjTvdAtBit(E242,F242,G242,H242,D242,W242,X242))</f>
        <v/>
      </c>
      <c r="W242" s="317" t="str">
        <f>IF(E242="","",ProjIncAtBit(F242,J242,C242,M242,AJ242,AK242,AI242,$U$13:$U$505))</f>
        <v/>
      </c>
      <c r="X242" s="412" t="str">
        <f>IF(E242="","",ProjAzmAtBit(F242,G242,J242,C242,M242,AJ242,AK242,N242,O242,AI242,$U$13:$U$505))</f>
        <v/>
      </c>
      <c r="Y242" s="569"/>
      <c r="Z242" s="571">
        <v>28.78</v>
      </c>
      <c r="AA242" s="468" t="str">
        <f t="shared" si="85"/>
        <v/>
      </c>
      <c r="AB242" s="476" t="str">
        <f t="shared" si="86"/>
        <v/>
      </c>
      <c r="AC242" s="466"/>
      <c r="AD242" s="471"/>
      <c r="AE242" s="472"/>
      <c r="AI242" s="201">
        <f>IF(E242="","",ProjRollingMotorOut($Q$13:Q242,$M$13:M242))</f>
        <v>5.8385066364653389</v>
      </c>
      <c r="AJ242" s="409">
        <f>IF(OR(E242="",D242=""),0,ProjSlideMetersBetween(E242,D242,$R$13:$R$505,$S$13:$S$505,$U$13:$U$505))</f>
        <v>0</v>
      </c>
      <c r="AK242" s="409" t="str">
        <f>IF(U242="","",ProjParseTF(U242))</f>
        <v/>
      </c>
      <c r="AL242" s="213" t="str">
        <f>IF(E242="","",ProjCumN(AL241,E241,F241,G241,E242,F242,G242,FALSE))</f>
        <v/>
      </c>
      <c r="AM242" s="304" t="str">
        <f>IF(E242="","",ProjCumE(AM241,E241,F241,G241,E242,F242,G242,FALSE))</f>
        <v/>
      </c>
      <c r="AN242" s="303" t="str">
        <f t="shared" si="84"/>
        <v/>
      </c>
      <c r="AO242" s="303">
        <f>IF(E242="","",ProjActiveTargetMdEx(D242,W242,V242,ProjTargets_MD,ProjTargets_INC,ProjTargets_AZM,ProjTargets_TVD,F242,H242))</f>
        <v>6704.23</v>
      </c>
      <c r="AP242" s="201" t="str">
        <f>IF(OR(E242="",E242&lt;$U$2),"",ProjBitN(E242,F242,G242,AL242,D242,W242,X242))</f>
        <v/>
      </c>
      <c r="AQ242" s="201" t="str">
        <f>IF(OR(E242="",E242&lt;$U$2),"",ProjBitE(E242,F242,G242,AM242,D242,W242,X242))</f>
        <v/>
      </c>
      <c r="AR242" s="201" t="str">
        <f t="shared" si="80"/>
        <v/>
      </c>
      <c r="AS242" s="201" t="str">
        <f t="shared" si="81"/>
        <v/>
      </c>
      <c r="AT242" s="201" t="str">
        <f t="shared" si="82"/>
        <v/>
      </c>
    </row>
    <row r="243" spans="2:46" s="203" customFormat="1" ht="15" customHeight="1" x14ac:dyDescent="0.3">
      <c r="B243" s="202">
        <f t="shared" si="68"/>
        <v>17</v>
      </c>
      <c r="C243" s="308">
        <f t="shared" si="75"/>
        <v>28.809999999999491</v>
      </c>
      <c r="D243" s="27">
        <v>6143.95</v>
      </c>
      <c r="E243" s="309">
        <f t="shared" si="76"/>
        <v>6126.95</v>
      </c>
      <c r="F243" s="9"/>
      <c r="G243" s="9"/>
      <c r="H243" s="310" t="str">
        <f t="shared" si="69"/>
        <v/>
      </c>
      <c r="I243" s="310" t="str">
        <f t="shared" si="83"/>
        <v xml:space="preserve">  </v>
      </c>
      <c r="J243" s="311" t="str">
        <f t="shared" si="77"/>
        <v/>
      </c>
      <c r="K243" s="312" t="str">
        <f t="shared" si="78"/>
        <v xml:space="preserve"> </v>
      </c>
      <c r="L243" s="312" t="str">
        <f t="shared" si="79"/>
        <v/>
      </c>
      <c r="M243" s="312" t="str">
        <f t="shared" si="70"/>
        <v/>
      </c>
      <c r="N243" s="313" t="str">
        <f t="shared" si="71"/>
        <v/>
      </c>
      <c r="O243" s="314" t="str">
        <f t="shared" si="72"/>
        <v/>
      </c>
      <c r="P243" s="315" t="str">
        <f t="shared" si="73"/>
        <v/>
      </c>
      <c r="Q243" s="316" t="str">
        <f t="shared" si="74"/>
        <v/>
      </c>
      <c r="R243" s="10" t="str">
        <f t="shared" si="87"/>
        <v/>
      </c>
      <c r="S243" s="310" t="str">
        <f t="shared" si="67"/>
        <v/>
      </c>
      <c r="T243" s="9"/>
      <c r="U243" s="8"/>
      <c r="V243" s="197" t="str">
        <f>IF(E243="","",ProjTvdAtBit(E243,F243,G243,H243,D243,W243,X243))</f>
        <v/>
      </c>
      <c r="W243" s="317" t="str">
        <f>IF(E243="","",ProjIncAtBit(F243,J243,C243,M243,AJ243,AK243,AI243,$U$13:$U$505))</f>
        <v/>
      </c>
      <c r="X243" s="412" t="str">
        <f>IF(E243="","",ProjAzmAtBit(F243,G243,J243,C243,M243,AJ243,AK243,N243,O243,AI243,$U$13:$U$505))</f>
        <v/>
      </c>
      <c r="Y243" s="569"/>
      <c r="Z243" s="571">
        <v>28.81</v>
      </c>
      <c r="AA243" s="468" t="str">
        <f t="shared" si="85"/>
        <v/>
      </c>
      <c r="AB243" s="476" t="str">
        <f t="shared" si="86"/>
        <v/>
      </c>
      <c r="AC243" s="466"/>
      <c r="AD243" s="471"/>
      <c r="AE243" s="472"/>
      <c r="AI243" s="201">
        <f>IF(E243="","",ProjRollingMotorOut($Q$13:Q243,$M$13:M243))</f>
        <v>5.8385066364653389</v>
      </c>
      <c r="AJ243" s="409">
        <f>IF(OR(E243="",D243=""),0,ProjSlideMetersBetween(E243,D243,$R$13:$R$505,$S$13:$S$505,$U$13:$U$505))</f>
        <v>0</v>
      </c>
      <c r="AK243" s="409" t="str">
        <f>IF(U243="","",ProjParseTF(U243))</f>
        <v/>
      </c>
      <c r="AL243" s="213" t="str">
        <f>IF(E243="","",ProjCumN(AL242,E242,F242,G242,E243,F243,G243,FALSE))</f>
        <v/>
      </c>
      <c r="AM243" s="304" t="str">
        <f>IF(E243="","",ProjCumE(AM242,E242,F242,G242,E243,F243,G243,FALSE))</f>
        <v/>
      </c>
      <c r="AN243" s="303" t="str">
        <f t="shared" si="84"/>
        <v/>
      </c>
      <c r="AO243" s="303">
        <f>IF(E243="","",ProjActiveTargetMdEx(D243,W243,V243,ProjTargets_MD,ProjTargets_INC,ProjTargets_AZM,ProjTargets_TVD,F243,H243))</f>
        <v>6704.23</v>
      </c>
      <c r="AP243" s="201" t="str">
        <f>IF(OR(E243="",E243&lt;$U$2),"",ProjBitN(E243,F243,G243,AL243,D243,W243,X243))</f>
        <v/>
      </c>
      <c r="AQ243" s="201" t="str">
        <f>IF(OR(E243="",E243&lt;$U$2),"",ProjBitE(E243,F243,G243,AM243,D243,W243,X243))</f>
        <v/>
      </c>
      <c r="AR243" s="201" t="str">
        <f t="shared" si="80"/>
        <v/>
      </c>
      <c r="AS243" s="201" t="str">
        <f t="shared" si="81"/>
        <v/>
      </c>
      <c r="AT243" s="201" t="str">
        <f t="shared" si="82"/>
        <v/>
      </c>
    </row>
    <row r="244" spans="2:46" s="203" customFormat="1" ht="15" customHeight="1" x14ac:dyDescent="0.3">
      <c r="B244" s="202">
        <f t="shared" si="68"/>
        <v>17</v>
      </c>
      <c r="C244" s="308">
        <f t="shared" si="75"/>
        <v>24.050000000000182</v>
      </c>
      <c r="D244" s="27">
        <v>6168</v>
      </c>
      <c r="E244" s="309">
        <f t="shared" si="76"/>
        <v>6151</v>
      </c>
      <c r="F244" s="9"/>
      <c r="G244" s="9"/>
      <c r="H244" s="310" t="str">
        <f t="shared" si="69"/>
        <v/>
      </c>
      <c r="I244" s="310" t="str">
        <f t="shared" si="83"/>
        <v xml:space="preserve">  </v>
      </c>
      <c r="J244" s="311" t="str">
        <f t="shared" si="77"/>
        <v/>
      </c>
      <c r="K244" s="312" t="str">
        <f t="shared" si="78"/>
        <v xml:space="preserve"> </v>
      </c>
      <c r="L244" s="312" t="str">
        <f t="shared" si="79"/>
        <v/>
      </c>
      <c r="M244" s="312" t="str">
        <f t="shared" si="70"/>
        <v/>
      </c>
      <c r="N244" s="313" t="str">
        <f t="shared" si="71"/>
        <v/>
      </c>
      <c r="O244" s="314" t="str">
        <f t="shared" si="72"/>
        <v/>
      </c>
      <c r="P244" s="315" t="str">
        <f t="shared" si="73"/>
        <v/>
      </c>
      <c r="Q244" s="316" t="str">
        <f t="shared" si="74"/>
        <v/>
      </c>
      <c r="R244" s="10" t="str">
        <f t="shared" si="87"/>
        <v/>
      </c>
      <c r="S244" s="310" t="str">
        <f t="shared" si="67"/>
        <v/>
      </c>
      <c r="T244" s="9"/>
      <c r="U244" s="8"/>
      <c r="V244" s="197" t="str">
        <f>IF(E244="","",ProjTvdAtBit(E244,F244,G244,H244,D244,W244,X244))</f>
        <v/>
      </c>
      <c r="W244" s="317" t="str">
        <f>IF(E244="","",ProjIncAtBit(F244,J244,C244,M244,AJ244,AK244,AI244,$U$13:$U$505))</f>
        <v/>
      </c>
      <c r="X244" s="412" t="str">
        <f>IF(E244="","",ProjAzmAtBit(F244,G244,J244,C244,M244,AJ244,AK244,N244,O244,AI244,$U$13:$U$505))</f>
        <v/>
      </c>
      <c r="Y244" s="569"/>
      <c r="Z244" s="571">
        <v>24.05</v>
      </c>
      <c r="AA244" s="468" t="str">
        <f t="shared" si="85"/>
        <v/>
      </c>
      <c r="AB244" s="476" t="str">
        <f t="shared" si="86"/>
        <v/>
      </c>
      <c r="AC244" s="466"/>
      <c r="AD244" s="471"/>
      <c r="AE244" s="472"/>
      <c r="AI244" s="201">
        <f>IF(E244="","",ProjRollingMotorOut($Q$13:Q244,$M$13:M244))</f>
        <v>5.8385066364653389</v>
      </c>
      <c r="AJ244" s="409">
        <f>IF(OR(E244="",D244=""),0,ProjSlideMetersBetween(E244,D244,$R$13:$R$505,$S$13:$S$505,$U$13:$U$505))</f>
        <v>0</v>
      </c>
      <c r="AK244" s="409" t="str">
        <f>IF(U244="","",ProjParseTF(U244))</f>
        <v/>
      </c>
      <c r="AL244" s="213" t="str">
        <f>IF(E244="","",ProjCumN(AL243,E243,F243,G243,E244,F244,G244,FALSE))</f>
        <v/>
      </c>
      <c r="AM244" s="304" t="str">
        <f>IF(E244="","",ProjCumE(AM243,E243,F243,G243,E244,F244,G244,FALSE))</f>
        <v/>
      </c>
      <c r="AN244" s="303" t="str">
        <f t="shared" si="84"/>
        <v/>
      </c>
      <c r="AO244" s="303">
        <f>IF(E244="","",ProjActiveTargetMdEx(D244,W244,V244,ProjTargets_MD,ProjTargets_INC,ProjTargets_AZM,ProjTargets_TVD,F244,H244))</f>
        <v>6704.23</v>
      </c>
      <c r="AP244" s="201" t="str">
        <f>IF(OR(E244="",E244&lt;$U$2),"",ProjBitN(E244,F244,G244,AL244,D244,W244,X244))</f>
        <v/>
      </c>
      <c r="AQ244" s="201" t="str">
        <f>IF(OR(E244="",E244&lt;$U$2),"",ProjBitE(E244,F244,G244,AM244,D244,W244,X244))</f>
        <v/>
      </c>
      <c r="AR244" s="201" t="str">
        <f t="shared" si="80"/>
        <v/>
      </c>
      <c r="AS244" s="201" t="str">
        <f t="shared" si="81"/>
        <v/>
      </c>
      <c r="AT244" s="201" t="str">
        <f t="shared" si="82"/>
        <v/>
      </c>
    </row>
    <row r="245" spans="2:46" s="203" customFormat="1" ht="15" customHeight="1" x14ac:dyDescent="0.3">
      <c r="B245" s="202" t="str">
        <f t="shared" si="68"/>
        <v/>
      </c>
      <c r="C245" s="308" t="str">
        <f t="shared" si="75"/>
        <v/>
      </c>
      <c r="D245" s="27"/>
      <c r="E245" s="309" t="str">
        <f t="shared" si="76"/>
        <v/>
      </c>
      <c r="F245" s="9"/>
      <c r="G245" s="9"/>
      <c r="H245" s="310" t="str">
        <f t="shared" si="69"/>
        <v/>
      </c>
      <c r="I245" s="310" t="str">
        <f t="shared" si="83"/>
        <v xml:space="preserve">  </v>
      </c>
      <c r="J245" s="311" t="str">
        <f t="shared" si="77"/>
        <v/>
      </c>
      <c r="K245" s="312" t="str">
        <f t="shared" si="78"/>
        <v xml:space="preserve"> </v>
      </c>
      <c r="L245" s="312" t="str">
        <f t="shared" si="79"/>
        <v/>
      </c>
      <c r="M245" s="312" t="str">
        <f t="shared" si="70"/>
        <v/>
      </c>
      <c r="N245" s="313" t="str">
        <f t="shared" si="71"/>
        <v/>
      </c>
      <c r="O245" s="314" t="str">
        <f t="shared" si="72"/>
        <v/>
      </c>
      <c r="P245" s="315" t="str">
        <f t="shared" si="73"/>
        <v/>
      </c>
      <c r="Q245" s="316" t="str">
        <f t="shared" si="74"/>
        <v/>
      </c>
      <c r="R245" s="10" t="str">
        <f t="shared" si="87"/>
        <v/>
      </c>
      <c r="S245" s="310" t="str">
        <f t="shared" si="67"/>
        <v/>
      </c>
      <c r="T245" s="9"/>
      <c r="U245" s="8"/>
      <c r="V245" s="197" t="str">
        <f>IF(E245="","",ProjTvdAtBit(E245,F245,G245,H245,D245,W245,X245))</f>
        <v/>
      </c>
      <c r="W245" s="317" t="str">
        <f>IF(E245="","",ProjIncAtBit(F245,J245,C245,M245,AJ245,AK245,AI245,$U$13:$U$505))</f>
        <v/>
      </c>
      <c r="X245" s="412" t="str">
        <f>IF(E245="","",ProjAzmAtBit(F245,G245,J245,C245,M245,AJ245,AK245,N245,O245,AI245,$U$13:$U$505))</f>
        <v/>
      </c>
      <c r="Y245" s="569"/>
      <c r="Z245" s="571"/>
      <c r="AA245" s="468" t="str">
        <f t="shared" si="85"/>
        <v/>
      </c>
      <c r="AB245" s="476" t="str">
        <f t="shared" si="86"/>
        <v/>
      </c>
      <c r="AC245" s="466"/>
      <c r="AD245" s="471"/>
      <c r="AE245" s="472"/>
      <c r="AI245" s="201" t="str">
        <f>IF(E245="","",ProjRollingMotorOut($Q$13:Q245,$M$13:M245))</f>
        <v/>
      </c>
      <c r="AJ245" s="409">
        <f>IF(OR(E245="",D245=""),0,ProjSlideMetersBetween(E245,D245,$R$13:$R$505,$S$13:$S$505,$U$13:$U$505))</f>
        <v>0</v>
      </c>
      <c r="AK245" s="409" t="str">
        <f>IF(U245="","",ProjParseTF(U245))</f>
        <v/>
      </c>
      <c r="AL245" s="213" t="str">
        <f>IF(E245="","",ProjCumN(AL244,E244,F244,G244,E245,F245,G245,FALSE))</f>
        <v/>
      </c>
      <c r="AM245" s="304" t="str">
        <f>IF(E245="","",ProjCumE(AM244,E244,F244,G244,E245,F245,G245,FALSE))</f>
        <v/>
      </c>
      <c r="AN245" s="303" t="str">
        <f t="shared" si="84"/>
        <v/>
      </c>
      <c r="AO245" s="303" t="str">
        <f>IF(E245="","",ProjActiveTargetMdEx(D245,W245,V245,ProjTargets_MD,ProjTargets_INC,ProjTargets_AZM,ProjTargets_TVD,F245,H245))</f>
        <v/>
      </c>
      <c r="AP245" s="201" t="str">
        <f>IF(OR(E245="",E245&lt;$U$2),"",ProjBitN(E245,F245,G245,AL245,D245,W245,X245))</f>
        <v/>
      </c>
      <c r="AQ245" s="201" t="str">
        <f>IF(OR(E245="",E245&lt;$U$2),"",ProjBitE(E245,F245,G245,AM245,D245,W245,X245))</f>
        <v/>
      </c>
      <c r="AR245" s="201" t="str">
        <f t="shared" si="80"/>
        <v/>
      </c>
      <c r="AS245" s="201" t="str">
        <f t="shared" si="81"/>
        <v/>
      </c>
      <c r="AT245" s="201" t="str">
        <f t="shared" si="82"/>
        <v/>
      </c>
    </row>
    <row r="246" spans="2:46" s="203" customFormat="1" ht="15" customHeight="1" x14ac:dyDescent="0.3">
      <c r="B246" s="202" t="str">
        <f t="shared" si="68"/>
        <v/>
      </c>
      <c r="C246" s="308" t="str">
        <f t="shared" si="75"/>
        <v/>
      </c>
      <c r="D246" s="27"/>
      <c r="E246" s="309" t="str">
        <f t="shared" si="76"/>
        <v/>
      </c>
      <c r="F246" s="9"/>
      <c r="G246" s="9"/>
      <c r="H246" s="310" t="str">
        <f t="shared" si="69"/>
        <v/>
      </c>
      <c r="I246" s="310" t="str">
        <f t="shared" si="83"/>
        <v xml:space="preserve">  </v>
      </c>
      <c r="J246" s="311" t="str">
        <f t="shared" si="77"/>
        <v/>
      </c>
      <c r="K246" s="312" t="str">
        <f t="shared" si="78"/>
        <v xml:space="preserve"> </v>
      </c>
      <c r="L246" s="312" t="str">
        <f t="shared" si="79"/>
        <v/>
      </c>
      <c r="M246" s="312" t="str">
        <f t="shared" si="70"/>
        <v/>
      </c>
      <c r="N246" s="313" t="str">
        <f t="shared" si="71"/>
        <v/>
      </c>
      <c r="O246" s="314" t="str">
        <f t="shared" si="72"/>
        <v/>
      </c>
      <c r="P246" s="315" t="str">
        <f t="shared" si="73"/>
        <v/>
      </c>
      <c r="Q246" s="316" t="str">
        <f t="shared" si="74"/>
        <v/>
      </c>
      <c r="R246" s="10" t="str">
        <f t="shared" si="87"/>
        <v/>
      </c>
      <c r="S246" s="310" t="str">
        <f t="shared" si="67"/>
        <v/>
      </c>
      <c r="T246" s="9"/>
      <c r="U246" s="8"/>
      <c r="V246" s="197" t="str">
        <f>IF(E246="","",ProjTvdAtBit(E246,F246,G246,H246,D246,W246,X246))</f>
        <v/>
      </c>
      <c r="W246" s="317" t="str">
        <f>IF(E246="","",ProjIncAtBit(F246,J246,C246,M246,AJ246,AK246,AI246,$U$13:$U$505))</f>
        <v/>
      </c>
      <c r="X246" s="412" t="str">
        <f>IF(E246="","",ProjAzmAtBit(F246,G246,J246,C246,M246,AJ246,AK246,N246,O246,AI246,$U$13:$U$505))</f>
        <v/>
      </c>
      <c r="Y246" s="569"/>
      <c r="Z246" s="571"/>
      <c r="AA246" s="468" t="str">
        <f t="shared" si="85"/>
        <v/>
      </c>
      <c r="AB246" s="476" t="str">
        <f t="shared" si="86"/>
        <v/>
      </c>
      <c r="AC246" s="466"/>
      <c r="AD246" s="471"/>
      <c r="AE246" s="472"/>
      <c r="AI246" s="201" t="str">
        <f>IF(E246="","",ProjRollingMotorOut($Q$13:Q246,$M$13:M246))</f>
        <v/>
      </c>
      <c r="AJ246" s="409">
        <f>IF(OR(E246="",D246=""),0,ProjSlideMetersBetween(E246,D246,$R$13:$R$505,$S$13:$S$505,$U$13:$U$505))</f>
        <v>0</v>
      </c>
      <c r="AK246" s="409" t="str">
        <f>IF(U246="","",ProjParseTF(U246))</f>
        <v/>
      </c>
      <c r="AL246" s="213" t="str">
        <f>IF(E246="","",ProjCumN(AL245,E245,F245,G245,E246,F246,G246,FALSE))</f>
        <v/>
      </c>
      <c r="AM246" s="304" t="str">
        <f>IF(E246="","",ProjCumE(AM245,E245,F245,G245,E246,F246,G246,FALSE))</f>
        <v/>
      </c>
      <c r="AN246" s="303" t="str">
        <f t="shared" si="84"/>
        <v/>
      </c>
      <c r="AO246" s="303" t="str">
        <f>IF(E246="","",ProjActiveTargetMdEx(D246,W246,V246,ProjTargets_MD,ProjTargets_INC,ProjTargets_AZM,ProjTargets_TVD,F246,H246))</f>
        <v/>
      </c>
      <c r="AP246" s="201" t="str">
        <f>IF(OR(E246="",E246&lt;$U$2),"",ProjBitN(E246,F246,G246,AL246,D246,W246,X246))</f>
        <v/>
      </c>
      <c r="AQ246" s="201" t="str">
        <f>IF(OR(E246="",E246&lt;$U$2),"",ProjBitE(E246,F246,G246,AM246,D246,W246,X246))</f>
        <v/>
      </c>
      <c r="AR246" s="201" t="str">
        <f t="shared" si="80"/>
        <v/>
      </c>
      <c r="AS246" s="201" t="str">
        <f t="shared" si="81"/>
        <v/>
      </c>
      <c r="AT246" s="201" t="str">
        <f t="shared" si="82"/>
        <v/>
      </c>
    </row>
    <row r="247" spans="2:46" s="203" customFormat="1" ht="15" customHeight="1" x14ac:dyDescent="0.3">
      <c r="B247" s="202" t="str">
        <f t="shared" si="68"/>
        <v/>
      </c>
      <c r="C247" s="308" t="str">
        <f t="shared" si="75"/>
        <v/>
      </c>
      <c r="D247" s="27"/>
      <c r="E247" s="309" t="str">
        <f t="shared" si="76"/>
        <v/>
      </c>
      <c r="F247" s="9"/>
      <c r="G247" s="9"/>
      <c r="H247" s="310" t="str">
        <f t="shared" si="69"/>
        <v/>
      </c>
      <c r="I247" s="310" t="str">
        <f t="shared" si="83"/>
        <v xml:space="preserve">  </v>
      </c>
      <c r="J247" s="311" t="str">
        <f t="shared" si="77"/>
        <v/>
      </c>
      <c r="K247" s="312" t="str">
        <f t="shared" si="78"/>
        <v xml:space="preserve"> </v>
      </c>
      <c r="L247" s="312" t="str">
        <f t="shared" si="79"/>
        <v/>
      </c>
      <c r="M247" s="312" t="str">
        <f t="shared" si="70"/>
        <v/>
      </c>
      <c r="N247" s="313" t="str">
        <f t="shared" si="71"/>
        <v/>
      </c>
      <c r="O247" s="314" t="str">
        <f t="shared" si="72"/>
        <v/>
      </c>
      <c r="P247" s="315" t="str">
        <f t="shared" si="73"/>
        <v/>
      </c>
      <c r="Q247" s="316" t="str">
        <f t="shared" si="74"/>
        <v/>
      </c>
      <c r="R247" s="10" t="str">
        <f t="shared" si="87"/>
        <v/>
      </c>
      <c r="S247" s="310" t="str">
        <f t="shared" si="67"/>
        <v/>
      </c>
      <c r="T247" s="9"/>
      <c r="U247" s="8"/>
      <c r="V247" s="197" t="str">
        <f>IF(E247="","",ProjTvdAtBit(E247,F247,G247,H247,D247,W247,X247))</f>
        <v/>
      </c>
      <c r="W247" s="317" t="str">
        <f>IF(E247="","",ProjIncAtBit(F247,J247,C247,M247,AJ247,AK247,AI247,$U$13:$U$505))</f>
        <v/>
      </c>
      <c r="X247" s="412" t="str">
        <f>IF(E247="","",ProjAzmAtBit(F247,G247,J247,C247,M247,AJ247,AK247,N247,O247,AI247,$U$13:$U$505))</f>
        <v/>
      </c>
      <c r="Y247" s="569"/>
      <c r="Z247" s="571"/>
      <c r="AA247" s="468" t="str">
        <f t="shared" si="85"/>
        <v/>
      </c>
      <c r="AB247" s="476" t="str">
        <f t="shared" si="86"/>
        <v/>
      </c>
      <c r="AC247" s="466"/>
      <c r="AD247" s="471"/>
      <c r="AE247" s="472"/>
      <c r="AI247" s="201" t="str">
        <f>IF(E247="","",ProjRollingMotorOut($Q$13:Q247,$M$13:M247))</f>
        <v/>
      </c>
      <c r="AJ247" s="409">
        <f>IF(OR(E247="",D247=""),0,ProjSlideMetersBetween(E247,D247,$R$13:$R$505,$S$13:$S$505,$U$13:$U$505))</f>
        <v>0</v>
      </c>
      <c r="AK247" s="409" t="str">
        <f>IF(U247="","",ProjParseTF(U247))</f>
        <v/>
      </c>
      <c r="AL247" s="213" t="str">
        <f>IF(E247="","",ProjCumN(AL246,E246,F246,G246,E247,F247,G247,FALSE))</f>
        <v/>
      </c>
      <c r="AM247" s="304" t="str">
        <f>IF(E247="","",ProjCumE(AM246,E246,F246,G246,E247,F247,G247,FALSE))</f>
        <v/>
      </c>
      <c r="AN247" s="303" t="str">
        <f t="shared" si="84"/>
        <v/>
      </c>
      <c r="AO247" s="303" t="str">
        <f>IF(E247="","",ProjActiveTargetMdEx(D247,W247,V247,ProjTargets_MD,ProjTargets_INC,ProjTargets_AZM,ProjTargets_TVD,F247,H247))</f>
        <v/>
      </c>
      <c r="AP247" s="201" t="str">
        <f>IF(OR(E247="",E247&lt;$U$2),"",ProjBitN(E247,F247,G247,AL247,D247,W247,X247))</f>
        <v/>
      </c>
      <c r="AQ247" s="201" t="str">
        <f>IF(OR(E247="",E247&lt;$U$2),"",ProjBitE(E247,F247,G247,AM247,D247,W247,X247))</f>
        <v/>
      </c>
      <c r="AR247" s="201" t="str">
        <f t="shared" si="80"/>
        <v/>
      </c>
      <c r="AS247" s="201" t="str">
        <f t="shared" si="81"/>
        <v/>
      </c>
      <c r="AT247" s="201" t="str">
        <f t="shared" si="82"/>
        <v/>
      </c>
    </row>
    <row r="248" spans="2:46" s="203" customFormat="1" ht="15" customHeight="1" x14ac:dyDescent="0.3">
      <c r="B248" s="202" t="str">
        <f t="shared" si="68"/>
        <v/>
      </c>
      <c r="C248" s="308" t="str">
        <f t="shared" si="75"/>
        <v/>
      </c>
      <c r="D248" s="27"/>
      <c r="E248" s="309" t="str">
        <f t="shared" si="76"/>
        <v/>
      </c>
      <c r="F248" s="9"/>
      <c r="G248" s="9"/>
      <c r="H248" s="310" t="str">
        <f t="shared" si="69"/>
        <v/>
      </c>
      <c r="I248" s="310" t="str">
        <f t="shared" si="83"/>
        <v xml:space="preserve">  </v>
      </c>
      <c r="J248" s="311" t="str">
        <f t="shared" si="77"/>
        <v/>
      </c>
      <c r="K248" s="312" t="str">
        <f t="shared" si="78"/>
        <v xml:space="preserve"> </v>
      </c>
      <c r="L248" s="312" t="str">
        <f t="shared" si="79"/>
        <v/>
      </c>
      <c r="M248" s="312" t="str">
        <f t="shared" si="70"/>
        <v/>
      </c>
      <c r="N248" s="313" t="str">
        <f t="shared" si="71"/>
        <v/>
      </c>
      <c r="O248" s="314" t="str">
        <f t="shared" si="72"/>
        <v/>
      </c>
      <c r="P248" s="315" t="str">
        <f t="shared" si="73"/>
        <v/>
      </c>
      <c r="Q248" s="316" t="str">
        <f t="shared" si="74"/>
        <v/>
      </c>
      <c r="R248" s="10" t="str">
        <f t="shared" si="87"/>
        <v/>
      </c>
      <c r="S248" s="310" t="str">
        <f t="shared" si="67"/>
        <v/>
      </c>
      <c r="T248" s="9"/>
      <c r="U248" s="8"/>
      <c r="V248" s="197" t="str">
        <f>IF(E248="","",ProjTvdAtBit(E248,F248,G248,H248,D248,W248,X248))</f>
        <v/>
      </c>
      <c r="W248" s="317" t="str">
        <f>IF(E248="","",ProjIncAtBit(F248,J248,C248,M248,AJ248,AK248,AI248,$U$13:$U$505))</f>
        <v/>
      </c>
      <c r="X248" s="412" t="str">
        <f>IF(E248="","",ProjAzmAtBit(F248,G248,J248,C248,M248,AJ248,AK248,N248,O248,AI248,$U$13:$U$505))</f>
        <v/>
      </c>
      <c r="Y248" s="569"/>
      <c r="Z248" s="571"/>
      <c r="AA248" s="468" t="str">
        <f t="shared" si="85"/>
        <v/>
      </c>
      <c r="AB248" s="476" t="str">
        <f t="shared" si="86"/>
        <v/>
      </c>
      <c r="AC248" s="466"/>
      <c r="AD248" s="471"/>
      <c r="AE248" s="472"/>
      <c r="AI248" s="201" t="str">
        <f>IF(E248="","",ProjRollingMotorOut($Q$13:Q248,$M$13:M248))</f>
        <v/>
      </c>
      <c r="AJ248" s="409">
        <f>IF(OR(E248="",D248=""),0,ProjSlideMetersBetween(E248,D248,$R$13:$R$505,$S$13:$S$505,$U$13:$U$505))</f>
        <v>0</v>
      </c>
      <c r="AK248" s="409" t="str">
        <f>IF(U248="","",ProjParseTF(U248))</f>
        <v/>
      </c>
      <c r="AL248" s="213" t="str">
        <f>IF(E248="","",ProjCumN(AL247,E247,F247,G247,E248,F248,G248,FALSE))</f>
        <v/>
      </c>
      <c r="AM248" s="304" t="str">
        <f>IF(E248="","",ProjCumE(AM247,E247,F247,G247,E248,F248,G248,FALSE))</f>
        <v/>
      </c>
      <c r="AN248" s="303" t="str">
        <f t="shared" si="84"/>
        <v/>
      </c>
      <c r="AO248" s="303" t="str">
        <f>IF(E248="","",ProjActiveTargetMdEx(D248,W248,V248,ProjTargets_MD,ProjTargets_INC,ProjTargets_AZM,ProjTargets_TVD,F248,H248))</f>
        <v/>
      </c>
      <c r="AP248" s="201" t="str">
        <f>IF(OR(E248="",E248&lt;$U$2),"",ProjBitN(E248,F248,G248,AL248,D248,W248,X248))</f>
        <v/>
      </c>
      <c r="AQ248" s="201" t="str">
        <f>IF(OR(E248="",E248&lt;$U$2),"",ProjBitE(E248,F248,G248,AM248,D248,W248,X248))</f>
        <v/>
      </c>
      <c r="AR248" s="201" t="str">
        <f t="shared" si="80"/>
        <v/>
      </c>
      <c r="AS248" s="201" t="str">
        <f t="shared" si="81"/>
        <v/>
      </c>
      <c r="AT248" s="201" t="str">
        <f t="shared" si="82"/>
        <v/>
      </c>
    </row>
    <row r="249" spans="2:46" s="203" customFormat="1" ht="15" customHeight="1" x14ac:dyDescent="0.3">
      <c r="B249" s="202" t="str">
        <f t="shared" si="68"/>
        <v/>
      </c>
      <c r="C249" s="308" t="str">
        <f t="shared" si="75"/>
        <v/>
      </c>
      <c r="D249" s="27"/>
      <c r="E249" s="309" t="str">
        <f t="shared" si="76"/>
        <v/>
      </c>
      <c r="F249" s="9"/>
      <c r="G249" s="9"/>
      <c r="H249" s="310" t="str">
        <f t="shared" si="69"/>
        <v/>
      </c>
      <c r="I249" s="310" t="str">
        <f t="shared" si="83"/>
        <v xml:space="preserve">  </v>
      </c>
      <c r="J249" s="311" t="str">
        <f t="shared" si="77"/>
        <v/>
      </c>
      <c r="K249" s="312" t="str">
        <f t="shared" si="78"/>
        <v xml:space="preserve"> </v>
      </c>
      <c r="L249" s="312" t="str">
        <f t="shared" si="79"/>
        <v/>
      </c>
      <c r="M249" s="312" t="str">
        <f t="shared" si="70"/>
        <v/>
      </c>
      <c r="N249" s="313" t="str">
        <f t="shared" si="71"/>
        <v/>
      </c>
      <c r="O249" s="314" t="str">
        <f t="shared" si="72"/>
        <v/>
      </c>
      <c r="P249" s="315" t="str">
        <f t="shared" si="73"/>
        <v/>
      </c>
      <c r="Q249" s="316" t="str">
        <f t="shared" si="74"/>
        <v/>
      </c>
      <c r="R249" s="10" t="str">
        <f t="shared" si="87"/>
        <v/>
      </c>
      <c r="S249" s="310" t="str">
        <f t="shared" si="67"/>
        <v/>
      </c>
      <c r="T249" s="9"/>
      <c r="U249" s="8"/>
      <c r="V249" s="197" t="str">
        <f>IF(E249="","",ProjTvdAtBit(E249,F249,G249,H249,D249,W249,X249))</f>
        <v/>
      </c>
      <c r="W249" s="317" t="str">
        <f>IF(E249="","",ProjIncAtBit(F249,J249,C249,M249,AJ249,AK249,AI249,$U$13:$U$505))</f>
        <v/>
      </c>
      <c r="X249" s="412" t="str">
        <f>IF(E249="","",ProjAzmAtBit(F249,G249,J249,C249,M249,AJ249,AK249,N249,O249,AI249,$U$13:$U$505))</f>
        <v/>
      </c>
      <c r="Y249" s="569"/>
      <c r="Z249" s="571"/>
      <c r="AA249" s="468" t="str">
        <f t="shared" si="85"/>
        <v/>
      </c>
      <c r="AB249" s="476" t="str">
        <f t="shared" si="86"/>
        <v/>
      </c>
      <c r="AC249" s="466"/>
      <c r="AD249" s="471"/>
      <c r="AE249" s="472"/>
      <c r="AI249" s="201" t="str">
        <f>IF(E249="","",ProjRollingMotorOut($Q$13:Q249,$M$13:M249))</f>
        <v/>
      </c>
      <c r="AJ249" s="409">
        <f>IF(OR(E249="",D249=""),0,ProjSlideMetersBetween(E249,D249,$R$13:$R$505,$S$13:$S$505,$U$13:$U$505))</f>
        <v>0</v>
      </c>
      <c r="AK249" s="409" t="str">
        <f>IF(U249="","",ProjParseTF(U249))</f>
        <v/>
      </c>
      <c r="AL249" s="213" t="str">
        <f>IF(E249="","",ProjCumN(AL248,E248,F248,G248,E249,F249,G249,FALSE))</f>
        <v/>
      </c>
      <c r="AM249" s="304" t="str">
        <f>IF(E249="","",ProjCumE(AM248,E248,F248,G248,E249,F249,G249,FALSE))</f>
        <v/>
      </c>
      <c r="AN249" s="303" t="str">
        <f t="shared" si="84"/>
        <v/>
      </c>
      <c r="AO249" s="303" t="str">
        <f>IF(E249="","",ProjActiveTargetMdEx(D249,W249,V249,ProjTargets_MD,ProjTargets_INC,ProjTargets_AZM,ProjTargets_TVD,F249,H249))</f>
        <v/>
      </c>
      <c r="AP249" s="201" t="str">
        <f>IF(OR(E249="",E249&lt;$U$2),"",ProjBitN(E249,F249,G249,AL249,D249,W249,X249))</f>
        <v/>
      </c>
      <c r="AQ249" s="201" t="str">
        <f>IF(OR(E249="",E249&lt;$U$2),"",ProjBitE(E249,F249,G249,AM249,D249,W249,X249))</f>
        <v/>
      </c>
      <c r="AR249" s="201" t="str">
        <f t="shared" si="80"/>
        <v/>
      </c>
      <c r="AS249" s="201" t="str">
        <f t="shared" si="81"/>
        <v/>
      </c>
      <c r="AT249" s="201" t="str">
        <f t="shared" si="82"/>
        <v/>
      </c>
    </row>
    <row r="250" spans="2:46" s="203" customFormat="1" ht="15" customHeight="1" x14ac:dyDescent="0.3">
      <c r="B250" s="202" t="str">
        <f t="shared" si="68"/>
        <v/>
      </c>
      <c r="C250" s="308" t="str">
        <f t="shared" si="75"/>
        <v/>
      </c>
      <c r="D250" s="27"/>
      <c r="E250" s="309" t="str">
        <f t="shared" si="76"/>
        <v/>
      </c>
      <c r="F250" s="9"/>
      <c r="G250" s="9"/>
      <c r="H250" s="310" t="str">
        <f t="shared" si="69"/>
        <v/>
      </c>
      <c r="I250" s="310" t="str">
        <f t="shared" si="83"/>
        <v xml:space="preserve">  </v>
      </c>
      <c r="J250" s="311" t="str">
        <f t="shared" si="77"/>
        <v/>
      </c>
      <c r="K250" s="312" t="str">
        <f t="shared" si="78"/>
        <v xml:space="preserve"> </v>
      </c>
      <c r="L250" s="312" t="str">
        <f t="shared" si="79"/>
        <v/>
      </c>
      <c r="M250" s="312" t="str">
        <f t="shared" si="70"/>
        <v/>
      </c>
      <c r="N250" s="313" t="str">
        <f t="shared" si="71"/>
        <v/>
      </c>
      <c r="O250" s="314" t="str">
        <f t="shared" si="72"/>
        <v/>
      </c>
      <c r="P250" s="315" t="s">
        <v>455</v>
      </c>
      <c r="Q250" s="316" t="str">
        <f t="shared" si="74"/>
        <v/>
      </c>
      <c r="R250" s="10" t="str">
        <f t="shared" si="87"/>
        <v/>
      </c>
      <c r="S250" s="310" t="str">
        <f t="shared" si="67"/>
        <v/>
      </c>
      <c r="T250" s="9"/>
      <c r="U250" s="8"/>
      <c r="V250" s="197" t="str">
        <f>IF(E250="","",ProjTvdAtBit(E250,F250,G250,H250,D250,W250,X250))</f>
        <v/>
      </c>
      <c r="W250" s="317" t="str">
        <f>IF(E250="","",ProjIncAtBit(F250,J250,C250,M250,AJ250,AK250,AI250,$U$13:$U$505))</f>
        <v/>
      </c>
      <c r="X250" s="412" t="str">
        <f>IF(E250="","",ProjAzmAtBit(F250,G250,J250,C250,M250,AJ250,AK250,N250,O250,AI250,$U$13:$U$505))</f>
        <v/>
      </c>
      <c r="Y250" s="569"/>
      <c r="Z250" s="571"/>
      <c r="AA250" s="468" t="str">
        <f t="shared" si="85"/>
        <v/>
      </c>
      <c r="AB250" s="476" t="str">
        <f t="shared" si="86"/>
        <v/>
      </c>
      <c r="AC250" s="466"/>
      <c r="AD250" s="471"/>
      <c r="AE250" s="472"/>
      <c r="AI250" s="201" t="str">
        <f>IF(E250="","",ProjRollingMotorOut($Q$13:Q250,$M$13:M250))</f>
        <v/>
      </c>
      <c r="AJ250" s="409">
        <f>IF(OR(E250="",D250=""),0,ProjSlideMetersBetween(E250,D250,$R$13:$R$505,$S$13:$S$505,$U$13:$U$505))</f>
        <v>0</v>
      </c>
      <c r="AK250" s="409" t="str">
        <f>IF(U250="","",ProjParseTF(U250))</f>
        <v/>
      </c>
      <c r="AL250" s="213" t="str">
        <f>IF(E250="","",ProjCumN(AL249,E249,F249,G249,E250,F250,G250,FALSE))</f>
        <v/>
      </c>
      <c r="AM250" s="304" t="str">
        <f>IF(E250="","",ProjCumE(AM249,E249,F249,G249,E250,F250,G250,FALSE))</f>
        <v/>
      </c>
      <c r="AN250" s="303" t="str">
        <f t="shared" si="84"/>
        <v/>
      </c>
      <c r="AO250" s="303" t="str">
        <f>IF(E250="","",ProjActiveTargetMdEx(D250,W250,V250,ProjTargets_MD,ProjTargets_INC,ProjTargets_AZM,ProjTargets_TVD,F250,H250))</f>
        <v/>
      </c>
      <c r="AP250" s="201" t="str">
        <f>IF(OR(E250="",E250&lt;$U$2),"",ProjBitN(E250,F250,G250,AL250,D250,W250,X250))</f>
        <v/>
      </c>
      <c r="AQ250" s="201" t="str">
        <f>IF(OR(E250="",E250&lt;$U$2),"",ProjBitE(E250,F250,G250,AM250,D250,W250,X250))</f>
        <v/>
      </c>
      <c r="AR250" s="201" t="str">
        <f t="shared" si="80"/>
        <v/>
      </c>
      <c r="AS250" s="201" t="str">
        <f t="shared" si="81"/>
        <v/>
      </c>
      <c r="AT250" s="201" t="str">
        <f t="shared" si="82"/>
        <v/>
      </c>
    </row>
    <row r="251" spans="2:46" s="203" customFormat="1" ht="15" customHeight="1" x14ac:dyDescent="0.3">
      <c r="B251" s="202" t="str">
        <f t="shared" si="68"/>
        <v/>
      </c>
      <c r="C251" s="308" t="str">
        <f t="shared" si="75"/>
        <v/>
      </c>
      <c r="D251" s="27"/>
      <c r="E251" s="309" t="str">
        <f t="shared" si="76"/>
        <v/>
      </c>
      <c r="F251" s="9"/>
      <c r="G251" s="9"/>
      <c r="H251" s="310" t="str">
        <f t="shared" si="69"/>
        <v/>
      </c>
      <c r="I251" s="310" t="str">
        <f t="shared" si="83"/>
        <v xml:space="preserve">  </v>
      </c>
      <c r="J251" s="311" t="str">
        <f t="shared" si="77"/>
        <v/>
      </c>
      <c r="K251" s="312" t="str">
        <f t="shared" si="78"/>
        <v xml:space="preserve"> </v>
      </c>
      <c r="L251" s="312" t="str">
        <f t="shared" si="79"/>
        <v/>
      </c>
      <c r="M251" s="312" t="str">
        <f t="shared" si="70"/>
        <v/>
      </c>
      <c r="N251" s="313" t="str">
        <f t="shared" si="71"/>
        <v/>
      </c>
      <c r="O251" s="314" t="str">
        <f t="shared" si="72"/>
        <v/>
      </c>
      <c r="P251" s="315" t="str">
        <f t="shared" si="73"/>
        <v/>
      </c>
      <c r="Q251" s="316" t="str">
        <f t="shared" si="74"/>
        <v/>
      </c>
      <c r="R251" s="10" t="str">
        <f t="shared" si="87"/>
        <v/>
      </c>
      <c r="S251" s="310" t="str">
        <f t="shared" si="67"/>
        <v/>
      </c>
      <c r="T251" s="9"/>
      <c r="U251" s="8"/>
      <c r="V251" s="197" t="str">
        <f>IF(E251="","",ProjTvdAtBit(E251,F251,G251,H251,D251,W251,X251))</f>
        <v/>
      </c>
      <c r="W251" s="317" t="str">
        <f>IF(E251="","",ProjIncAtBit(F251,J251,C251,M251,AJ251,AK251,AI251,$U$13:$U$505))</f>
        <v/>
      </c>
      <c r="X251" s="412" t="str">
        <f>IF(E251="","",ProjAzmAtBit(F251,G251,J251,C251,M251,AJ251,AK251,N251,O251,AI251,$U$13:$U$505))</f>
        <v/>
      </c>
      <c r="Y251" s="569"/>
      <c r="Z251" s="571"/>
      <c r="AA251" s="468" t="str">
        <f t="shared" si="85"/>
        <v/>
      </c>
      <c r="AB251" s="476" t="str">
        <f t="shared" si="86"/>
        <v/>
      </c>
      <c r="AC251" s="466"/>
      <c r="AD251" s="471"/>
      <c r="AE251" s="472"/>
      <c r="AI251" s="201" t="str">
        <f>IF(E251="","",ProjRollingMotorOut($Q$13:Q251,$M$13:M251))</f>
        <v/>
      </c>
      <c r="AJ251" s="409">
        <f>IF(OR(E251="",D251=""),0,ProjSlideMetersBetween(E251,D251,$R$13:$R$505,$S$13:$S$505,$U$13:$U$505))</f>
        <v>0</v>
      </c>
      <c r="AK251" s="409" t="str">
        <f>IF(U251="","",ProjParseTF(U251))</f>
        <v/>
      </c>
      <c r="AL251" s="213" t="str">
        <f>IF(E251="","",ProjCumN(AL250,E250,F250,G250,E251,F251,G251,FALSE))</f>
        <v/>
      </c>
      <c r="AM251" s="304" t="str">
        <f>IF(E251="","",ProjCumE(AM250,E250,F250,G250,E251,F251,G251,FALSE))</f>
        <v/>
      </c>
      <c r="AN251" s="303" t="str">
        <f t="shared" si="84"/>
        <v/>
      </c>
      <c r="AO251" s="303" t="str">
        <f>IF(E251="","",ProjActiveTargetMdEx(D251,W251,V251,ProjTargets_MD,ProjTargets_INC,ProjTargets_AZM,ProjTargets_TVD,F251,H251))</f>
        <v/>
      </c>
      <c r="AP251" s="201" t="str">
        <f>IF(OR(E251="",E251&lt;$U$2),"",ProjBitN(E251,F251,G251,AL251,D251,W251,X251))</f>
        <v/>
      </c>
      <c r="AQ251" s="201" t="str">
        <f>IF(OR(E251="",E251&lt;$U$2),"",ProjBitE(E251,F251,G251,AM251,D251,W251,X251))</f>
        <v/>
      </c>
      <c r="AR251" s="201" t="str">
        <f t="shared" si="80"/>
        <v/>
      </c>
      <c r="AS251" s="201" t="str">
        <f t="shared" si="81"/>
        <v/>
      </c>
      <c r="AT251" s="201" t="str">
        <f t="shared" si="82"/>
        <v/>
      </c>
    </row>
    <row r="252" spans="2:46" s="203" customFormat="1" ht="15" customHeight="1" x14ac:dyDescent="0.3">
      <c r="B252" s="202" t="str">
        <f t="shared" si="68"/>
        <v/>
      </c>
      <c r="C252" s="308" t="str">
        <f t="shared" si="75"/>
        <v/>
      </c>
      <c r="D252" s="27"/>
      <c r="E252" s="309" t="str">
        <f t="shared" si="76"/>
        <v/>
      </c>
      <c r="F252" s="9"/>
      <c r="G252" s="9"/>
      <c r="H252" s="310" t="str">
        <f t="shared" si="69"/>
        <v/>
      </c>
      <c r="I252" s="310" t="str">
        <f t="shared" si="83"/>
        <v xml:space="preserve">  </v>
      </c>
      <c r="J252" s="311" t="str">
        <f t="shared" si="77"/>
        <v/>
      </c>
      <c r="K252" s="312" t="str">
        <f t="shared" si="78"/>
        <v xml:space="preserve"> </v>
      </c>
      <c r="L252" s="312" t="str">
        <f t="shared" si="79"/>
        <v/>
      </c>
      <c r="M252" s="312" t="str">
        <f t="shared" si="70"/>
        <v/>
      </c>
      <c r="N252" s="313" t="str">
        <f t="shared" si="71"/>
        <v/>
      </c>
      <c r="O252" s="314" t="str">
        <f t="shared" si="72"/>
        <v/>
      </c>
      <c r="P252" s="315" t="str">
        <f t="shared" si="73"/>
        <v/>
      </c>
      <c r="Q252" s="316" t="str">
        <f t="shared" si="74"/>
        <v/>
      </c>
      <c r="R252" s="10" t="str">
        <f t="shared" si="87"/>
        <v/>
      </c>
      <c r="S252" s="310" t="str">
        <f t="shared" si="67"/>
        <v/>
      </c>
      <c r="T252" s="9"/>
      <c r="U252" s="8"/>
      <c r="V252" s="197" t="str">
        <f>IF(E252="","",ProjTvdAtBit(E252,F252,G252,H252,D252,W252,X252))</f>
        <v/>
      </c>
      <c r="W252" s="317" t="str">
        <f>IF(E252="","",ProjIncAtBit(F252,J252,C252,M252,AJ252,AK252,AI252,$U$13:$U$505))</f>
        <v/>
      </c>
      <c r="X252" s="412" t="str">
        <f>IF(E252="","",ProjAzmAtBit(F252,G252,J252,C252,M252,AJ252,AK252,N252,O252,AI252,$U$13:$U$505))</f>
        <v/>
      </c>
      <c r="Y252" s="569"/>
      <c r="Z252" s="571"/>
      <c r="AA252" s="468" t="str">
        <f t="shared" si="85"/>
        <v/>
      </c>
      <c r="AB252" s="476" t="str">
        <f t="shared" si="86"/>
        <v/>
      </c>
      <c r="AC252" s="466"/>
      <c r="AD252" s="471"/>
      <c r="AE252" s="472"/>
      <c r="AI252" s="201" t="str">
        <f>IF(E252="","",ProjRollingMotorOut($Q$13:Q252,$M$13:M252))</f>
        <v/>
      </c>
      <c r="AJ252" s="409">
        <f>IF(OR(E252="",D252=""),0,ProjSlideMetersBetween(E252,D252,$R$13:$R$505,$S$13:$S$505,$U$13:$U$505))</f>
        <v>0</v>
      </c>
      <c r="AK252" s="409" t="str">
        <f>IF(U252="","",ProjParseTF(U252))</f>
        <v/>
      </c>
      <c r="AL252" s="213" t="str">
        <f>IF(E252="","",ProjCumN(AL251,E251,F251,G251,E252,F252,G252,FALSE))</f>
        <v/>
      </c>
      <c r="AM252" s="304" t="str">
        <f>IF(E252="","",ProjCumE(AM251,E251,F251,G251,E252,F252,G252,FALSE))</f>
        <v/>
      </c>
      <c r="AN252" s="303" t="str">
        <f t="shared" si="84"/>
        <v/>
      </c>
      <c r="AO252" s="303" t="str">
        <f>IF(E252="","",ProjActiveTargetMdEx(D252,W252,V252,ProjTargets_MD,ProjTargets_INC,ProjTargets_AZM,ProjTargets_TVD,F252,H252))</f>
        <v/>
      </c>
      <c r="AP252" s="201" t="str">
        <f>IF(OR(E252="",E252&lt;$U$2),"",ProjBitN(E252,F252,G252,AL252,D252,W252,X252))</f>
        <v/>
      </c>
      <c r="AQ252" s="201" t="str">
        <f>IF(OR(E252="",E252&lt;$U$2),"",ProjBitE(E252,F252,G252,AM252,D252,W252,X252))</f>
        <v/>
      </c>
      <c r="AR252" s="201" t="str">
        <f t="shared" si="80"/>
        <v/>
      </c>
      <c r="AS252" s="201" t="str">
        <f t="shared" si="81"/>
        <v/>
      </c>
      <c r="AT252" s="201" t="str">
        <f t="shared" si="82"/>
        <v/>
      </c>
    </row>
    <row r="253" spans="2:46" s="203" customFormat="1" ht="15" customHeight="1" x14ac:dyDescent="0.3">
      <c r="B253" s="202" t="str">
        <f t="shared" si="68"/>
        <v/>
      </c>
      <c r="C253" s="308" t="str">
        <f t="shared" si="75"/>
        <v/>
      </c>
      <c r="D253" s="27"/>
      <c r="E253" s="309" t="str">
        <f t="shared" si="76"/>
        <v/>
      </c>
      <c r="F253" s="9"/>
      <c r="G253" s="9"/>
      <c r="H253" s="310" t="str">
        <f t="shared" si="69"/>
        <v/>
      </c>
      <c r="I253" s="310" t="str">
        <f t="shared" si="83"/>
        <v xml:space="preserve">  </v>
      </c>
      <c r="J253" s="311" t="str">
        <f t="shared" si="77"/>
        <v/>
      </c>
      <c r="K253" s="312" t="str">
        <f t="shared" si="78"/>
        <v xml:space="preserve"> </v>
      </c>
      <c r="L253" s="312" t="str">
        <f t="shared" si="79"/>
        <v/>
      </c>
      <c r="M253" s="312" t="str">
        <f t="shared" si="70"/>
        <v/>
      </c>
      <c r="N253" s="313" t="str">
        <f t="shared" si="71"/>
        <v/>
      </c>
      <c r="O253" s="314" t="str">
        <f t="shared" si="72"/>
        <v/>
      </c>
      <c r="P253" s="315" t="str">
        <f t="shared" si="73"/>
        <v/>
      </c>
      <c r="Q253" s="316" t="str">
        <f t="shared" si="74"/>
        <v/>
      </c>
      <c r="R253" s="10" t="str">
        <f t="shared" si="87"/>
        <v/>
      </c>
      <c r="S253" s="310" t="str">
        <f t="shared" si="67"/>
        <v/>
      </c>
      <c r="T253" s="9"/>
      <c r="U253" s="8"/>
      <c r="V253" s="197" t="str">
        <f>IF(E253="","",ProjTvdAtBit(E253,F253,G253,H253,D253,W253,X253))</f>
        <v/>
      </c>
      <c r="W253" s="317" t="str">
        <f>IF(E253="","",ProjIncAtBit(F253,J253,C253,M253,AJ253,AK253,AI253,$U$13:$U$505))</f>
        <v/>
      </c>
      <c r="X253" s="412" t="str">
        <f>IF(E253="","",ProjAzmAtBit(F253,G253,J253,C253,M253,AJ253,AK253,N253,O253,AI253,$U$13:$U$505))</f>
        <v/>
      </c>
      <c r="Y253" s="569"/>
      <c r="Z253" s="571"/>
      <c r="AA253" s="468" t="str">
        <f t="shared" si="85"/>
        <v/>
      </c>
      <c r="AB253" s="476" t="str">
        <f t="shared" si="86"/>
        <v/>
      </c>
      <c r="AC253" s="466"/>
      <c r="AD253" s="471"/>
      <c r="AE253" s="472"/>
      <c r="AI253" s="201" t="str">
        <f>IF(E253="","",ProjRollingMotorOut($Q$13:Q253,$M$13:M253))</f>
        <v/>
      </c>
      <c r="AJ253" s="409">
        <f>IF(OR(E253="",D253=""),0,ProjSlideMetersBetween(E253,D253,$R$13:$R$505,$S$13:$S$505,$U$13:$U$505))</f>
        <v>0</v>
      </c>
      <c r="AK253" s="409" t="str">
        <f>IF(U253="","",ProjParseTF(U253))</f>
        <v/>
      </c>
      <c r="AL253" s="213" t="str">
        <f>IF(E253="","",ProjCumN(AL252,E252,F252,G252,E253,F253,G253,FALSE))</f>
        <v/>
      </c>
      <c r="AM253" s="304" t="str">
        <f>IF(E253="","",ProjCumE(AM252,E252,F252,G252,E253,F253,G253,FALSE))</f>
        <v/>
      </c>
      <c r="AN253" s="303" t="str">
        <f t="shared" si="84"/>
        <v/>
      </c>
      <c r="AO253" s="303" t="str">
        <f>IF(E253="","",ProjActiveTargetMdEx(D253,W253,V253,ProjTargets_MD,ProjTargets_INC,ProjTargets_AZM,ProjTargets_TVD,F253,H253))</f>
        <v/>
      </c>
      <c r="AP253" s="201" t="str">
        <f>IF(OR(E253="",E253&lt;$U$2),"",ProjBitN(E253,F253,G253,AL253,D253,W253,X253))</f>
        <v/>
      </c>
      <c r="AQ253" s="201" t="str">
        <f>IF(OR(E253="",E253&lt;$U$2),"",ProjBitE(E253,F253,G253,AM253,D253,W253,X253))</f>
        <v/>
      </c>
      <c r="AR253" s="201" t="str">
        <f t="shared" si="80"/>
        <v/>
      </c>
      <c r="AS253" s="201" t="str">
        <f t="shared" si="81"/>
        <v/>
      </c>
      <c r="AT253" s="201" t="str">
        <f t="shared" si="82"/>
        <v/>
      </c>
    </row>
    <row r="254" spans="2:46" s="203" customFormat="1" ht="15" customHeight="1" x14ac:dyDescent="0.3">
      <c r="B254" s="202" t="str">
        <f t="shared" si="68"/>
        <v/>
      </c>
      <c r="C254" s="308" t="str">
        <f t="shared" si="75"/>
        <v/>
      </c>
      <c r="D254" s="27"/>
      <c r="E254" s="309" t="str">
        <f t="shared" si="76"/>
        <v/>
      </c>
      <c r="F254" s="9"/>
      <c r="G254" s="9"/>
      <c r="H254" s="310" t="str">
        <f t="shared" si="69"/>
        <v/>
      </c>
      <c r="I254" s="310" t="str">
        <f t="shared" si="83"/>
        <v xml:space="preserve">  </v>
      </c>
      <c r="J254" s="311" t="str">
        <f t="shared" si="77"/>
        <v/>
      </c>
      <c r="K254" s="312" t="str">
        <f t="shared" si="78"/>
        <v xml:space="preserve"> </v>
      </c>
      <c r="L254" s="312" t="str">
        <f t="shared" si="79"/>
        <v/>
      </c>
      <c r="M254" s="312" t="str">
        <f t="shared" si="70"/>
        <v/>
      </c>
      <c r="N254" s="313" t="str">
        <f t="shared" si="71"/>
        <v/>
      </c>
      <c r="O254" s="314" t="str">
        <f t="shared" si="72"/>
        <v/>
      </c>
      <c r="P254" s="315" t="str">
        <f t="shared" si="73"/>
        <v/>
      </c>
      <c r="Q254" s="316" t="str">
        <f t="shared" si="74"/>
        <v/>
      </c>
      <c r="R254" s="10" t="str">
        <f t="shared" si="87"/>
        <v/>
      </c>
      <c r="S254" s="310" t="str">
        <f t="shared" si="67"/>
        <v/>
      </c>
      <c r="T254" s="9"/>
      <c r="U254" s="8"/>
      <c r="V254" s="197" t="str">
        <f>IF(E254="","",ProjTvdAtBit(E254,F254,G254,H254,D254,W254,X254))</f>
        <v/>
      </c>
      <c r="W254" s="317" t="str">
        <f>IF(E254="","",ProjIncAtBit(F254,J254,C254,M254,AJ254,AK254,AI254,$U$13:$U$505))</f>
        <v/>
      </c>
      <c r="X254" s="412" t="str">
        <f>IF(E254="","",ProjAzmAtBit(F254,G254,J254,C254,M254,AJ254,AK254,N254,O254,AI254,$U$13:$U$505))</f>
        <v/>
      </c>
      <c r="Y254" s="569"/>
      <c r="Z254" s="571"/>
      <c r="AA254" s="468" t="str">
        <f t="shared" si="85"/>
        <v/>
      </c>
      <c r="AB254" s="476" t="str">
        <f t="shared" si="86"/>
        <v/>
      </c>
      <c r="AC254" s="466"/>
      <c r="AD254" s="471"/>
      <c r="AE254" s="472"/>
      <c r="AI254" s="201" t="str">
        <f>IF(E254="","",ProjRollingMotorOut($Q$13:Q254,$M$13:M254))</f>
        <v/>
      </c>
      <c r="AJ254" s="409">
        <f>IF(OR(E254="",D254=""),0,ProjSlideMetersBetween(E254,D254,$R$13:$R$505,$S$13:$S$505,$U$13:$U$505))</f>
        <v>0</v>
      </c>
      <c r="AK254" s="409" t="str">
        <f>IF(U254="","",ProjParseTF(U254))</f>
        <v/>
      </c>
      <c r="AL254" s="213" t="str">
        <f>IF(E254="","",ProjCumN(AL253,E253,F253,G253,E254,F254,G254,FALSE))</f>
        <v/>
      </c>
      <c r="AM254" s="304" t="str">
        <f>IF(E254="","",ProjCumE(AM253,E253,F253,G253,E254,F254,G254,FALSE))</f>
        <v/>
      </c>
      <c r="AN254" s="303" t="str">
        <f t="shared" si="84"/>
        <v/>
      </c>
      <c r="AO254" s="303" t="str">
        <f>IF(E254="","",ProjActiveTargetMdEx(D254,W254,V254,ProjTargets_MD,ProjTargets_INC,ProjTargets_AZM,ProjTargets_TVD,F254,H254))</f>
        <v/>
      </c>
      <c r="AP254" s="201" t="str">
        <f>IF(OR(E254="",E254&lt;$U$2),"",ProjBitN(E254,F254,G254,AL254,D254,W254,X254))</f>
        <v/>
      </c>
      <c r="AQ254" s="201" t="str">
        <f>IF(OR(E254="",E254&lt;$U$2),"",ProjBitE(E254,F254,G254,AM254,D254,W254,X254))</f>
        <v/>
      </c>
      <c r="AR254" s="201" t="str">
        <f t="shared" si="80"/>
        <v/>
      </c>
      <c r="AS254" s="201" t="str">
        <f t="shared" si="81"/>
        <v/>
      </c>
      <c r="AT254" s="201" t="str">
        <f t="shared" si="82"/>
        <v/>
      </c>
    </row>
    <row r="255" spans="2:46" s="203" customFormat="1" ht="15" customHeight="1" x14ac:dyDescent="0.3">
      <c r="B255" s="202" t="str">
        <f t="shared" si="68"/>
        <v/>
      </c>
      <c r="C255" s="308" t="str">
        <f t="shared" si="75"/>
        <v/>
      </c>
      <c r="D255" s="27"/>
      <c r="E255" s="309" t="str">
        <f t="shared" si="76"/>
        <v/>
      </c>
      <c r="F255" s="9"/>
      <c r="G255" s="9"/>
      <c r="H255" s="310" t="str">
        <f t="shared" si="69"/>
        <v/>
      </c>
      <c r="I255" s="310" t="str">
        <f t="shared" si="83"/>
        <v xml:space="preserve">  </v>
      </c>
      <c r="J255" s="311" t="str">
        <f t="shared" si="77"/>
        <v/>
      </c>
      <c r="K255" s="312" t="str">
        <f t="shared" si="78"/>
        <v xml:space="preserve"> </v>
      </c>
      <c r="L255" s="312" t="str">
        <f t="shared" si="79"/>
        <v/>
      </c>
      <c r="M255" s="312" t="str">
        <f t="shared" si="70"/>
        <v/>
      </c>
      <c r="N255" s="313" t="str">
        <f t="shared" si="71"/>
        <v/>
      </c>
      <c r="O255" s="314" t="str">
        <f t="shared" si="72"/>
        <v/>
      </c>
      <c r="P255" s="315" t="str">
        <f t="shared" si="73"/>
        <v/>
      </c>
      <c r="Q255" s="316" t="str">
        <f t="shared" si="74"/>
        <v/>
      </c>
      <c r="R255" s="10" t="str">
        <f t="shared" si="87"/>
        <v/>
      </c>
      <c r="S255" s="310" t="str">
        <f t="shared" si="67"/>
        <v/>
      </c>
      <c r="T255" s="9"/>
      <c r="U255" s="8"/>
      <c r="V255" s="197" t="str">
        <f>IF(E255="","",ProjTvdAtBit(E255,F255,G255,H255,D255,W255,X255))</f>
        <v/>
      </c>
      <c r="W255" s="317" t="str">
        <f>IF(E255="","",ProjIncAtBit(F255,J255,C255,M255,AJ255,AK255,AI255,$U$13:$U$505))</f>
        <v/>
      </c>
      <c r="X255" s="412" t="str">
        <f>IF(E255="","",ProjAzmAtBit(F255,G255,J255,C255,M255,AJ255,AK255,N255,O255,AI255,$U$13:$U$505))</f>
        <v/>
      </c>
      <c r="Y255" s="569"/>
      <c r="Z255" s="571"/>
      <c r="AA255" s="468" t="str">
        <f t="shared" si="85"/>
        <v/>
      </c>
      <c r="AB255" s="476" t="str">
        <f t="shared" si="86"/>
        <v/>
      </c>
      <c r="AC255" s="466"/>
      <c r="AD255" s="471"/>
      <c r="AE255" s="472"/>
      <c r="AI255" s="201" t="str">
        <f>IF(E255="","",ProjRollingMotorOut($Q$13:Q255,$M$13:M255))</f>
        <v/>
      </c>
      <c r="AJ255" s="409">
        <f>IF(OR(E255="",D255=""),0,ProjSlideMetersBetween(E255,D255,$R$13:$R$505,$S$13:$S$505,$U$13:$U$505))</f>
        <v>0</v>
      </c>
      <c r="AK255" s="409" t="str">
        <f>IF(U255="","",ProjParseTF(U255))</f>
        <v/>
      </c>
      <c r="AL255" s="213" t="str">
        <f>IF(E255="","",ProjCumN(AL254,E254,F254,G254,E255,F255,G255,FALSE))</f>
        <v/>
      </c>
      <c r="AM255" s="304" t="str">
        <f>IF(E255="","",ProjCumE(AM254,E254,F254,G254,E255,F255,G255,FALSE))</f>
        <v/>
      </c>
      <c r="AN255" s="303" t="str">
        <f t="shared" si="84"/>
        <v/>
      </c>
      <c r="AO255" s="303" t="str">
        <f>IF(E255="","",ProjActiveTargetMdEx(D255,W255,V255,ProjTargets_MD,ProjTargets_INC,ProjTargets_AZM,ProjTargets_TVD,F255,H255))</f>
        <v/>
      </c>
      <c r="AP255" s="201" t="str">
        <f>IF(OR(E255="",E255&lt;$U$2),"",ProjBitN(E255,F255,G255,AL255,D255,W255,X255))</f>
        <v/>
      </c>
      <c r="AQ255" s="201" t="str">
        <f>IF(OR(E255="",E255&lt;$U$2),"",ProjBitE(E255,F255,G255,AM255,D255,W255,X255))</f>
        <v/>
      </c>
      <c r="AR255" s="201" t="str">
        <f t="shared" si="80"/>
        <v/>
      </c>
      <c r="AS255" s="201" t="str">
        <f t="shared" si="81"/>
        <v/>
      </c>
      <c r="AT255" s="201" t="str">
        <f t="shared" si="82"/>
        <v/>
      </c>
    </row>
    <row r="256" spans="2:46" s="203" customFormat="1" ht="15" customHeight="1" x14ac:dyDescent="0.3">
      <c r="B256" s="202" t="str">
        <f t="shared" si="68"/>
        <v/>
      </c>
      <c r="C256" s="308" t="str">
        <f t="shared" si="75"/>
        <v/>
      </c>
      <c r="D256" s="27"/>
      <c r="E256" s="309" t="str">
        <f t="shared" si="76"/>
        <v/>
      </c>
      <c r="F256" s="9"/>
      <c r="G256" s="9"/>
      <c r="H256" s="310" t="str">
        <f t="shared" si="69"/>
        <v/>
      </c>
      <c r="I256" s="310" t="str">
        <f t="shared" si="83"/>
        <v xml:space="preserve">  </v>
      </c>
      <c r="J256" s="311" t="str">
        <f t="shared" si="77"/>
        <v/>
      </c>
      <c r="K256" s="312" t="str">
        <f t="shared" si="78"/>
        <v xml:space="preserve"> </v>
      </c>
      <c r="L256" s="312" t="str">
        <f t="shared" si="79"/>
        <v/>
      </c>
      <c r="M256" s="312" t="str">
        <f t="shared" si="70"/>
        <v/>
      </c>
      <c r="N256" s="313" t="str">
        <f t="shared" si="71"/>
        <v/>
      </c>
      <c r="O256" s="314" t="str">
        <f t="shared" si="72"/>
        <v/>
      </c>
      <c r="P256" s="315" t="str">
        <f t="shared" si="73"/>
        <v/>
      </c>
      <c r="Q256" s="316" t="str">
        <f t="shared" si="74"/>
        <v/>
      </c>
      <c r="R256" s="10" t="str">
        <f t="shared" si="87"/>
        <v/>
      </c>
      <c r="S256" s="310" t="str">
        <f t="shared" si="67"/>
        <v/>
      </c>
      <c r="T256" s="9"/>
      <c r="U256" s="8"/>
      <c r="V256" s="197" t="str">
        <f>IF(E256="","",ProjTvdAtBit(E256,F256,G256,H256,D256,W256,X256))</f>
        <v/>
      </c>
      <c r="W256" s="317" t="str">
        <f>IF(E256="","",ProjIncAtBit(F256,J256,C256,M256,AJ256,AK256,AI256,$U$13:$U$505))</f>
        <v/>
      </c>
      <c r="X256" s="412" t="str">
        <f>IF(E256="","",ProjAzmAtBit(F256,G256,J256,C256,M256,AJ256,AK256,N256,O256,AI256,$U$13:$U$505))</f>
        <v/>
      </c>
      <c r="Y256" s="569"/>
      <c r="Z256" s="571"/>
      <c r="AA256" s="468" t="str">
        <f t="shared" si="85"/>
        <v/>
      </c>
      <c r="AB256" s="476" t="str">
        <f t="shared" si="86"/>
        <v/>
      </c>
      <c r="AC256" s="466"/>
      <c r="AD256" s="471"/>
      <c r="AE256" s="472"/>
      <c r="AI256" s="201" t="str">
        <f>IF(E256="","",ProjRollingMotorOut($Q$13:Q256,$M$13:M256))</f>
        <v/>
      </c>
      <c r="AJ256" s="409">
        <f>IF(OR(E256="",D256=""),0,ProjSlideMetersBetween(E256,D256,$R$13:$R$505,$S$13:$S$505,$U$13:$U$505))</f>
        <v>0</v>
      </c>
      <c r="AK256" s="409" t="str">
        <f>IF(U256="","",ProjParseTF(U256))</f>
        <v/>
      </c>
      <c r="AL256" s="213" t="str">
        <f>IF(E256="","",ProjCumN(AL255,E255,F255,G255,E256,F256,G256,FALSE))</f>
        <v/>
      </c>
      <c r="AM256" s="304" t="str">
        <f>IF(E256="","",ProjCumE(AM255,E255,F255,G255,E256,F256,G256,FALSE))</f>
        <v/>
      </c>
      <c r="AN256" s="303" t="str">
        <f t="shared" si="84"/>
        <v/>
      </c>
      <c r="AO256" s="303" t="str">
        <f>IF(E256="","",ProjActiveTargetMdEx(D256,W256,V256,ProjTargets_MD,ProjTargets_INC,ProjTargets_AZM,ProjTargets_TVD,F256,H256))</f>
        <v/>
      </c>
      <c r="AP256" s="201" t="str">
        <f>IF(OR(E256="",E256&lt;$U$2),"",ProjBitN(E256,F256,G256,AL256,D256,W256,X256))</f>
        <v/>
      </c>
      <c r="AQ256" s="201" t="str">
        <f>IF(OR(E256="",E256&lt;$U$2),"",ProjBitE(E256,F256,G256,AM256,D256,W256,X256))</f>
        <v/>
      </c>
      <c r="AR256" s="201" t="str">
        <f t="shared" si="80"/>
        <v/>
      </c>
      <c r="AS256" s="201" t="str">
        <f t="shared" si="81"/>
        <v/>
      </c>
      <c r="AT256" s="201" t="str">
        <f t="shared" si="82"/>
        <v/>
      </c>
    </row>
    <row r="257" spans="2:46" s="203" customFormat="1" ht="15" customHeight="1" x14ac:dyDescent="0.3">
      <c r="B257" s="202" t="str">
        <f t="shared" si="68"/>
        <v/>
      </c>
      <c r="C257" s="308" t="str">
        <f t="shared" si="75"/>
        <v/>
      </c>
      <c r="D257" s="27"/>
      <c r="E257" s="309" t="str">
        <f t="shared" si="76"/>
        <v/>
      </c>
      <c r="F257" s="9"/>
      <c r="G257" s="9"/>
      <c r="H257" s="310" t="str">
        <f t="shared" si="69"/>
        <v/>
      </c>
      <c r="I257" s="310" t="str">
        <f t="shared" si="83"/>
        <v xml:space="preserve">  </v>
      </c>
      <c r="J257" s="311" t="str">
        <f t="shared" si="77"/>
        <v/>
      </c>
      <c r="K257" s="312" t="str">
        <f t="shared" si="78"/>
        <v xml:space="preserve"> </v>
      </c>
      <c r="L257" s="312" t="str">
        <f t="shared" si="79"/>
        <v/>
      </c>
      <c r="M257" s="312" t="str">
        <f t="shared" si="70"/>
        <v/>
      </c>
      <c r="N257" s="313" t="str">
        <f t="shared" si="71"/>
        <v/>
      </c>
      <c r="O257" s="314" t="str">
        <f t="shared" si="72"/>
        <v/>
      </c>
      <c r="P257" s="315" t="str">
        <f t="shared" si="73"/>
        <v/>
      </c>
      <c r="Q257" s="316" t="str">
        <f t="shared" si="74"/>
        <v/>
      </c>
      <c r="R257" s="10" t="str">
        <f t="shared" si="87"/>
        <v/>
      </c>
      <c r="S257" s="310" t="str">
        <f t="shared" si="67"/>
        <v/>
      </c>
      <c r="T257" s="9"/>
      <c r="U257" s="8"/>
      <c r="V257" s="197" t="str">
        <f>IF(E257="","",ProjTvdAtBit(E257,F257,G257,H257,D257,W257,X257))</f>
        <v/>
      </c>
      <c r="W257" s="317" t="str">
        <f>IF(E257="","",ProjIncAtBit(F257,J257,C257,M257,AJ257,AK257,AI257,$U$13:$U$505))</f>
        <v/>
      </c>
      <c r="X257" s="412" t="str">
        <f>IF(E257="","",ProjAzmAtBit(F257,G257,J257,C257,M257,AJ257,AK257,N257,O257,AI257,$U$13:$U$505))</f>
        <v/>
      </c>
      <c r="Y257" s="569"/>
      <c r="Z257" s="571"/>
      <c r="AA257" s="468" t="str">
        <f t="shared" si="85"/>
        <v/>
      </c>
      <c r="AB257" s="476" t="str">
        <f t="shared" si="86"/>
        <v/>
      </c>
      <c r="AC257" s="466"/>
      <c r="AD257" s="471"/>
      <c r="AE257" s="472"/>
      <c r="AI257" s="201" t="str">
        <f>IF(E257="","",ProjRollingMotorOut($Q$13:Q257,$M$13:M257))</f>
        <v/>
      </c>
      <c r="AJ257" s="409">
        <f>IF(OR(E257="",D257=""),0,ProjSlideMetersBetween(E257,D257,$R$13:$R$505,$S$13:$S$505,$U$13:$U$505))</f>
        <v>0</v>
      </c>
      <c r="AK257" s="409" t="str">
        <f>IF(U257="","",ProjParseTF(U257))</f>
        <v/>
      </c>
      <c r="AL257" s="213" t="str">
        <f>IF(E257="","",ProjCumN(AL256,E256,F256,G256,E257,F257,G257,FALSE))</f>
        <v/>
      </c>
      <c r="AM257" s="304" t="str">
        <f>IF(E257="","",ProjCumE(AM256,E256,F256,G256,E257,F257,G257,FALSE))</f>
        <v/>
      </c>
      <c r="AN257" s="303" t="str">
        <f t="shared" si="84"/>
        <v/>
      </c>
      <c r="AO257" s="303" t="str">
        <f>IF(E257="","",ProjActiveTargetMdEx(D257,W257,V257,ProjTargets_MD,ProjTargets_INC,ProjTargets_AZM,ProjTargets_TVD,F257,H257))</f>
        <v/>
      </c>
      <c r="AP257" s="201" t="str">
        <f>IF(OR(E257="",E257&lt;$U$2),"",ProjBitN(E257,F257,G257,AL257,D257,W257,X257))</f>
        <v/>
      </c>
      <c r="AQ257" s="201" t="str">
        <f>IF(OR(E257="",E257&lt;$U$2),"",ProjBitE(E257,F257,G257,AM257,D257,W257,X257))</f>
        <v/>
      </c>
      <c r="AR257" s="201" t="str">
        <f t="shared" si="80"/>
        <v/>
      </c>
      <c r="AS257" s="201" t="str">
        <f t="shared" si="81"/>
        <v/>
      </c>
      <c r="AT257" s="201" t="str">
        <f t="shared" si="82"/>
        <v/>
      </c>
    </row>
    <row r="258" spans="2:46" s="203" customFormat="1" ht="15" customHeight="1" x14ac:dyDescent="0.3">
      <c r="B258" s="202" t="str">
        <f t="shared" si="68"/>
        <v/>
      </c>
      <c r="C258" s="308" t="str">
        <f t="shared" si="75"/>
        <v/>
      </c>
      <c r="D258" s="27"/>
      <c r="E258" s="309" t="str">
        <f t="shared" si="76"/>
        <v/>
      </c>
      <c r="F258" s="9"/>
      <c r="G258" s="9"/>
      <c r="H258" s="310" t="str">
        <f t="shared" si="69"/>
        <v/>
      </c>
      <c r="I258" s="310" t="str">
        <f t="shared" si="83"/>
        <v xml:space="preserve">  </v>
      </c>
      <c r="J258" s="311" t="str">
        <f t="shared" si="77"/>
        <v/>
      </c>
      <c r="K258" s="312" t="str">
        <f t="shared" si="78"/>
        <v xml:space="preserve"> </v>
      </c>
      <c r="L258" s="312" t="str">
        <f t="shared" si="79"/>
        <v/>
      </c>
      <c r="M258" s="312" t="str">
        <f t="shared" si="70"/>
        <v/>
      </c>
      <c r="N258" s="313" t="str">
        <f t="shared" si="71"/>
        <v/>
      </c>
      <c r="O258" s="314" t="str">
        <f t="shared" si="72"/>
        <v/>
      </c>
      <c r="P258" s="315" t="str">
        <f t="shared" si="73"/>
        <v/>
      </c>
      <c r="Q258" s="316" t="str">
        <f t="shared" si="74"/>
        <v/>
      </c>
      <c r="R258" s="10" t="str">
        <f t="shared" si="87"/>
        <v/>
      </c>
      <c r="S258" s="310" t="str">
        <f t="shared" si="67"/>
        <v/>
      </c>
      <c r="T258" s="9"/>
      <c r="U258" s="8"/>
      <c r="V258" s="197" t="str">
        <f>IF(E258="","",ProjTvdAtBit(E258,F258,G258,H258,D258,W258,X258))</f>
        <v/>
      </c>
      <c r="W258" s="317" t="str">
        <f>IF(E258="","",ProjIncAtBit(F258,J258,C258,M258,AJ258,AK258,AI258,$U$13:$U$505))</f>
        <v/>
      </c>
      <c r="X258" s="412" t="str">
        <f>IF(E258="","",ProjAzmAtBit(F258,G258,J258,C258,M258,AJ258,AK258,N258,O258,AI258,$U$13:$U$505))</f>
        <v/>
      </c>
      <c r="Y258" s="569"/>
      <c r="Z258" s="571"/>
      <c r="AA258" s="468" t="str">
        <f t="shared" si="85"/>
        <v/>
      </c>
      <c r="AB258" s="476" t="str">
        <f t="shared" si="86"/>
        <v/>
      </c>
      <c r="AC258" s="466"/>
      <c r="AD258" s="471"/>
      <c r="AE258" s="472"/>
      <c r="AI258" s="201" t="str">
        <f>IF(E258="","",ProjRollingMotorOut($Q$13:Q258,$M$13:M258))</f>
        <v/>
      </c>
      <c r="AJ258" s="409">
        <f>IF(OR(E258="",D258=""),0,ProjSlideMetersBetween(E258,D258,$R$13:$R$505,$S$13:$S$505,$U$13:$U$505))</f>
        <v>0</v>
      </c>
      <c r="AK258" s="409" t="str">
        <f>IF(U258="","",ProjParseTF(U258))</f>
        <v/>
      </c>
      <c r="AL258" s="213" t="str">
        <f>IF(E258="","",ProjCumN(AL257,E257,F257,G257,E258,F258,G258,FALSE))</f>
        <v/>
      </c>
      <c r="AM258" s="304" t="str">
        <f>IF(E258="","",ProjCumE(AM257,E257,F257,G257,E258,F258,G258,FALSE))</f>
        <v/>
      </c>
      <c r="AN258" s="303" t="str">
        <f t="shared" si="84"/>
        <v/>
      </c>
      <c r="AO258" s="303" t="str">
        <f>IF(E258="","",ProjActiveTargetMdEx(D258,W258,V258,ProjTargets_MD,ProjTargets_INC,ProjTargets_AZM,ProjTargets_TVD,F258,H258))</f>
        <v/>
      </c>
      <c r="AP258" s="201" t="str">
        <f>IF(OR(E258="",E258&lt;$U$2),"",ProjBitN(E258,F258,G258,AL258,D258,W258,X258))</f>
        <v/>
      </c>
      <c r="AQ258" s="201" t="str">
        <f>IF(OR(E258="",E258&lt;$U$2),"",ProjBitE(E258,F258,G258,AM258,D258,W258,X258))</f>
        <v/>
      </c>
      <c r="AR258" s="201" t="str">
        <f t="shared" si="80"/>
        <v/>
      </c>
      <c r="AS258" s="201" t="str">
        <f t="shared" si="81"/>
        <v/>
      </c>
      <c r="AT258" s="201" t="str">
        <f t="shared" si="82"/>
        <v/>
      </c>
    </row>
    <row r="259" spans="2:46" s="203" customFormat="1" ht="15" customHeight="1" x14ac:dyDescent="0.3">
      <c r="B259" s="202" t="str">
        <f t="shared" si="68"/>
        <v/>
      </c>
      <c r="C259" s="308" t="str">
        <f t="shared" si="75"/>
        <v/>
      </c>
      <c r="D259" s="27"/>
      <c r="E259" s="309" t="str">
        <f t="shared" si="76"/>
        <v/>
      </c>
      <c r="F259" s="9"/>
      <c r="G259" s="9"/>
      <c r="H259" s="310" t="str">
        <f t="shared" si="69"/>
        <v/>
      </c>
      <c r="I259" s="310" t="str">
        <f t="shared" si="83"/>
        <v xml:space="preserve">  </v>
      </c>
      <c r="J259" s="311" t="str">
        <f t="shared" si="77"/>
        <v/>
      </c>
      <c r="K259" s="312" t="str">
        <f t="shared" si="78"/>
        <v xml:space="preserve"> </v>
      </c>
      <c r="L259" s="312" t="str">
        <f t="shared" si="79"/>
        <v/>
      </c>
      <c r="M259" s="312" t="str">
        <f t="shared" si="70"/>
        <v/>
      </c>
      <c r="N259" s="313" t="str">
        <f t="shared" si="71"/>
        <v/>
      </c>
      <c r="O259" s="314" t="str">
        <f t="shared" si="72"/>
        <v/>
      </c>
      <c r="P259" s="315" t="str">
        <f t="shared" si="73"/>
        <v/>
      </c>
      <c r="Q259" s="316" t="str">
        <f t="shared" si="74"/>
        <v/>
      </c>
      <c r="R259" s="10" t="str">
        <f t="shared" si="87"/>
        <v/>
      </c>
      <c r="S259" s="310" t="str">
        <f t="shared" si="67"/>
        <v/>
      </c>
      <c r="T259" s="9"/>
      <c r="U259" s="8"/>
      <c r="V259" s="197" t="str">
        <f>IF(E259="","",ProjTvdAtBit(E259,F259,G259,H259,D259,W259,X259))</f>
        <v/>
      </c>
      <c r="W259" s="317" t="str">
        <f>IF(E259="","",ProjIncAtBit(F259,J259,C259,M259,AJ259,AK259,AI259,$U$13:$U$505))</f>
        <v/>
      </c>
      <c r="X259" s="412" t="str">
        <f>IF(E259="","",ProjAzmAtBit(F259,G259,J259,C259,M259,AJ259,AK259,N259,O259,AI259,$U$13:$U$505))</f>
        <v/>
      </c>
      <c r="Y259" s="569"/>
      <c r="Z259" s="571"/>
      <c r="AA259" s="468" t="str">
        <f t="shared" si="85"/>
        <v/>
      </c>
      <c r="AB259" s="476" t="str">
        <f t="shared" si="86"/>
        <v/>
      </c>
      <c r="AC259" s="466"/>
      <c r="AD259" s="471"/>
      <c r="AE259" s="472"/>
      <c r="AI259" s="201" t="str">
        <f>IF(E259="","",ProjRollingMotorOut($Q$13:Q259,$M$13:M259))</f>
        <v/>
      </c>
      <c r="AJ259" s="409">
        <f>IF(OR(E259="",D259=""),0,ProjSlideMetersBetween(E259,D259,$R$13:$R$505,$S$13:$S$505,$U$13:$U$505))</f>
        <v>0</v>
      </c>
      <c r="AK259" s="409" t="str">
        <f>IF(U259="","",ProjParseTF(U259))</f>
        <v/>
      </c>
      <c r="AL259" s="213" t="str">
        <f>IF(E259="","",ProjCumN(AL258,E258,F258,G258,E259,F259,G259,FALSE))</f>
        <v/>
      </c>
      <c r="AM259" s="304" t="str">
        <f>IF(E259="","",ProjCumE(AM258,E258,F258,G258,E259,F259,G259,FALSE))</f>
        <v/>
      </c>
      <c r="AN259" s="303" t="str">
        <f t="shared" si="84"/>
        <v/>
      </c>
      <c r="AO259" s="303" t="str">
        <f>IF(E259="","",ProjActiveTargetMdEx(D259,W259,V259,ProjTargets_MD,ProjTargets_INC,ProjTargets_AZM,ProjTargets_TVD,F259,H259))</f>
        <v/>
      </c>
      <c r="AP259" s="201" t="str">
        <f>IF(OR(E259="",E259&lt;$U$2),"",ProjBitN(E259,F259,G259,AL259,D259,W259,X259))</f>
        <v/>
      </c>
      <c r="AQ259" s="201" t="str">
        <f>IF(OR(E259="",E259&lt;$U$2),"",ProjBitE(E259,F259,G259,AM259,D259,W259,X259))</f>
        <v/>
      </c>
      <c r="AR259" s="201" t="str">
        <f t="shared" si="80"/>
        <v/>
      </c>
      <c r="AS259" s="201" t="str">
        <f t="shared" si="81"/>
        <v/>
      </c>
      <c r="AT259" s="201" t="str">
        <f t="shared" si="82"/>
        <v/>
      </c>
    </row>
    <row r="260" spans="2:46" s="203" customFormat="1" ht="15" customHeight="1" x14ac:dyDescent="0.3">
      <c r="B260" s="202" t="str">
        <f t="shared" si="68"/>
        <v/>
      </c>
      <c r="C260" s="308" t="str">
        <f t="shared" si="75"/>
        <v/>
      </c>
      <c r="D260" s="27"/>
      <c r="E260" s="309" t="str">
        <f t="shared" si="76"/>
        <v/>
      </c>
      <c r="F260" s="9"/>
      <c r="G260" s="9"/>
      <c r="H260" s="310" t="str">
        <f t="shared" si="69"/>
        <v/>
      </c>
      <c r="I260" s="310" t="str">
        <f t="shared" si="83"/>
        <v xml:space="preserve">  </v>
      </c>
      <c r="J260" s="311" t="str">
        <f t="shared" si="77"/>
        <v/>
      </c>
      <c r="K260" s="312" t="str">
        <f t="shared" si="78"/>
        <v xml:space="preserve"> </v>
      </c>
      <c r="L260" s="312" t="str">
        <f t="shared" si="79"/>
        <v/>
      </c>
      <c r="M260" s="312" t="str">
        <f t="shared" si="70"/>
        <v/>
      </c>
      <c r="N260" s="313" t="str">
        <f t="shared" si="71"/>
        <v/>
      </c>
      <c r="O260" s="314" t="str">
        <f t="shared" si="72"/>
        <v/>
      </c>
      <c r="P260" s="315" t="str">
        <f t="shared" si="73"/>
        <v/>
      </c>
      <c r="Q260" s="316" t="str">
        <f t="shared" si="74"/>
        <v/>
      </c>
      <c r="R260" s="10" t="str">
        <f t="shared" si="87"/>
        <v/>
      </c>
      <c r="S260" s="310" t="str">
        <f t="shared" si="67"/>
        <v/>
      </c>
      <c r="T260" s="9"/>
      <c r="U260" s="8"/>
      <c r="V260" s="197" t="str">
        <f>IF(E260="","",ProjTvdAtBit(E260,F260,G260,H260,D260,W260,X260))</f>
        <v/>
      </c>
      <c r="W260" s="317" t="str">
        <f>IF(E260="","",ProjIncAtBit(F260,J260,C260,M260,AJ260,AK260,AI260,$U$13:$U$505))</f>
        <v/>
      </c>
      <c r="X260" s="412" t="str">
        <f>IF(E260="","",ProjAzmAtBit(F260,G260,J260,C260,M260,AJ260,AK260,N260,O260,AI260,$U$13:$U$505))</f>
        <v/>
      </c>
      <c r="Y260" s="569"/>
      <c r="Z260" s="571"/>
      <c r="AA260" s="468" t="str">
        <f t="shared" si="85"/>
        <v/>
      </c>
      <c r="AB260" s="476" t="str">
        <f t="shared" si="86"/>
        <v/>
      </c>
      <c r="AC260" s="466"/>
      <c r="AD260" s="471"/>
      <c r="AE260" s="472"/>
      <c r="AI260" s="201" t="str">
        <f>IF(E260="","",ProjRollingMotorOut($Q$13:Q260,$M$13:M260))</f>
        <v/>
      </c>
      <c r="AJ260" s="409">
        <f>IF(OR(E260="",D260=""),0,ProjSlideMetersBetween(E260,D260,$R$13:$R$505,$S$13:$S$505,$U$13:$U$505))</f>
        <v>0</v>
      </c>
      <c r="AK260" s="409" t="str">
        <f>IF(U260="","",ProjParseTF(U260))</f>
        <v/>
      </c>
      <c r="AL260" s="213" t="str">
        <f>IF(E260="","",ProjCumN(AL259,E259,F259,G259,E260,F260,G260,FALSE))</f>
        <v/>
      </c>
      <c r="AM260" s="304" t="str">
        <f>IF(E260="","",ProjCumE(AM259,E259,F259,G259,E260,F260,G260,FALSE))</f>
        <v/>
      </c>
      <c r="AN260" s="303" t="str">
        <f t="shared" si="84"/>
        <v/>
      </c>
      <c r="AO260" s="303" t="str">
        <f>IF(E260="","",ProjActiveTargetMdEx(D260,W260,V260,ProjTargets_MD,ProjTargets_INC,ProjTargets_AZM,ProjTargets_TVD,F260,H260))</f>
        <v/>
      </c>
      <c r="AP260" s="201" t="str">
        <f>IF(OR(E260="",E260&lt;$U$2),"",ProjBitN(E260,F260,G260,AL260,D260,W260,X260))</f>
        <v/>
      </c>
      <c r="AQ260" s="201" t="str">
        <f>IF(OR(E260="",E260&lt;$U$2),"",ProjBitE(E260,F260,G260,AM260,D260,W260,X260))</f>
        <v/>
      </c>
      <c r="AR260" s="201" t="str">
        <f t="shared" si="80"/>
        <v/>
      </c>
      <c r="AS260" s="201" t="str">
        <f t="shared" si="81"/>
        <v/>
      </c>
      <c r="AT260" s="201" t="str">
        <f t="shared" si="82"/>
        <v/>
      </c>
    </row>
    <row r="261" spans="2:46" s="203" customFormat="1" ht="15" customHeight="1" x14ac:dyDescent="0.3">
      <c r="B261" s="202" t="str">
        <f t="shared" si="68"/>
        <v/>
      </c>
      <c r="C261" s="308" t="str">
        <f t="shared" si="75"/>
        <v/>
      </c>
      <c r="D261" s="27"/>
      <c r="E261" s="309" t="str">
        <f t="shared" si="76"/>
        <v/>
      </c>
      <c r="F261" s="9"/>
      <c r="G261" s="9"/>
      <c r="H261" s="310" t="str">
        <f t="shared" si="69"/>
        <v/>
      </c>
      <c r="I261" s="310" t="str">
        <f t="shared" si="83"/>
        <v xml:space="preserve">  </v>
      </c>
      <c r="J261" s="311" t="str">
        <f t="shared" si="77"/>
        <v/>
      </c>
      <c r="K261" s="312" t="str">
        <f t="shared" si="78"/>
        <v xml:space="preserve"> </v>
      </c>
      <c r="L261" s="312" t="str">
        <f t="shared" si="79"/>
        <v/>
      </c>
      <c r="M261" s="312" t="str">
        <f t="shared" si="70"/>
        <v/>
      </c>
      <c r="N261" s="313" t="str">
        <f t="shared" si="71"/>
        <v/>
      </c>
      <c r="O261" s="314" t="str">
        <f t="shared" si="72"/>
        <v/>
      </c>
      <c r="P261" s="315" t="str">
        <f t="shared" si="73"/>
        <v/>
      </c>
      <c r="Q261" s="316" t="str">
        <f t="shared" si="74"/>
        <v/>
      </c>
      <c r="R261" s="10" t="str">
        <f t="shared" si="87"/>
        <v/>
      </c>
      <c r="S261" s="310" t="str">
        <f t="shared" si="67"/>
        <v/>
      </c>
      <c r="T261" s="9"/>
      <c r="U261" s="8"/>
      <c r="V261" s="197" t="str">
        <f>IF(E261="","",ProjTvdAtBit(E261,F261,G261,H261,D261,W261,X261))</f>
        <v/>
      </c>
      <c r="W261" s="317" t="str">
        <f>IF(E261="","",ProjIncAtBit(F261,J261,C261,M261,AJ261,AK261,AI261,$U$13:$U$505))</f>
        <v/>
      </c>
      <c r="X261" s="412" t="str">
        <f>IF(E261="","",ProjAzmAtBit(F261,G261,J261,C261,M261,AJ261,AK261,N261,O261,AI261,$U$13:$U$505))</f>
        <v/>
      </c>
      <c r="Y261" s="569"/>
      <c r="Z261" s="571"/>
      <c r="AA261" s="468" t="str">
        <f t="shared" si="85"/>
        <v/>
      </c>
      <c r="AB261" s="476" t="str">
        <f t="shared" si="86"/>
        <v/>
      </c>
      <c r="AC261" s="466"/>
      <c r="AD261" s="471"/>
      <c r="AE261" s="472"/>
      <c r="AI261" s="201" t="str">
        <f>IF(E261="","",ProjRollingMotorOut($Q$13:Q261,$M$13:M261))</f>
        <v/>
      </c>
      <c r="AJ261" s="409">
        <f>IF(OR(E261="",D261=""),0,ProjSlideMetersBetween(E261,D261,$R$13:$R$505,$S$13:$S$505,$U$13:$U$505))</f>
        <v>0</v>
      </c>
      <c r="AK261" s="409" t="str">
        <f>IF(U261="","",ProjParseTF(U261))</f>
        <v/>
      </c>
      <c r="AL261" s="213" t="str">
        <f>IF(E261="","",ProjCumN(AL260,E260,F260,G260,E261,F261,G261,FALSE))</f>
        <v/>
      </c>
      <c r="AM261" s="304" t="str">
        <f>IF(E261="","",ProjCumE(AM260,E260,F260,G260,E261,F261,G261,FALSE))</f>
        <v/>
      </c>
      <c r="AN261" s="303" t="str">
        <f t="shared" si="84"/>
        <v/>
      </c>
      <c r="AO261" s="303" t="str">
        <f>IF(E261="","",ProjActiveTargetMdEx(D261,W261,V261,ProjTargets_MD,ProjTargets_INC,ProjTargets_AZM,ProjTargets_TVD,F261,H261))</f>
        <v/>
      </c>
      <c r="AP261" s="201" t="str">
        <f>IF(OR(E261="",E261&lt;$U$2),"",ProjBitN(E261,F261,G261,AL261,D261,W261,X261))</f>
        <v/>
      </c>
      <c r="AQ261" s="201" t="str">
        <f>IF(OR(E261="",E261&lt;$U$2),"",ProjBitE(E261,F261,G261,AM261,D261,W261,X261))</f>
        <v/>
      </c>
      <c r="AR261" s="201" t="str">
        <f t="shared" si="80"/>
        <v/>
      </c>
      <c r="AS261" s="201" t="str">
        <f t="shared" si="81"/>
        <v/>
      </c>
      <c r="AT261" s="201" t="str">
        <f t="shared" si="82"/>
        <v/>
      </c>
    </row>
    <row r="262" spans="2:46" s="203" customFormat="1" ht="15" customHeight="1" x14ac:dyDescent="0.3">
      <c r="B262" s="202" t="str">
        <f t="shared" si="68"/>
        <v/>
      </c>
      <c r="C262" s="308" t="str">
        <f t="shared" si="75"/>
        <v/>
      </c>
      <c r="D262" s="27"/>
      <c r="E262" s="309" t="str">
        <f t="shared" si="76"/>
        <v/>
      </c>
      <c r="F262" s="9"/>
      <c r="G262" s="9"/>
      <c r="H262" s="310" t="str">
        <f t="shared" si="69"/>
        <v/>
      </c>
      <c r="I262" s="310" t="str">
        <f t="shared" si="83"/>
        <v xml:space="preserve">  </v>
      </c>
      <c r="J262" s="311" t="str">
        <f>IF(AND(ISNUMBER(E262),ISNUMBER(F262),ISNUMBER(G262)),ACOS(SIN(F261*PI()/180)*SIN(F262*PI()/180)*COS((G262*PI()/180)-(G261*PI()/180))+COS(F261*PI()/180)*COS(F262*PI()/180))*30/(E262-E261)*180/PI(),"")</f>
        <v/>
      </c>
      <c r="K262" s="312" t="str">
        <f t="shared" si="78"/>
        <v xml:space="preserve"> </v>
      </c>
      <c r="L262" s="312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12" t="str">
        <f t="shared" si="70"/>
        <v/>
      </c>
      <c r="N262" s="313" t="str">
        <f>IF(J262=0,"",IF(AND(ISNUMBER(F262),ISNUMBER(J262)),(IF(AND(F262&gt;F261,G262=G261),0,IF(AND(F262&lt;F261,G262=G261),180,IF(AND(G261=0,G262&gt;0),G262,ACOS((C262*K262/30)/(C262*J262/30))*180/PI())))),""))</f>
        <v/>
      </c>
      <c r="O262" s="314" t="str">
        <f t="shared" si="72"/>
        <v/>
      </c>
      <c r="P262" s="315" t="str">
        <f t="shared" si="73"/>
        <v/>
      </c>
      <c r="Q262" s="316" t="str">
        <f t="shared" si="74"/>
        <v/>
      </c>
      <c r="R262" s="10" t="str">
        <f t="shared" si="87"/>
        <v/>
      </c>
      <c r="S262" s="310" t="str">
        <f t="shared" si="67"/>
        <v/>
      </c>
      <c r="T262" s="9"/>
      <c r="U262" s="8"/>
      <c r="V262" s="197" t="str">
        <f>IF(E262="","",ProjTvdAtBit(E262,F262,G262,H262,D262,W262,X262))</f>
        <v/>
      </c>
      <c r="W262" s="317" t="str">
        <f>IF(E262="","",ProjIncAtBit(F262,J262,C262,M262,AJ262,AK262,AI262,$U$13:$U$505))</f>
        <v/>
      </c>
      <c r="X262" s="412" t="str">
        <f>IF(E262="","",ProjAzmAtBit(F262,G262,J262,C262,M262,AJ262,AK262,N262,O262,AI262,$U$13:$U$505))</f>
        <v/>
      </c>
      <c r="Y262" s="569"/>
      <c r="Z262" s="571"/>
      <c r="AA262" s="468" t="str">
        <f t="shared" si="85"/>
        <v/>
      </c>
      <c r="AB262" s="476" t="str">
        <f t="shared" si="86"/>
        <v/>
      </c>
      <c r="AC262" s="466"/>
      <c r="AD262" s="471"/>
      <c r="AE262" s="472"/>
      <c r="AI262" s="201" t="str">
        <f>IF(E262="","",ProjRollingMotorOut($Q$13:Q262,$M$13:M262))</f>
        <v/>
      </c>
      <c r="AJ262" s="409">
        <f>IF(OR(E262="",D262=""),0,ProjSlideMetersBetween(E262,D262,$R$13:$R$505,$S$13:$S$505,$U$13:$U$505))</f>
        <v>0</v>
      </c>
      <c r="AK262" s="409" t="str">
        <f>IF(U262="","",ProjParseTF(U262))</f>
        <v/>
      </c>
      <c r="AL262" s="213" t="str">
        <f>IF(E262="","",ProjCumN(AL261,E261,F261,G261,E262,F262,G262,FALSE))</f>
        <v/>
      </c>
      <c r="AM262" s="304" t="str">
        <f>IF(E262="","",ProjCumE(AM261,E261,F261,G261,E262,F262,G262,FALSE))</f>
        <v/>
      </c>
      <c r="AN262" s="303" t="str">
        <f t="shared" si="84"/>
        <v/>
      </c>
      <c r="AO262" s="303" t="str">
        <f>IF(E262="","",ProjActiveTargetMdEx(D262,W262,V262,ProjTargets_MD,ProjTargets_INC,ProjTargets_AZM,ProjTargets_TVD,F262,H262))</f>
        <v/>
      </c>
      <c r="AP262" s="201" t="str">
        <f>IF(OR(E262="",E262&lt;$U$2),"",ProjBitN(E262,F262,G262,AL262,D262,W262,X262))</f>
        <v/>
      </c>
      <c r="AQ262" s="201" t="str">
        <f>IF(OR(E262="",E262&lt;$U$2),"",ProjBitE(E262,F262,G262,AM262,D262,W262,X262))</f>
        <v/>
      </c>
      <c r="AR262" s="201" t="str">
        <f t="shared" si="80"/>
        <v/>
      </c>
      <c r="AS262" s="201" t="str">
        <f t="shared" si="81"/>
        <v/>
      </c>
      <c r="AT262" s="201" t="str">
        <f t="shared" si="82"/>
        <v/>
      </c>
    </row>
    <row r="263" spans="2:46" s="203" customFormat="1" ht="15" customHeight="1" x14ac:dyDescent="0.3">
      <c r="B263" s="202" t="str">
        <f t="shared" si="68"/>
        <v/>
      </c>
      <c r="C263" s="308" t="str">
        <f t="shared" si="75"/>
        <v/>
      </c>
      <c r="D263" s="27"/>
      <c r="E263" s="309" t="str">
        <f t="shared" si="76"/>
        <v/>
      </c>
      <c r="F263" s="9"/>
      <c r="G263" s="9"/>
      <c r="H263" s="310" t="str">
        <f t="shared" si="69"/>
        <v/>
      </c>
      <c r="I263" s="310" t="str">
        <f t="shared" si="83"/>
        <v xml:space="preserve">  </v>
      </c>
      <c r="J263" s="311" t="str">
        <f>IF(AND(ISNUMBER(E263),ISNUMBER(F263),ISNUMBER(G263)),ACOS(SIN(F262*PI()/180)*SIN(F263*PI()/180)*COS((G263*PI()/180)-(G262*PI()/180))+COS(F262*PI()/180)*COS(F263*PI()/180))*30/(E263-E262)*180/PI(),"")</f>
        <v/>
      </c>
      <c r="K263" s="312" t="str">
        <f t="shared" si="78"/>
        <v xml:space="preserve"> </v>
      </c>
      <c r="L263" s="312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12" t="str">
        <f t="shared" si="70"/>
        <v/>
      </c>
      <c r="N263" s="313" t="str">
        <f>IF(J263=0,"",IF(AND(ISNUMBER(F263),ISNUMBER(J263)),(IF(AND(F263&gt;F262,G263=G262),0,IF(AND(F263&lt;F262,G263=G262),180,IF(AND(G262=0,G263&gt;0),G263,ACOS((C263*K263/30)/(C263*J263/30))*180/PI())))),""))</f>
        <v/>
      </c>
      <c r="O263" s="314" t="str">
        <f t="shared" si="72"/>
        <v/>
      </c>
      <c r="P263" s="315" t="str">
        <f t="shared" si="73"/>
        <v/>
      </c>
      <c r="Q263" s="316" t="str">
        <f t="shared" si="74"/>
        <v/>
      </c>
      <c r="R263" s="10" t="str">
        <f t="shared" si="87"/>
        <v/>
      </c>
      <c r="S263" s="310" t="str">
        <f t="shared" si="67"/>
        <v/>
      </c>
      <c r="T263" s="9"/>
      <c r="U263" s="8"/>
      <c r="V263" s="197" t="str">
        <f>IF(E263="","",ProjTvdAtBit(E263,F263,G263,H263,D263,W263,X263))</f>
        <v/>
      </c>
      <c r="W263" s="317" t="str">
        <f>IF(E263="","",ProjIncAtBit(F263,J263,C263,M263,AJ263,AK263,AI263,$U$13:$U$505))</f>
        <v/>
      </c>
      <c r="X263" s="412" t="str">
        <f>IF(E263="","",ProjAzmAtBit(F263,G263,J263,C263,M263,AJ263,AK263,N263,O263,AI263,$U$13:$U$505))</f>
        <v/>
      </c>
      <c r="Y263" s="569"/>
      <c r="Z263" s="571"/>
      <c r="AA263" s="468" t="str">
        <f t="shared" si="85"/>
        <v/>
      </c>
      <c r="AB263" s="476" t="str">
        <f t="shared" si="86"/>
        <v/>
      </c>
      <c r="AC263" s="466"/>
      <c r="AD263" s="471"/>
      <c r="AE263" s="472"/>
      <c r="AI263" s="201" t="str">
        <f>IF(E263="","",ProjRollingMotorOut($Q$13:Q263,$M$13:M263))</f>
        <v/>
      </c>
      <c r="AJ263" s="409">
        <f>IF(OR(E263="",D263=""),0,ProjSlideMetersBetween(E263,D263,$R$13:$R$505,$S$13:$S$505,$U$13:$U$505))</f>
        <v>0</v>
      </c>
      <c r="AK263" s="409" t="str">
        <f>IF(U263="","",ProjParseTF(U263))</f>
        <v/>
      </c>
      <c r="AL263" s="213" t="str">
        <f>IF(E263="","",ProjCumN(AL262,E262,F262,G262,E263,F263,G263,FALSE))</f>
        <v/>
      </c>
      <c r="AM263" s="304" t="str">
        <f>IF(E263="","",ProjCumE(AM262,E262,F262,G262,E263,F263,G263,FALSE))</f>
        <v/>
      </c>
      <c r="AN263" s="303" t="str">
        <f t="shared" si="84"/>
        <v/>
      </c>
      <c r="AO263" s="303" t="str">
        <f>IF(E263="","",ProjActiveTargetMdEx(D263,W263,V263,ProjTargets_MD,ProjTargets_INC,ProjTargets_AZM,ProjTargets_TVD,F263,H263))</f>
        <v/>
      </c>
      <c r="AP263" s="201" t="str">
        <f>IF(OR(E263="",E263&lt;$U$2),"",ProjBitN(E263,F263,G263,AL263,D263,W263,X263))</f>
        <v/>
      </c>
      <c r="AQ263" s="201" t="str">
        <f>IF(OR(E263="",E263&lt;$U$2),"",ProjBitE(E263,F263,G263,AM263,D263,W263,X263))</f>
        <v/>
      </c>
      <c r="AR263" s="201" t="str">
        <f t="shared" si="80"/>
        <v/>
      </c>
      <c r="AS263" s="201" t="str">
        <f t="shared" si="81"/>
        <v/>
      </c>
      <c r="AT263" s="201" t="str">
        <f t="shared" si="82"/>
        <v/>
      </c>
    </row>
    <row r="264" spans="2:46" s="203" customFormat="1" ht="15" customHeight="1" x14ac:dyDescent="0.3">
      <c r="B264" s="202" t="str">
        <f t="shared" si="68"/>
        <v/>
      </c>
      <c r="C264" s="308" t="str">
        <f t="shared" si="75"/>
        <v/>
      </c>
      <c r="D264" s="27"/>
      <c r="E264" s="309" t="str">
        <f t="shared" si="76"/>
        <v/>
      </c>
      <c r="F264" s="9"/>
      <c r="G264" s="9"/>
      <c r="H264" s="310" t="str">
        <f t="shared" si="69"/>
        <v/>
      </c>
      <c r="I264" s="310" t="str">
        <f t="shared" si="83"/>
        <v xml:space="preserve">  </v>
      </c>
      <c r="J264" s="311" t="str">
        <f>IF(AND(ISNUMBER(E264),ISNUMBER(F264),ISNUMBER(G264)),ACOS(SIN(F263*PI()/180)*SIN(F264*PI()/180)*COS((G264*PI()/180)-(G263*PI()/180))+COS(F263*PI()/180)*COS(F264*PI()/180))*30/(E264-E263)*180/PI(),"")</f>
        <v/>
      </c>
      <c r="K264" s="312" t="str">
        <f t="shared" si="78"/>
        <v xml:space="preserve"> </v>
      </c>
      <c r="L264" s="312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12" t="str">
        <f t="shared" si="70"/>
        <v/>
      </c>
      <c r="N264" s="313" t="str">
        <f>IF(J264=0,"",IF(AND(ISNUMBER(F264),ISNUMBER(J264)),(IF(AND(F264&gt;F263,G264=G263),0,IF(AND(F264&lt;F263,G264=G263),180,IF(AND(G263=0,G264&gt;0),G264,ACOS((C264*K264/30)/(C264*J264/30))*180/PI())))),""))</f>
        <v/>
      </c>
      <c r="O264" s="314" t="str">
        <f t="shared" si="72"/>
        <v/>
      </c>
      <c r="P264" s="315" t="str">
        <f t="shared" si="73"/>
        <v/>
      </c>
      <c r="Q264" s="316" t="str">
        <f t="shared" si="74"/>
        <v/>
      </c>
      <c r="R264" s="10" t="str">
        <f t="shared" si="87"/>
        <v/>
      </c>
      <c r="S264" s="310" t="str">
        <f t="shared" si="67"/>
        <v/>
      </c>
      <c r="T264" s="9"/>
      <c r="U264" s="8"/>
      <c r="V264" s="197" t="str">
        <f>IF(E264="","",ProjTvdAtBit(E264,F264,G264,H264,D264,W264,X264))</f>
        <v/>
      </c>
      <c r="W264" s="317" t="str">
        <f>IF(E264="","",ProjIncAtBit(F264,J264,C264,M264,AJ264,AK264,AI264,$U$13:$U$505))</f>
        <v/>
      </c>
      <c r="X264" s="412" t="str">
        <f>IF(E264="","",ProjAzmAtBit(F264,G264,J264,C264,M264,AJ264,AK264,N264,O264,AI264,$U$13:$U$505))</f>
        <v/>
      </c>
      <c r="Y264" s="569"/>
      <c r="Z264" s="571"/>
      <c r="AA264" s="468" t="str">
        <f t="shared" si="85"/>
        <v/>
      </c>
      <c r="AB264" s="476" t="str">
        <f t="shared" si="86"/>
        <v/>
      </c>
      <c r="AC264" s="466"/>
      <c r="AD264" s="471"/>
      <c r="AE264" s="472"/>
      <c r="AI264" s="201" t="str">
        <f>IF(E264="","",ProjRollingMotorOut($Q$13:Q264,$M$13:M264))</f>
        <v/>
      </c>
      <c r="AJ264" s="409">
        <f>IF(OR(E264="",D264=""),0,ProjSlideMetersBetween(E264,D264,$R$13:$R$505,$S$13:$S$505,$U$13:$U$505))</f>
        <v>0</v>
      </c>
      <c r="AK264" s="409" t="str">
        <f>IF(U264="","",ProjParseTF(U264))</f>
        <v/>
      </c>
      <c r="AL264" s="213" t="str">
        <f>IF(E264="","",ProjCumN(AL263,E263,F263,G263,E264,F264,G264,FALSE))</f>
        <v/>
      </c>
      <c r="AM264" s="304" t="str">
        <f>IF(E264="","",ProjCumE(AM263,E263,F263,G263,E264,F264,G264,FALSE))</f>
        <v/>
      </c>
      <c r="AN264" s="303" t="str">
        <f t="shared" si="84"/>
        <v/>
      </c>
      <c r="AO264" s="303" t="str">
        <f>IF(E264="","",ProjActiveTargetMdEx(D264,W264,V264,ProjTargets_MD,ProjTargets_INC,ProjTargets_AZM,ProjTargets_TVD,F264,H264))</f>
        <v/>
      </c>
      <c r="AP264" s="201" t="str">
        <f>IF(OR(E264="",E264&lt;$U$2),"",ProjBitN(E264,F264,G264,AL264,D264,W264,X264))</f>
        <v/>
      </c>
      <c r="AQ264" s="201" t="str">
        <f>IF(OR(E264="",E264&lt;$U$2),"",ProjBitE(E264,F264,G264,AM264,D264,W264,X264))</f>
        <v/>
      </c>
      <c r="AR264" s="201" t="str">
        <f t="shared" si="80"/>
        <v/>
      </c>
      <c r="AS264" s="201" t="str">
        <f t="shared" si="81"/>
        <v/>
      </c>
      <c r="AT264" s="201" t="str">
        <f t="shared" si="82"/>
        <v/>
      </c>
    </row>
    <row r="265" spans="2:46" s="203" customFormat="1" ht="15" customHeight="1" x14ac:dyDescent="0.3">
      <c r="B265" s="202" t="str">
        <f t="shared" si="68"/>
        <v/>
      </c>
      <c r="C265" s="308" t="str">
        <f t="shared" si="75"/>
        <v/>
      </c>
      <c r="D265" s="27"/>
      <c r="E265" s="309" t="str">
        <f t="shared" si="76"/>
        <v/>
      </c>
      <c r="F265" s="9"/>
      <c r="G265" s="9"/>
      <c r="H265" s="310" t="str">
        <f t="shared" si="69"/>
        <v/>
      </c>
      <c r="I265" s="310" t="str">
        <f t="shared" si="83"/>
        <v xml:space="preserve">  </v>
      </c>
      <c r="J265" s="311" t="str">
        <f t="shared" si="77"/>
        <v/>
      </c>
      <c r="K265" s="312" t="str">
        <f t="shared" si="78"/>
        <v xml:space="preserve"> </v>
      </c>
      <c r="L265" s="312" t="str">
        <f t="shared" si="79"/>
        <v/>
      </c>
      <c r="M265" s="312" t="str">
        <f t="shared" si="70"/>
        <v/>
      </c>
      <c r="N265" s="313" t="str">
        <f t="shared" si="71"/>
        <v/>
      </c>
      <c r="O265" s="314" t="str">
        <f t="shared" si="72"/>
        <v/>
      </c>
      <c r="P265" s="315" t="str">
        <f t="shared" si="73"/>
        <v/>
      </c>
      <c r="Q265" s="316" t="str">
        <f t="shared" si="74"/>
        <v/>
      </c>
      <c r="R265" s="10" t="str">
        <f t="shared" si="87"/>
        <v/>
      </c>
      <c r="S265" s="310" t="str">
        <f t="shared" si="67"/>
        <v/>
      </c>
      <c r="T265" s="9"/>
      <c r="U265" s="8"/>
      <c r="V265" s="197" t="str">
        <f>IF(E265="","",ProjTvdAtBit(E265,F265,G265,H265,D265,W265,X265))</f>
        <v/>
      </c>
      <c r="W265" s="317" t="str">
        <f>IF(E265="","",ProjIncAtBit(F265,J265,C265,M265,AJ265,AK265,AI265,$U$13:$U$505))</f>
        <v/>
      </c>
      <c r="X265" s="412" t="str">
        <f>IF(E265="","",ProjAzmAtBit(F265,G265,J265,C265,M265,AJ265,AK265,N265,O265,AI265,$U$13:$U$505))</f>
        <v/>
      </c>
      <c r="Y265" s="569"/>
      <c r="Z265" s="571"/>
      <c r="AA265" s="468" t="str">
        <f t="shared" si="85"/>
        <v/>
      </c>
      <c r="AB265" s="476" t="str">
        <f t="shared" si="86"/>
        <v/>
      </c>
      <c r="AC265" s="466"/>
      <c r="AD265" s="471"/>
      <c r="AE265" s="472"/>
      <c r="AI265" s="201" t="str">
        <f>IF(E265="","",ProjRollingMotorOut($Q$13:Q265,$M$13:M265))</f>
        <v/>
      </c>
      <c r="AJ265" s="409">
        <f>IF(OR(E265="",D265=""),0,ProjSlideMetersBetween(E265,D265,$R$13:$R$505,$S$13:$S$505,$U$13:$U$505))</f>
        <v>0</v>
      </c>
      <c r="AK265" s="409" t="str">
        <f>IF(U265="","",ProjParseTF(U265))</f>
        <v/>
      </c>
      <c r="AL265" s="213" t="str">
        <f>IF(E265="","",ProjCumN(AL264,E264,F264,G264,E265,F265,G265,FALSE))</f>
        <v/>
      </c>
      <c r="AM265" s="304" t="str">
        <f>IF(E265="","",ProjCumE(AM264,E264,F264,G264,E265,F265,G265,FALSE))</f>
        <v/>
      </c>
      <c r="AN265" s="303" t="str">
        <f t="shared" si="84"/>
        <v/>
      </c>
      <c r="AO265" s="303" t="str">
        <f>IF(E265="","",ProjActiveTargetMdEx(D265,W265,V265,ProjTargets_MD,ProjTargets_INC,ProjTargets_AZM,ProjTargets_TVD,F265,H265))</f>
        <v/>
      </c>
      <c r="AP265" s="201" t="str">
        <f>IF(OR(E265="",E265&lt;$U$2),"",ProjBitN(E265,F265,G265,AL265,D265,W265,X265))</f>
        <v/>
      </c>
      <c r="AQ265" s="201" t="str">
        <f>IF(OR(E265="",E265&lt;$U$2),"",ProjBitE(E265,F265,G265,AM265,D265,W265,X265))</f>
        <v/>
      </c>
      <c r="AR265" s="201" t="str">
        <f t="shared" si="80"/>
        <v/>
      </c>
      <c r="AS265" s="201" t="str">
        <f t="shared" si="81"/>
        <v/>
      </c>
      <c r="AT265" s="201" t="str">
        <f t="shared" si="82"/>
        <v/>
      </c>
    </row>
    <row r="266" spans="2:46" s="203" customFormat="1" ht="15" customHeight="1" x14ac:dyDescent="0.3">
      <c r="B266" s="202" t="str">
        <f t="shared" si="68"/>
        <v/>
      </c>
      <c r="C266" s="308" t="str">
        <f t="shared" si="75"/>
        <v/>
      </c>
      <c r="D266" s="27"/>
      <c r="E266" s="309" t="str">
        <f t="shared" si="76"/>
        <v/>
      </c>
      <c r="F266" s="9"/>
      <c r="G266" s="9"/>
      <c r="H266" s="310" t="str">
        <f t="shared" si="69"/>
        <v/>
      </c>
      <c r="I266" s="310" t="str">
        <f t="shared" si="83"/>
        <v xml:space="preserve">  </v>
      </c>
      <c r="J266" s="311" t="str">
        <f t="shared" si="77"/>
        <v/>
      </c>
      <c r="K266" s="312" t="str">
        <f t="shared" si="78"/>
        <v xml:space="preserve"> </v>
      </c>
      <c r="L266" s="312" t="str">
        <f t="shared" si="79"/>
        <v/>
      </c>
      <c r="M266" s="312" t="str">
        <f t="shared" si="70"/>
        <v/>
      </c>
      <c r="N266" s="313" t="str">
        <f t="shared" si="71"/>
        <v/>
      </c>
      <c r="O266" s="314" t="str">
        <f t="shared" si="72"/>
        <v/>
      </c>
      <c r="P266" s="315" t="str">
        <f t="shared" si="73"/>
        <v/>
      </c>
      <c r="Q266" s="316" t="str">
        <f t="shared" si="74"/>
        <v/>
      </c>
      <c r="R266" s="10" t="str">
        <f t="shared" si="87"/>
        <v/>
      </c>
      <c r="S266" s="310" t="str">
        <f t="shared" si="67"/>
        <v/>
      </c>
      <c r="T266" s="9"/>
      <c r="U266" s="8"/>
      <c r="V266" s="197" t="str">
        <f>IF(E266="","",ProjTvdAtBit(E266,F266,G266,H266,D266,W266,X266))</f>
        <v/>
      </c>
      <c r="W266" s="317" t="str">
        <f>IF(E266="","",ProjIncAtBit(F266,J266,C266,M266,AJ266,AK266,AI266,$U$13:$U$505))</f>
        <v/>
      </c>
      <c r="X266" s="412" t="str">
        <f>IF(E266="","",ProjAzmAtBit(F266,G266,J266,C266,M266,AJ266,AK266,N266,O266,AI266,$U$13:$U$505))</f>
        <v/>
      </c>
      <c r="Y266" s="569"/>
      <c r="Z266" s="571"/>
      <c r="AA266" s="468" t="str">
        <f t="shared" si="85"/>
        <v/>
      </c>
      <c r="AB266" s="476" t="str">
        <f t="shared" si="86"/>
        <v/>
      </c>
      <c r="AC266" s="466"/>
      <c r="AD266" s="471"/>
      <c r="AE266" s="472"/>
      <c r="AI266" s="201" t="str">
        <f>IF(E266="","",ProjRollingMotorOut($Q$13:Q266,$M$13:M266))</f>
        <v/>
      </c>
      <c r="AJ266" s="409">
        <f>IF(OR(E266="",D266=""),0,ProjSlideMetersBetween(E266,D266,$R$13:$R$505,$S$13:$S$505,$U$13:$U$505))</f>
        <v>0</v>
      </c>
      <c r="AK266" s="409" t="str">
        <f>IF(U266="","",ProjParseTF(U266))</f>
        <v/>
      </c>
      <c r="AL266" s="213" t="str">
        <f>IF(E266="","",ProjCumN(AL265,E265,F265,G265,E266,F266,G266,FALSE))</f>
        <v/>
      </c>
      <c r="AM266" s="304" t="str">
        <f>IF(E266="","",ProjCumE(AM265,E265,F265,G265,E266,F266,G266,FALSE))</f>
        <v/>
      </c>
      <c r="AN266" s="303" t="str">
        <f t="shared" si="84"/>
        <v/>
      </c>
      <c r="AO266" s="303" t="str">
        <f>IF(E266="","",ProjActiveTargetMdEx(D266,W266,V266,ProjTargets_MD,ProjTargets_INC,ProjTargets_AZM,ProjTargets_TVD,F266,H266))</f>
        <v/>
      </c>
      <c r="AP266" s="201" t="str">
        <f>IF(OR(E266="",E266&lt;$U$2),"",ProjBitN(E266,F266,G266,AL266,D266,W266,X266))</f>
        <v/>
      </c>
      <c r="AQ266" s="201" t="str">
        <f>IF(OR(E266="",E266&lt;$U$2),"",ProjBitE(E266,F266,G266,AM266,D266,W266,X266))</f>
        <v/>
      </c>
      <c r="AR266" s="201" t="str">
        <f t="shared" si="80"/>
        <v/>
      </c>
      <c r="AS266" s="201" t="str">
        <f t="shared" si="81"/>
        <v/>
      </c>
      <c r="AT266" s="201" t="str">
        <f t="shared" si="82"/>
        <v/>
      </c>
    </row>
    <row r="267" spans="2:46" s="203" customFormat="1" ht="15" customHeight="1" x14ac:dyDescent="0.3">
      <c r="B267" s="202" t="str">
        <f t="shared" si="68"/>
        <v/>
      </c>
      <c r="C267" s="308" t="str">
        <f t="shared" si="75"/>
        <v/>
      </c>
      <c r="D267" s="27"/>
      <c r="E267" s="309" t="str">
        <f t="shared" si="76"/>
        <v/>
      </c>
      <c r="F267" s="9"/>
      <c r="G267" s="9"/>
      <c r="H267" s="310" t="str">
        <f t="shared" si="69"/>
        <v/>
      </c>
      <c r="I267" s="310" t="str">
        <f t="shared" si="83"/>
        <v xml:space="preserve">  </v>
      </c>
      <c r="J267" s="311" t="str">
        <f t="shared" si="77"/>
        <v/>
      </c>
      <c r="K267" s="312" t="str">
        <f t="shared" si="78"/>
        <v xml:space="preserve"> </v>
      </c>
      <c r="L267" s="312" t="str">
        <f t="shared" si="79"/>
        <v/>
      </c>
      <c r="M267" s="312" t="str">
        <f t="shared" si="70"/>
        <v/>
      </c>
      <c r="N267" s="313" t="str">
        <f t="shared" si="71"/>
        <v/>
      </c>
      <c r="O267" s="314" t="str">
        <f t="shared" si="72"/>
        <v/>
      </c>
      <c r="P267" s="315" t="str">
        <f t="shared" si="73"/>
        <v/>
      </c>
      <c r="Q267" s="316" t="str">
        <f t="shared" si="74"/>
        <v/>
      </c>
      <c r="R267" s="10" t="str">
        <f t="shared" si="87"/>
        <v/>
      </c>
      <c r="S267" s="310" t="str">
        <f t="shared" ref="S267:S304" si="88">IF(T267="","",SUM(R267+T267))</f>
        <v/>
      </c>
      <c r="T267" s="9"/>
      <c r="U267" s="8"/>
      <c r="V267" s="197" t="str">
        <f>IF(E267="","",ProjTvdAtBit(E267,F267,G267,H267,D267,W267,X267))</f>
        <v/>
      </c>
      <c r="W267" s="317" t="str">
        <f>IF(E267="","",ProjIncAtBit(F267,J267,C267,M267,AJ267,AK267,AI267,$U$13:$U$505))</f>
        <v/>
      </c>
      <c r="X267" s="412" t="str">
        <f>IF(E267="","",ProjAzmAtBit(F267,G267,J267,C267,M267,AJ267,AK267,N267,O267,AI267,$U$13:$U$505))</f>
        <v/>
      </c>
      <c r="Y267" s="569"/>
      <c r="Z267" s="571"/>
      <c r="AA267" s="468" t="str">
        <f t="shared" si="85"/>
        <v/>
      </c>
      <c r="AB267" s="476" t="str">
        <f t="shared" si="86"/>
        <v/>
      </c>
      <c r="AC267" s="466"/>
      <c r="AD267" s="471"/>
      <c r="AE267" s="472"/>
      <c r="AI267" s="201" t="str">
        <f>IF(E267="","",ProjRollingMotorOut($Q$13:Q267,$M$13:M267))</f>
        <v/>
      </c>
      <c r="AJ267" s="409">
        <f>IF(OR(E267="",D267=""),0,ProjSlideMetersBetween(E267,D267,$R$13:$R$505,$S$13:$S$505,$U$13:$U$505))</f>
        <v>0</v>
      </c>
      <c r="AK267" s="409" t="str">
        <f>IF(U267="","",ProjParseTF(U267))</f>
        <v/>
      </c>
      <c r="AL267" s="213" t="str">
        <f>IF(E267="","",ProjCumN(AL266,E266,F266,G266,E267,F267,G267,FALSE))</f>
        <v/>
      </c>
      <c r="AM267" s="304" t="str">
        <f>IF(E267="","",ProjCumE(AM266,E266,F266,G266,E267,F267,G267,FALSE))</f>
        <v/>
      </c>
      <c r="AN267" s="303" t="str">
        <f t="shared" si="84"/>
        <v/>
      </c>
      <c r="AO267" s="303" t="str">
        <f>IF(E267="","",ProjActiveTargetMdEx(D267,W267,V267,ProjTargets_MD,ProjTargets_INC,ProjTargets_AZM,ProjTargets_TVD,F267,H267))</f>
        <v/>
      </c>
      <c r="AP267" s="201" t="str">
        <f>IF(OR(E267="",E267&lt;$U$2),"",ProjBitN(E267,F267,G267,AL267,D267,W267,X267))</f>
        <v/>
      </c>
      <c r="AQ267" s="201" t="str">
        <f>IF(OR(E267="",E267&lt;$U$2),"",ProjBitE(E267,F267,G267,AM267,D267,W267,X267))</f>
        <v/>
      </c>
      <c r="AR267" s="201" t="str">
        <f t="shared" si="80"/>
        <v/>
      </c>
      <c r="AS267" s="201" t="str">
        <f t="shared" si="81"/>
        <v/>
      </c>
      <c r="AT267" s="201" t="str">
        <f t="shared" si="82"/>
        <v/>
      </c>
    </row>
    <row r="268" spans="2:46" s="203" customFormat="1" ht="15" customHeight="1" x14ac:dyDescent="0.3">
      <c r="B268" s="202" t="str">
        <f t="shared" ref="B268:B304" si="89">IF(ISBLANK(D268),"",B267)</f>
        <v/>
      </c>
      <c r="C268" s="308" t="str">
        <f t="shared" si="75"/>
        <v/>
      </c>
      <c r="D268" s="27"/>
      <c r="E268" s="309" t="str">
        <f t="shared" si="76"/>
        <v/>
      </c>
      <c r="F268" s="9"/>
      <c r="G268" s="9"/>
      <c r="H268" s="310" t="str">
        <f t="shared" ref="H268:H304" si="90">IF(ISNUMBER(F268),COS(((F268+F267)/2)*(PI()/180))*(E268-E267)+H267,"")</f>
        <v/>
      </c>
      <c r="I268" s="310" t="str">
        <f t="shared" si="83"/>
        <v xml:space="preserve">  </v>
      </c>
      <c r="J268" s="311" t="str">
        <f t="shared" si="77"/>
        <v/>
      </c>
      <c r="K268" s="312" t="str">
        <f t="shared" si="78"/>
        <v xml:space="preserve"> </v>
      </c>
      <c r="L268" s="312" t="str">
        <f t="shared" si="79"/>
        <v/>
      </c>
      <c r="M268" s="312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13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14" t="str">
        <f t="shared" ref="O268:O305" si="93">IF(F268="","",IF(N268="","",IF(F268&lt;5,"Mag",IF(L268&lt;0,"L",IF(N268=0,"HS",IF(N268=360,"HS",IF(N268=180,"LS","R")))))))</f>
        <v/>
      </c>
      <c r="P268" s="315" t="str">
        <f t="shared" ref="P268:P305" si="94">IF(F268="","",IF(M268="","",SUM((F268-F267)/M268)))</f>
        <v/>
      </c>
      <c r="Q268" s="316" t="str">
        <f t="shared" ref="Q268:Q305" si="95">IF(ISBLANK(F268),"",IF(J268="", "", IF(M268="","",SUM(C268*J268/M268))))</f>
        <v/>
      </c>
      <c r="R268" s="10" t="str">
        <f t="shared" si="87"/>
        <v/>
      </c>
      <c r="S268" s="310" t="str">
        <f t="shared" si="88"/>
        <v/>
      </c>
      <c r="T268" s="9"/>
      <c r="U268" s="8"/>
      <c r="V268" s="197" t="str">
        <f>IF(E268="","",ProjTvdAtBit(E268,F268,G268,H268,D268,W268,X268))</f>
        <v/>
      </c>
      <c r="W268" s="317" t="str">
        <f>IF(E268="","",ProjIncAtBit(F268,J268,C268,M268,AJ268,AK268,AI268,$U$13:$U$505))</f>
        <v/>
      </c>
      <c r="X268" s="412" t="str">
        <f>IF(E268="","",ProjAzmAtBit(F268,G268,J268,C268,M268,AJ268,AK268,N268,O268,AI268,$U$13:$U$505))</f>
        <v/>
      </c>
      <c r="Y268" s="569"/>
      <c r="Z268" s="571"/>
      <c r="AA268" s="468" t="str">
        <f t="shared" si="85"/>
        <v/>
      </c>
      <c r="AB268" s="476" t="str">
        <f t="shared" si="86"/>
        <v/>
      </c>
      <c r="AC268" s="466"/>
      <c r="AD268" s="471"/>
      <c r="AE268" s="472"/>
      <c r="AI268" s="201" t="str">
        <f>IF(E268="","",ProjRollingMotorOut($Q$13:Q268,$M$13:M268))</f>
        <v/>
      </c>
      <c r="AJ268" s="409">
        <f>IF(OR(E268="",D268=""),0,ProjSlideMetersBetween(E268,D268,$R$13:$R$505,$S$13:$S$505,$U$13:$U$505))</f>
        <v>0</v>
      </c>
      <c r="AK268" s="409" t="str">
        <f>IF(U268="","",ProjParseTF(U268))</f>
        <v/>
      </c>
      <c r="AL268" s="213" t="str">
        <f>IF(E268="","",ProjCumN(AL267,E267,F267,G267,E268,F268,G268,FALSE))</f>
        <v/>
      </c>
      <c r="AM268" s="304" t="str">
        <f>IF(E268="","",ProjCumE(AM267,E267,F267,G267,E268,F268,G268,FALSE))</f>
        <v/>
      </c>
      <c r="AN268" s="303" t="str">
        <f t="shared" si="84"/>
        <v/>
      </c>
      <c r="AO268" s="303" t="str">
        <f>IF(E268="","",ProjActiveTargetMdEx(D268,W268,V268,ProjTargets_MD,ProjTargets_INC,ProjTargets_AZM,ProjTargets_TVD,F268,H268))</f>
        <v/>
      </c>
      <c r="AP268" s="201" t="str">
        <f>IF(OR(E268="",E268&lt;$U$2),"",ProjBitN(E268,F268,G268,AL268,D268,W268,X268))</f>
        <v/>
      </c>
      <c r="AQ268" s="201" t="str">
        <f>IF(OR(E268="",E268&lt;$U$2),"",ProjBitE(E268,F268,G268,AM268,D268,W268,X268))</f>
        <v/>
      </c>
      <c r="AR268" s="201" t="str">
        <f t="shared" si="80"/>
        <v/>
      </c>
      <c r="AS268" s="201" t="str">
        <f t="shared" si="81"/>
        <v/>
      </c>
      <c r="AT268" s="201" t="str">
        <f t="shared" si="82"/>
        <v/>
      </c>
    </row>
    <row r="269" spans="2:46" s="203" customFormat="1" ht="15" customHeight="1" x14ac:dyDescent="0.3">
      <c r="B269" s="202" t="str">
        <f t="shared" si="89"/>
        <v/>
      </c>
      <c r="C269" s="308" t="str">
        <f t="shared" ref="C269:C305" si="96">IF(ISBLANK(D269),"",D269-D268)</f>
        <v/>
      </c>
      <c r="D269" s="27"/>
      <c r="E269" s="309" t="str">
        <f t="shared" ref="E269:E305" si="97">IF(D269="","",(ROUND(SUM(D269-B269),2)))</f>
        <v/>
      </c>
      <c r="F269" s="9"/>
      <c r="G269" s="9"/>
      <c r="H269" s="310" t="str">
        <f>IF(ISNUMBER(F269),COS(((F269+F268)/2)*(PI()/180))*(E269-E268)+H268,"")</f>
        <v/>
      </c>
      <c r="I269" s="310" t="str">
        <f t="shared" si="83"/>
        <v xml:space="preserve">  </v>
      </c>
      <c r="J269" s="311" t="str">
        <f>IF(AND(ISNUMBER(E269),ISNUMBER(F269),ISNUMBER(G269)),ACOS(SIN(F268*PI()/180)*SIN(F269*PI()/180)*COS((G269*PI()/180)-(G268*PI()/180))+COS(F268*PI()/180)*COS(F269*PI()/180))*30/(E269-E268)*180/PI(),"")</f>
        <v/>
      </c>
      <c r="K269" s="312" t="str">
        <f>IF(F269=0," ",SUM(F269-F268)/SUM(E269-E268)*30)</f>
        <v xml:space="preserve"> </v>
      </c>
      <c r="L269" s="312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12" t="str">
        <f t="shared" si="91"/>
        <v/>
      </c>
      <c r="N269" s="313" t="str">
        <f>IF(J269=0,"",IF(AND(ISNUMBER(F269),ISNUMBER(J269)),(IF(AND(F269&gt;F268,G269=G268),0,IF(AND(F269&lt;F268,G269=G268),180,IF(AND(G268=0,G269&gt;0),G269,ACOS((C269*K269/30)/(C269*J269/30))*180/PI())))),""))</f>
        <v/>
      </c>
      <c r="O269" s="314" t="str">
        <f>IF(F269="","",IF(N269="","",IF(F269&lt;5,"Mag",IF(L269&lt;0,"L",IF(N269=0,"HS",IF(N269=360,"HS",IF(N269=180,"LS","R")))))))</f>
        <v/>
      </c>
      <c r="P269" s="315" t="str">
        <f>IF(F269="","",IF(M269="","",SUM((F269-F268)/M269)))</f>
        <v/>
      </c>
      <c r="Q269" s="316" t="str">
        <f>IF(ISBLANK(F269),"",IF(J269="", "", IF(M269="","",SUM(C269*J269/M269))))</f>
        <v/>
      </c>
      <c r="R269" s="10" t="str">
        <f t="shared" si="87"/>
        <v/>
      </c>
      <c r="S269" s="310" t="str">
        <f t="shared" si="88"/>
        <v/>
      </c>
      <c r="T269" s="9"/>
      <c r="U269" s="8"/>
      <c r="V269" s="197" t="str">
        <f>IF(E269="","",ProjTvdAtBit(E269,F269,G269,H269,D269,W269,X269))</f>
        <v/>
      </c>
      <c r="W269" s="317" t="str">
        <f>IF(E269="","",ProjIncAtBit(F269,J269,C269,M269,AJ269,AK269,AI269,$U$13:$U$505))</f>
        <v/>
      </c>
      <c r="X269" s="412" t="str">
        <f>IF(E269="","",ProjAzmAtBit(F269,G269,J269,C269,M269,AJ269,AK269,N269,O269,AI269,$U$13:$U$505))</f>
        <v/>
      </c>
      <c r="Y269" s="569"/>
      <c r="Z269" s="571"/>
      <c r="AA269" s="468" t="str">
        <f t="shared" si="85"/>
        <v/>
      </c>
      <c r="AB269" s="476" t="str">
        <f t="shared" si="86"/>
        <v/>
      </c>
      <c r="AC269" s="466"/>
      <c r="AD269" s="471"/>
      <c r="AE269" s="472"/>
      <c r="AI269" s="201" t="str">
        <f>IF(E269="","",ProjRollingMotorOut($Q$13:Q269,$M$13:M269))</f>
        <v/>
      </c>
      <c r="AJ269" s="409">
        <f>IF(OR(E269="",D269=""),0,ProjSlideMetersBetween(E269,D269,$R$13:$R$505,$S$13:$S$505,$U$13:$U$505))</f>
        <v>0</v>
      </c>
      <c r="AK269" s="409" t="str">
        <f>IF(U269="","",ProjParseTF(U269))</f>
        <v/>
      </c>
      <c r="AL269" s="213" t="str">
        <f>IF(E269="","",ProjCumN(AL268,E268,F268,G268,E269,F269,G269,FALSE))</f>
        <v/>
      </c>
      <c r="AM269" s="304" t="str">
        <f>IF(E269="","",ProjCumE(AM268,E268,F268,G268,E269,F269,G269,FALSE))</f>
        <v/>
      </c>
      <c r="AN269" s="303" t="str">
        <f t="shared" si="84"/>
        <v/>
      </c>
      <c r="AO269" s="303" t="str">
        <f>IF(E269="","",ProjActiveTargetMdEx(D269,W269,V269,ProjTargets_MD,ProjTargets_INC,ProjTargets_AZM,ProjTargets_TVD,F269,H269))</f>
        <v/>
      </c>
      <c r="AP269" s="201" t="str">
        <f>IF(OR(E269="",E269&lt;$U$2),"",ProjBitN(E269,F269,G269,AL269,D269,W269,X269))</f>
        <v/>
      </c>
      <c r="AQ269" s="201" t="str">
        <f>IF(OR(E269="",E269&lt;$U$2),"",ProjBitE(E269,F269,G269,AM269,D269,W269,X269))</f>
        <v/>
      </c>
      <c r="AR269" s="201" t="str">
        <f t="shared" ref="AR269:AR305" si="99">_xlfn.SINGLE(IF(OR(E269="",E269&lt;_xlfn.SINGLE(ProjBuildStartMd),AO269=""),"",ProjBurr(D269,W269,X269,AI269,C269,ProjTargets_MD,ProjTargets_INC,ProjTargets_AZM,ProjTargets_TVD,V269)))</f>
        <v/>
      </c>
      <c r="AS269" s="201" t="str">
        <f t="shared" ref="AS269:AS305" si="100">_xlfn.SINGLE(IF(OR(E269="",E269&lt;_xlfn.SINGLE(ProjBuildStartMd),AO269=""),"",ProjMetersToSlide(D269,W269,X269,AI269,C269,ProjTargets_MD,ProjTargets_INC,ProjTargets_AZM,ProjTargets_TVD,V269)))</f>
        <v/>
      </c>
      <c r="AT269" s="201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3" customFormat="1" ht="15" customHeight="1" x14ac:dyDescent="0.3">
      <c r="B270" s="202" t="str">
        <f t="shared" si="89"/>
        <v/>
      </c>
      <c r="C270" s="308" t="str">
        <f t="shared" si="96"/>
        <v/>
      </c>
      <c r="D270" s="27"/>
      <c r="E270" s="309" t="str">
        <f t="shared" si="97"/>
        <v/>
      </c>
      <c r="F270" s="9"/>
      <c r="G270" s="9"/>
      <c r="H270" s="310" t="str">
        <f>IF(ISNUMBER(F270),COS(((F270+F269)/2)*(PI()/180))*(E270-E269)+H269,"")</f>
        <v/>
      </c>
      <c r="I270" s="310" t="str">
        <f t="shared" ref="I270:I305" si="102">IF(ISBLANK(F270),"  ",H270-$R$4)</f>
        <v xml:space="preserve">  </v>
      </c>
      <c r="J270" s="311" t="str">
        <f>IF(AND(ISNUMBER(E270),ISNUMBER(F270),ISNUMBER(G270)),ACOS(SIN(F269*PI()/180)*SIN(F270*PI()/180)*COS((G270*PI()/180)-(G269*PI()/180))+COS(F269*PI()/180)*COS(F270*PI()/180))*30/(E270-E269)*180/PI(),"")</f>
        <v/>
      </c>
      <c r="K270" s="312" t="str">
        <f>IF(F270=0," ",SUM(F270-F269)/SUM(E270-E269)*30)</f>
        <v xml:space="preserve"> </v>
      </c>
      <c r="L270" s="312" t="str">
        <f t="shared" si="98"/>
        <v/>
      </c>
      <c r="M270" s="312" t="str">
        <f t="shared" si="91"/>
        <v/>
      </c>
      <c r="N270" s="313" t="str">
        <f>IF(J270=0,"",IF(AND(ISNUMBER(F270),ISNUMBER(J270)),(IF(AND(F270&gt;F269,G270=G269),0,IF(AND(F270&lt;F269,G270=G269),180,IF(AND(G269=0,G270&gt;0),G270,ACOS((C270*K270/30)/(C270*J270/30))*180/PI())))),""))</f>
        <v/>
      </c>
      <c r="O270" s="314" t="str">
        <f>IF(F270="","",IF(N270="","",IF(F270&lt;5,"Mag",IF(L270&lt;0,"L",IF(N270=0,"HS",IF(N270=360,"HS",IF(N270=180,"LS","R")))))))</f>
        <v/>
      </c>
      <c r="P270" s="315" t="str">
        <f>IF(F270="","",IF(M270="","",SUM((F270-F269)/M270)))</f>
        <v/>
      </c>
      <c r="Q270" s="316" t="str">
        <f>IF(ISBLANK(F270),"",IF(J270="", "", IF(M270="","",SUM(C270*J270/M270))))</f>
        <v/>
      </c>
      <c r="R270" s="10" t="str">
        <f t="shared" si="87"/>
        <v/>
      </c>
      <c r="S270" s="310" t="str">
        <f t="shared" si="88"/>
        <v/>
      </c>
      <c r="T270" s="9"/>
      <c r="U270" s="8"/>
      <c r="V270" s="197" t="str">
        <f>IF(E270="","",ProjTvdAtBit(E270,F270,G270,H270,D270,W270,X270))</f>
        <v/>
      </c>
      <c r="W270" s="317" t="str">
        <f>IF(E270="","",ProjIncAtBit(F270,J270,C270,M270,AJ270,AK270,AI270,$U$13:$U$505))</f>
        <v/>
      </c>
      <c r="X270" s="412" t="str">
        <f>IF(E270="","",ProjAzmAtBit(F270,G270,J270,C270,M270,AJ270,AK270,N270,O270,AI270,$U$13:$U$505))</f>
        <v/>
      </c>
      <c r="Y270" s="569"/>
      <c r="Z270" s="571"/>
      <c r="AA270" s="468" t="str">
        <f t="shared" si="85"/>
        <v/>
      </c>
      <c r="AB270" s="476" t="str">
        <f t="shared" si="86"/>
        <v/>
      </c>
      <c r="AC270" s="466"/>
      <c r="AD270" s="471"/>
      <c r="AE270" s="472"/>
      <c r="AI270" s="201" t="str">
        <f>IF(E270="","",ProjRollingMotorOut($Q$13:Q270,$M$13:M270))</f>
        <v/>
      </c>
      <c r="AJ270" s="409">
        <f>IF(OR(E270="",D270=""),0,ProjSlideMetersBetween(E270,D270,$R$13:$R$505,$S$13:$S$505,$U$13:$U$505))</f>
        <v>0</v>
      </c>
      <c r="AK270" s="409" t="str">
        <f>IF(U270="","",ProjParseTF(U270))</f>
        <v/>
      </c>
      <c r="AL270" s="213" t="str">
        <f>IF(E270="","",ProjCumN(AL269,E269,F269,G269,E270,F270,G270,FALSE))</f>
        <v/>
      </c>
      <c r="AM270" s="304" t="str">
        <f>IF(E270="","",ProjCumE(AM269,E269,F269,G269,E270,F270,G270,FALSE))</f>
        <v/>
      </c>
      <c r="AN270" s="303" t="str">
        <f t="shared" ref="AN270:AN305" si="103">IF(X270="","",X270)</f>
        <v/>
      </c>
      <c r="AO270" s="303" t="str">
        <f>IF(E270="","",ProjActiveTargetMdEx(D270,W270,V270,ProjTargets_MD,ProjTargets_INC,ProjTargets_AZM,ProjTargets_TVD,F270,H270))</f>
        <v/>
      </c>
      <c r="AP270" s="201" t="str">
        <f>IF(OR(E270="",E270&lt;$U$2),"",ProjBitN(E270,F270,G270,AL270,D270,W270,X270))</f>
        <v/>
      </c>
      <c r="AQ270" s="201" t="str">
        <f>IF(OR(E270="",E270&lt;$U$2),"",ProjBitE(E270,F270,G270,AM270,D270,W270,X270))</f>
        <v/>
      </c>
      <c r="AR270" s="201" t="str">
        <f t="shared" si="99"/>
        <v/>
      </c>
      <c r="AS270" s="201" t="str">
        <f t="shared" si="100"/>
        <v/>
      </c>
      <c r="AT270" s="201" t="str">
        <f t="shared" si="101"/>
        <v/>
      </c>
    </row>
    <row r="271" spans="2:46" s="203" customFormat="1" ht="15" customHeight="1" x14ac:dyDescent="0.3">
      <c r="B271" s="202" t="str">
        <f t="shared" si="89"/>
        <v/>
      </c>
      <c r="C271" s="308" t="str">
        <f t="shared" si="96"/>
        <v/>
      </c>
      <c r="D271" s="27"/>
      <c r="E271" s="309" t="str">
        <f t="shared" si="97"/>
        <v/>
      </c>
      <c r="F271" s="9"/>
      <c r="G271" s="9"/>
      <c r="H271" s="310" t="str">
        <f>IF(ISNUMBER(F271),COS(((F271+F270)/2)*(PI()/180))*(E271-E270)+H270,"")</f>
        <v/>
      </c>
      <c r="I271" s="310" t="str">
        <f t="shared" si="102"/>
        <v xml:space="preserve">  </v>
      </c>
      <c r="J271" s="311" t="str">
        <f>IF(AND(ISNUMBER(E271),ISNUMBER(F271),ISNUMBER(G271)),ACOS(SIN(F270*PI()/180)*SIN(F271*PI()/180)*COS((G271*PI()/180)-(G270*PI()/180))+COS(F270*PI()/180)*COS(F271*PI()/180))*30/(E271-E270)*180/PI(),"")</f>
        <v/>
      </c>
      <c r="K271" s="312" t="str">
        <f>IF(F271=0," ",SUM(F271-F270)/SUM(E271-E270)*30)</f>
        <v xml:space="preserve"> </v>
      </c>
      <c r="L271" s="312" t="str">
        <f t="shared" si="98"/>
        <v/>
      </c>
      <c r="M271" s="312" t="str">
        <f t="shared" si="91"/>
        <v/>
      </c>
      <c r="N271" s="313" t="str">
        <f>IF(J271=0,"",IF(AND(ISNUMBER(F271),ISNUMBER(J271)),(IF(AND(F271&gt;F270,G271=G270),0,IF(AND(F271&lt;F270,G271=G270),180,IF(AND(G270=0,G271&gt;0),G271,ACOS((C271*K271/30)/(C271*J271/30))*180/PI())))),""))</f>
        <v/>
      </c>
      <c r="O271" s="314" t="str">
        <f t="shared" si="93"/>
        <v/>
      </c>
      <c r="P271" s="315" t="str">
        <f>IF(F271="","",IF(M271="","",SUM((F271-F270)/M271)))</f>
        <v/>
      </c>
      <c r="Q271" s="316" t="str">
        <f t="shared" si="95"/>
        <v/>
      </c>
      <c r="R271" s="10" t="str">
        <f t="shared" si="87"/>
        <v/>
      </c>
      <c r="S271" s="310" t="str">
        <f t="shared" si="88"/>
        <v/>
      </c>
      <c r="T271" s="9"/>
      <c r="U271" s="8"/>
      <c r="V271" s="197" t="str">
        <f>IF(E271="","",ProjTvdAtBit(E271,F271,G271,H271,D271,W271,X271))</f>
        <v/>
      </c>
      <c r="W271" s="317" t="str">
        <f>IF(E271="","",ProjIncAtBit(F271,J271,C271,M271,AJ271,AK271,AI271,$U$13:$U$505))</f>
        <v/>
      </c>
      <c r="X271" s="412" t="str">
        <f>IF(E271="","",ProjAzmAtBit(F271,G271,J271,C271,M271,AJ271,AK271,N271,O271,AI271,$U$13:$U$505))</f>
        <v/>
      </c>
      <c r="Y271" s="569"/>
      <c r="Z271" s="571"/>
      <c r="AA271" s="468" t="str">
        <f t="shared" si="85"/>
        <v/>
      </c>
      <c r="AB271" s="476" t="str">
        <f t="shared" si="86"/>
        <v/>
      </c>
      <c r="AC271" s="466"/>
      <c r="AD271" s="471"/>
      <c r="AE271" s="472"/>
      <c r="AI271" s="201" t="str">
        <f>IF(E271="","",ProjRollingMotorOut($Q$13:Q271,$M$13:M271))</f>
        <v/>
      </c>
      <c r="AJ271" s="409">
        <f>IF(OR(E271="",D271=""),0,ProjSlideMetersBetween(E271,D271,$R$13:$R$505,$S$13:$S$505,$U$13:$U$505))</f>
        <v>0</v>
      </c>
      <c r="AK271" s="409" t="str">
        <f>IF(U271="","",ProjParseTF(U271))</f>
        <v/>
      </c>
      <c r="AL271" s="213" t="str">
        <f>IF(E271="","",ProjCumN(AL270,E270,F270,G270,E271,F271,G271,FALSE))</f>
        <v/>
      </c>
      <c r="AM271" s="304" t="str">
        <f>IF(E271="","",ProjCumE(AM270,E270,F270,G270,E271,F271,G271,FALSE))</f>
        <v/>
      </c>
      <c r="AN271" s="303" t="str">
        <f t="shared" si="103"/>
        <v/>
      </c>
      <c r="AO271" s="303" t="str">
        <f>IF(E271="","",ProjActiveTargetMdEx(D271,W271,V271,ProjTargets_MD,ProjTargets_INC,ProjTargets_AZM,ProjTargets_TVD,F271,H271))</f>
        <v/>
      </c>
      <c r="AP271" s="201" t="str">
        <f>IF(OR(E271="",E271&lt;$U$2),"",ProjBitN(E271,F271,G271,AL271,D271,W271,X271))</f>
        <v/>
      </c>
      <c r="AQ271" s="201" t="str">
        <f>IF(OR(E271="",E271&lt;$U$2),"",ProjBitE(E271,F271,G271,AM271,D271,W271,X271))</f>
        <v/>
      </c>
      <c r="AR271" s="201" t="str">
        <f t="shared" si="99"/>
        <v/>
      </c>
      <c r="AS271" s="201" t="str">
        <f t="shared" si="100"/>
        <v/>
      </c>
      <c r="AT271" s="201" t="str">
        <f t="shared" si="101"/>
        <v/>
      </c>
    </row>
    <row r="272" spans="2:46" s="203" customFormat="1" ht="15" customHeight="1" x14ac:dyDescent="0.3">
      <c r="B272" s="202" t="str">
        <f t="shared" si="89"/>
        <v/>
      </c>
      <c r="C272" s="308" t="str">
        <f t="shared" si="96"/>
        <v/>
      </c>
      <c r="D272" s="27"/>
      <c r="E272" s="309" t="str">
        <f t="shared" si="97"/>
        <v/>
      </c>
      <c r="F272" s="9"/>
      <c r="G272" s="9"/>
      <c r="H272" s="310" t="str">
        <f t="shared" si="90"/>
        <v/>
      </c>
      <c r="I272" s="310" t="str">
        <f t="shared" si="102"/>
        <v xml:space="preserve">  </v>
      </c>
      <c r="J272" s="311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12" t="str">
        <f t="shared" ref="K272:K304" si="105">IF(F272=0," ",SUM(F272-F271)/SUM(E272-E271)*30)</f>
        <v xml:space="preserve"> </v>
      </c>
      <c r="L272" s="312" t="str">
        <f t="shared" si="98"/>
        <v/>
      </c>
      <c r="M272" s="312" t="str">
        <f t="shared" si="91"/>
        <v/>
      </c>
      <c r="N272" s="313" t="str">
        <f t="shared" si="92"/>
        <v/>
      </c>
      <c r="O272" s="314" t="str">
        <f t="shared" si="93"/>
        <v/>
      </c>
      <c r="P272" s="315" t="str">
        <f t="shared" si="94"/>
        <v/>
      </c>
      <c r="Q272" s="316" t="str">
        <f t="shared" si="95"/>
        <v/>
      </c>
      <c r="R272" s="10" t="str">
        <f t="shared" si="87"/>
        <v/>
      </c>
      <c r="S272" s="310" t="str">
        <f t="shared" si="88"/>
        <v/>
      </c>
      <c r="T272" s="9"/>
      <c r="U272" s="8"/>
      <c r="V272" s="197" t="str">
        <f>IF(E272="","",ProjTvdAtBit(E272,F272,G272,H272,D272,W272,X272))</f>
        <v/>
      </c>
      <c r="W272" s="317" t="str">
        <f>IF(E272="","",ProjIncAtBit(F272,J272,C272,M272,AJ272,AK272,AI272,$U$13:$U$505))</f>
        <v/>
      </c>
      <c r="X272" s="412" t="str">
        <f>IF(E272="","",ProjAzmAtBit(F272,G272,J272,C272,M272,AJ272,AK272,N272,O272,AI272,$U$13:$U$505))</f>
        <v/>
      </c>
      <c r="Y272" s="569"/>
      <c r="Z272" s="571"/>
      <c r="AA272" s="468" t="str">
        <f t="shared" ref="AA272:AA305" si="106">IFERROR(IF(D272="","",IF(COUNT($AC$14:$AC$33)=0,"",IF(D272&lt;_xlfn.AGGREGATE(5,6,$AC$14:$AC$33),"",INDEX($AE$15:$AE$33,MATCH(D272,$AC$14:$AC$33,1))))),"")</f>
        <v/>
      </c>
      <c r="AB272" s="476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466"/>
      <c r="AD272" s="471"/>
      <c r="AE272" s="472"/>
      <c r="AI272" s="201" t="str">
        <f>IF(E272="","",ProjRollingMotorOut($Q$13:Q272,$M$13:M272))</f>
        <v/>
      </c>
      <c r="AJ272" s="409">
        <f>IF(OR(E272="",D272=""),0,ProjSlideMetersBetween(E272,D272,$R$13:$R$505,$S$13:$S$505,$U$13:$U$505))</f>
        <v>0</v>
      </c>
      <c r="AK272" s="409" t="str">
        <f>IF(U272="","",ProjParseTF(U272))</f>
        <v/>
      </c>
      <c r="AL272" s="213" t="str">
        <f>IF(E272="","",ProjCumN(AL271,E271,F271,G271,E272,F272,G272,FALSE))</f>
        <v/>
      </c>
      <c r="AM272" s="304" t="str">
        <f>IF(E272="","",ProjCumE(AM271,E271,F271,G271,E272,F272,G272,FALSE))</f>
        <v/>
      </c>
      <c r="AN272" s="303" t="str">
        <f t="shared" si="103"/>
        <v/>
      </c>
      <c r="AO272" s="303" t="str">
        <f>IF(E272="","",ProjActiveTargetMdEx(D272,W272,V272,ProjTargets_MD,ProjTargets_INC,ProjTargets_AZM,ProjTargets_TVD,F272,H272))</f>
        <v/>
      </c>
      <c r="AP272" s="201" t="str">
        <f>IF(OR(E272="",E272&lt;$U$2),"",ProjBitN(E272,F272,G272,AL272,D272,W272,X272))</f>
        <v/>
      </c>
      <c r="AQ272" s="201" t="str">
        <f>IF(OR(E272="",E272&lt;$U$2),"",ProjBitE(E272,F272,G272,AM272,D272,W272,X272))</f>
        <v/>
      </c>
      <c r="AR272" s="201" t="str">
        <f t="shared" si="99"/>
        <v/>
      </c>
      <c r="AS272" s="201" t="str">
        <f t="shared" si="100"/>
        <v/>
      </c>
      <c r="AT272" s="201" t="str">
        <f t="shared" si="101"/>
        <v/>
      </c>
    </row>
    <row r="273" spans="2:46" s="203" customFormat="1" ht="15" customHeight="1" x14ac:dyDescent="0.3">
      <c r="B273" s="202" t="str">
        <f t="shared" si="89"/>
        <v/>
      </c>
      <c r="C273" s="308" t="str">
        <f t="shared" si="96"/>
        <v/>
      </c>
      <c r="D273" s="27"/>
      <c r="E273" s="309" t="str">
        <f t="shared" si="97"/>
        <v/>
      </c>
      <c r="F273" s="9"/>
      <c r="G273" s="9"/>
      <c r="H273" s="310" t="str">
        <f t="shared" si="90"/>
        <v/>
      </c>
      <c r="I273" s="310" t="str">
        <f t="shared" si="102"/>
        <v xml:space="preserve">  </v>
      </c>
      <c r="J273" s="311" t="str">
        <f t="shared" si="104"/>
        <v/>
      </c>
      <c r="K273" s="312" t="str">
        <f t="shared" si="105"/>
        <v xml:space="preserve"> </v>
      </c>
      <c r="L273" s="312" t="str">
        <f t="shared" si="98"/>
        <v/>
      </c>
      <c r="M273" s="312" t="str">
        <f t="shared" si="91"/>
        <v/>
      </c>
      <c r="N273" s="313" t="str">
        <f t="shared" si="92"/>
        <v/>
      </c>
      <c r="O273" s="314" t="str">
        <f t="shared" si="93"/>
        <v/>
      </c>
      <c r="P273" s="315" t="str">
        <f t="shared" si="94"/>
        <v/>
      </c>
      <c r="Q273" s="316" t="str">
        <f t="shared" si="95"/>
        <v/>
      </c>
      <c r="R273" s="10" t="str">
        <f t="shared" ref="R273:R297" si="108">IF(T273="", "", D273)</f>
        <v/>
      </c>
      <c r="S273" s="310" t="str">
        <f t="shared" si="88"/>
        <v/>
      </c>
      <c r="T273" s="9"/>
      <c r="U273" s="8"/>
      <c r="V273" s="197" t="str">
        <f>IF(E273="","",ProjTvdAtBit(E273,F273,G273,H273,D273,W273,X273))</f>
        <v/>
      </c>
      <c r="W273" s="317" t="str">
        <f>IF(E273="","",ProjIncAtBit(F273,J273,C273,M273,AJ273,AK273,AI273,$U$13:$U$505))</f>
        <v/>
      </c>
      <c r="X273" s="412" t="str">
        <f>IF(E273="","",ProjAzmAtBit(F273,G273,J273,C273,M273,AJ273,AK273,N273,O273,AI273,$U$13:$U$505))</f>
        <v/>
      </c>
      <c r="Y273" s="569"/>
      <c r="Z273" s="571"/>
      <c r="AA273" s="468" t="str">
        <f t="shared" si="106"/>
        <v/>
      </c>
      <c r="AB273" s="476" t="str">
        <f t="shared" si="107"/>
        <v/>
      </c>
      <c r="AC273" s="466"/>
      <c r="AD273" s="471"/>
      <c r="AE273" s="472"/>
      <c r="AI273" s="201" t="str">
        <f>IF(E273="","",ProjRollingMotorOut($Q$13:Q273,$M$13:M273))</f>
        <v/>
      </c>
      <c r="AJ273" s="409">
        <f>IF(OR(E273="",D273=""),0,ProjSlideMetersBetween(E273,D273,$R$13:$R$505,$S$13:$S$505,$U$13:$U$505))</f>
        <v>0</v>
      </c>
      <c r="AK273" s="409" t="str">
        <f>IF(U273="","",ProjParseTF(U273))</f>
        <v/>
      </c>
      <c r="AL273" s="213" t="str">
        <f>IF(E273="","",ProjCumN(AL272,E272,F272,G272,E273,F273,G273,FALSE))</f>
        <v/>
      </c>
      <c r="AM273" s="304" t="str">
        <f>IF(E273="","",ProjCumE(AM272,E272,F272,G272,E273,F273,G273,FALSE))</f>
        <v/>
      </c>
      <c r="AN273" s="303" t="str">
        <f t="shared" si="103"/>
        <v/>
      </c>
      <c r="AO273" s="303" t="str">
        <f>IF(E273="","",ProjActiveTargetMdEx(D273,W273,V273,ProjTargets_MD,ProjTargets_INC,ProjTargets_AZM,ProjTargets_TVD,F273,H273))</f>
        <v/>
      </c>
      <c r="AP273" s="201" t="str">
        <f>IF(OR(E273="",E273&lt;$U$2),"",ProjBitN(E273,F273,G273,AL273,D273,W273,X273))</f>
        <v/>
      </c>
      <c r="AQ273" s="201" t="str">
        <f>IF(OR(E273="",E273&lt;$U$2),"",ProjBitE(E273,F273,G273,AM273,D273,W273,X273))</f>
        <v/>
      </c>
      <c r="AR273" s="201" t="str">
        <f t="shared" si="99"/>
        <v/>
      </c>
      <c r="AS273" s="201" t="str">
        <f t="shared" si="100"/>
        <v/>
      </c>
      <c r="AT273" s="201" t="str">
        <f t="shared" si="101"/>
        <v/>
      </c>
    </row>
    <row r="274" spans="2:46" s="203" customFormat="1" ht="15" customHeight="1" x14ac:dyDescent="0.3">
      <c r="B274" s="202" t="str">
        <f t="shared" si="89"/>
        <v/>
      </c>
      <c r="C274" s="308" t="str">
        <f t="shared" si="96"/>
        <v/>
      </c>
      <c r="D274" s="27"/>
      <c r="E274" s="309" t="str">
        <f t="shared" si="97"/>
        <v/>
      </c>
      <c r="F274" s="9"/>
      <c r="G274" s="9"/>
      <c r="H274" s="310" t="str">
        <f t="shared" si="90"/>
        <v/>
      </c>
      <c r="I274" s="310" t="str">
        <f t="shared" si="102"/>
        <v xml:space="preserve">  </v>
      </c>
      <c r="J274" s="311" t="str">
        <f t="shared" si="104"/>
        <v/>
      </c>
      <c r="K274" s="312" t="str">
        <f t="shared" si="105"/>
        <v xml:space="preserve"> </v>
      </c>
      <c r="L274" s="312" t="str">
        <f t="shared" si="98"/>
        <v/>
      </c>
      <c r="M274" s="312" t="str">
        <f t="shared" si="91"/>
        <v/>
      </c>
      <c r="N274" s="313" t="str">
        <f t="shared" si="92"/>
        <v/>
      </c>
      <c r="O274" s="314" t="str">
        <f t="shared" si="93"/>
        <v/>
      </c>
      <c r="P274" s="315" t="str">
        <f t="shared" si="94"/>
        <v/>
      </c>
      <c r="Q274" s="316" t="str">
        <f t="shared" si="95"/>
        <v/>
      </c>
      <c r="R274" s="10" t="str">
        <f t="shared" si="108"/>
        <v/>
      </c>
      <c r="S274" s="310" t="str">
        <f t="shared" si="88"/>
        <v/>
      </c>
      <c r="T274" s="9"/>
      <c r="U274" s="8"/>
      <c r="V274" s="197" t="str">
        <f>IF(E274="","",ProjTvdAtBit(E274,F274,G274,H274,D274,W274,X274))</f>
        <v/>
      </c>
      <c r="W274" s="317" t="str">
        <f>IF(E274="","",ProjIncAtBit(F274,J274,C274,M274,AJ274,AK274,AI274,$U$13:$U$505))</f>
        <v/>
      </c>
      <c r="X274" s="412" t="str">
        <f>IF(E274="","",ProjAzmAtBit(F274,G274,J274,C274,M274,AJ274,AK274,N274,O274,AI274,$U$13:$U$505))</f>
        <v/>
      </c>
      <c r="Y274" s="569"/>
      <c r="Z274" s="571"/>
      <c r="AA274" s="468" t="str">
        <f t="shared" si="106"/>
        <v/>
      </c>
      <c r="AB274" s="476" t="str">
        <f t="shared" si="107"/>
        <v/>
      </c>
      <c r="AC274" s="466"/>
      <c r="AD274" s="471"/>
      <c r="AE274" s="472"/>
      <c r="AI274" s="201" t="str">
        <f>IF(E274="","",ProjRollingMotorOut($Q$13:Q274,$M$13:M274))</f>
        <v/>
      </c>
      <c r="AJ274" s="409">
        <f>IF(OR(E274="",D274=""),0,ProjSlideMetersBetween(E274,D274,$R$13:$R$505,$S$13:$S$505,$U$13:$U$505))</f>
        <v>0</v>
      </c>
      <c r="AK274" s="409" t="str">
        <f>IF(U274="","",ProjParseTF(U274))</f>
        <v/>
      </c>
      <c r="AL274" s="213" t="str">
        <f>IF(E274="","",ProjCumN(AL273,E273,F273,G273,E274,F274,G274,FALSE))</f>
        <v/>
      </c>
      <c r="AM274" s="304" t="str">
        <f>IF(E274="","",ProjCumE(AM273,E273,F273,G273,E274,F274,G274,FALSE))</f>
        <v/>
      </c>
      <c r="AN274" s="303" t="str">
        <f t="shared" si="103"/>
        <v/>
      </c>
      <c r="AO274" s="303" t="str">
        <f>IF(E274="","",ProjActiveTargetMdEx(D274,W274,V274,ProjTargets_MD,ProjTargets_INC,ProjTargets_AZM,ProjTargets_TVD,F274,H274))</f>
        <v/>
      </c>
      <c r="AP274" s="201" t="str">
        <f>IF(OR(E274="",E274&lt;$U$2),"",ProjBitN(E274,F274,G274,AL274,D274,W274,X274))</f>
        <v/>
      </c>
      <c r="AQ274" s="201" t="str">
        <f>IF(OR(E274="",E274&lt;$U$2),"",ProjBitE(E274,F274,G274,AM274,D274,W274,X274))</f>
        <v/>
      </c>
      <c r="AR274" s="201" t="str">
        <f t="shared" si="99"/>
        <v/>
      </c>
      <c r="AS274" s="201" t="str">
        <f t="shared" si="100"/>
        <v/>
      </c>
      <c r="AT274" s="201" t="str">
        <f t="shared" si="101"/>
        <v/>
      </c>
    </row>
    <row r="275" spans="2:46" s="203" customFormat="1" ht="15" customHeight="1" x14ac:dyDescent="0.3">
      <c r="B275" s="202" t="str">
        <f t="shared" si="89"/>
        <v/>
      </c>
      <c r="C275" s="308" t="str">
        <f t="shared" si="96"/>
        <v/>
      </c>
      <c r="D275" s="27"/>
      <c r="E275" s="309" t="str">
        <f t="shared" si="97"/>
        <v/>
      </c>
      <c r="F275" s="9"/>
      <c r="G275" s="9"/>
      <c r="H275" s="310" t="str">
        <f t="shared" si="90"/>
        <v/>
      </c>
      <c r="I275" s="310" t="str">
        <f t="shared" si="102"/>
        <v xml:space="preserve">  </v>
      </c>
      <c r="J275" s="311" t="str">
        <f t="shared" si="104"/>
        <v/>
      </c>
      <c r="K275" s="312" t="str">
        <f t="shared" si="105"/>
        <v xml:space="preserve"> </v>
      </c>
      <c r="L275" s="312" t="str">
        <f t="shared" si="98"/>
        <v/>
      </c>
      <c r="M275" s="312" t="str">
        <f t="shared" si="91"/>
        <v/>
      </c>
      <c r="N275" s="313" t="str">
        <f t="shared" si="92"/>
        <v/>
      </c>
      <c r="O275" s="314" t="str">
        <f t="shared" si="93"/>
        <v/>
      </c>
      <c r="P275" s="315" t="str">
        <f t="shared" si="94"/>
        <v/>
      </c>
      <c r="Q275" s="316" t="str">
        <f t="shared" si="95"/>
        <v/>
      </c>
      <c r="R275" s="10" t="str">
        <f t="shared" si="108"/>
        <v/>
      </c>
      <c r="S275" s="310" t="str">
        <f t="shared" si="88"/>
        <v/>
      </c>
      <c r="T275" s="9"/>
      <c r="U275" s="8"/>
      <c r="V275" s="197" t="str">
        <f>IF(E275="","",ProjTvdAtBit(E275,F275,G275,H275,D275,W275,X275))</f>
        <v/>
      </c>
      <c r="W275" s="317" t="str">
        <f>IF(E275="","",ProjIncAtBit(F275,J275,C275,M275,AJ275,AK275,AI275,$U$13:$U$505))</f>
        <v/>
      </c>
      <c r="X275" s="412" t="str">
        <f>IF(E275="","",ProjAzmAtBit(F275,G275,J275,C275,M275,AJ275,AK275,N275,O275,AI275,$U$13:$U$505))</f>
        <v/>
      </c>
      <c r="Y275" s="569"/>
      <c r="Z275" s="571"/>
      <c r="AA275" s="468" t="str">
        <f t="shared" si="106"/>
        <v/>
      </c>
      <c r="AB275" s="476" t="str">
        <f t="shared" si="107"/>
        <v/>
      </c>
      <c r="AC275" s="466"/>
      <c r="AD275" s="471"/>
      <c r="AE275" s="472"/>
      <c r="AI275" s="201" t="str">
        <f>IF(E275="","",ProjRollingMotorOut($Q$13:Q275,$M$13:M275))</f>
        <v/>
      </c>
      <c r="AJ275" s="409">
        <f>IF(OR(E275="",D275=""),0,ProjSlideMetersBetween(E275,D275,$R$13:$R$505,$S$13:$S$505,$U$13:$U$505))</f>
        <v>0</v>
      </c>
      <c r="AK275" s="409" t="str">
        <f>IF(U275="","",ProjParseTF(U275))</f>
        <v/>
      </c>
      <c r="AL275" s="213" t="str">
        <f>IF(E275="","",ProjCumN(AL274,E274,F274,G274,E275,F275,G275,FALSE))</f>
        <v/>
      </c>
      <c r="AM275" s="304" t="str">
        <f>IF(E275="","",ProjCumE(AM274,E274,F274,G274,E275,F275,G275,FALSE))</f>
        <v/>
      </c>
      <c r="AN275" s="303" t="str">
        <f t="shared" si="103"/>
        <v/>
      </c>
      <c r="AO275" s="303" t="str">
        <f>IF(E275="","",ProjActiveTargetMdEx(D275,W275,V275,ProjTargets_MD,ProjTargets_INC,ProjTargets_AZM,ProjTargets_TVD,F275,H275))</f>
        <v/>
      </c>
      <c r="AP275" s="201" t="str">
        <f>IF(OR(E275="",E275&lt;$U$2),"",ProjBitN(E275,F275,G275,AL275,D275,W275,X275))</f>
        <v/>
      </c>
      <c r="AQ275" s="201" t="str">
        <f>IF(OR(E275="",E275&lt;$U$2),"",ProjBitE(E275,F275,G275,AM275,D275,W275,X275))</f>
        <v/>
      </c>
      <c r="AR275" s="201" t="str">
        <f t="shared" si="99"/>
        <v/>
      </c>
      <c r="AS275" s="201" t="str">
        <f t="shared" si="100"/>
        <v/>
      </c>
      <c r="AT275" s="201" t="str">
        <f t="shared" si="101"/>
        <v/>
      </c>
    </row>
    <row r="276" spans="2:46" s="203" customFormat="1" ht="15" customHeight="1" x14ac:dyDescent="0.3">
      <c r="B276" s="202" t="str">
        <f t="shared" si="89"/>
        <v/>
      </c>
      <c r="C276" s="308" t="str">
        <f t="shared" si="96"/>
        <v/>
      </c>
      <c r="D276" s="27"/>
      <c r="E276" s="309" t="str">
        <f t="shared" si="97"/>
        <v/>
      </c>
      <c r="F276" s="9"/>
      <c r="G276" s="9"/>
      <c r="H276" s="310" t="str">
        <f t="shared" si="90"/>
        <v/>
      </c>
      <c r="I276" s="310" t="str">
        <f t="shared" si="102"/>
        <v xml:space="preserve">  </v>
      </c>
      <c r="J276" s="311" t="str">
        <f t="shared" si="104"/>
        <v/>
      </c>
      <c r="K276" s="312" t="str">
        <f t="shared" si="105"/>
        <v xml:space="preserve"> </v>
      </c>
      <c r="L276" s="312" t="str">
        <f t="shared" si="98"/>
        <v/>
      </c>
      <c r="M276" s="312" t="str">
        <f t="shared" si="91"/>
        <v/>
      </c>
      <c r="N276" s="313" t="str">
        <f t="shared" si="92"/>
        <v/>
      </c>
      <c r="O276" s="314" t="str">
        <f t="shared" si="93"/>
        <v/>
      </c>
      <c r="P276" s="315" t="str">
        <f t="shared" si="94"/>
        <v/>
      </c>
      <c r="Q276" s="316" t="str">
        <f t="shared" si="95"/>
        <v/>
      </c>
      <c r="R276" s="10" t="str">
        <f t="shared" si="108"/>
        <v/>
      </c>
      <c r="S276" s="310" t="str">
        <f t="shared" si="88"/>
        <v/>
      </c>
      <c r="T276" s="9"/>
      <c r="U276" s="8"/>
      <c r="V276" s="197" t="str">
        <f>IF(E276="","",ProjTvdAtBit(E276,F276,G276,H276,D276,W276,X276))</f>
        <v/>
      </c>
      <c r="W276" s="317" t="str">
        <f>IF(E276="","",ProjIncAtBit(F276,J276,C276,M276,AJ276,AK276,AI276,$U$13:$U$505))</f>
        <v/>
      </c>
      <c r="X276" s="412" t="str">
        <f>IF(E276="","",ProjAzmAtBit(F276,G276,J276,C276,M276,AJ276,AK276,N276,O276,AI276,$U$13:$U$505))</f>
        <v/>
      </c>
      <c r="Y276" s="569"/>
      <c r="Z276" s="571"/>
      <c r="AA276" s="468" t="str">
        <f t="shared" si="106"/>
        <v/>
      </c>
      <c r="AB276" s="476" t="str">
        <f t="shared" si="107"/>
        <v/>
      </c>
      <c r="AC276" s="466"/>
      <c r="AD276" s="471"/>
      <c r="AE276" s="472"/>
      <c r="AI276" s="201" t="str">
        <f>IF(E276="","",ProjRollingMotorOut($Q$13:Q276,$M$13:M276))</f>
        <v/>
      </c>
      <c r="AJ276" s="409">
        <f>IF(OR(E276="",D276=""),0,ProjSlideMetersBetween(E276,D276,$R$13:$R$505,$S$13:$S$505,$U$13:$U$505))</f>
        <v>0</v>
      </c>
      <c r="AK276" s="409" t="str">
        <f>IF(U276="","",ProjParseTF(U276))</f>
        <v/>
      </c>
      <c r="AL276" s="213" t="str">
        <f>IF(E276="","",ProjCumN(AL275,E275,F275,G275,E276,F276,G276,FALSE))</f>
        <v/>
      </c>
      <c r="AM276" s="304" t="str">
        <f>IF(E276="","",ProjCumE(AM275,E275,F275,G275,E276,F276,G276,FALSE))</f>
        <v/>
      </c>
      <c r="AN276" s="303" t="str">
        <f t="shared" si="103"/>
        <v/>
      </c>
      <c r="AO276" s="303" t="str">
        <f>IF(E276="","",ProjActiveTargetMdEx(D276,W276,V276,ProjTargets_MD,ProjTargets_INC,ProjTargets_AZM,ProjTargets_TVD,F276,H276))</f>
        <v/>
      </c>
      <c r="AP276" s="201" t="str">
        <f>IF(OR(E276="",E276&lt;$U$2),"",ProjBitN(E276,F276,G276,AL276,D276,W276,X276))</f>
        <v/>
      </c>
      <c r="AQ276" s="201" t="str">
        <f>IF(OR(E276="",E276&lt;$U$2),"",ProjBitE(E276,F276,G276,AM276,D276,W276,X276))</f>
        <v/>
      </c>
      <c r="AR276" s="201" t="str">
        <f t="shared" si="99"/>
        <v/>
      </c>
      <c r="AS276" s="201" t="str">
        <f t="shared" si="100"/>
        <v/>
      </c>
      <c r="AT276" s="201" t="str">
        <f t="shared" si="101"/>
        <v/>
      </c>
    </row>
    <row r="277" spans="2:46" s="203" customFormat="1" ht="15" customHeight="1" x14ac:dyDescent="0.3">
      <c r="B277" s="202" t="str">
        <f t="shared" si="89"/>
        <v/>
      </c>
      <c r="C277" s="308" t="str">
        <f t="shared" si="96"/>
        <v/>
      </c>
      <c r="D277" s="27"/>
      <c r="E277" s="309" t="str">
        <f t="shared" si="97"/>
        <v/>
      </c>
      <c r="F277" s="9"/>
      <c r="G277" s="9"/>
      <c r="H277" s="310" t="str">
        <f t="shared" si="90"/>
        <v/>
      </c>
      <c r="I277" s="310" t="str">
        <f t="shared" si="102"/>
        <v xml:space="preserve">  </v>
      </c>
      <c r="J277" s="311" t="str">
        <f t="shared" si="104"/>
        <v/>
      </c>
      <c r="K277" s="312" t="str">
        <f t="shared" si="105"/>
        <v xml:space="preserve"> </v>
      </c>
      <c r="L277" s="312" t="str">
        <f t="shared" si="98"/>
        <v/>
      </c>
      <c r="M277" s="312" t="str">
        <f t="shared" si="91"/>
        <v/>
      </c>
      <c r="N277" s="313" t="str">
        <f t="shared" si="92"/>
        <v/>
      </c>
      <c r="O277" s="314" t="str">
        <f t="shared" si="93"/>
        <v/>
      </c>
      <c r="P277" s="315" t="str">
        <f t="shared" si="94"/>
        <v/>
      </c>
      <c r="Q277" s="316" t="str">
        <f t="shared" si="95"/>
        <v/>
      </c>
      <c r="R277" s="10" t="str">
        <f t="shared" si="108"/>
        <v/>
      </c>
      <c r="S277" s="310" t="str">
        <f t="shared" si="88"/>
        <v/>
      </c>
      <c r="T277" s="9"/>
      <c r="U277" s="8"/>
      <c r="V277" s="197" t="str">
        <f>IF(E277="","",ProjTvdAtBit(E277,F277,G277,H277,D277,W277,X277))</f>
        <v/>
      </c>
      <c r="W277" s="317" t="str">
        <f>IF(E277="","",ProjIncAtBit(F277,J277,C277,M277,AJ277,AK277,AI277,$U$13:$U$505))</f>
        <v/>
      </c>
      <c r="X277" s="412" t="str">
        <f>IF(E277="","",ProjAzmAtBit(F277,G277,J277,C277,M277,AJ277,AK277,N277,O277,AI277,$U$13:$U$505))</f>
        <v/>
      </c>
      <c r="Y277" s="569"/>
      <c r="Z277" s="571"/>
      <c r="AA277" s="468" t="str">
        <f t="shared" si="106"/>
        <v/>
      </c>
      <c r="AB277" s="476" t="str">
        <f t="shared" si="107"/>
        <v/>
      </c>
      <c r="AC277" s="466"/>
      <c r="AD277" s="471"/>
      <c r="AE277" s="472"/>
      <c r="AI277" s="201" t="str">
        <f>IF(E277="","",ProjRollingMotorOut($Q$13:Q277,$M$13:M277))</f>
        <v/>
      </c>
      <c r="AJ277" s="409">
        <f>IF(OR(E277="",D277=""),0,ProjSlideMetersBetween(E277,D277,$R$13:$R$505,$S$13:$S$505,$U$13:$U$505))</f>
        <v>0</v>
      </c>
      <c r="AK277" s="409" t="str">
        <f>IF(U277="","",ProjParseTF(U277))</f>
        <v/>
      </c>
      <c r="AL277" s="213" t="str">
        <f>IF(E277="","",ProjCumN(AL276,E276,F276,G276,E277,F277,G277,FALSE))</f>
        <v/>
      </c>
      <c r="AM277" s="304" t="str">
        <f>IF(E277="","",ProjCumE(AM276,E276,F276,G276,E277,F277,G277,FALSE))</f>
        <v/>
      </c>
      <c r="AN277" s="303" t="str">
        <f t="shared" si="103"/>
        <v/>
      </c>
      <c r="AO277" s="303" t="str">
        <f>IF(E277="","",ProjActiveTargetMdEx(D277,W277,V277,ProjTargets_MD,ProjTargets_INC,ProjTargets_AZM,ProjTargets_TVD,F277,H277))</f>
        <v/>
      </c>
      <c r="AP277" s="201" t="str">
        <f>IF(OR(E277="",E277&lt;$U$2),"",ProjBitN(E277,F277,G277,AL277,D277,W277,X277))</f>
        <v/>
      </c>
      <c r="AQ277" s="201" t="str">
        <f>IF(OR(E277="",E277&lt;$U$2),"",ProjBitE(E277,F277,G277,AM277,D277,W277,X277))</f>
        <v/>
      </c>
      <c r="AR277" s="201" t="str">
        <f t="shared" si="99"/>
        <v/>
      </c>
      <c r="AS277" s="201" t="str">
        <f t="shared" si="100"/>
        <v/>
      </c>
      <c r="AT277" s="201" t="str">
        <f t="shared" si="101"/>
        <v/>
      </c>
    </row>
    <row r="278" spans="2:46" s="203" customFormat="1" ht="15" customHeight="1" x14ac:dyDescent="0.3">
      <c r="B278" s="202" t="str">
        <f t="shared" si="89"/>
        <v/>
      </c>
      <c r="C278" s="308" t="str">
        <f t="shared" si="96"/>
        <v/>
      </c>
      <c r="D278" s="27"/>
      <c r="E278" s="309" t="str">
        <f t="shared" si="97"/>
        <v/>
      </c>
      <c r="F278" s="9"/>
      <c r="G278" s="9"/>
      <c r="H278" s="310" t="str">
        <f t="shared" si="90"/>
        <v/>
      </c>
      <c r="I278" s="310" t="str">
        <f t="shared" si="102"/>
        <v xml:space="preserve">  </v>
      </c>
      <c r="J278" s="311" t="str">
        <f t="shared" si="104"/>
        <v/>
      </c>
      <c r="K278" s="312" t="str">
        <f t="shared" si="105"/>
        <v xml:space="preserve"> </v>
      </c>
      <c r="L278" s="312" t="str">
        <f t="shared" si="98"/>
        <v/>
      </c>
      <c r="M278" s="312" t="str">
        <f t="shared" si="91"/>
        <v/>
      </c>
      <c r="N278" s="313" t="str">
        <f t="shared" si="92"/>
        <v/>
      </c>
      <c r="O278" s="314" t="str">
        <f t="shared" si="93"/>
        <v/>
      </c>
      <c r="P278" s="315" t="str">
        <f t="shared" si="94"/>
        <v/>
      </c>
      <c r="Q278" s="316" t="str">
        <f t="shared" si="95"/>
        <v/>
      </c>
      <c r="R278" s="10" t="str">
        <f t="shared" si="108"/>
        <v/>
      </c>
      <c r="S278" s="310" t="str">
        <f t="shared" si="88"/>
        <v/>
      </c>
      <c r="T278" s="9"/>
      <c r="U278" s="8"/>
      <c r="V278" s="197" t="str">
        <f>IF(E278="","",ProjTvdAtBit(E278,F278,G278,H278,D278,W278,X278))</f>
        <v/>
      </c>
      <c r="W278" s="317" t="str">
        <f>IF(E278="","",ProjIncAtBit(F278,J278,C278,M278,AJ278,AK278,AI278,$U$13:$U$505))</f>
        <v/>
      </c>
      <c r="X278" s="412" t="str">
        <f>IF(E278="","",ProjAzmAtBit(F278,G278,J278,C278,M278,AJ278,AK278,N278,O278,AI278,$U$13:$U$505))</f>
        <v/>
      </c>
      <c r="Y278" s="569"/>
      <c r="Z278" s="571"/>
      <c r="AA278" s="468" t="str">
        <f t="shared" si="106"/>
        <v/>
      </c>
      <c r="AB278" s="476" t="str">
        <f t="shared" si="107"/>
        <v/>
      </c>
      <c r="AC278" s="466"/>
      <c r="AD278" s="471"/>
      <c r="AE278" s="472"/>
      <c r="AI278" s="201" t="str">
        <f>IF(E278="","",ProjRollingMotorOut($Q$13:Q278,$M$13:M278))</f>
        <v/>
      </c>
      <c r="AJ278" s="409">
        <f>IF(OR(E278="",D278=""),0,ProjSlideMetersBetween(E278,D278,$R$13:$R$505,$S$13:$S$505,$U$13:$U$505))</f>
        <v>0</v>
      </c>
      <c r="AK278" s="409" t="str">
        <f>IF(U278="","",ProjParseTF(U278))</f>
        <v/>
      </c>
      <c r="AL278" s="213" t="str">
        <f>IF(E278="","",ProjCumN(AL277,E277,F277,G277,E278,F278,G278,FALSE))</f>
        <v/>
      </c>
      <c r="AM278" s="304" t="str">
        <f>IF(E278="","",ProjCumE(AM277,E277,F277,G277,E278,F278,G278,FALSE))</f>
        <v/>
      </c>
      <c r="AN278" s="303" t="str">
        <f t="shared" si="103"/>
        <v/>
      </c>
      <c r="AO278" s="303" t="str">
        <f>IF(E278="","",ProjActiveTargetMdEx(D278,W278,V278,ProjTargets_MD,ProjTargets_INC,ProjTargets_AZM,ProjTargets_TVD,F278,H278))</f>
        <v/>
      </c>
      <c r="AP278" s="201" t="str">
        <f>IF(OR(E278="",E278&lt;$U$2),"",ProjBitN(E278,F278,G278,AL278,D278,W278,X278))</f>
        <v/>
      </c>
      <c r="AQ278" s="201" t="str">
        <f>IF(OR(E278="",E278&lt;$U$2),"",ProjBitE(E278,F278,G278,AM278,D278,W278,X278))</f>
        <v/>
      </c>
      <c r="AR278" s="201" t="str">
        <f t="shared" si="99"/>
        <v/>
      </c>
      <c r="AS278" s="201" t="str">
        <f t="shared" si="100"/>
        <v/>
      </c>
      <c r="AT278" s="201" t="str">
        <f t="shared" si="101"/>
        <v/>
      </c>
    </row>
    <row r="279" spans="2:46" s="203" customFormat="1" ht="15" customHeight="1" x14ac:dyDescent="0.3">
      <c r="B279" s="202" t="str">
        <f t="shared" si="89"/>
        <v/>
      </c>
      <c r="C279" s="308" t="str">
        <f t="shared" si="96"/>
        <v/>
      </c>
      <c r="D279" s="27"/>
      <c r="E279" s="309" t="str">
        <f t="shared" si="97"/>
        <v/>
      </c>
      <c r="F279" s="9"/>
      <c r="G279" s="9"/>
      <c r="H279" s="310" t="str">
        <f t="shared" si="90"/>
        <v/>
      </c>
      <c r="I279" s="310" t="str">
        <f t="shared" si="102"/>
        <v xml:space="preserve">  </v>
      </c>
      <c r="J279" s="311" t="str">
        <f t="shared" si="104"/>
        <v/>
      </c>
      <c r="K279" s="312" t="str">
        <f t="shared" si="105"/>
        <v xml:space="preserve"> </v>
      </c>
      <c r="L279" s="312" t="str">
        <f t="shared" si="98"/>
        <v/>
      </c>
      <c r="M279" s="312" t="str">
        <f t="shared" si="91"/>
        <v/>
      </c>
      <c r="N279" s="313" t="str">
        <f t="shared" si="92"/>
        <v/>
      </c>
      <c r="O279" s="314" t="str">
        <f t="shared" si="93"/>
        <v/>
      </c>
      <c r="P279" s="315" t="str">
        <f t="shared" si="94"/>
        <v/>
      </c>
      <c r="Q279" s="316" t="str">
        <f t="shared" si="95"/>
        <v/>
      </c>
      <c r="R279" s="10" t="str">
        <f t="shared" si="108"/>
        <v/>
      </c>
      <c r="S279" s="310" t="str">
        <f t="shared" si="88"/>
        <v/>
      </c>
      <c r="T279" s="9"/>
      <c r="U279" s="8"/>
      <c r="V279" s="197" t="str">
        <f>IF(E279="","",ProjTvdAtBit(E279,F279,G279,H279,D279,W279,X279))</f>
        <v/>
      </c>
      <c r="W279" s="317" t="str">
        <f>IF(E279="","",ProjIncAtBit(F279,J279,C279,M279,AJ279,AK279,AI279,$U$13:$U$505))</f>
        <v/>
      </c>
      <c r="X279" s="412" t="str">
        <f>IF(E279="","",ProjAzmAtBit(F279,G279,J279,C279,M279,AJ279,AK279,N279,O279,AI279,$U$13:$U$505))</f>
        <v/>
      </c>
      <c r="Y279" s="569"/>
      <c r="Z279" s="571"/>
      <c r="AA279" s="468" t="str">
        <f t="shared" si="106"/>
        <v/>
      </c>
      <c r="AB279" s="476" t="str">
        <f t="shared" si="107"/>
        <v/>
      </c>
      <c r="AC279" s="466"/>
      <c r="AD279" s="471"/>
      <c r="AE279" s="472"/>
      <c r="AI279" s="201" t="str">
        <f>IF(E279="","",ProjRollingMotorOut($Q$13:Q279,$M$13:M279))</f>
        <v/>
      </c>
      <c r="AJ279" s="409">
        <f>IF(OR(E279="",D279=""),0,ProjSlideMetersBetween(E279,D279,$R$13:$R$505,$S$13:$S$505,$U$13:$U$505))</f>
        <v>0</v>
      </c>
      <c r="AK279" s="409" t="str">
        <f>IF(U279="","",ProjParseTF(U279))</f>
        <v/>
      </c>
      <c r="AL279" s="213" t="str">
        <f>IF(E279="","",ProjCumN(AL278,E278,F278,G278,E279,F279,G279,FALSE))</f>
        <v/>
      </c>
      <c r="AM279" s="304" t="str">
        <f>IF(E279="","",ProjCumE(AM278,E278,F278,G278,E279,F279,G279,FALSE))</f>
        <v/>
      </c>
      <c r="AN279" s="303" t="str">
        <f t="shared" si="103"/>
        <v/>
      </c>
      <c r="AO279" s="303" t="str">
        <f>IF(E279="","",ProjActiveTargetMdEx(D279,W279,V279,ProjTargets_MD,ProjTargets_INC,ProjTargets_AZM,ProjTargets_TVD,F279,H279))</f>
        <v/>
      </c>
      <c r="AP279" s="201" t="str">
        <f>IF(OR(E279="",E279&lt;$U$2),"",ProjBitN(E279,F279,G279,AL279,D279,W279,X279))</f>
        <v/>
      </c>
      <c r="AQ279" s="201" t="str">
        <f>IF(OR(E279="",E279&lt;$U$2),"",ProjBitE(E279,F279,G279,AM279,D279,W279,X279))</f>
        <v/>
      </c>
      <c r="AR279" s="201" t="str">
        <f t="shared" si="99"/>
        <v/>
      </c>
      <c r="AS279" s="201" t="str">
        <f t="shared" si="100"/>
        <v/>
      </c>
      <c r="AT279" s="201" t="str">
        <f t="shared" si="101"/>
        <v/>
      </c>
    </row>
    <row r="280" spans="2:46" s="203" customFormat="1" ht="15" customHeight="1" x14ac:dyDescent="0.3">
      <c r="B280" s="202" t="str">
        <f t="shared" si="89"/>
        <v/>
      </c>
      <c r="C280" s="308" t="str">
        <f t="shared" si="96"/>
        <v/>
      </c>
      <c r="D280" s="27"/>
      <c r="E280" s="309" t="str">
        <f t="shared" si="97"/>
        <v/>
      </c>
      <c r="F280" s="9"/>
      <c r="G280" s="9"/>
      <c r="H280" s="310" t="str">
        <f t="shared" si="90"/>
        <v/>
      </c>
      <c r="I280" s="310" t="str">
        <f t="shared" si="102"/>
        <v xml:space="preserve">  </v>
      </c>
      <c r="J280" s="311" t="str">
        <f t="shared" si="104"/>
        <v/>
      </c>
      <c r="K280" s="312" t="str">
        <f t="shared" si="105"/>
        <v xml:space="preserve"> </v>
      </c>
      <c r="L280" s="312" t="str">
        <f t="shared" si="98"/>
        <v/>
      </c>
      <c r="M280" s="312" t="str">
        <f t="shared" si="91"/>
        <v/>
      </c>
      <c r="N280" s="313" t="str">
        <f t="shared" si="92"/>
        <v/>
      </c>
      <c r="O280" s="314" t="str">
        <f t="shared" si="93"/>
        <v/>
      </c>
      <c r="P280" s="315" t="str">
        <f t="shared" si="94"/>
        <v/>
      </c>
      <c r="Q280" s="316" t="str">
        <f t="shared" si="95"/>
        <v/>
      </c>
      <c r="R280" s="10" t="str">
        <f t="shared" si="108"/>
        <v/>
      </c>
      <c r="S280" s="310" t="str">
        <f t="shared" si="88"/>
        <v/>
      </c>
      <c r="T280" s="9"/>
      <c r="U280" s="8"/>
      <c r="V280" s="197" t="str">
        <f>IF(E280="","",ProjTvdAtBit(E280,F280,G280,H280,D280,W280,X280))</f>
        <v/>
      </c>
      <c r="W280" s="317" t="str">
        <f>IF(E280="","",ProjIncAtBit(F280,J280,C280,M280,AJ280,AK280,AI280,$U$13:$U$505))</f>
        <v/>
      </c>
      <c r="X280" s="412" t="str">
        <f>IF(E280="","",ProjAzmAtBit(F280,G280,J280,C280,M280,AJ280,AK280,N280,O280,AI280,$U$13:$U$505))</f>
        <v/>
      </c>
      <c r="Y280" s="569"/>
      <c r="Z280" s="571"/>
      <c r="AA280" s="468" t="str">
        <f t="shared" si="106"/>
        <v/>
      </c>
      <c r="AB280" s="476" t="str">
        <f t="shared" si="107"/>
        <v/>
      </c>
      <c r="AC280" s="466"/>
      <c r="AD280" s="471"/>
      <c r="AE280" s="472"/>
      <c r="AI280" s="201" t="str">
        <f>IF(E280="","",ProjRollingMotorOut($Q$13:Q280,$M$13:M280))</f>
        <v/>
      </c>
      <c r="AJ280" s="409">
        <f>IF(OR(E280="",D280=""),0,ProjSlideMetersBetween(E280,D280,$R$13:$R$505,$S$13:$S$505,$U$13:$U$505))</f>
        <v>0</v>
      </c>
      <c r="AK280" s="409" t="str">
        <f>IF(U280="","",ProjParseTF(U280))</f>
        <v/>
      </c>
      <c r="AL280" s="213" t="str">
        <f>IF(E280="","",ProjCumN(AL279,E279,F279,G279,E280,F280,G280,FALSE))</f>
        <v/>
      </c>
      <c r="AM280" s="304" t="str">
        <f>IF(E280="","",ProjCumE(AM279,E279,F279,G279,E280,F280,G280,FALSE))</f>
        <v/>
      </c>
      <c r="AN280" s="303" t="str">
        <f t="shared" si="103"/>
        <v/>
      </c>
      <c r="AO280" s="303" t="str">
        <f>IF(E280="","",ProjActiveTargetMdEx(D280,W280,V280,ProjTargets_MD,ProjTargets_INC,ProjTargets_AZM,ProjTargets_TVD,F280,H280))</f>
        <v/>
      </c>
      <c r="AP280" s="201" t="str">
        <f>IF(OR(E280="",E280&lt;$U$2),"",ProjBitN(E280,F280,G280,AL280,D280,W280,X280))</f>
        <v/>
      </c>
      <c r="AQ280" s="201" t="str">
        <f>IF(OR(E280="",E280&lt;$U$2),"",ProjBitE(E280,F280,G280,AM280,D280,W280,X280))</f>
        <v/>
      </c>
      <c r="AR280" s="201" t="str">
        <f t="shared" si="99"/>
        <v/>
      </c>
      <c r="AS280" s="201" t="str">
        <f t="shared" si="100"/>
        <v/>
      </c>
      <c r="AT280" s="201" t="str">
        <f t="shared" si="101"/>
        <v/>
      </c>
    </row>
    <row r="281" spans="2:46" s="203" customFormat="1" ht="15" customHeight="1" x14ac:dyDescent="0.3">
      <c r="B281" s="202" t="str">
        <f t="shared" si="89"/>
        <v/>
      </c>
      <c r="C281" s="308" t="str">
        <f t="shared" si="96"/>
        <v/>
      </c>
      <c r="D281" s="27"/>
      <c r="E281" s="309" t="str">
        <f t="shared" si="97"/>
        <v/>
      </c>
      <c r="F281" s="9"/>
      <c r="G281" s="9"/>
      <c r="H281" s="310" t="str">
        <f t="shared" si="90"/>
        <v/>
      </c>
      <c r="I281" s="310" t="str">
        <f t="shared" si="102"/>
        <v xml:space="preserve">  </v>
      </c>
      <c r="J281" s="311" t="str">
        <f t="shared" si="104"/>
        <v/>
      </c>
      <c r="K281" s="312" t="str">
        <f t="shared" si="105"/>
        <v xml:space="preserve"> </v>
      </c>
      <c r="L281" s="312" t="str">
        <f t="shared" si="98"/>
        <v/>
      </c>
      <c r="M281" s="312" t="str">
        <f t="shared" si="91"/>
        <v/>
      </c>
      <c r="N281" s="313" t="str">
        <f t="shared" si="92"/>
        <v/>
      </c>
      <c r="O281" s="314" t="str">
        <f t="shared" si="93"/>
        <v/>
      </c>
      <c r="P281" s="315" t="str">
        <f t="shared" si="94"/>
        <v/>
      </c>
      <c r="Q281" s="316" t="str">
        <f t="shared" si="95"/>
        <v/>
      </c>
      <c r="R281" s="10" t="str">
        <f t="shared" si="108"/>
        <v/>
      </c>
      <c r="S281" s="310" t="str">
        <f t="shared" si="88"/>
        <v/>
      </c>
      <c r="T281" s="9"/>
      <c r="U281" s="8"/>
      <c r="V281" s="197" t="str">
        <f>IF(E281="","",ProjTvdAtBit(E281,F281,G281,H281,D281,W281,X281))</f>
        <v/>
      </c>
      <c r="W281" s="317" t="str">
        <f>IF(E281="","",ProjIncAtBit(F281,J281,C281,M281,AJ281,AK281,AI281,$U$13:$U$505))</f>
        <v/>
      </c>
      <c r="X281" s="412" t="str">
        <f>IF(E281="","",ProjAzmAtBit(F281,G281,J281,C281,M281,AJ281,AK281,N281,O281,AI281,$U$13:$U$505))</f>
        <v/>
      </c>
      <c r="Y281" s="569"/>
      <c r="Z281" s="571"/>
      <c r="AA281" s="468" t="str">
        <f t="shared" si="106"/>
        <v/>
      </c>
      <c r="AB281" s="476" t="str">
        <f t="shared" si="107"/>
        <v/>
      </c>
      <c r="AC281" s="466"/>
      <c r="AD281" s="471"/>
      <c r="AE281" s="472"/>
      <c r="AI281" s="201" t="str">
        <f>IF(E281="","",ProjRollingMotorOut($Q$13:Q281,$M$13:M281))</f>
        <v/>
      </c>
      <c r="AJ281" s="409">
        <f>IF(OR(E281="",D281=""),0,ProjSlideMetersBetween(E281,D281,$R$13:$R$505,$S$13:$S$505,$U$13:$U$505))</f>
        <v>0</v>
      </c>
      <c r="AK281" s="409" t="str">
        <f>IF(U281="","",ProjParseTF(U281))</f>
        <v/>
      </c>
      <c r="AL281" s="213" t="str">
        <f>IF(E281="","",ProjCumN(AL280,E280,F280,G280,E281,F281,G281,FALSE))</f>
        <v/>
      </c>
      <c r="AM281" s="304" t="str">
        <f>IF(E281="","",ProjCumE(AM280,E280,F280,G280,E281,F281,G281,FALSE))</f>
        <v/>
      </c>
      <c r="AN281" s="303" t="str">
        <f t="shared" si="103"/>
        <v/>
      </c>
      <c r="AO281" s="303" t="str">
        <f>IF(E281="","",ProjActiveTargetMdEx(D281,W281,V281,ProjTargets_MD,ProjTargets_INC,ProjTargets_AZM,ProjTargets_TVD,F281,H281))</f>
        <v/>
      </c>
      <c r="AP281" s="201" t="str">
        <f>IF(OR(E281="",E281&lt;$U$2),"",ProjBitN(E281,F281,G281,AL281,D281,W281,X281))</f>
        <v/>
      </c>
      <c r="AQ281" s="201" t="str">
        <f>IF(OR(E281="",E281&lt;$U$2),"",ProjBitE(E281,F281,G281,AM281,D281,W281,X281))</f>
        <v/>
      </c>
      <c r="AR281" s="201" t="str">
        <f t="shared" si="99"/>
        <v/>
      </c>
      <c r="AS281" s="201" t="str">
        <f t="shared" si="100"/>
        <v/>
      </c>
      <c r="AT281" s="201" t="str">
        <f t="shared" si="101"/>
        <v/>
      </c>
    </row>
    <row r="282" spans="2:46" s="203" customFormat="1" ht="15" customHeight="1" x14ac:dyDescent="0.3">
      <c r="B282" s="202" t="str">
        <f t="shared" si="89"/>
        <v/>
      </c>
      <c r="C282" s="308" t="str">
        <f t="shared" si="96"/>
        <v/>
      </c>
      <c r="D282" s="27"/>
      <c r="E282" s="309" t="str">
        <f t="shared" si="97"/>
        <v/>
      </c>
      <c r="F282" s="9"/>
      <c r="G282" s="9"/>
      <c r="H282" s="310" t="str">
        <f t="shared" si="90"/>
        <v/>
      </c>
      <c r="I282" s="310" t="str">
        <f t="shared" si="102"/>
        <v xml:space="preserve">  </v>
      </c>
      <c r="J282" s="311" t="str">
        <f t="shared" si="104"/>
        <v/>
      </c>
      <c r="K282" s="312" t="str">
        <f t="shared" si="105"/>
        <v xml:space="preserve"> </v>
      </c>
      <c r="L282" s="312" t="str">
        <f t="shared" si="98"/>
        <v/>
      </c>
      <c r="M282" s="312" t="str">
        <f t="shared" si="91"/>
        <v/>
      </c>
      <c r="N282" s="313" t="str">
        <f t="shared" si="92"/>
        <v/>
      </c>
      <c r="O282" s="314" t="str">
        <f t="shared" si="93"/>
        <v/>
      </c>
      <c r="P282" s="315" t="str">
        <f t="shared" si="94"/>
        <v/>
      </c>
      <c r="Q282" s="316" t="str">
        <f t="shared" si="95"/>
        <v/>
      </c>
      <c r="R282" s="10" t="str">
        <f t="shared" si="108"/>
        <v/>
      </c>
      <c r="S282" s="310" t="str">
        <f t="shared" si="88"/>
        <v/>
      </c>
      <c r="T282" s="9"/>
      <c r="U282" s="8"/>
      <c r="V282" s="197" t="str">
        <f>IF(E282="","",ProjTvdAtBit(E282,F282,G282,H282,D282,W282,X282))</f>
        <v/>
      </c>
      <c r="W282" s="317" t="str">
        <f>IF(E282="","",ProjIncAtBit(F282,J282,C282,M282,AJ282,AK282,AI282,$U$13:$U$505))</f>
        <v/>
      </c>
      <c r="X282" s="412" t="str">
        <f>IF(E282="","",ProjAzmAtBit(F282,G282,J282,C282,M282,AJ282,AK282,N282,O282,AI282,$U$13:$U$505))</f>
        <v/>
      </c>
      <c r="Y282" s="569"/>
      <c r="Z282" s="571"/>
      <c r="AA282" s="468" t="str">
        <f t="shared" si="106"/>
        <v/>
      </c>
      <c r="AB282" s="476" t="str">
        <f t="shared" si="107"/>
        <v/>
      </c>
      <c r="AC282" s="466"/>
      <c r="AD282" s="471"/>
      <c r="AE282" s="472"/>
      <c r="AI282" s="201" t="str">
        <f>IF(E282="","",ProjRollingMotorOut($Q$13:Q282,$M$13:M282))</f>
        <v/>
      </c>
      <c r="AJ282" s="409">
        <f>IF(OR(E282="",D282=""),0,ProjSlideMetersBetween(E282,D282,$R$13:$R$505,$S$13:$S$505,$U$13:$U$505))</f>
        <v>0</v>
      </c>
      <c r="AK282" s="409" t="str">
        <f>IF(U282="","",ProjParseTF(U282))</f>
        <v/>
      </c>
      <c r="AL282" s="213" t="str">
        <f>IF(E282="","",ProjCumN(AL281,E281,F281,G281,E282,F282,G282,FALSE))</f>
        <v/>
      </c>
      <c r="AM282" s="304" t="str">
        <f>IF(E282="","",ProjCumE(AM281,E281,F281,G281,E282,F282,G282,FALSE))</f>
        <v/>
      </c>
      <c r="AN282" s="303" t="str">
        <f t="shared" si="103"/>
        <v/>
      </c>
      <c r="AO282" s="303" t="str">
        <f>IF(E282="","",ProjActiveTargetMdEx(D282,W282,V282,ProjTargets_MD,ProjTargets_INC,ProjTargets_AZM,ProjTargets_TVD,F282,H282))</f>
        <v/>
      </c>
      <c r="AP282" s="201" t="str">
        <f>IF(OR(E282="",E282&lt;$U$2),"",ProjBitN(E282,F282,G282,AL282,D282,W282,X282))</f>
        <v/>
      </c>
      <c r="AQ282" s="201" t="str">
        <f>IF(OR(E282="",E282&lt;$U$2),"",ProjBitE(E282,F282,G282,AM282,D282,W282,X282))</f>
        <v/>
      </c>
      <c r="AR282" s="201" t="str">
        <f t="shared" si="99"/>
        <v/>
      </c>
      <c r="AS282" s="201" t="str">
        <f t="shared" si="100"/>
        <v/>
      </c>
      <c r="AT282" s="201" t="str">
        <f t="shared" si="101"/>
        <v/>
      </c>
    </row>
    <row r="283" spans="2:46" s="203" customFormat="1" ht="15" customHeight="1" x14ac:dyDescent="0.3">
      <c r="B283" s="202" t="str">
        <f t="shared" si="89"/>
        <v/>
      </c>
      <c r="C283" s="308" t="str">
        <f t="shared" si="96"/>
        <v/>
      </c>
      <c r="D283" s="27"/>
      <c r="E283" s="309" t="str">
        <f t="shared" si="97"/>
        <v/>
      </c>
      <c r="F283" s="9"/>
      <c r="G283" s="9"/>
      <c r="H283" s="310" t="str">
        <f t="shared" si="90"/>
        <v/>
      </c>
      <c r="I283" s="310" t="str">
        <f t="shared" si="102"/>
        <v xml:space="preserve">  </v>
      </c>
      <c r="J283" s="311" t="str">
        <f t="shared" si="104"/>
        <v/>
      </c>
      <c r="K283" s="312" t="str">
        <f t="shared" si="105"/>
        <v xml:space="preserve"> </v>
      </c>
      <c r="L283" s="312" t="str">
        <f t="shared" si="98"/>
        <v/>
      </c>
      <c r="M283" s="312" t="str">
        <f t="shared" si="91"/>
        <v/>
      </c>
      <c r="N283" s="313" t="str">
        <f t="shared" si="92"/>
        <v/>
      </c>
      <c r="O283" s="314" t="str">
        <f t="shared" si="93"/>
        <v/>
      </c>
      <c r="P283" s="315" t="str">
        <f t="shared" si="94"/>
        <v/>
      </c>
      <c r="Q283" s="316" t="str">
        <f t="shared" si="95"/>
        <v/>
      </c>
      <c r="R283" s="10" t="str">
        <f t="shared" si="108"/>
        <v/>
      </c>
      <c r="S283" s="310" t="str">
        <f t="shared" si="88"/>
        <v/>
      </c>
      <c r="T283" s="9"/>
      <c r="U283" s="8"/>
      <c r="V283" s="197" t="str">
        <f>IF(E283="","",ProjTvdAtBit(E283,F283,G283,H283,D283,W283,X283))</f>
        <v/>
      </c>
      <c r="W283" s="317" t="str">
        <f>IF(E283="","",ProjIncAtBit(F283,J283,C283,M283,AJ283,AK283,AI283,$U$13:$U$505))</f>
        <v/>
      </c>
      <c r="X283" s="412" t="str">
        <f>IF(E283="","",ProjAzmAtBit(F283,G283,J283,C283,M283,AJ283,AK283,N283,O283,AI283,$U$13:$U$505))</f>
        <v/>
      </c>
      <c r="Y283" s="569"/>
      <c r="Z283" s="571"/>
      <c r="AA283" s="468" t="str">
        <f t="shared" si="106"/>
        <v/>
      </c>
      <c r="AB283" s="476" t="str">
        <f t="shared" si="107"/>
        <v/>
      </c>
      <c r="AC283" s="466"/>
      <c r="AD283" s="471"/>
      <c r="AE283" s="472"/>
      <c r="AI283" s="201" t="str">
        <f>IF(E283="","",ProjRollingMotorOut($Q$13:Q283,$M$13:M283))</f>
        <v/>
      </c>
      <c r="AJ283" s="409">
        <f>IF(OR(E283="",D283=""),0,ProjSlideMetersBetween(E283,D283,$R$13:$R$505,$S$13:$S$505,$U$13:$U$505))</f>
        <v>0</v>
      </c>
      <c r="AK283" s="409" t="str">
        <f>IF(U283="","",ProjParseTF(U283))</f>
        <v/>
      </c>
      <c r="AL283" s="213" t="str">
        <f>IF(E283="","",ProjCumN(AL282,E282,F282,G282,E283,F283,G283,FALSE))</f>
        <v/>
      </c>
      <c r="AM283" s="304" t="str">
        <f>IF(E283="","",ProjCumE(AM282,E282,F282,G282,E283,F283,G283,FALSE))</f>
        <v/>
      </c>
      <c r="AN283" s="303" t="str">
        <f t="shared" si="103"/>
        <v/>
      </c>
      <c r="AO283" s="303" t="str">
        <f>IF(E283="","",ProjActiveTargetMdEx(D283,W283,V283,ProjTargets_MD,ProjTargets_INC,ProjTargets_AZM,ProjTargets_TVD,F283,H283))</f>
        <v/>
      </c>
      <c r="AP283" s="201" t="str">
        <f>IF(OR(E283="",E283&lt;$U$2),"",ProjBitN(E283,F283,G283,AL283,D283,W283,X283))</f>
        <v/>
      </c>
      <c r="AQ283" s="201" t="str">
        <f>IF(OR(E283="",E283&lt;$U$2),"",ProjBitE(E283,F283,G283,AM283,D283,W283,X283))</f>
        <v/>
      </c>
      <c r="AR283" s="201" t="str">
        <f t="shared" si="99"/>
        <v/>
      </c>
      <c r="AS283" s="201" t="str">
        <f t="shared" si="100"/>
        <v/>
      </c>
      <c r="AT283" s="201" t="str">
        <f t="shared" si="101"/>
        <v/>
      </c>
    </row>
    <row r="284" spans="2:46" s="203" customFormat="1" ht="15" customHeight="1" x14ac:dyDescent="0.3">
      <c r="B284" s="202" t="str">
        <f t="shared" si="89"/>
        <v/>
      </c>
      <c r="C284" s="308" t="str">
        <f t="shared" si="96"/>
        <v/>
      </c>
      <c r="D284" s="27"/>
      <c r="E284" s="309" t="str">
        <f t="shared" si="97"/>
        <v/>
      </c>
      <c r="F284" s="9"/>
      <c r="G284" s="9"/>
      <c r="H284" s="310" t="str">
        <f t="shared" si="90"/>
        <v/>
      </c>
      <c r="I284" s="310" t="str">
        <f t="shared" si="102"/>
        <v xml:space="preserve">  </v>
      </c>
      <c r="J284" s="311" t="str">
        <f t="shared" si="104"/>
        <v/>
      </c>
      <c r="K284" s="312" t="str">
        <f t="shared" si="105"/>
        <v xml:space="preserve"> </v>
      </c>
      <c r="L284" s="312" t="str">
        <f t="shared" si="98"/>
        <v/>
      </c>
      <c r="M284" s="312" t="str">
        <f t="shared" si="91"/>
        <v/>
      </c>
      <c r="N284" s="313" t="str">
        <f t="shared" si="92"/>
        <v/>
      </c>
      <c r="O284" s="314" t="str">
        <f t="shared" si="93"/>
        <v/>
      </c>
      <c r="P284" s="315" t="str">
        <f t="shared" si="94"/>
        <v/>
      </c>
      <c r="Q284" s="316" t="str">
        <f t="shared" si="95"/>
        <v/>
      </c>
      <c r="R284" s="10" t="str">
        <f t="shared" si="108"/>
        <v/>
      </c>
      <c r="S284" s="310" t="str">
        <f t="shared" si="88"/>
        <v/>
      </c>
      <c r="T284" s="9"/>
      <c r="U284" s="8"/>
      <c r="V284" s="197" t="str">
        <f>IF(E284="","",ProjTvdAtBit(E284,F284,G284,H284,D284,W284,X284))</f>
        <v/>
      </c>
      <c r="W284" s="317" t="str">
        <f>IF(E284="","",ProjIncAtBit(F284,J284,C284,M284,AJ284,AK284,AI284,$U$13:$U$505))</f>
        <v/>
      </c>
      <c r="X284" s="412" t="str">
        <f>IF(E284="","",ProjAzmAtBit(F284,G284,J284,C284,M284,AJ284,AK284,N284,O284,AI284,$U$13:$U$505))</f>
        <v/>
      </c>
      <c r="Y284" s="569"/>
      <c r="Z284" s="571"/>
      <c r="AA284" s="468" t="str">
        <f t="shared" si="106"/>
        <v/>
      </c>
      <c r="AB284" s="476" t="str">
        <f t="shared" si="107"/>
        <v/>
      </c>
      <c r="AC284" s="466"/>
      <c r="AD284" s="471"/>
      <c r="AE284" s="472"/>
      <c r="AI284" s="201" t="str">
        <f>IF(E284="","",ProjRollingMotorOut($Q$13:Q284,$M$13:M284))</f>
        <v/>
      </c>
      <c r="AJ284" s="409">
        <f>IF(OR(E284="",D284=""),0,ProjSlideMetersBetween(E284,D284,$R$13:$R$505,$S$13:$S$505,$U$13:$U$505))</f>
        <v>0</v>
      </c>
      <c r="AK284" s="409" t="str">
        <f>IF(U284="","",ProjParseTF(U284))</f>
        <v/>
      </c>
      <c r="AL284" s="213" t="str">
        <f>IF(E284="","",ProjCumN(AL283,E283,F283,G283,E284,F284,G284,FALSE))</f>
        <v/>
      </c>
      <c r="AM284" s="304" t="str">
        <f>IF(E284="","",ProjCumE(AM283,E283,F283,G283,E284,F284,G284,FALSE))</f>
        <v/>
      </c>
      <c r="AN284" s="303" t="str">
        <f t="shared" si="103"/>
        <v/>
      </c>
      <c r="AO284" s="303" t="str">
        <f>IF(E284="","",ProjActiveTargetMdEx(D284,W284,V284,ProjTargets_MD,ProjTargets_INC,ProjTargets_AZM,ProjTargets_TVD,F284,H284))</f>
        <v/>
      </c>
      <c r="AP284" s="201" t="str">
        <f>IF(OR(E284="",E284&lt;$U$2),"",ProjBitN(E284,F284,G284,AL284,D284,W284,X284))</f>
        <v/>
      </c>
      <c r="AQ284" s="201" t="str">
        <f>IF(OR(E284="",E284&lt;$U$2),"",ProjBitE(E284,F284,G284,AM284,D284,W284,X284))</f>
        <v/>
      </c>
      <c r="AR284" s="201" t="str">
        <f t="shared" si="99"/>
        <v/>
      </c>
      <c r="AS284" s="201" t="str">
        <f t="shared" si="100"/>
        <v/>
      </c>
      <c r="AT284" s="201" t="str">
        <f t="shared" si="101"/>
        <v/>
      </c>
    </row>
    <row r="285" spans="2:46" s="203" customFormat="1" ht="15" customHeight="1" x14ac:dyDescent="0.3">
      <c r="B285" s="202" t="str">
        <f t="shared" si="89"/>
        <v/>
      </c>
      <c r="C285" s="308" t="str">
        <f t="shared" si="96"/>
        <v/>
      </c>
      <c r="D285" s="27"/>
      <c r="E285" s="309" t="str">
        <f t="shared" si="97"/>
        <v/>
      </c>
      <c r="F285" s="9"/>
      <c r="G285" s="9"/>
      <c r="H285" s="310" t="str">
        <f t="shared" si="90"/>
        <v/>
      </c>
      <c r="I285" s="310" t="str">
        <f t="shared" si="102"/>
        <v xml:space="preserve">  </v>
      </c>
      <c r="J285" s="311" t="str">
        <f t="shared" si="104"/>
        <v/>
      </c>
      <c r="K285" s="312" t="str">
        <f t="shared" si="105"/>
        <v xml:space="preserve"> </v>
      </c>
      <c r="L285" s="312" t="str">
        <f t="shared" si="98"/>
        <v/>
      </c>
      <c r="M285" s="312" t="str">
        <f t="shared" si="91"/>
        <v/>
      </c>
      <c r="N285" s="313" t="str">
        <f t="shared" si="92"/>
        <v/>
      </c>
      <c r="O285" s="314" t="str">
        <f t="shared" si="93"/>
        <v/>
      </c>
      <c r="P285" s="315" t="str">
        <f t="shared" si="94"/>
        <v/>
      </c>
      <c r="Q285" s="316" t="str">
        <f t="shared" si="95"/>
        <v/>
      </c>
      <c r="R285" s="10" t="str">
        <f t="shared" si="108"/>
        <v/>
      </c>
      <c r="S285" s="310" t="str">
        <f t="shared" si="88"/>
        <v/>
      </c>
      <c r="T285" s="9"/>
      <c r="U285" s="8"/>
      <c r="V285" s="197" t="str">
        <f>IF(E285="","",ProjTvdAtBit(E285,F285,G285,H285,D285,W285,X285))</f>
        <v/>
      </c>
      <c r="W285" s="317" t="str">
        <f>IF(E285="","",ProjIncAtBit(F285,J285,C285,M285,AJ285,AK285,AI285,$U$13:$U$505))</f>
        <v/>
      </c>
      <c r="X285" s="412" t="str">
        <f>IF(E285="","",ProjAzmAtBit(F285,G285,J285,C285,M285,AJ285,AK285,N285,O285,AI285,$U$13:$U$505))</f>
        <v/>
      </c>
      <c r="Y285" s="569"/>
      <c r="Z285" s="571"/>
      <c r="AA285" s="468" t="str">
        <f t="shared" si="106"/>
        <v/>
      </c>
      <c r="AB285" s="476" t="str">
        <f t="shared" si="107"/>
        <v/>
      </c>
      <c r="AC285" s="466"/>
      <c r="AD285" s="471"/>
      <c r="AE285" s="472"/>
      <c r="AI285" s="201" t="str">
        <f>IF(E285="","",ProjRollingMotorOut($Q$13:Q285,$M$13:M285))</f>
        <v/>
      </c>
      <c r="AJ285" s="409">
        <f>IF(OR(E285="",D285=""),0,ProjSlideMetersBetween(E285,D285,$R$13:$R$505,$S$13:$S$505,$U$13:$U$505))</f>
        <v>0</v>
      </c>
      <c r="AK285" s="409" t="str">
        <f>IF(U285="","",ProjParseTF(U285))</f>
        <v/>
      </c>
      <c r="AL285" s="213" t="str">
        <f>IF(E285="","",ProjCumN(AL284,E284,F284,G284,E285,F285,G285,FALSE))</f>
        <v/>
      </c>
      <c r="AM285" s="304" t="str">
        <f>IF(E285="","",ProjCumE(AM284,E284,F284,G284,E285,F285,G285,FALSE))</f>
        <v/>
      </c>
      <c r="AN285" s="303" t="str">
        <f t="shared" si="103"/>
        <v/>
      </c>
      <c r="AO285" s="303" t="str">
        <f>IF(E285="","",ProjActiveTargetMdEx(D285,W285,V285,ProjTargets_MD,ProjTargets_INC,ProjTargets_AZM,ProjTargets_TVD,F285,H285))</f>
        <v/>
      </c>
      <c r="AP285" s="201" t="str">
        <f>IF(OR(E285="",E285&lt;$U$2),"",ProjBitN(E285,F285,G285,AL285,D285,W285,X285))</f>
        <v/>
      </c>
      <c r="AQ285" s="201" t="str">
        <f>IF(OR(E285="",E285&lt;$U$2),"",ProjBitE(E285,F285,G285,AM285,D285,W285,X285))</f>
        <v/>
      </c>
      <c r="AR285" s="201" t="str">
        <f t="shared" si="99"/>
        <v/>
      </c>
      <c r="AS285" s="201" t="str">
        <f t="shared" si="100"/>
        <v/>
      </c>
      <c r="AT285" s="201" t="str">
        <f t="shared" si="101"/>
        <v/>
      </c>
    </row>
    <row r="286" spans="2:46" s="203" customFormat="1" ht="15" customHeight="1" x14ac:dyDescent="0.3">
      <c r="B286" s="202" t="str">
        <f t="shared" si="89"/>
        <v/>
      </c>
      <c r="C286" s="308" t="str">
        <f t="shared" si="96"/>
        <v/>
      </c>
      <c r="D286" s="27"/>
      <c r="E286" s="309" t="str">
        <f t="shared" si="97"/>
        <v/>
      </c>
      <c r="F286" s="9"/>
      <c r="G286" s="9"/>
      <c r="H286" s="310" t="str">
        <f t="shared" si="90"/>
        <v/>
      </c>
      <c r="I286" s="310" t="str">
        <f t="shared" si="102"/>
        <v xml:space="preserve">  </v>
      </c>
      <c r="J286" s="311" t="str">
        <f t="shared" si="104"/>
        <v/>
      </c>
      <c r="K286" s="312" t="str">
        <f t="shared" si="105"/>
        <v xml:space="preserve"> </v>
      </c>
      <c r="L286" s="312" t="str">
        <f t="shared" si="98"/>
        <v/>
      </c>
      <c r="M286" s="312" t="str">
        <f t="shared" si="91"/>
        <v/>
      </c>
      <c r="N286" s="313" t="str">
        <f t="shared" si="92"/>
        <v/>
      </c>
      <c r="O286" s="314" t="str">
        <f t="shared" si="93"/>
        <v/>
      </c>
      <c r="P286" s="315" t="str">
        <f t="shared" si="94"/>
        <v/>
      </c>
      <c r="Q286" s="316" t="str">
        <f t="shared" si="95"/>
        <v/>
      </c>
      <c r="R286" s="10" t="str">
        <f t="shared" si="108"/>
        <v/>
      </c>
      <c r="S286" s="310" t="str">
        <f t="shared" si="88"/>
        <v/>
      </c>
      <c r="T286" s="9"/>
      <c r="U286" s="8"/>
      <c r="V286" s="197" t="str">
        <f>IF(E286="","",ProjTvdAtBit(E286,F286,G286,H286,D286,W286,X286))</f>
        <v/>
      </c>
      <c r="W286" s="317" t="str">
        <f>IF(E286="","",ProjIncAtBit(F286,J286,C286,M286,AJ286,AK286,AI286,$U$13:$U$505))</f>
        <v/>
      </c>
      <c r="X286" s="412" t="str">
        <f>IF(E286="","",ProjAzmAtBit(F286,G286,J286,C286,M286,AJ286,AK286,N286,O286,AI286,$U$13:$U$505))</f>
        <v/>
      </c>
      <c r="Y286" s="569"/>
      <c r="Z286" s="571"/>
      <c r="AA286" s="468" t="str">
        <f t="shared" si="106"/>
        <v/>
      </c>
      <c r="AB286" s="476" t="str">
        <f t="shared" si="107"/>
        <v/>
      </c>
      <c r="AC286" s="466"/>
      <c r="AD286" s="471"/>
      <c r="AE286" s="472"/>
      <c r="AI286" s="201" t="str">
        <f>IF(E286="","",ProjRollingMotorOut($Q$13:Q286,$M$13:M286))</f>
        <v/>
      </c>
      <c r="AJ286" s="409">
        <f>IF(OR(E286="",D286=""),0,ProjSlideMetersBetween(E286,D286,$R$13:$R$505,$S$13:$S$505,$U$13:$U$505))</f>
        <v>0</v>
      </c>
      <c r="AK286" s="409" t="str">
        <f>IF(U286="","",ProjParseTF(U286))</f>
        <v/>
      </c>
      <c r="AL286" s="213" t="str">
        <f>IF(E286="","",ProjCumN(AL285,E285,F285,G285,E286,F286,G286,FALSE))</f>
        <v/>
      </c>
      <c r="AM286" s="304" t="str">
        <f>IF(E286="","",ProjCumE(AM285,E285,F285,G285,E286,F286,G286,FALSE))</f>
        <v/>
      </c>
      <c r="AN286" s="303" t="str">
        <f t="shared" si="103"/>
        <v/>
      </c>
      <c r="AO286" s="303" t="str">
        <f>IF(E286="","",ProjActiveTargetMdEx(D286,W286,V286,ProjTargets_MD,ProjTargets_INC,ProjTargets_AZM,ProjTargets_TVD,F286,H286))</f>
        <v/>
      </c>
      <c r="AP286" s="201" t="str">
        <f>IF(OR(E286="",E286&lt;$U$2),"",ProjBitN(E286,F286,G286,AL286,D286,W286,X286))</f>
        <v/>
      </c>
      <c r="AQ286" s="201" t="str">
        <f>IF(OR(E286="",E286&lt;$U$2),"",ProjBitE(E286,F286,G286,AM286,D286,W286,X286))</f>
        <v/>
      </c>
      <c r="AR286" s="201" t="str">
        <f t="shared" si="99"/>
        <v/>
      </c>
      <c r="AS286" s="201" t="str">
        <f t="shared" si="100"/>
        <v/>
      </c>
      <c r="AT286" s="201" t="str">
        <f t="shared" si="101"/>
        <v/>
      </c>
    </row>
    <row r="287" spans="2:46" s="203" customFormat="1" ht="15" customHeight="1" x14ac:dyDescent="0.3">
      <c r="B287" s="202" t="str">
        <f t="shared" si="89"/>
        <v/>
      </c>
      <c r="C287" s="308" t="str">
        <f t="shared" si="96"/>
        <v/>
      </c>
      <c r="D287" s="27"/>
      <c r="E287" s="309" t="str">
        <f t="shared" si="97"/>
        <v/>
      </c>
      <c r="F287" s="9"/>
      <c r="G287" s="9"/>
      <c r="H287" s="310" t="str">
        <f t="shared" si="90"/>
        <v/>
      </c>
      <c r="I287" s="310" t="str">
        <f t="shared" si="102"/>
        <v xml:space="preserve">  </v>
      </c>
      <c r="J287" s="311" t="str">
        <f t="shared" si="104"/>
        <v/>
      </c>
      <c r="K287" s="312" t="str">
        <f t="shared" si="105"/>
        <v xml:space="preserve"> </v>
      </c>
      <c r="L287" s="312" t="str">
        <f t="shared" si="98"/>
        <v/>
      </c>
      <c r="M287" s="312" t="str">
        <f t="shared" si="91"/>
        <v/>
      </c>
      <c r="N287" s="313" t="str">
        <f t="shared" si="92"/>
        <v/>
      </c>
      <c r="O287" s="314" t="str">
        <f t="shared" si="93"/>
        <v/>
      </c>
      <c r="P287" s="315" t="str">
        <f t="shared" si="94"/>
        <v/>
      </c>
      <c r="Q287" s="316" t="str">
        <f t="shared" si="95"/>
        <v/>
      </c>
      <c r="R287" s="10" t="str">
        <f t="shared" si="108"/>
        <v/>
      </c>
      <c r="S287" s="310" t="str">
        <f t="shared" si="88"/>
        <v/>
      </c>
      <c r="T287" s="9"/>
      <c r="U287" s="8"/>
      <c r="V287" s="197" t="str">
        <f>IF(E287="","",ProjTvdAtBit(E287,F287,G287,H287,D287,W287,X287))</f>
        <v/>
      </c>
      <c r="W287" s="317" t="str">
        <f>IF(E287="","",ProjIncAtBit(F287,J287,C287,M287,AJ287,AK287,AI287,$U$13:$U$505))</f>
        <v/>
      </c>
      <c r="X287" s="412" t="str">
        <f>IF(E287="","",ProjAzmAtBit(F287,G287,J287,C287,M287,AJ287,AK287,N287,O287,AI287,$U$13:$U$505))</f>
        <v/>
      </c>
      <c r="Y287" s="569"/>
      <c r="Z287" s="571"/>
      <c r="AA287" s="468" t="str">
        <f t="shared" si="106"/>
        <v/>
      </c>
      <c r="AB287" s="476" t="str">
        <f t="shared" si="107"/>
        <v/>
      </c>
      <c r="AC287" s="466"/>
      <c r="AD287" s="471"/>
      <c r="AE287" s="472"/>
      <c r="AI287" s="201" t="str">
        <f>IF(E287="","",ProjRollingMotorOut($Q$13:Q287,$M$13:M287))</f>
        <v/>
      </c>
      <c r="AJ287" s="409">
        <f>IF(OR(E287="",D287=""),0,ProjSlideMetersBetween(E287,D287,$R$13:$R$505,$S$13:$S$505,$U$13:$U$505))</f>
        <v>0</v>
      </c>
      <c r="AK287" s="409" t="str">
        <f>IF(U287="","",ProjParseTF(U287))</f>
        <v/>
      </c>
      <c r="AL287" s="213" t="str">
        <f>IF(E287="","",ProjCumN(AL286,E286,F286,G286,E287,F287,G287,FALSE))</f>
        <v/>
      </c>
      <c r="AM287" s="304" t="str">
        <f>IF(E287="","",ProjCumE(AM286,E286,F286,G286,E287,F287,G287,FALSE))</f>
        <v/>
      </c>
      <c r="AN287" s="303" t="str">
        <f t="shared" si="103"/>
        <v/>
      </c>
      <c r="AO287" s="303" t="str">
        <f>IF(E287="","",ProjActiveTargetMdEx(D287,W287,V287,ProjTargets_MD,ProjTargets_INC,ProjTargets_AZM,ProjTargets_TVD,F287,H287))</f>
        <v/>
      </c>
      <c r="AP287" s="201" t="str">
        <f>IF(OR(E287="",E287&lt;$U$2),"",ProjBitN(E287,F287,G287,AL287,D287,W287,X287))</f>
        <v/>
      </c>
      <c r="AQ287" s="201" t="str">
        <f>IF(OR(E287="",E287&lt;$U$2),"",ProjBitE(E287,F287,G287,AM287,D287,W287,X287))</f>
        <v/>
      </c>
      <c r="AR287" s="201" t="str">
        <f t="shared" si="99"/>
        <v/>
      </c>
      <c r="AS287" s="201" t="str">
        <f t="shared" si="100"/>
        <v/>
      </c>
      <c r="AT287" s="201" t="str">
        <f t="shared" si="101"/>
        <v/>
      </c>
    </row>
    <row r="288" spans="2:46" s="203" customFormat="1" ht="15" customHeight="1" x14ac:dyDescent="0.3">
      <c r="B288" s="202" t="str">
        <f t="shared" si="89"/>
        <v/>
      </c>
      <c r="C288" s="308" t="str">
        <f t="shared" si="96"/>
        <v/>
      </c>
      <c r="D288" s="27"/>
      <c r="E288" s="309" t="str">
        <f t="shared" si="97"/>
        <v/>
      </c>
      <c r="F288" s="9"/>
      <c r="G288" s="9"/>
      <c r="H288" s="310" t="str">
        <f t="shared" si="90"/>
        <v/>
      </c>
      <c r="I288" s="310" t="str">
        <f t="shared" si="102"/>
        <v xml:space="preserve">  </v>
      </c>
      <c r="J288" s="311" t="str">
        <f t="shared" si="104"/>
        <v/>
      </c>
      <c r="K288" s="312" t="str">
        <f t="shared" si="105"/>
        <v xml:space="preserve"> </v>
      </c>
      <c r="L288" s="312" t="str">
        <f t="shared" si="98"/>
        <v/>
      </c>
      <c r="M288" s="312" t="str">
        <f t="shared" si="91"/>
        <v/>
      </c>
      <c r="N288" s="313" t="str">
        <f t="shared" si="92"/>
        <v/>
      </c>
      <c r="O288" s="314" t="str">
        <f t="shared" si="93"/>
        <v/>
      </c>
      <c r="P288" s="315" t="str">
        <f t="shared" si="94"/>
        <v/>
      </c>
      <c r="Q288" s="316" t="str">
        <f t="shared" si="95"/>
        <v/>
      </c>
      <c r="R288" s="10" t="str">
        <f t="shared" si="108"/>
        <v/>
      </c>
      <c r="S288" s="310" t="str">
        <f t="shared" si="88"/>
        <v/>
      </c>
      <c r="T288" s="9"/>
      <c r="U288" s="8"/>
      <c r="V288" s="197" t="str">
        <f>IF(E288="","",ProjTvdAtBit(E288,F288,G288,H288,D288,W288,X288))</f>
        <v/>
      </c>
      <c r="W288" s="317" t="str">
        <f>IF(E288="","",ProjIncAtBit(F288,J288,C288,M288,AJ288,AK288,AI288,$U$13:$U$505))</f>
        <v/>
      </c>
      <c r="X288" s="412" t="str">
        <f>IF(E288="","",ProjAzmAtBit(F288,G288,J288,C288,M288,AJ288,AK288,N288,O288,AI288,$U$13:$U$505))</f>
        <v/>
      </c>
      <c r="Y288" s="569"/>
      <c r="Z288" s="571"/>
      <c r="AA288" s="468" t="str">
        <f t="shared" si="106"/>
        <v/>
      </c>
      <c r="AB288" s="476" t="str">
        <f t="shared" si="107"/>
        <v/>
      </c>
      <c r="AC288" s="466"/>
      <c r="AD288" s="471"/>
      <c r="AE288" s="472"/>
      <c r="AI288" s="201" t="str">
        <f>IF(E288="","",ProjRollingMotorOut($Q$13:Q288,$M$13:M288))</f>
        <v/>
      </c>
      <c r="AJ288" s="409">
        <f>IF(OR(E288="",D288=""),0,ProjSlideMetersBetween(E288,D288,$R$13:$R$505,$S$13:$S$505,$U$13:$U$505))</f>
        <v>0</v>
      </c>
      <c r="AK288" s="409" t="str">
        <f>IF(U288="","",ProjParseTF(U288))</f>
        <v/>
      </c>
      <c r="AL288" s="213" t="str">
        <f>IF(E288="","",ProjCumN(AL287,E287,F287,G287,E288,F288,G288,FALSE))</f>
        <v/>
      </c>
      <c r="AM288" s="304" t="str">
        <f>IF(E288="","",ProjCumE(AM287,E287,F287,G287,E288,F288,G288,FALSE))</f>
        <v/>
      </c>
      <c r="AN288" s="303" t="str">
        <f t="shared" si="103"/>
        <v/>
      </c>
      <c r="AO288" s="303" t="str">
        <f>IF(E288="","",ProjActiveTargetMdEx(D288,W288,V288,ProjTargets_MD,ProjTargets_INC,ProjTargets_AZM,ProjTargets_TVD,F288,H288))</f>
        <v/>
      </c>
      <c r="AP288" s="201" t="str">
        <f>IF(OR(E288="",E288&lt;$U$2),"",ProjBitN(E288,F288,G288,AL288,D288,W288,X288))</f>
        <v/>
      </c>
      <c r="AQ288" s="201" t="str">
        <f>IF(OR(E288="",E288&lt;$U$2),"",ProjBitE(E288,F288,G288,AM288,D288,W288,X288))</f>
        <v/>
      </c>
      <c r="AR288" s="201" t="str">
        <f t="shared" si="99"/>
        <v/>
      </c>
      <c r="AS288" s="201" t="str">
        <f t="shared" si="100"/>
        <v/>
      </c>
      <c r="AT288" s="201" t="str">
        <f t="shared" si="101"/>
        <v/>
      </c>
    </row>
    <row r="289" spans="2:46" s="203" customFormat="1" ht="15" customHeight="1" x14ac:dyDescent="0.3">
      <c r="B289" s="202" t="str">
        <f t="shared" si="89"/>
        <v/>
      </c>
      <c r="C289" s="308" t="str">
        <f t="shared" si="96"/>
        <v/>
      </c>
      <c r="D289" s="27"/>
      <c r="E289" s="309" t="str">
        <f t="shared" si="97"/>
        <v/>
      </c>
      <c r="F289" s="9"/>
      <c r="G289" s="9"/>
      <c r="H289" s="310" t="str">
        <f t="shared" si="90"/>
        <v/>
      </c>
      <c r="I289" s="310" t="str">
        <f t="shared" si="102"/>
        <v xml:space="preserve">  </v>
      </c>
      <c r="J289" s="311" t="str">
        <f t="shared" si="104"/>
        <v/>
      </c>
      <c r="K289" s="312" t="str">
        <f t="shared" si="105"/>
        <v xml:space="preserve"> </v>
      </c>
      <c r="L289" s="312" t="str">
        <f t="shared" si="98"/>
        <v/>
      </c>
      <c r="M289" s="312" t="str">
        <f t="shared" si="91"/>
        <v/>
      </c>
      <c r="N289" s="313" t="str">
        <f t="shared" si="92"/>
        <v/>
      </c>
      <c r="O289" s="314" t="str">
        <f t="shared" si="93"/>
        <v/>
      </c>
      <c r="P289" s="315" t="str">
        <f t="shared" si="94"/>
        <v/>
      </c>
      <c r="Q289" s="316" t="str">
        <f t="shared" si="95"/>
        <v/>
      </c>
      <c r="R289" s="10" t="str">
        <f t="shared" si="108"/>
        <v/>
      </c>
      <c r="S289" s="310" t="str">
        <f t="shared" si="88"/>
        <v/>
      </c>
      <c r="T289" s="9"/>
      <c r="U289" s="8"/>
      <c r="V289" s="197" t="str">
        <f>IF(E289="","",ProjTvdAtBit(E289,F289,G289,H289,D289,W289,X289))</f>
        <v/>
      </c>
      <c r="W289" s="317" t="str">
        <f>IF(E289="","",ProjIncAtBit(F289,J289,C289,M289,AJ289,AK289,AI289,$U$13:$U$505))</f>
        <v/>
      </c>
      <c r="X289" s="412" t="str">
        <f>IF(E289="","",ProjAzmAtBit(F289,G289,J289,C289,M289,AJ289,AK289,N289,O289,AI289,$U$13:$U$505))</f>
        <v/>
      </c>
      <c r="Y289" s="569"/>
      <c r="Z289" s="571"/>
      <c r="AA289" s="468" t="str">
        <f t="shared" si="106"/>
        <v/>
      </c>
      <c r="AB289" s="476" t="str">
        <f t="shared" si="107"/>
        <v/>
      </c>
      <c r="AC289" s="466"/>
      <c r="AD289" s="471"/>
      <c r="AE289" s="472"/>
      <c r="AI289" s="201" t="str">
        <f>IF(E289="","",ProjRollingMotorOut($Q$13:Q289,$M$13:M289))</f>
        <v/>
      </c>
      <c r="AJ289" s="409">
        <f>IF(OR(E289="",D289=""),0,ProjSlideMetersBetween(E289,D289,$R$13:$R$505,$S$13:$S$505,$U$13:$U$505))</f>
        <v>0</v>
      </c>
      <c r="AK289" s="409" t="str">
        <f>IF(U289="","",ProjParseTF(U289))</f>
        <v/>
      </c>
      <c r="AL289" s="213" t="str">
        <f>IF(E289="","",ProjCumN(AL288,E288,F288,G288,E289,F289,G289,FALSE))</f>
        <v/>
      </c>
      <c r="AM289" s="304" t="str">
        <f>IF(E289="","",ProjCumE(AM288,E288,F288,G288,E289,F289,G289,FALSE))</f>
        <v/>
      </c>
      <c r="AN289" s="303" t="str">
        <f t="shared" si="103"/>
        <v/>
      </c>
      <c r="AO289" s="303" t="str">
        <f>IF(E289="","",ProjActiveTargetMdEx(D289,W289,V289,ProjTargets_MD,ProjTargets_INC,ProjTargets_AZM,ProjTargets_TVD,F289,H289))</f>
        <v/>
      </c>
      <c r="AP289" s="201" t="str">
        <f>IF(OR(E289="",E289&lt;$U$2),"",ProjBitN(E289,F289,G289,AL289,D289,W289,X289))</f>
        <v/>
      </c>
      <c r="AQ289" s="201" t="str">
        <f>IF(OR(E289="",E289&lt;$U$2),"",ProjBitE(E289,F289,G289,AM289,D289,W289,X289))</f>
        <v/>
      </c>
      <c r="AR289" s="201" t="str">
        <f t="shared" si="99"/>
        <v/>
      </c>
      <c r="AS289" s="201" t="str">
        <f t="shared" si="100"/>
        <v/>
      </c>
      <c r="AT289" s="201" t="str">
        <f t="shared" si="101"/>
        <v/>
      </c>
    </row>
    <row r="290" spans="2:46" s="203" customFormat="1" ht="15" customHeight="1" x14ac:dyDescent="0.3">
      <c r="B290" s="202" t="str">
        <f t="shared" si="89"/>
        <v/>
      </c>
      <c r="C290" s="308" t="str">
        <f t="shared" si="96"/>
        <v/>
      </c>
      <c r="D290" s="27"/>
      <c r="E290" s="309" t="str">
        <f t="shared" si="97"/>
        <v/>
      </c>
      <c r="F290" s="9"/>
      <c r="G290" s="9"/>
      <c r="H290" s="310" t="str">
        <f t="shared" si="90"/>
        <v/>
      </c>
      <c r="I290" s="310" t="str">
        <f t="shared" si="102"/>
        <v xml:space="preserve">  </v>
      </c>
      <c r="J290" s="311" t="str">
        <f t="shared" si="104"/>
        <v/>
      </c>
      <c r="K290" s="312" t="str">
        <f t="shared" si="105"/>
        <v xml:space="preserve"> </v>
      </c>
      <c r="L290" s="312" t="str">
        <f t="shared" si="98"/>
        <v/>
      </c>
      <c r="M290" s="312" t="str">
        <f t="shared" si="91"/>
        <v/>
      </c>
      <c r="N290" s="313" t="str">
        <f t="shared" si="92"/>
        <v/>
      </c>
      <c r="O290" s="314" t="str">
        <f t="shared" si="93"/>
        <v/>
      </c>
      <c r="P290" s="315" t="str">
        <f t="shared" si="94"/>
        <v/>
      </c>
      <c r="Q290" s="316" t="str">
        <f t="shared" si="95"/>
        <v/>
      </c>
      <c r="R290" s="10" t="str">
        <f t="shared" si="108"/>
        <v/>
      </c>
      <c r="S290" s="310" t="str">
        <f t="shared" si="88"/>
        <v/>
      </c>
      <c r="T290" s="9"/>
      <c r="U290" s="8"/>
      <c r="V290" s="197" t="str">
        <f>IF(E290="","",ProjTvdAtBit(E290,F290,G290,H290,D290,W290,X290))</f>
        <v/>
      </c>
      <c r="W290" s="317" t="str">
        <f>IF(E290="","",ProjIncAtBit(F290,J290,C290,M290,AJ290,AK290,AI290,$U$13:$U$505))</f>
        <v/>
      </c>
      <c r="X290" s="412" t="str">
        <f>IF(E290="","",ProjAzmAtBit(F290,G290,J290,C290,M290,AJ290,AK290,N290,O290,AI290,$U$13:$U$505))</f>
        <v/>
      </c>
      <c r="Y290" s="569"/>
      <c r="Z290" s="571"/>
      <c r="AA290" s="468" t="str">
        <f t="shared" si="106"/>
        <v/>
      </c>
      <c r="AB290" s="476" t="str">
        <f t="shared" si="107"/>
        <v/>
      </c>
      <c r="AC290" s="466"/>
      <c r="AD290" s="471"/>
      <c r="AE290" s="472"/>
      <c r="AI290" s="201" t="str">
        <f>IF(E290="","",ProjRollingMotorOut($Q$13:Q290,$M$13:M290))</f>
        <v/>
      </c>
      <c r="AJ290" s="409">
        <f>IF(OR(E290="",D290=""),0,ProjSlideMetersBetween(E290,D290,$R$13:$R$505,$S$13:$S$505,$U$13:$U$505))</f>
        <v>0</v>
      </c>
      <c r="AK290" s="409" t="str">
        <f>IF(U290="","",ProjParseTF(U290))</f>
        <v/>
      </c>
      <c r="AL290" s="213" t="str">
        <f>IF(E290="","",ProjCumN(AL289,E289,F289,G289,E290,F290,G290,FALSE))</f>
        <v/>
      </c>
      <c r="AM290" s="304" t="str">
        <f>IF(E290="","",ProjCumE(AM289,E289,F289,G289,E290,F290,G290,FALSE))</f>
        <v/>
      </c>
      <c r="AN290" s="303" t="str">
        <f t="shared" si="103"/>
        <v/>
      </c>
      <c r="AO290" s="303" t="str">
        <f>IF(E290="","",ProjActiveTargetMdEx(D290,W290,V290,ProjTargets_MD,ProjTargets_INC,ProjTargets_AZM,ProjTargets_TVD,F290,H290))</f>
        <v/>
      </c>
      <c r="AP290" s="201" t="str">
        <f>IF(OR(E290="",E290&lt;$U$2),"",ProjBitN(E290,F290,G290,AL290,D290,W290,X290))</f>
        <v/>
      </c>
      <c r="AQ290" s="201" t="str">
        <f>IF(OR(E290="",E290&lt;$U$2),"",ProjBitE(E290,F290,G290,AM290,D290,W290,X290))</f>
        <v/>
      </c>
      <c r="AR290" s="201" t="str">
        <f t="shared" si="99"/>
        <v/>
      </c>
      <c r="AS290" s="201" t="str">
        <f t="shared" si="100"/>
        <v/>
      </c>
      <c r="AT290" s="201" t="str">
        <f t="shared" si="101"/>
        <v/>
      </c>
    </row>
    <row r="291" spans="2:46" s="203" customFormat="1" ht="15" customHeight="1" x14ac:dyDescent="0.3">
      <c r="B291" s="202" t="str">
        <f t="shared" si="89"/>
        <v/>
      </c>
      <c r="C291" s="308" t="str">
        <f t="shared" si="96"/>
        <v/>
      </c>
      <c r="D291" s="27"/>
      <c r="E291" s="309" t="str">
        <f t="shared" si="97"/>
        <v/>
      </c>
      <c r="F291" s="9"/>
      <c r="G291" s="9"/>
      <c r="H291" s="310" t="str">
        <f t="shared" si="90"/>
        <v/>
      </c>
      <c r="I291" s="310" t="str">
        <f t="shared" si="102"/>
        <v xml:space="preserve">  </v>
      </c>
      <c r="J291" s="311" t="str">
        <f t="shared" si="104"/>
        <v/>
      </c>
      <c r="K291" s="312" t="str">
        <f t="shared" si="105"/>
        <v xml:space="preserve"> </v>
      </c>
      <c r="L291" s="312" t="str">
        <f t="shared" si="98"/>
        <v/>
      </c>
      <c r="M291" s="312" t="str">
        <f t="shared" si="91"/>
        <v/>
      </c>
      <c r="N291" s="313" t="str">
        <f t="shared" si="92"/>
        <v/>
      </c>
      <c r="O291" s="314" t="str">
        <f t="shared" si="93"/>
        <v/>
      </c>
      <c r="P291" s="315" t="str">
        <f t="shared" si="94"/>
        <v/>
      </c>
      <c r="Q291" s="316" t="str">
        <f t="shared" si="95"/>
        <v/>
      </c>
      <c r="R291" s="10" t="str">
        <f t="shared" si="108"/>
        <v/>
      </c>
      <c r="S291" s="310" t="str">
        <f t="shared" si="88"/>
        <v/>
      </c>
      <c r="T291" s="9"/>
      <c r="U291" s="8"/>
      <c r="V291" s="197" t="str">
        <f>IF(E291="","",ProjTvdAtBit(E291,F291,G291,H291,D291,W291,X291))</f>
        <v/>
      </c>
      <c r="W291" s="317" t="str">
        <f>IF(E291="","",ProjIncAtBit(F291,J291,C291,M291,AJ291,AK291,AI291,$U$13:$U$505))</f>
        <v/>
      </c>
      <c r="X291" s="412" t="str">
        <f>IF(E291="","",ProjAzmAtBit(F291,G291,J291,C291,M291,AJ291,AK291,N291,O291,AI291,$U$13:$U$505))</f>
        <v/>
      </c>
      <c r="Y291" s="569"/>
      <c r="Z291" s="571"/>
      <c r="AA291" s="468" t="str">
        <f t="shared" si="106"/>
        <v/>
      </c>
      <c r="AB291" s="476" t="str">
        <f t="shared" si="107"/>
        <v/>
      </c>
      <c r="AC291" s="466"/>
      <c r="AD291" s="471"/>
      <c r="AE291" s="472"/>
      <c r="AI291" s="201" t="str">
        <f>IF(E291="","",ProjRollingMotorOut($Q$13:Q291,$M$13:M291))</f>
        <v/>
      </c>
      <c r="AJ291" s="409">
        <f>IF(OR(E291="",D291=""),0,ProjSlideMetersBetween(E291,D291,$R$13:$R$505,$S$13:$S$505,$U$13:$U$505))</f>
        <v>0</v>
      </c>
      <c r="AK291" s="409" t="str">
        <f>IF(U291="","",ProjParseTF(U291))</f>
        <v/>
      </c>
      <c r="AL291" s="213" t="str">
        <f>IF(E291="","",ProjCumN(AL290,E290,F290,G290,E291,F291,G291,FALSE))</f>
        <v/>
      </c>
      <c r="AM291" s="304" t="str">
        <f>IF(E291="","",ProjCumE(AM290,E290,F290,G290,E291,F291,G291,FALSE))</f>
        <v/>
      </c>
      <c r="AN291" s="303" t="str">
        <f t="shared" si="103"/>
        <v/>
      </c>
      <c r="AO291" s="303" t="str">
        <f>IF(E291="","",ProjActiveTargetMdEx(D291,W291,V291,ProjTargets_MD,ProjTargets_INC,ProjTargets_AZM,ProjTargets_TVD,F291,H291))</f>
        <v/>
      </c>
      <c r="AP291" s="201" t="str">
        <f>IF(OR(E291="",E291&lt;$U$2),"",ProjBitN(E291,F291,G291,AL291,D291,W291,X291))</f>
        <v/>
      </c>
      <c r="AQ291" s="201" t="str">
        <f>IF(OR(E291="",E291&lt;$U$2),"",ProjBitE(E291,F291,G291,AM291,D291,W291,X291))</f>
        <v/>
      </c>
      <c r="AR291" s="201" t="str">
        <f t="shared" si="99"/>
        <v/>
      </c>
      <c r="AS291" s="201" t="str">
        <f t="shared" si="100"/>
        <v/>
      </c>
      <c r="AT291" s="201" t="str">
        <f t="shared" si="101"/>
        <v/>
      </c>
    </row>
    <row r="292" spans="2:46" s="203" customFormat="1" ht="15" customHeight="1" x14ac:dyDescent="0.3">
      <c r="B292" s="202" t="str">
        <f t="shared" si="89"/>
        <v/>
      </c>
      <c r="C292" s="308" t="str">
        <f t="shared" si="96"/>
        <v/>
      </c>
      <c r="D292" s="27"/>
      <c r="E292" s="309" t="str">
        <f t="shared" si="97"/>
        <v/>
      </c>
      <c r="F292" s="9"/>
      <c r="G292" s="9"/>
      <c r="H292" s="310" t="str">
        <f t="shared" si="90"/>
        <v/>
      </c>
      <c r="I292" s="310" t="str">
        <f t="shared" si="102"/>
        <v xml:space="preserve">  </v>
      </c>
      <c r="J292" s="311" t="str">
        <f t="shared" si="104"/>
        <v/>
      </c>
      <c r="K292" s="312" t="str">
        <f t="shared" si="105"/>
        <v xml:space="preserve"> </v>
      </c>
      <c r="L292" s="312" t="str">
        <f t="shared" si="98"/>
        <v/>
      </c>
      <c r="M292" s="312" t="str">
        <f t="shared" si="91"/>
        <v/>
      </c>
      <c r="N292" s="313" t="str">
        <f t="shared" si="92"/>
        <v/>
      </c>
      <c r="O292" s="314" t="str">
        <f t="shared" si="93"/>
        <v/>
      </c>
      <c r="P292" s="315" t="str">
        <f t="shared" si="94"/>
        <v/>
      </c>
      <c r="Q292" s="316" t="str">
        <f t="shared" si="95"/>
        <v/>
      </c>
      <c r="R292" s="10" t="str">
        <f t="shared" si="108"/>
        <v/>
      </c>
      <c r="S292" s="310" t="str">
        <f t="shared" si="88"/>
        <v/>
      </c>
      <c r="T292" s="9"/>
      <c r="U292" s="8"/>
      <c r="V292" s="197" t="str">
        <f>IF(E292="","",ProjTvdAtBit(E292,F292,G292,H292,D292,W292,X292))</f>
        <v/>
      </c>
      <c r="W292" s="317" t="str">
        <f>IF(E292="","",ProjIncAtBit(F292,J292,C292,M292,AJ292,AK292,AI292,$U$13:$U$505))</f>
        <v/>
      </c>
      <c r="X292" s="412" t="str">
        <f>IF(E292="","",ProjAzmAtBit(F292,G292,J292,C292,M292,AJ292,AK292,N292,O292,AI292,$U$13:$U$505))</f>
        <v/>
      </c>
      <c r="Y292" s="569"/>
      <c r="Z292" s="571"/>
      <c r="AA292" s="468" t="str">
        <f t="shared" si="106"/>
        <v/>
      </c>
      <c r="AB292" s="476" t="str">
        <f t="shared" si="107"/>
        <v/>
      </c>
      <c r="AC292" s="466"/>
      <c r="AD292" s="471"/>
      <c r="AE292" s="472"/>
      <c r="AI292" s="201" t="str">
        <f>IF(E292="","",ProjRollingMotorOut($Q$13:Q292,$M$13:M292))</f>
        <v/>
      </c>
      <c r="AJ292" s="409">
        <f>IF(OR(E292="",D292=""),0,ProjSlideMetersBetween(E292,D292,$R$13:$R$505,$S$13:$S$505,$U$13:$U$505))</f>
        <v>0</v>
      </c>
      <c r="AK292" s="409" t="str">
        <f>IF(U292="","",ProjParseTF(U292))</f>
        <v/>
      </c>
      <c r="AL292" s="213" t="str">
        <f>IF(E292="","",ProjCumN(AL291,E291,F291,G291,E292,F292,G292,FALSE))</f>
        <v/>
      </c>
      <c r="AM292" s="304" t="str">
        <f>IF(E292="","",ProjCumE(AM291,E291,F291,G291,E292,F292,G292,FALSE))</f>
        <v/>
      </c>
      <c r="AN292" s="303" t="str">
        <f t="shared" si="103"/>
        <v/>
      </c>
      <c r="AO292" s="303" t="str">
        <f>IF(E292="","",ProjActiveTargetMdEx(D292,W292,V292,ProjTargets_MD,ProjTargets_INC,ProjTargets_AZM,ProjTargets_TVD,F292,H292))</f>
        <v/>
      </c>
      <c r="AP292" s="201" t="str">
        <f>IF(OR(E292="",E292&lt;$U$2),"",ProjBitN(E292,F292,G292,AL292,D292,W292,X292))</f>
        <v/>
      </c>
      <c r="AQ292" s="201" t="str">
        <f>IF(OR(E292="",E292&lt;$U$2),"",ProjBitE(E292,F292,G292,AM292,D292,W292,X292))</f>
        <v/>
      </c>
      <c r="AR292" s="201" t="str">
        <f t="shared" si="99"/>
        <v/>
      </c>
      <c r="AS292" s="201" t="str">
        <f t="shared" si="100"/>
        <v/>
      </c>
      <c r="AT292" s="201" t="str">
        <f t="shared" si="101"/>
        <v/>
      </c>
    </row>
    <row r="293" spans="2:46" s="203" customFormat="1" ht="15" customHeight="1" x14ac:dyDescent="0.3">
      <c r="B293" s="202" t="str">
        <f t="shared" si="89"/>
        <v/>
      </c>
      <c r="C293" s="308" t="str">
        <f t="shared" si="96"/>
        <v/>
      </c>
      <c r="D293" s="27"/>
      <c r="E293" s="309" t="str">
        <f t="shared" si="97"/>
        <v/>
      </c>
      <c r="F293" s="9"/>
      <c r="G293" s="9"/>
      <c r="H293" s="310" t="str">
        <f t="shared" si="90"/>
        <v/>
      </c>
      <c r="I293" s="310" t="str">
        <f t="shared" si="102"/>
        <v xml:space="preserve">  </v>
      </c>
      <c r="J293" s="311" t="str">
        <f t="shared" si="104"/>
        <v/>
      </c>
      <c r="K293" s="312" t="str">
        <f t="shared" si="105"/>
        <v xml:space="preserve"> </v>
      </c>
      <c r="L293" s="312" t="str">
        <f t="shared" si="98"/>
        <v/>
      </c>
      <c r="M293" s="312" t="str">
        <f t="shared" si="91"/>
        <v/>
      </c>
      <c r="N293" s="313" t="str">
        <f t="shared" si="92"/>
        <v/>
      </c>
      <c r="O293" s="314" t="str">
        <f t="shared" si="93"/>
        <v/>
      </c>
      <c r="P293" s="315" t="str">
        <f t="shared" si="94"/>
        <v/>
      </c>
      <c r="Q293" s="316" t="str">
        <f t="shared" si="95"/>
        <v/>
      </c>
      <c r="R293" s="10" t="str">
        <f t="shared" si="108"/>
        <v/>
      </c>
      <c r="S293" s="310" t="str">
        <f t="shared" si="88"/>
        <v/>
      </c>
      <c r="T293" s="9"/>
      <c r="U293" s="8"/>
      <c r="V293" s="197" t="str">
        <f>IF(E293="","",ProjTvdAtBit(E293,F293,G293,H293,D293,W293,X293))</f>
        <v/>
      </c>
      <c r="W293" s="317" t="str">
        <f>IF(E293="","",ProjIncAtBit(F293,J293,C293,M293,AJ293,AK293,AI293,$U$13:$U$505))</f>
        <v/>
      </c>
      <c r="X293" s="412" t="str">
        <f>IF(E293="","",ProjAzmAtBit(F293,G293,J293,C293,M293,AJ293,AK293,N293,O293,AI293,$U$13:$U$505))</f>
        <v/>
      </c>
      <c r="Y293" s="569"/>
      <c r="Z293" s="571"/>
      <c r="AA293" s="468" t="str">
        <f t="shared" si="106"/>
        <v/>
      </c>
      <c r="AB293" s="476" t="str">
        <f t="shared" si="107"/>
        <v/>
      </c>
      <c r="AC293" s="466"/>
      <c r="AD293" s="471"/>
      <c r="AE293" s="472"/>
      <c r="AI293" s="201" t="str">
        <f>IF(E293="","",ProjRollingMotorOut($Q$13:Q293,$M$13:M293))</f>
        <v/>
      </c>
      <c r="AJ293" s="409">
        <f>IF(OR(E293="",D293=""),0,ProjSlideMetersBetween(E293,D293,$R$13:$R$505,$S$13:$S$505,$U$13:$U$505))</f>
        <v>0</v>
      </c>
      <c r="AK293" s="409" t="str">
        <f>IF(U293="","",ProjParseTF(U293))</f>
        <v/>
      </c>
      <c r="AL293" s="213" t="str">
        <f>IF(E293="","",ProjCumN(AL292,E292,F292,G292,E293,F293,G293,FALSE))</f>
        <v/>
      </c>
      <c r="AM293" s="304" t="str">
        <f>IF(E293="","",ProjCumE(AM292,E292,F292,G292,E293,F293,G293,FALSE))</f>
        <v/>
      </c>
      <c r="AN293" s="303" t="str">
        <f t="shared" si="103"/>
        <v/>
      </c>
      <c r="AO293" s="303" t="str">
        <f>IF(E293="","",ProjActiveTargetMdEx(D293,W293,V293,ProjTargets_MD,ProjTargets_INC,ProjTargets_AZM,ProjTargets_TVD,F293,H293))</f>
        <v/>
      </c>
      <c r="AP293" s="201" t="str">
        <f>IF(OR(E293="",E293&lt;$U$2),"",ProjBitN(E293,F293,G293,AL293,D293,W293,X293))</f>
        <v/>
      </c>
      <c r="AQ293" s="201" t="str">
        <f>IF(OR(E293="",E293&lt;$U$2),"",ProjBitE(E293,F293,G293,AM293,D293,W293,X293))</f>
        <v/>
      </c>
      <c r="AR293" s="201" t="str">
        <f t="shared" si="99"/>
        <v/>
      </c>
      <c r="AS293" s="201" t="str">
        <f t="shared" si="100"/>
        <v/>
      </c>
      <c r="AT293" s="201" t="str">
        <f t="shared" si="101"/>
        <v/>
      </c>
    </row>
    <row r="294" spans="2:46" s="203" customFormat="1" ht="15" customHeight="1" x14ac:dyDescent="0.3">
      <c r="B294" s="202" t="str">
        <f t="shared" si="89"/>
        <v/>
      </c>
      <c r="C294" s="308" t="str">
        <f t="shared" si="96"/>
        <v/>
      </c>
      <c r="D294" s="27"/>
      <c r="E294" s="309" t="str">
        <f t="shared" si="97"/>
        <v/>
      </c>
      <c r="F294" s="9"/>
      <c r="G294" s="9"/>
      <c r="H294" s="310" t="str">
        <f t="shared" si="90"/>
        <v/>
      </c>
      <c r="I294" s="310" t="str">
        <f t="shared" si="102"/>
        <v xml:space="preserve">  </v>
      </c>
      <c r="J294" s="311" t="str">
        <f t="shared" si="104"/>
        <v/>
      </c>
      <c r="K294" s="312" t="str">
        <f t="shared" si="105"/>
        <v xml:space="preserve"> </v>
      </c>
      <c r="L294" s="312" t="str">
        <f t="shared" si="98"/>
        <v/>
      </c>
      <c r="M294" s="312" t="str">
        <f t="shared" si="91"/>
        <v/>
      </c>
      <c r="N294" s="313" t="str">
        <f t="shared" si="92"/>
        <v/>
      </c>
      <c r="O294" s="314" t="str">
        <f t="shared" si="93"/>
        <v/>
      </c>
      <c r="P294" s="315" t="str">
        <f t="shared" si="94"/>
        <v/>
      </c>
      <c r="Q294" s="316" t="str">
        <f t="shared" si="95"/>
        <v/>
      </c>
      <c r="R294" s="10" t="str">
        <f t="shared" si="108"/>
        <v/>
      </c>
      <c r="S294" s="310" t="str">
        <f t="shared" si="88"/>
        <v/>
      </c>
      <c r="T294" s="9"/>
      <c r="U294" s="8"/>
      <c r="V294" s="197" t="str">
        <f>IF(E294="","",ProjTvdAtBit(E294,F294,G294,H294,D294,W294,X294))</f>
        <v/>
      </c>
      <c r="W294" s="317" t="str">
        <f>IF(E294="","",ProjIncAtBit(F294,J294,C294,M294,AJ294,AK294,AI294,$U$13:$U$505))</f>
        <v/>
      </c>
      <c r="X294" s="412" t="str">
        <f>IF(E294="","",ProjAzmAtBit(F294,G294,J294,C294,M294,AJ294,AK294,N294,O294,AI294,$U$13:$U$505))</f>
        <v/>
      </c>
      <c r="Y294" s="569"/>
      <c r="Z294" s="571"/>
      <c r="AA294" s="468" t="str">
        <f t="shared" si="106"/>
        <v/>
      </c>
      <c r="AB294" s="476" t="str">
        <f t="shared" si="107"/>
        <v/>
      </c>
      <c r="AC294" s="466"/>
      <c r="AD294" s="471"/>
      <c r="AE294" s="472"/>
      <c r="AI294" s="201" t="str">
        <f>IF(E294="","",ProjRollingMotorOut($Q$13:Q294,$M$13:M294))</f>
        <v/>
      </c>
      <c r="AJ294" s="409">
        <f>IF(OR(E294="",D294=""),0,ProjSlideMetersBetween(E294,D294,$R$13:$R$505,$S$13:$S$505,$U$13:$U$505))</f>
        <v>0</v>
      </c>
      <c r="AK294" s="409" t="str">
        <f>IF(U294="","",ProjParseTF(U294))</f>
        <v/>
      </c>
      <c r="AL294" s="213" t="str">
        <f>IF(E294="","",ProjCumN(AL293,E293,F293,G293,E294,F294,G294,FALSE))</f>
        <v/>
      </c>
      <c r="AM294" s="304" t="str">
        <f>IF(E294="","",ProjCumE(AM293,E293,F293,G293,E294,F294,G294,FALSE))</f>
        <v/>
      </c>
      <c r="AN294" s="303" t="str">
        <f t="shared" si="103"/>
        <v/>
      </c>
      <c r="AO294" s="303" t="str">
        <f>IF(E294="","",ProjActiveTargetMdEx(D294,W294,V294,ProjTargets_MD,ProjTargets_INC,ProjTargets_AZM,ProjTargets_TVD,F294,H294))</f>
        <v/>
      </c>
      <c r="AP294" s="201" t="str">
        <f>IF(OR(E294="",E294&lt;$U$2),"",ProjBitN(E294,F294,G294,AL294,D294,W294,X294))</f>
        <v/>
      </c>
      <c r="AQ294" s="201" t="str">
        <f>IF(OR(E294="",E294&lt;$U$2),"",ProjBitE(E294,F294,G294,AM294,D294,W294,X294))</f>
        <v/>
      </c>
      <c r="AR294" s="201" t="str">
        <f t="shared" si="99"/>
        <v/>
      </c>
      <c r="AS294" s="201" t="str">
        <f t="shared" si="100"/>
        <v/>
      </c>
      <c r="AT294" s="201" t="str">
        <f t="shared" si="101"/>
        <v/>
      </c>
    </row>
    <row r="295" spans="2:46" s="203" customFormat="1" ht="15" customHeight="1" x14ac:dyDescent="0.3">
      <c r="B295" s="202" t="str">
        <f t="shared" si="89"/>
        <v/>
      </c>
      <c r="C295" s="308" t="str">
        <f t="shared" si="96"/>
        <v/>
      </c>
      <c r="D295" s="27"/>
      <c r="E295" s="309" t="str">
        <f t="shared" si="97"/>
        <v/>
      </c>
      <c r="F295" s="9"/>
      <c r="G295" s="9"/>
      <c r="H295" s="310" t="str">
        <f t="shared" si="90"/>
        <v/>
      </c>
      <c r="I295" s="310" t="str">
        <f t="shared" si="102"/>
        <v xml:space="preserve">  </v>
      </c>
      <c r="J295" s="311" t="str">
        <f t="shared" si="104"/>
        <v/>
      </c>
      <c r="K295" s="312" t="str">
        <f t="shared" si="105"/>
        <v xml:space="preserve"> </v>
      </c>
      <c r="L295" s="312" t="str">
        <f t="shared" si="98"/>
        <v/>
      </c>
      <c r="M295" s="312" t="str">
        <f t="shared" si="91"/>
        <v/>
      </c>
      <c r="N295" s="313" t="str">
        <f t="shared" si="92"/>
        <v/>
      </c>
      <c r="O295" s="314" t="str">
        <f t="shared" si="93"/>
        <v/>
      </c>
      <c r="P295" s="315" t="str">
        <f t="shared" si="94"/>
        <v/>
      </c>
      <c r="Q295" s="316" t="str">
        <f t="shared" si="95"/>
        <v/>
      </c>
      <c r="R295" s="10" t="str">
        <f t="shared" si="108"/>
        <v/>
      </c>
      <c r="S295" s="310" t="str">
        <f t="shared" si="88"/>
        <v/>
      </c>
      <c r="T295" s="9"/>
      <c r="U295" s="8"/>
      <c r="V295" s="197" t="str">
        <f>IF(E295="","",ProjTvdAtBit(E295,F295,G295,H295,D295,W295,X295))</f>
        <v/>
      </c>
      <c r="W295" s="317" t="str">
        <f>IF(E295="","",ProjIncAtBit(F295,J295,C295,M295,AJ295,AK295,AI295,$U$13:$U$505))</f>
        <v/>
      </c>
      <c r="X295" s="412" t="str">
        <f>IF(E295="","",ProjAzmAtBit(F295,G295,J295,C295,M295,AJ295,AK295,N295,O295,AI295,$U$13:$U$505))</f>
        <v/>
      </c>
      <c r="Y295" s="569"/>
      <c r="Z295" s="571"/>
      <c r="AA295" s="468" t="str">
        <f t="shared" si="106"/>
        <v/>
      </c>
      <c r="AB295" s="476" t="str">
        <f t="shared" si="107"/>
        <v/>
      </c>
      <c r="AC295" s="466"/>
      <c r="AD295" s="471"/>
      <c r="AE295" s="472"/>
      <c r="AI295" s="201" t="str">
        <f>IF(E295="","",ProjRollingMotorOut($Q$13:Q295,$M$13:M295))</f>
        <v/>
      </c>
      <c r="AJ295" s="409">
        <f>IF(OR(E295="",D295=""),0,ProjSlideMetersBetween(E295,D295,$R$13:$R$505,$S$13:$S$505,$U$13:$U$505))</f>
        <v>0</v>
      </c>
      <c r="AK295" s="409" t="str">
        <f>IF(U295="","",ProjParseTF(U295))</f>
        <v/>
      </c>
      <c r="AL295" s="213" t="str">
        <f>IF(E295="","",ProjCumN(AL294,E294,F294,G294,E295,F295,G295,FALSE))</f>
        <v/>
      </c>
      <c r="AM295" s="304" t="str">
        <f>IF(E295="","",ProjCumE(AM294,E294,F294,G294,E295,F295,G295,FALSE))</f>
        <v/>
      </c>
      <c r="AN295" s="303" t="str">
        <f t="shared" si="103"/>
        <v/>
      </c>
      <c r="AO295" s="303" t="str">
        <f>IF(E295="","",ProjActiveTargetMdEx(D295,W295,V295,ProjTargets_MD,ProjTargets_INC,ProjTargets_AZM,ProjTargets_TVD,F295,H295))</f>
        <v/>
      </c>
      <c r="AP295" s="201" t="str">
        <f>IF(OR(E295="",E295&lt;$U$2),"",ProjBitN(E295,F295,G295,AL295,D295,W295,X295))</f>
        <v/>
      </c>
      <c r="AQ295" s="201" t="str">
        <f>IF(OR(E295="",E295&lt;$U$2),"",ProjBitE(E295,F295,G295,AM295,D295,W295,X295))</f>
        <v/>
      </c>
      <c r="AR295" s="201" t="str">
        <f t="shared" si="99"/>
        <v/>
      </c>
      <c r="AS295" s="201" t="str">
        <f t="shared" si="100"/>
        <v/>
      </c>
      <c r="AT295" s="201" t="str">
        <f t="shared" si="101"/>
        <v/>
      </c>
    </row>
    <row r="296" spans="2:46" s="203" customFormat="1" ht="15" customHeight="1" x14ac:dyDescent="0.3">
      <c r="B296" s="202" t="str">
        <f t="shared" si="89"/>
        <v/>
      </c>
      <c r="C296" s="308" t="str">
        <f t="shared" si="96"/>
        <v/>
      </c>
      <c r="D296" s="27"/>
      <c r="E296" s="309" t="str">
        <f t="shared" si="97"/>
        <v/>
      </c>
      <c r="F296" s="9"/>
      <c r="G296" s="9"/>
      <c r="H296" s="310" t="str">
        <f t="shared" si="90"/>
        <v/>
      </c>
      <c r="I296" s="310" t="str">
        <f t="shared" si="102"/>
        <v xml:space="preserve">  </v>
      </c>
      <c r="J296" s="311" t="str">
        <f t="shared" si="104"/>
        <v/>
      </c>
      <c r="K296" s="312" t="str">
        <f t="shared" si="105"/>
        <v xml:space="preserve"> </v>
      </c>
      <c r="L296" s="312" t="str">
        <f t="shared" si="98"/>
        <v/>
      </c>
      <c r="M296" s="312" t="str">
        <f t="shared" si="91"/>
        <v/>
      </c>
      <c r="N296" s="313" t="str">
        <f t="shared" si="92"/>
        <v/>
      </c>
      <c r="O296" s="314" t="str">
        <f t="shared" si="93"/>
        <v/>
      </c>
      <c r="P296" s="315" t="str">
        <f t="shared" si="94"/>
        <v/>
      </c>
      <c r="Q296" s="316" t="str">
        <f t="shared" si="95"/>
        <v/>
      </c>
      <c r="R296" s="10" t="str">
        <f t="shared" si="108"/>
        <v/>
      </c>
      <c r="S296" s="310" t="str">
        <f t="shared" si="88"/>
        <v/>
      </c>
      <c r="T296" s="9"/>
      <c r="U296" s="8"/>
      <c r="V296" s="197" t="str">
        <f>IF(E296="","",ProjTvdAtBit(E296,F296,G296,H296,D296,W296,X296))</f>
        <v/>
      </c>
      <c r="W296" s="317" t="str">
        <f>IF(E296="","",ProjIncAtBit(F296,J296,C296,M296,AJ296,AK296,AI296,$U$13:$U$505))</f>
        <v/>
      </c>
      <c r="X296" s="412" t="str">
        <f>IF(E296="","",ProjAzmAtBit(F296,G296,J296,C296,M296,AJ296,AK296,N296,O296,AI296,$U$13:$U$505))</f>
        <v/>
      </c>
      <c r="Y296" s="569"/>
      <c r="Z296" s="571"/>
      <c r="AA296" s="468" t="str">
        <f t="shared" si="106"/>
        <v/>
      </c>
      <c r="AB296" s="476" t="str">
        <f t="shared" si="107"/>
        <v/>
      </c>
      <c r="AC296" s="466"/>
      <c r="AD296" s="471"/>
      <c r="AE296" s="472"/>
      <c r="AI296" s="201" t="str">
        <f>IF(E296="","",ProjRollingMotorOut($Q$13:Q296,$M$13:M296))</f>
        <v/>
      </c>
      <c r="AJ296" s="409">
        <f>IF(OR(E296="",D296=""),0,ProjSlideMetersBetween(E296,D296,$R$13:$R$505,$S$13:$S$505,$U$13:$U$505))</f>
        <v>0</v>
      </c>
      <c r="AK296" s="409" t="str">
        <f>IF(U296="","",ProjParseTF(U296))</f>
        <v/>
      </c>
      <c r="AL296" s="213" t="str">
        <f>IF(E296="","",ProjCumN(AL295,E295,F295,G295,E296,F296,G296,FALSE))</f>
        <v/>
      </c>
      <c r="AM296" s="304" t="str">
        <f>IF(E296="","",ProjCumE(AM295,E295,F295,G295,E296,F296,G296,FALSE))</f>
        <v/>
      </c>
      <c r="AN296" s="303" t="str">
        <f t="shared" si="103"/>
        <v/>
      </c>
      <c r="AO296" s="303" t="str">
        <f>IF(E296="","",ProjActiveTargetMdEx(D296,W296,V296,ProjTargets_MD,ProjTargets_INC,ProjTargets_AZM,ProjTargets_TVD,F296,H296))</f>
        <v/>
      </c>
      <c r="AP296" s="201" t="str">
        <f>IF(OR(E296="",E296&lt;$U$2),"",ProjBitN(E296,F296,G296,AL296,D296,W296,X296))</f>
        <v/>
      </c>
      <c r="AQ296" s="201" t="str">
        <f>IF(OR(E296="",E296&lt;$U$2),"",ProjBitE(E296,F296,G296,AM296,D296,W296,X296))</f>
        <v/>
      </c>
      <c r="AR296" s="201" t="str">
        <f t="shared" si="99"/>
        <v/>
      </c>
      <c r="AS296" s="201" t="str">
        <f t="shared" si="100"/>
        <v/>
      </c>
      <c r="AT296" s="201" t="str">
        <f t="shared" si="101"/>
        <v/>
      </c>
    </row>
    <row r="297" spans="2:46" s="203" customFormat="1" ht="15" customHeight="1" x14ac:dyDescent="0.3">
      <c r="B297" s="202" t="str">
        <f t="shared" si="89"/>
        <v/>
      </c>
      <c r="C297" s="308" t="str">
        <f t="shared" si="96"/>
        <v/>
      </c>
      <c r="D297" s="27"/>
      <c r="E297" s="309" t="str">
        <f t="shared" si="97"/>
        <v/>
      </c>
      <c r="F297" s="9"/>
      <c r="G297" s="9"/>
      <c r="H297" s="310" t="str">
        <f t="shared" si="90"/>
        <v/>
      </c>
      <c r="I297" s="310" t="str">
        <f t="shared" si="102"/>
        <v xml:space="preserve">  </v>
      </c>
      <c r="J297" s="311" t="str">
        <f t="shared" si="104"/>
        <v/>
      </c>
      <c r="K297" s="312" t="str">
        <f t="shared" si="105"/>
        <v xml:space="preserve"> </v>
      </c>
      <c r="L297" s="312" t="str">
        <f t="shared" si="98"/>
        <v/>
      </c>
      <c r="M297" s="312" t="str">
        <f t="shared" si="91"/>
        <v/>
      </c>
      <c r="N297" s="313" t="str">
        <f t="shared" si="92"/>
        <v/>
      </c>
      <c r="O297" s="314" t="str">
        <f t="shared" si="93"/>
        <v/>
      </c>
      <c r="P297" s="315" t="str">
        <f t="shared" si="94"/>
        <v/>
      </c>
      <c r="Q297" s="316" t="str">
        <f t="shared" si="95"/>
        <v/>
      </c>
      <c r="R297" s="10" t="str">
        <f t="shared" si="108"/>
        <v/>
      </c>
      <c r="S297" s="310" t="str">
        <f t="shared" si="88"/>
        <v/>
      </c>
      <c r="T297" s="9"/>
      <c r="U297" s="8"/>
      <c r="V297" s="197" t="str">
        <f>IF(E297="","",ProjTvdAtBit(E297,F297,G297,H297,D297,W297,X297))</f>
        <v/>
      </c>
      <c r="W297" s="317" t="str">
        <f>IF(E297="","",ProjIncAtBit(F297,J297,C297,M297,AJ297,AK297,AI297,$U$13:$U$505))</f>
        <v/>
      </c>
      <c r="X297" s="412" t="str">
        <f>IF(E297="","",ProjAzmAtBit(F297,G297,J297,C297,M297,AJ297,AK297,N297,O297,AI297,$U$13:$U$505))</f>
        <v/>
      </c>
      <c r="Y297" s="569"/>
      <c r="Z297" s="571"/>
      <c r="AA297" s="468" t="str">
        <f t="shared" si="106"/>
        <v/>
      </c>
      <c r="AB297" s="476" t="str">
        <f t="shared" si="107"/>
        <v/>
      </c>
      <c r="AC297" s="466"/>
      <c r="AD297" s="471"/>
      <c r="AE297" s="472"/>
      <c r="AI297" s="201" t="str">
        <f>IF(E297="","",ProjRollingMotorOut($Q$13:Q297,$M$13:M297))</f>
        <v/>
      </c>
      <c r="AJ297" s="409">
        <f>IF(OR(E297="",D297=""),0,ProjSlideMetersBetween(E297,D297,$R$13:$R$505,$S$13:$S$505,$U$13:$U$505))</f>
        <v>0</v>
      </c>
      <c r="AK297" s="409" t="str">
        <f>IF(U297="","",ProjParseTF(U297))</f>
        <v/>
      </c>
      <c r="AL297" s="213" t="str">
        <f>IF(E297="","",ProjCumN(AL296,E296,F296,G296,E297,F297,G297,FALSE))</f>
        <v/>
      </c>
      <c r="AM297" s="304" t="str">
        <f>IF(E297="","",ProjCumE(AM296,E296,F296,G296,E297,F297,G297,FALSE))</f>
        <v/>
      </c>
      <c r="AN297" s="303" t="str">
        <f t="shared" si="103"/>
        <v/>
      </c>
      <c r="AO297" s="303" t="str">
        <f>IF(E297="","",ProjActiveTargetMdEx(D297,W297,V297,ProjTargets_MD,ProjTargets_INC,ProjTargets_AZM,ProjTargets_TVD,F297,H297))</f>
        <v/>
      </c>
      <c r="AP297" s="201" t="str">
        <f>IF(OR(E297="",E297&lt;$U$2),"",ProjBitN(E297,F297,G297,AL297,D297,W297,X297))</f>
        <v/>
      </c>
      <c r="AQ297" s="201" t="str">
        <f>IF(OR(E297="",E297&lt;$U$2),"",ProjBitE(E297,F297,G297,AM297,D297,W297,X297))</f>
        <v/>
      </c>
      <c r="AR297" s="201" t="str">
        <f t="shared" si="99"/>
        <v/>
      </c>
      <c r="AS297" s="201" t="str">
        <f t="shared" si="100"/>
        <v/>
      </c>
      <c r="AT297" s="201" t="str">
        <f t="shared" si="101"/>
        <v/>
      </c>
    </row>
    <row r="298" spans="2:46" s="203" customFormat="1" ht="15" customHeight="1" x14ac:dyDescent="0.3">
      <c r="B298" s="202" t="str">
        <f t="shared" si="89"/>
        <v/>
      </c>
      <c r="C298" s="308" t="str">
        <f t="shared" si="96"/>
        <v/>
      </c>
      <c r="D298" s="27"/>
      <c r="E298" s="309" t="str">
        <f t="shared" si="97"/>
        <v/>
      </c>
      <c r="F298" s="9"/>
      <c r="G298" s="9"/>
      <c r="H298" s="310" t="str">
        <f t="shared" si="90"/>
        <v/>
      </c>
      <c r="I298" s="310" t="str">
        <f t="shared" si="102"/>
        <v xml:space="preserve">  </v>
      </c>
      <c r="J298" s="311" t="str">
        <f t="shared" si="104"/>
        <v/>
      </c>
      <c r="K298" s="312" t="str">
        <f t="shared" si="105"/>
        <v xml:space="preserve"> </v>
      </c>
      <c r="L298" s="312" t="str">
        <f t="shared" si="98"/>
        <v/>
      </c>
      <c r="M298" s="312" t="str">
        <f t="shared" si="91"/>
        <v/>
      </c>
      <c r="N298" s="313" t="str">
        <f t="shared" si="92"/>
        <v/>
      </c>
      <c r="O298" s="314" t="str">
        <f t="shared" si="93"/>
        <v/>
      </c>
      <c r="P298" s="315" t="str">
        <f t="shared" si="94"/>
        <v/>
      </c>
      <c r="Q298" s="316" t="str">
        <f t="shared" si="95"/>
        <v/>
      </c>
      <c r="R298" s="10" t="str">
        <f t="shared" ref="R298:R305" si="109">IF(T298="", "", D298)</f>
        <v/>
      </c>
      <c r="S298" s="310" t="str">
        <f t="shared" si="88"/>
        <v/>
      </c>
      <c r="T298" s="9"/>
      <c r="U298" s="8"/>
      <c r="V298" s="197" t="str">
        <f>IF(E298="","",ProjTvdAtBit(E298,F298,G298,H298,D298,W298,X298))</f>
        <v/>
      </c>
      <c r="W298" s="317" t="str">
        <f>IF(E298="","",ProjIncAtBit(F298,J298,C298,M298,AJ298,AK298,AI298,$U$13:$U$505))</f>
        <v/>
      </c>
      <c r="X298" s="412" t="str">
        <f>IF(E298="","",ProjAzmAtBit(F298,G298,J298,C298,M298,AJ298,AK298,N298,O298,AI298,$U$13:$U$505))</f>
        <v/>
      </c>
      <c r="Y298" s="569"/>
      <c r="Z298" s="571"/>
      <c r="AA298" s="468" t="str">
        <f t="shared" si="106"/>
        <v/>
      </c>
      <c r="AB298" s="476" t="str">
        <f t="shared" si="107"/>
        <v/>
      </c>
      <c r="AC298" s="466"/>
      <c r="AD298" s="471"/>
      <c r="AE298" s="472"/>
      <c r="AI298" s="201" t="str">
        <f>IF(E298="","",ProjRollingMotorOut($Q$13:Q298,$M$13:M298))</f>
        <v/>
      </c>
      <c r="AJ298" s="409">
        <f>IF(OR(E298="",D298=""),0,ProjSlideMetersBetween(E298,D298,$R$13:$R$505,$S$13:$S$505,$U$13:$U$505))</f>
        <v>0</v>
      </c>
      <c r="AK298" s="409" t="str">
        <f>IF(U298="","",ProjParseTF(U298))</f>
        <v/>
      </c>
      <c r="AL298" s="213" t="str">
        <f>IF(E298="","",ProjCumN(AL297,E297,F297,G297,E298,F298,G298,FALSE))</f>
        <v/>
      </c>
      <c r="AM298" s="304" t="str">
        <f>IF(E298="","",ProjCumE(AM297,E297,F297,G297,E298,F298,G298,FALSE))</f>
        <v/>
      </c>
      <c r="AN298" s="303" t="str">
        <f t="shared" si="103"/>
        <v/>
      </c>
      <c r="AO298" s="303" t="str">
        <f>IF(E298="","",ProjActiveTargetMdEx(D298,W298,V298,ProjTargets_MD,ProjTargets_INC,ProjTargets_AZM,ProjTargets_TVD,F298,H298))</f>
        <v/>
      </c>
      <c r="AP298" s="201" t="str">
        <f>IF(OR(E298="",E298&lt;$U$2),"",ProjBitN(E298,F298,G298,AL298,D298,W298,X298))</f>
        <v/>
      </c>
      <c r="AQ298" s="201" t="str">
        <f>IF(OR(E298="",E298&lt;$U$2),"",ProjBitE(E298,F298,G298,AM298,D298,W298,X298))</f>
        <v/>
      </c>
      <c r="AR298" s="201" t="str">
        <f t="shared" si="99"/>
        <v/>
      </c>
      <c r="AS298" s="201" t="str">
        <f t="shared" si="100"/>
        <v/>
      </c>
      <c r="AT298" s="201" t="str">
        <f t="shared" si="101"/>
        <v/>
      </c>
    </row>
    <row r="299" spans="2:46" s="203" customFormat="1" ht="15" customHeight="1" x14ac:dyDescent="0.3">
      <c r="B299" s="202" t="str">
        <f t="shared" si="89"/>
        <v/>
      </c>
      <c r="C299" s="308" t="str">
        <f t="shared" si="96"/>
        <v/>
      </c>
      <c r="D299" s="27"/>
      <c r="E299" s="309" t="str">
        <f t="shared" si="97"/>
        <v/>
      </c>
      <c r="F299" s="9"/>
      <c r="G299" s="9"/>
      <c r="H299" s="310" t="str">
        <f t="shared" si="90"/>
        <v/>
      </c>
      <c r="I299" s="310" t="str">
        <f t="shared" si="102"/>
        <v xml:space="preserve">  </v>
      </c>
      <c r="J299" s="311" t="str">
        <f t="shared" si="104"/>
        <v/>
      </c>
      <c r="K299" s="312" t="str">
        <f t="shared" si="105"/>
        <v xml:space="preserve"> </v>
      </c>
      <c r="L299" s="312" t="str">
        <f t="shared" si="98"/>
        <v/>
      </c>
      <c r="M299" s="312" t="str">
        <f t="shared" si="91"/>
        <v/>
      </c>
      <c r="N299" s="313" t="str">
        <f t="shared" si="92"/>
        <v/>
      </c>
      <c r="O299" s="314" t="str">
        <f t="shared" si="93"/>
        <v/>
      </c>
      <c r="P299" s="315" t="str">
        <f t="shared" si="94"/>
        <v/>
      </c>
      <c r="Q299" s="316" t="str">
        <f t="shared" si="95"/>
        <v/>
      </c>
      <c r="R299" s="10" t="str">
        <f t="shared" si="109"/>
        <v/>
      </c>
      <c r="S299" s="310" t="str">
        <f t="shared" si="88"/>
        <v/>
      </c>
      <c r="T299" s="9"/>
      <c r="U299" s="8"/>
      <c r="V299" s="197" t="str">
        <f>IF(E299="","",ProjTvdAtBit(E299,F299,G299,H299,D299,W299,X299))</f>
        <v/>
      </c>
      <c r="W299" s="317" t="str">
        <f>IF(E299="","",ProjIncAtBit(F299,J299,C299,M299,AJ299,AK299,AI299,$U$13:$U$505))</f>
        <v/>
      </c>
      <c r="X299" s="412" t="str">
        <f>IF(E299="","",ProjAzmAtBit(F299,G299,J299,C299,M299,AJ299,AK299,N299,O299,AI299,$U$13:$U$505))</f>
        <v/>
      </c>
      <c r="Y299" s="569"/>
      <c r="Z299" s="571"/>
      <c r="AA299" s="468" t="str">
        <f t="shared" si="106"/>
        <v/>
      </c>
      <c r="AB299" s="476" t="str">
        <f t="shared" si="107"/>
        <v/>
      </c>
      <c r="AC299" s="466"/>
      <c r="AD299" s="471"/>
      <c r="AE299" s="472"/>
      <c r="AI299" s="201" t="str">
        <f>IF(E299="","",ProjRollingMotorOut($Q$13:Q299,$M$13:M299))</f>
        <v/>
      </c>
      <c r="AJ299" s="409">
        <f>IF(OR(E299="",D299=""),0,ProjSlideMetersBetween(E299,D299,$R$13:$R$505,$S$13:$S$505,$U$13:$U$505))</f>
        <v>0</v>
      </c>
      <c r="AK299" s="409" t="str">
        <f>IF(U299="","",ProjParseTF(U299))</f>
        <v/>
      </c>
      <c r="AL299" s="213" t="str">
        <f>IF(E299="","",ProjCumN(AL298,E298,F298,G298,E299,F299,G299,FALSE))</f>
        <v/>
      </c>
      <c r="AM299" s="304" t="str">
        <f>IF(E299="","",ProjCumE(AM298,E298,F298,G298,E299,F299,G299,FALSE))</f>
        <v/>
      </c>
      <c r="AN299" s="303" t="str">
        <f t="shared" si="103"/>
        <v/>
      </c>
      <c r="AO299" s="303" t="str">
        <f>IF(E299="","",ProjActiveTargetMdEx(D299,W299,V299,ProjTargets_MD,ProjTargets_INC,ProjTargets_AZM,ProjTargets_TVD,F299,H299))</f>
        <v/>
      </c>
      <c r="AP299" s="201" t="str">
        <f>IF(OR(E299="",E299&lt;$U$2),"",ProjBitN(E299,F299,G299,AL299,D299,W299,X299))</f>
        <v/>
      </c>
      <c r="AQ299" s="201" t="str">
        <f>IF(OR(E299="",E299&lt;$U$2),"",ProjBitE(E299,F299,G299,AM299,D299,W299,X299))</f>
        <v/>
      </c>
      <c r="AR299" s="201" t="str">
        <f t="shared" si="99"/>
        <v/>
      </c>
      <c r="AS299" s="201" t="str">
        <f t="shared" si="100"/>
        <v/>
      </c>
      <c r="AT299" s="201" t="str">
        <f t="shared" si="101"/>
        <v/>
      </c>
    </row>
    <row r="300" spans="2:46" s="203" customFormat="1" ht="15" customHeight="1" x14ac:dyDescent="0.3">
      <c r="B300" s="202" t="str">
        <f t="shared" si="89"/>
        <v/>
      </c>
      <c r="C300" s="308" t="str">
        <f t="shared" si="96"/>
        <v/>
      </c>
      <c r="D300" s="27"/>
      <c r="E300" s="309" t="str">
        <f t="shared" si="97"/>
        <v/>
      </c>
      <c r="F300" s="9"/>
      <c r="G300" s="9"/>
      <c r="H300" s="310" t="str">
        <f t="shared" si="90"/>
        <v/>
      </c>
      <c r="I300" s="310" t="str">
        <f t="shared" si="102"/>
        <v xml:space="preserve">  </v>
      </c>
      <c r="J300" s="311" t="str">
        <f t="shared" si="104"/>
        <v/>
      </c>
      <c r="K300" s="312" t="str">
        <f t="shared" si="105"/>
        <v xml:space="preserve"> </v>
      </c>
      <c r="L300" s="312" t="str">
        <f t="shared" si="98"/>
        <v/>
      </c>
      <c r="M300" s="312" t="str">
        <f t="shared" si="91"/>
        <v/>
      </c>
      <c r="N300" s="313" t="str">
        <f t="shared" si="92"/>
        <v/>
      </c>
      <c r="O300" s="314" t="str">
        <f t="shared" si="93"/>
        <v/>
      </c>
      <c r="P300" s="315" t="str">
        <f t="shared" si="94"/>
        <v/>
      </c>
      <c r="Q300" s="316" t="str">
        <f t="shared" si="95"/>
        <v/>
      </c>
      <c r="R300" s="10" t="str">
        <f t="shared" si="109"/>
        <v/>
      </c>
      <c r="S300" s="310" t="str">
        <f t="shared" si="88"/>
        <v/>
      </c>
      <c r="T300" s="9"/>
      <c r="U300" s="8"/>
      <c r="V300" s="197" t="str">
        <f>IF(E300="","",ProjTvdAtBit(E300,F300,G300,H300,D300,W300,X300))</f>
        <v/>
      </c>
      <c r="W300" s="317" t="str">
        <f>IF(E300="","",ProjIncAtBit(F300,J300,C300,M300,AJ300,AK300,AI300,$U$13:$U$505))</f>
        <v/>
      </c>
      <c r="X300" s="412" t="str">
        <f>IF(E300="","",ProjAzmAtBit(F300,G300,J300,C300,M300,AJ300,AK300,N300,O300,AI300,$U$13:$U$505))</f>
        <v/>
      </c>
      <c r="Y300" s="569"/>
      <c r="Z300" s="571"/>
      <c r="AA300" s="468" t="str">
        <f t="shared" si="106"/>
        <v/>
      </c>
      <c r="AB300" s="476" t="str">
        <f t="shared" si="107"/>
        <v/>
      </c>
      <c r="AC300" s="466"/>
      <c r="AD300" s="471"/>
      <c r="AE300" s="472"/>
      <c r="AI300" s="201" t="str">
        <f>IF(E300="","",ProjRollingMotorOut($Q$13:Q300,$M$13:M300))</f>
        <v/>
      </c>
      <c r="AJ300" s="409">
        <f>IF(OR(E300="",D300=""),0,ProjSlideMetersBetween(E300,D300,$R$13:$R$505,$S$13:$S$505,$U$13:$U$505))</f>
        <v>0</v>
      </c>
      <c r="AK300" s="409" t="str">
        <f>IF(U300="","",ProjParseTF(U300))</f>
        <v/>
      </c>
      <c r="AL300" s="213" t="str">
        <f>IF(E300="","",ProjCumN(AL299,E299,F299,G299,E300,F300,G300,FALSE))</f>
        <v/>
      </c>
      <c r="AM300" s="304" t="str">
        <f>IF(E300="","",ProjCumE(AM299,E299,F299,G299,E300,F300,G300,FALSE))</f>
        <v/>
      </c>
      <c r="AN300" s="303" t="str">
        <f t="shared" si="103"/>
        <v/>
      </c>
      <c r="AO300" s="303" t="str">
        <f>IF(E300="","",ProjActiveTargetMdEx(D300,W300,V300,ProjTargets_MD,ProjTargets_INC,ProjTargets_AZM,ProjTargets_TVD,F300,H300))</f>
        <v/>
      </c>
      <c r="AP300" s="201" t="str">
        <f>IF(OR(E300="",E300&lt;$U$2),"",ProjBitN(E300,F300,G300,AL300,D300,W300,X300))</f>
        <v/>
      </c>
      <c r="AQ300" s="201" t="str">
        <f>IF(OR(E300="",E300&lt;$U$2),"",ProjBitE(E300,F300,G300,AM300,D300,W300,X300))</f>
        <v/>
      </c>
      <c r="AR300" s="201" t="str">
        <f t="shared" si="99"/>
        <v/>
      </c>
      <c r="AS300" s="201" t="str">
        <f t="shared" si="100"/>
        <v/>
      </c>
      <c r="AT300" s="201" t="str">
        <f t="shared" si="101"/>
        <v/>
      </c>
    </row>
    <row r="301" spans="2:46" s="203" customFormat="1" ht="15" customHeight="1" x14ac:dyDescent="0.3">
      <c r="B301" s="202" t="str">
        <f t="shared" si="89"/>
        <v/>
      </c>
      <c r="C301" s="308" t="str">
        <f t="shared" si="96"/>
        <v/>
      </c>
      <c r="D301" s="27"/>
      <c r="E301" s="309" t="str">
        <f t="shared" si="97"/>
        <v/>
      </c>
      <c r="F301" s="9"/>
      <c r="G301" s="9"/>
      <c r="H301" s="310" t="str">
        <f t="shared" si="90"/>
        <v/>
      </c>
      <c r="I301" s="310" t="str">
        <f t="shared" si="102"/>
        <v xml:space="preserve">  </v>
      </c>
      <c r="J301" s="311" t="str">
        <f t="shared" si="104"/>
        <v/>
      </c>
      <c r="K301" s="312" t="str">
        <f t="shared" si="105"/>
        <v xml:space="preserve"> </v>
      </c>
      <c r="L301" s="312" t="str">
        <f t="shared" si="98"/>
        <v/>
      </c>
      <c r="M301" s="312" t="str">
        <f t="shared" si="91"/>
        <v/>
      </c>
      <c r="N301" s="313" t="str">
        <f t="shared" si="92"/>
        <v/>
      </c>
      <c r="O301" s="314" t="str">
        <f t="shared" si="93"/>
        <v/>
      </c>
      <c r="P301" s="315" t="str">
        <f t="shared" si="94"/>
        <v/>
      </c>
      <c r="Q301" s="316" t="str">
        <f t="shared" si="95"/>
        <v/>
      </c>
      <c r="R301" s="10" t="str">
        <f t="shared" si="109"/>
        <v/>
      </c>
      <c r="S301" s="310" t="str">
        <f t="shared" si="88"/>
        <v/>
      </c>
      <c r="T301" s="9"/>
      <c r="U301" s="8"/>
      <c r="V301" s="197" t="str">
        <f>IF(E301="","",ProjTvdAtBit(E301,F301,G301,H301,D301,W301,X301))</f>
        <v/>
      </c>
      <c r="W301" s="317" t="str">
        <f>IF(E301="","",ProjIncAtBit(F301,J301,C301,M301,AJ301,AK301,AI301,$U$13:$U$505))</f>
        <v/>
      </c>
      <c r="X301" s="412" t="str">
        <f>IF(E301="","",ProjAzmAtBit(F301,G301,J301,C301,M301,AJ301,AK301,N301,O301,AI301,$U$13:$U$505))</f>
        <v/>
      </c>
      <c r="Y301" s="569"/>
      <c r="Z301" s="571"/>
      <c r="AA301" s="468" t="str">
        <f t="shared" si="106"/>
        <v/>
      </c>
      <c r="AB301" s="476" t="str">
        <f t="shared" si="107"/>
        <v/>
      </c>
      <c r="AC301" s="466"/>
      <c r="AD301" s="471"/>
      <c r="AE301" s="472"/>
      <c r="AI301" s="201" t="str">
        <f>IF(E301="","",ProjRollingMotorOut($Q$13:Q301,$M$13:M301))</f>
        <v/>
      </c>
      <c r="AJ301" s="409">
        <f>IF(OR(E301="",D301=""),0,ProjSlideMetersBetween(E301,D301,$R$13:$R$505,$S$13:$S$505,$U$13:$U$505))</f>
        <v>0</v>
      </c>
      <c r="AK301" s="409" t="str">
        <f>IF(U301="","",ProjParseTF(U301))</f>
        <v/>
      </c>
      <c r="AL301" s="213" t="str">
        <f>IF(E301="","",ProjCumN(AL300,E300,F300,G300,E301,F301,G301,FALSE))</f>
        <v/>
      </c>
      <c r="AM301" s="304" t="str">
        <f>IF(E301="","",ProjCumE(AM300,E300,F300,G300,E301,F301,G301,FALSE))</f>
        <v/>
      </c>
      <c r="AN301" s="303" t="str">
        <f t="shared" si="103"/>
        <v/>
      </c>
      <c r="AO301" s="303" t="str">
        <f>IF(E301="","",ProjActiveTargetMdEx(D301,W301,V301,ProjTargets_MD,ProjTargets_INC,ProjTargets_AZM,ProjTargets_TVD,F301,H301))</f>
        <v/>
      </c>
      <c r="AP301" s="201" t="str">
        <f>IF(OR(E301="",E301&lt;$U$2),"",ProjBitN(E301,F301,G301,AL301,D301,W301,X301))</f>
        <v/>
      </c>
      <c r="AQ301" s="201" t="str">
        <f>IF(OR(E301="",E301&lt;$U$2),"",ProjBitE(E301,F301,G301,AM301,D301,W301,X301))</f>
        <v/>
      </c>
      <c r="AR301" s="201" t="str">
        <f t="shared" si="99"/>
        <v/>
      </c>
      <c r="AS301" s="201" t="str">
        <f t="shared" si="100"/>
        <v/>
      </c>
      <c r="AT301" s="201" t="str">
        <f t="shared" si="101"/>
        <v/>
      </c>
    </row>
    <row r="302" spans="2:46" s="203" customFormat="1" ht="15" customHeight="1" x14ac:dyDescent="0.3">
      <c r="B302" s="202" t="str">
        <f t="shared" si="89"/>
        <v/>
      </c>
      <c r="C302" s="308" t="str">
        <f t="shared" si="96"/>
        <v/>
      </c>
      <c r="D302" s="27"/>
      <c r="E302" s="309" t="str">
        <f t="shared" si="97"/>
        <v/>
      </c>
      <c r="F302" s="9"/>
      <c r="G302" s="9"/>
      <c r="H302" s="310" t="str">
        <f t="shared" si="90"/>
        <v/>
      </c>
      <c r="I302" s="310" t="str">
        <f t="shared" si="102"/>
        <v xml:space="preserve">  </v>
      </c>
      <c r="J302" s="311" t="str">
        <f t="shared" si="104"/>
        <v/>
      </c>
      <c r="K302" s="312" t="str">
        <f t="shared" si="105"/>
        <v xml:space="preserve"> </v>
      </c>
      <c r="L302" s="312" t="str">
        <f t="shared" si="98"/>
        <v/>
      </c>
      <c r="M302" s="312" t="str">
        <f t="shared" si="91"/>
        <v/>
      </c>
      <c r="N302" s="313" t="str">
        <f t="shared" si="92"/>
        <v/>
      </c>
      <c r="O302" s="314" t="str">
        <f t="shared" si="93"/>
        <v/>
      </c>
      <c r="P302" s="315" t="str">
        <f t="shared" si="94"/>
        <v/>
      </c>
      <c r="Q302" s="316" t="str">
        <f t="shared" si="95"/>
        <v/>
      </c>
      <c r="R302" s="10" t="str">
        <f t="shared" si="109"/>
        <v/>
      </c>
      <c r="S302" s="310" t="str">
        <f t="shared" si="88"/>
        <v/>
      </c>
      <c r="T302" s="9"/>
      <c r="U302" s="8"/>
      <c r="V302" s="197" t="str">
        <f>IF(E302="","",ProjTvdAtBit(E302,F302,G302,H302,D302,W302,X302))</f>
        <v/>
      </c>
      <c r="W302" s="317" t="str">
        <f>IF(E302="","",ProjIncAtBit(F302,J302,C302,M302,AJ302,AK302,AI302,$U$13:$U$505))</f>
        <v/>
      </c>
      <c r="X302" s="412" t="str">
        <f>IF(E302="","",ProjAzmAtBit(F302,G302,J302,C302,M302,AJ302,AK302,N302,O302,AI302,$U$13:$U$505))</f>
        <v/>
      </c>
      <c r="Y302" s="569"/>
      <c r="Z302" s="571"/>
      <c r="AA302" s="468" t="str">
        <f t="shared" si="106"/>
        <v/>
      </c>
      <c r="AB302" s="476" t="str">
        <f t="shared" si="107"/>
        <v/>
      </c>
      <c r="AC302" s="466"/>
      <c r="AD302" s="471"/>
      <c r="AE302" s="472"/>
      <c r="AI302" s="201" t="str">
        <f>IF(E302="","",ProjRollingMotorOut($Q$13:Q302,$M$13:M302))</f>
        <v/>
      </c>
      <c r="AJ302" s="409">
        <f>IF(OR(E302="",D302=""),0,ProjSlideMetersBetween(E302,D302,$R$13:$R$505,$S$13:$S$505,$U$13:$U$505))</f>
        <v>0</v>
      </c>
      <c r="AK302" s="409" t="str">
        <f>IF(U302="","",ProjParseTF(U302))</f>
        <v/>
      </c>
      <c r="AL302" s="213" t="str">
        <f>IF(E302="","",ProjCumN(AL301,E301,F301,G301,E302,F302,G302,FALSE))</f>
        <v/>
      </c>
      <c r="AM302" s="304" t="str">
        <f>IF(E302="","",ProjCumE(AM301,E301,F301,G301,E302,F302,G302,FALSE))</f>
        <v/>
      </c>
      <c r="AN302" s="303" t="str">
        <f t="shared" si="103"/>
        <v/>
      </c>
      <c r="AO302" s="303" t="str">
        <f>IF(E302="","",ProjActiveTargetMdEx(D302,W302,V302,ProjTargets_MD,ProjTargets_INC,ProjTargets_AZM,ProjTargets_TVD,F302,H302))</f>
        <v/>
      </c>
      <c r="AP302" s="201" t="str">
        <f>IF(OR(E302="",E302&lt;$U$2),"",ProjBitN(E302,F302,G302,AL302,D302,W302,X302))</f>
        <v/>
      </c>
      <c r="AQ302" s="201" t="str">
        <f>IF(OR(E302="",E302&lt;$U$2),"",ProjBitE(E302,F302,G302,AM302,D302,W302,X302))</f>
        <v/>
      </c>
      <c r="AR302" s="201" t="str">
        <f t="shared" si="99"/>
        <v/>
      </c>
      <c r="AS302" s="201" t="str">
        <f t="shared" si="100"/>
        <v/>
      </c>
      <c r="AT302" s="201" t="str">
        <f t="shared" si="101"/>
        <v/>
      </c>
    </row>
    <row r="303" spans="2:46" s="203" customFormat="1" ht="15" customHeight="1" x14ac:dyDescent="0.3">
      <c r="B303" s="202" t="str">
        <f t="shared" si="89"/>
        <v/>
      </c>
      <c r="C303" s="308" t="str">
        <f t="shared" si="96"/>
        <v/>
      </c>
      <c r="D303" s="27"/>
      <c r="E303" s="309" t="str">
        <f t="shared" si="97"/>
        <v/>
      </c>
      <c r="F303" s="9"/>
      <c r="G303" s="9"/>
      <c r="H303" s="310" t="str">
        <f t="shared" si="90"/>
        <v/>
      </c>
      <c r="I303" s="310" t="str">
        <f t="shared" si="102"/>
        <v xml:space="preserve">  </v>
      </c>
      <c r="J303" s="311" t="str">
        <f t="shared" si="104"/>
        <v/>
      </c>
      <c r="K303" s="312" t="str">
        <f t="shared" si="105"/>
        <v xml:space="preserve"> </v>
      </c>
      <c r="L303" s="312" t="str">
        <f t="shared" si="98"/>
        <v/>
      </c>
      <c r="M303" s="312" t="str">
        <f t="shared" si="91"/>
        <v/>
      </c>
      <c r="N303" s="313" t="str">
        <f t="shared" si="92"/>
        <v/>
      </c>
      <c r="O303" s="314" t="str">
        <f t="shared" si="93"/>
        <v/>
      </c>
      <c r="P303" s="315" t="str">
        <f t="shared" si="94"/>
        <v/>
      </c>
      <c r="Q303" s="316" t="str">
        <f t="shared" si="95"/>
        <v/>
      </c>
      <c r="R303" s="10" t="str">
        <f t="shared" si="109"/>
        <v/>
      </c>
      <c r="S303" s="310" t="str">
        <f t="shared" si="88"/>
        <v/>
      </c>
      <c r="T303" s="9"/>
      <c r="U303" s="8"/>
      <c r="V303" s="197" t="str">
        <f>IF(E303="","",ProjTvdAtBit(E303,F303,G303,H303,D303,W303,X303))</f>
        <v/>
      </c>
      <c r="W303" s="317" t="str">
        <f>IF(E303="","",ProjIncAtBit(F303,J303,C303,M303,AJ303,AK303,AI303,$U$13:$U$505))</f>
        <v/>
      </c>
      <c r="X303" s="412" t="str">
        <f>IF(E303="","",ProjAzmAtBit(F303,G303,J303,C303,M303,AJ303,AK303,N303,O303,AI303,$U$13:$U$505))</f>
        <v/>
      </c>
      <c r="Y303" s="569"/>
      <c r="Z303" s="571"/>
      <c r="AA303" s="468" t="str">
        <f t="shared" si="106"/>
        <v/>
      </c>
      <c r="AB303" s="476" t="str">
        <f t="shared" si="107"/>
        <v/>
      </c>
      <c r="AC303" s="466"/>
      <c r="AD303" s="471"/>
      <c r="AE303" s="472"/>
      <c r="AI303" s="201" t="str">
        <f>IF(E303="","",ProjRollingMotorOut($Q$13:Q303,$M$13:M303))</f>
        <v/>
      </c>
      <c r="AJ303" s="409">
        <f>IF(OR(E303="",D303=""),0,ProjSlideMetersBetween(E303,D303,$R$13:$R$505,$S$13:$S$505,$U$13:$U$505))</f>
        <v>0</v>
      </c>
      <c r="AK303" s="409" t="str">
        <f>IF(U303="","",ProjParseTF(U303))</f>
        <v/>
      </c>
      <c r="AL303" s="213" t="str">
        <f>IF(E303="","",ProjCumN(AL302,E302,F302,G302,E303,F303,G303,FALSE))</f>
        <v/>
      </c>
      <c r="AM303" s="304" t="str">
        <f>IF(E303="","",ProjCumE(AM302,E302,F302,G302,E303,F303,G303,FALSE))</f>
        <v/>
      </c>
      <c r="AN303" s="303" t="str">
        <f t="shared" si="103"/>
        <v/>
      </c>
      <c r="AO303" s="303" t="str">
        <f>IF(E303="","",ProjActiveTargetMdEx(D303,W303,V303,ProjTargets_MD,ProjTargets_INC,ProjTargets_AZM,ProjTargets_TVD,F303,H303))</f>
        <v/>
      </c>
      <c r="AP303" s="201" t="str">
        <f>IF(OR(E303="",E303&lt;$U$2),"",ProjBitN(E303,F303,G303,AL303,D303,W303,X303))</f>
        <v/>
      </c>
      <c r="AQ303" s="201" t="str">
        <f>IF(OR(E303="",E303&lt;$U$2),"",ProjBitE(E303,F303,G303,AM303,D303,W303,X303))</f>
        <v/>
      </c>
      <c r="AR303" s="201" t="str">
        <f t="shared" si="99"/>
        <v/>
      </c>
      <c r="AS303" s="201" t="str">
        <f t="shared" si="100"/>
        <v/>
      </c>
      <c r="AT303" s="201" t="str">
        <f t="shared" si="101"/>
        <v/>
      </c>
    </row>
    <row r="304" spans="2:46" s="203" customFormat="1" ht="15" customHeight="1" x14ac:dyDescent="0.3">
      <c r="B304" s="202" t="str">
        <f t="shared" si="89"/>
        <v/>
      </c>
      <c r="C304" s="308" t="str">
        <f t="shared" si="96"/>
        <v/>
      </c>
      <c r="D304" s="27"/>
      <c r="E304" s="309" t="str">
        <f t="shared" si="97"/>
        <v/>
      </c>
      <c r="F304" s="9"/>
      <c r="G304" s="9"/>
      <c r="H304" s="310" t="str">
        <f t="shared" si="90"/>
        <v/>
      </c>
      <c r="I304" s="310" t="str">
        <f t="shared" si="102"/>
        <v xml:space="preserve">  </v>
      </c>
      <c r="J304" s="311" t="str">
        <f t="shared" si="104"/>
        <v/>
      </c>
      <c r="K304" s="312" t="str">
        <f t="shared" si="105"/>
        <v xml:space="preserve"> </v>
      </c>
      <c r="L304" s="312" t="str">
        <f t="shared" si="98"/>
        <v/>
      </c>
      <c r="M304" s="312" t="str">
        <f t="shared" si="91"/>
        <v/>
      </c>
      <c r="N304" s="313" t="str">
        <f t="shared" si="92"/>
        <v/>
      </c>
      <c r="O304" s="314" t="str">
        <f t="shared" si="93"/>
        <v/>
      </c>
      <c r="P304" s="315" t="str">
        <f t="shared" si="94"/>
        <v/>
      </c>
      <c r="Q304" s="316" t="str">
        <f t="shared" si="95"/>
        <v/>
      </c>
      <c r="R304" s="10" t="str">
        <f t="shared" si="109"/>
        <v/>
      </c>
      <c r="S304" s="310" t="str">
        <f t="shared" si="88"/>
        <v/>
      </c>
      <c r="T304" s="9"/>
      <c r="U304" s="8"/>
      <c r="V304" s="197" t="str">
        <f>IF(E304="","",ProjTvdAtBit(E304,F304,G304,H304,D304,W304,X304))</f>
        <v/>
      </c>
      <c r="W304" s="317" t="str">
        <f>IF(E304="","",ProjIncAtBit(F304,J304,C304,M304,AJ304,AK304,AI304,$U$13:$U$505))</f>
        <v/>
      </c>
      <c r="X304" s="412" t="str">
        <f>IF(E304="","",ProjAzmAtBit(F304,G304,J304,C304,M304,AJ304,AK304,N304,O304,AI304,$U$13:$U$505))</f>
        <v/>
      </c>
      <c r="Y304" s="569"/>
      <c r="Z304" s="571"/>
      <c r="AA304" s="468" t="str">
        <f t="shared" si="106"/>
        <v/>
      </c>
      <c r="AB304" s="476" t="str">
        <f t="shared" si="107"/>
        <v/>
      </c>
      <c r="AC304" s="466"/>
      <c r="AD304" s="471"/>
      <c r="AE304" s="473"/>
      <c r="AF304" s="204"/>
      <c r="AG304" s="204"/>
      <c r="AI304" s="201" t="str">
        <f>IF(E304="","",ProjRollingMotorOut($Q$13:Q304,$M$13:M304))</f>
        <v/>
      </c>
      <c r="AJ304" s="409">
        <f>IF(OR(E304="",D304=""),0,ProjSlideMetersBetween(E304,D304,$R$13:$R$505,$S$13:$S$505,$U$13:$U$505))</f>
        <v>0</v>
      </c>
      <c r="AK304" s="409" t="str">
        <f>IF(U304="","",ProjParseTF(U304))</f>
        <v/>
      </c>
      <c r="AL304" s="213" t="str">
        <f>IF(E304="","",ProjCumN(AL303,E303,F303,G303,E304,F304,G304,FALSE))</f>
        <v/>
      </c>
      <c r="AM304" s="304" t="str">
        <f>IF(E304="","",ProjCumE(AM303,E303,F303,G303,E304,F304,G304,FALSE))</f>
        <v/>
      </c>
      <c r="AN304" s="303" t="str">
        <f t="shared" si="103"/>
        <v/>
      </c>
      <c r="AO304" s="303" t="str">
        <f>IF(E304="","",ProjActiveTargetMdEx(D304,W304,V304,ProjTargets_MD,ProjTargets_INC,ProjTargets_AZM,ProjTargets_TVD,F304,H304))</f>
        <v/>
      </c>
      <c r="AP304" s="201" t="str">
        <f>IF(OR(E304="",E304&lt;$U$2),"",ProjBitN(E304,F304,G304,AL304,D304,W304,X304))</f>
        <v/>
      </c>
      <c r="AQ304" s="201" t="str">
        <f>IF(OR(E304="",E304&lt;$U$2),"",ProjBitE(E304,F304,G304,AM304,D304,W304,X304))</f>
        <v/>
      </c>
      <c r="AR304" s="201" t="str">
        <f t="shared" si="99"/>
        <v/>
      </c>
      <c r="AS304" s="201" t="str">
        <f t="shared" si="100"/>
        <v/>
      </c>
      <c r="AT304" s="201" t="str">
        <f t="shared" si="101"/>
        <v/>
      </c>
    </row>
    <row r="305" spans="2:46" ht="15" customHeight="1" thickBot="1" x14ac:dyDescent="0.35">
      <c r="B305" s="202" t="str">
        <f>IF(ISBLANK(D305),"",B304)</f>
        <v/>
      </c>
      <c r="C305" s="308" t="str">
        <f t="shared" si="96"/>
        <v/>
      </c>
      <c r="D305" s="27"/>
      <c r="E305" s="309" t="str">
        <f t="shared" si="97"/>
        <v/>
      </c>
      <c r="F305" s="9"/>
      <c r="G305" s="9"/>
      <c r="H305" s="310" t="str">
        <f>IF(ISNUMBER(F305),COS(((F305+F304)/2)*(PI()/180))*(E305-E304)+H304,"")</f>
        <v/>
      </c>
      <c r="I305" s="310" t="str">
        <f t="shared" si="102"/>
        <v xml:space="preserve">  </v>
      </c>
      <c r="J305" s="311" t="str">
        <f t="shared" si="104"/>
        <v/>
      </c>
      <c r="K305" s="312" t="str">
        <f>IF(F305=0," ",SUM(F305-F304)/SUM(E305-E304)*30)</f>
        <v xml:space="preserve"> </v>
      </c>
      <c r="L305" s="312" t="str">
        <f t="shared" si="98"/>
        <v/>
      </c>
      <c r="M305" s="312" t="str">
        <f t="shared" si="91"/>
        <v/>
      </c>
      <c r="N305" s="313" t="str">
        <f t="shared" si="92"/>
        <v/>
      </c>
      <c r="O305" s="314" t="str">
        <f t="shared" si="93"/>
        <v/>
      </c>
      <c r="P305" s="315" t="str">
        <f t="shared" si="94"/>
        <v/>
      </c>
      <c r="Q305" s="316" t="str">
        <f t="shared" si="95"/>
        <v/>
      </c>
      <c r="R305" s="10" t="str">
        <f t="shared" si="109"/>
        <v/>
      </c>
      <c r="S305" s="310" t="str">
        <f>IF(T305="","",SUM(R305+T305))</f>
        <v/>
      </c>
      <c r="T305" s="9"/>
      <c r="U305" s="8"/>
      <c r="V305" s="197" t="str">
        <f>IF(E305="","",ProjTvdAtBit(E305,F305,G305,H305,D305,W305,X305))</f>
        <v/>
      </c>
      <c r="W305" s="317" t="str">
        <f>IF(E305="","",ProjIncAtBit(F305,J305,C305,M305,AJ305,AK305,AI305,$U$13:$U$505))</f>
        <v/>
      </c>
      <c r="X305" s="412" t="str">
        <f>IF(E305="","",ProjAzmAtBit(F305,G305,J305,C305,M305,AJ305,AK305,N305,O305,AI305,$U$13:$U$505))</f>
        <v/>
      </c>
      <c r="Y305" s="569"/>
      <c r="Z305" s="571"/>
      <c r="AA305" s="478" t="str">
        <f t="shared" si="106"/>
        <v/>
      </c>
      <c r="AB305" s="479" t="str">
        <f t="shared" si="107"/>
        <v/>
      </c>
      <c r="AC305" s="466"/>
      <c r="AD305" s="471"/>
      <c r="AE305" s="473"/>
      <c r="AI305" s="201" t="str">
        <f>IF(E305="","",ProjRollingMotorOut($Q$13:Q305,$M$13:M305))</f>
        <v/>
      </c>
      <c r="AJ305" s="409">
        <f>IF(OR(E305="",D305=""),0,ProjSlideMetersBetween(E305,D305,$R$13:$R$505,$S$13:$S$505,$U$13:$U$505))</f>
        <v>0</v>
      </c>
      <c r="AK305" s="409" t="str">
        <f>IF(U305="","",ProjParseTF(U305))</f>
        <v/>
      </c>
      <c r="AL305" s="213" t="str">
        <f>IF(E305="","",ProjCumN(AL304,E304,F304,G304,E305,F305,G305,FALSE))</f>
        <v/>
      </c>
      <c r="AM305" s="304" t="str">
        <f>IF(E305="","",ProjCumE(AM304,E304,F304,G304,E305,F305,G305,FALSE))</f>
        <v/>
      </c>
      <c r="AN305" s="303" t="str">
        <f t="shared" si="103"/>
        <v/>
      </c>
      <c r="AO305" s="303" t="str">
        <f>IF(E305="","",ProjActiveTargetMdEx(D305,W305,V305,ProjTargets_MD,ProjTargets_INC,ProjTargets_AZM,ProjTargets_TVD,F305,H305))</f>
        <v/>
      </c>
      <c r="AP305" s="201" t="str">
        <f>IF(OR(E305="",E305&lt;$U$2),"",ProjBitN(E305,F305,G305,AL305,D305,W305,X305))</f>
        <v/>
      </c>
      <c r="AQ305" s="201" t="str">
        <f>IF(OR(E305="",E305&lt;$U$2),"",ProjBitE(E305,F305,G305,AM305,D305,W305,X305))</f>
        <v/>
      </c>
      <c r="AR305" s="201" t="str">
        <f t="shared" si="99"/>
        <v/>
      </c>
      <c r="AS305" s="201" t="str">
        <f t="shared" si="100"/>
        <v/>
      </c>
      <c r="AT305" s="201" t="str">
        <f t="shared" si="101"/>
        <v/>
      </c>
    </row>
    <row r="306" spans="2:46" ht="15" customHeight="1" thickBot="1" x14ac:dyDescent="0.35">
      <c r="B306" s="202" t="str">
        <f t="shared" ref="B306:B369" si="110">IF(ISBLANK(D306),"",B305)</f>
        <v/>
      </c>
      <c r="C306" s="308" t="str">
        <f t="shared" ref="C306:C369" si="111">IF(ISBLANK(D306),"",D306-D305)</f>
        <v/>
      </c>
      <c r="D306" s="27"/>
      <c r="E306" s="309" t="str">
        <f t="shared" ref="E306:E369" si="112">IF(D306="","",(ROUND(SUM(D306-B306),2)))</f>
        <v/>
      </c>
      <c r="F306" s="9"/>
      <c r="G306" s="9"/>
      <c r="H306" s="310" t="str">
        <f t="shared" ref="H306:H369" si="113">IF(ISNUMBER(F306),COS(((F306+F305)/2)*(PI()/180))*(E306-E305)+H305,"")</f>
        <v/>
      </c>
      <c r="I306" s="310" t="str">
        <f t="shared" ref="I306:I369" si="114">IF(ISBLANK(F306),"  ",H306-$R$4)</f>
        <v xml:space="preserve">  </v>
      </c>
      <c r="J306" s="311" t="str">
        <f t="shared" ref="J306:J369" si="115">IF(AND(ISNUMBER(E306),ISNUMBER(F306),ISNUMBER(G306)),ACOS(SIN(F305*PI()/180)*SIN(F306*PI()/180)*COS((G306*PI()/180)-(G305*PI()/180))+COS(F305*PI()/180)*COS(F306*PI()/180))*30/(E306-E305)*180/PI(),"")</f>
        <v/>
      </c>
      <c r="K306" s="312" t="str">
        <f t="shared" ref="K306:K369" si="116">IF(F306=0," ",SUM(F306-F305)/SUM(E306-E305)*30)</f>
        <v xml:space="preserve"> </v>
      </c>
      <c r="L306" s="312" t="str">
        <f t="shared" ref="L306:L369" si="117">IF(J306="","",IF(G305&lt;180,IF(AND(G306&gt;G305,G306&lt;SUM(G305+180)),SUM(((G306-G305)/SUM(E306-E305)*30)),IF(G306&lt;G305,SUM(((G306-G305)/SUM(E306-E305)*30)),SUM(((G305+(360-G306))*(-1))/SUM(E306-E305)*30))),IF(G306&gt;G305,SUM(((G306-G305)/SUM(E306-E305)*30)),IF(G306&gt;SUM(G305-180),SUM(((G306-G305)/SUM(E306-E305)*30)),SUM(((360-G305+G306)/SUM(E306-E305)*30))))))</f>
        <v/>
      </c>
      <c r="M306" s="312" t="str">
        <f t="shared" ref="M306:M369" si="118">IF(T305="",IF(T304="",IF(T303="",IF(T302="","",IF(E306&lt;R302,"",IF(E306&lt;S302,IF(E305&lt;R302,SUM(E306-R302),IF(E305&lt;S302,IF(E305&lt;E306,SUM(E306-E305),""),"")),IF(E305&lt;R302,T302,IF(E305&lt;S302,SUM(S302-E305),""))))),IF(T302="",IF(E306&lt;R303,"",IF(E306&lt;S303,IF(E305&lt;R303,SUM(E306-R303),IF(E305&lt;S303,IF(E305&lt;E306,SUM(E306-E305),""),"")),IF(E305&lt;R303,T303,IF(E305&lt;S303,SUM(S303-E305),""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305&lt;R302,SUM(T302+T303),IF(E305&lt;S302,SUM(S302-E305+T303),IF(E305&lt;R303,T303,IF(E305&lt;S303,SUM(S303-E305),"")))))))))),IF(T303="",IF(T302="",IF(E306&lt;R304,"",IF(E306&lt;S304,IF(E305&lt;R304,SUM(E306-R304),IF(E305&lt;S304,IF(E305&lt;E306,SUM(E306-E305),""),"")),IF(E305&lt;R304,T304,IF(E305&lt;S304,SUM(S304-E305),"")))),IF(E306&lt;R302,"",IF(E306&lt;S302,IF(E305&lt;R302,SUM(E306-R302),IF(E305&lt;S302,IF(E305&lt;E306,SUM(E306-E305),""),"")),IF(E306&lt;R304,IF(E305&lt;R302,T302,IF(E305&lt;S302,SUM(S302-E305),"")),IF(E306&lt;S304,IF(E305&lt;R302,SUM(T302+E306-R304),IF(E305&lt;S302,SUM(S302-E305+E306-R304),IF(E305&lt;R304,SUM(E306-R304),IF(E305&lt;S304,IF(E305&lt;E306,SUM(E306-E305),""),"")))),IF(E305&lt;R302,SUM(T302+T304),IF(E305&lt;S302,SUM(S302-E305+T304),IF(E305&lt;R304,T304,IF(E305&lt;S304,SUM(S304-E305),""))))))))),IF(T302="",IF(E306&lt;R303,"",IF(E306&lt;S303,IF(E305&lt;R303,SUM(E306-R303),IF(E305&lt;S303,IF(E305&lt;E306,SUM(E306-E305),""),"")),IF(E306&lt;R304,IF(E305&lt;R303,T303,IF(E305&lt;S303,SUM(S303-E305),"")),IF(E306&lt;S304,IF(E305&lt;R303,SUM(T303+E306-R304),IF(E305&lt;S303,SUM(S303-E305+E306-R304),IF(E305&lt;R304,SUM(E306-R304),IF(E305&lt;S304,IF(E305&lt;E306,SUM(E306-E305),""),"")))),IF(E305&lt;R303,SUM(T303+T304),IF(E305&lt;S303,SUM(S303-E305+T304),IF(E305&lt;R304,T304,IF(E305&lt;S304,SUM(S304-E305),""))))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306&lt;R304,IF(E305&lt;R302,SUM(T302+T303),IF(E305&lt;S302,SUM(S302-E305+T303),IF(E305&lt;R303,T303,IF(E305&lt;S303,SUM(S303-E305),"")))),IF(E306&lt;S304,IF(E305&lt;R302,SUM(T302+T303+E306-R304),IF(E305&lt;S302,SUM(S302-E305+T303+E306-R304),IF(E305&lt;R303,SUM(T303+E306-R304),IF(E305&lt;S303,SUM(S303-E305+E306-R304),IF(E305&lt;R304,SUM(E306-R304),IF(E305&lt;S304,IF(E305&lt;E306,SUM(E306-E305),""),"")))))),IF(E305&lt;R302,SUM(T302+T303+T304),IF(E305&lt;S302,SUM(S302-E305+T303+T304),IF(E305&lt;R303,SUM(T303+T304),IF(E305&lt;S303,SUM(S303-E305+T304),IF(E305&lt;R304,T304,IF(E305&lt;S304,SUM(S304-E305),""))))))))))))))),IF(T304="",IF(T303="",IF(T302="",IF(E306&lt;R305,"",IF(E306&lt;S305,SUM(E306-R305),T305)),IF(E306&lt;R302,"",IF(E306&lt;S302,IF(E305&lt;R302,SUM(E306-R302),IF(E305&lt;S302,IF(E305&lt;E306,SUM(E306-E305),""),"")),IF(E306&lt;R305,IF(E305&lt;R302,T302,IF(E305&lt;S302,SUM(S302-E305),"")),IF(E306&lt;S305,IF(E305&lt;R302,SUM(T302+E306-R305),IF(E305&lt;S302,SUM(S302-E305+E306-R305),SUM(E306-R305))),IF(E305&lt;R302,SUM(T302+T305),IF(E305&lt;S302,SUM(S302-E305+T305),T305))))))),IF(T302="",IF(E306&lt;R303,"",IF(E306&lt;S303,IF(E305&lt;R303,SUM(E306-R303),IF(E305&lt;S303,IF(E305&lt;E306,SUM(E306-E305),""),"")),IF(E306&lt;R305,IF(E305&lt;R303,T303,IF(E305&lt;S303,SUM(S303-E305),"")),IF(E306&lt;S305,IF(E305&lt;R303,SUM(T303+E306-R305),IF(E305&lt;S303,SUM(S303-E305+E306-R305),SUM(E306-R305))),IF(E305&lt;R303,SUM(T303+T305),IF(E305&lt;S303,SUM(S303-E305+T305),T305))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306&lt;R305,IF(E305&lt;R302,SUM(T302+T303),IF(E305&lt;S302,SUM(S302-E305+T303),IF(E305&lt;R303,T303,IF(E305&lt;S303,SUM(S303-E305),"")))),IF(E306&lt;S305,IF(E305&lt;R302,SUM(T302+T303+E306-R305),IF(E305&lt;S302,SUM(S302-E305+T303+E306-R305),IF(E305&lt;R303,SUM(T303+E306-R305),IF(E305&lt;S303,SUM(S303-E305+E306-R305),SUM(E306-R305))))),IF(E305&lt;R302,SUM(T302+T303+T305),IF(E305&lt;S302,SUM(S302-E305+T303+T305),IF(E305&lt;R303,SUM(T303+T305),IF(E305&lt;S303,SUM(S303-E305+T305),T305)))))))))))),IF(T303="",IF(T302="",IF(E306&lt;R304,"",IF(E306&lt;S304,IF(E305&lt;R304,SUM(E306-R304),IF(E305&lt;S304,IF(E305&lt;E306,SUM(E306-E305),""),"")),IF(E306&lt;R305,IF(E305&lt;R304,T304,IF(E305&lt;S304,SUM(S304-E305),"")),IF(E306&lt;S305,IF(E305&lt;R304,SUM(T304+E306-R305),IF(E305&lt;S304,SUM(S304-E305+E306-R305),SUM(E306-R305))),IF(E305&lt;R304,SUM(T304+T305),IF(E305&lt;S304,SUM(S304-E305+T305),T305)))))),IF(E306&lt;R302,"",IF(E306&lt;S302,IF(E305&lt;R302,SUM(E306-R302),IF(E305&lt;S302,IF(E305&lt;E306,SUM(E306-E305),""),"")),IF(E306&lt;R304,IF(E305&lt;R302,T302,IF(E305&lt;S302,SUM(S302-E305),"")),IF(E306&lt;S304,IF(E305&lt;R302,SUM(T302+E306-R304),IF(E305&lt;S302,SUM(S302-E305+E306-R304),IF(E305&lt;R304,SUM(E306-R304),IF(E305&lt;S304,IF(E305&lt;E306,SUM(E306-E305),""),"")))),IF(E306&lt;R305,IF(E305&lt;R302,SUM(T302+T304),IF(E305&lt;S302,SUM(S302-E305+T304),IF(E305&lt;R304,T304,IF(E305&lt;S304,SUM(S304-E305),"")))),IF(E306&lt;S305,IF(E305&lt;R302,SUM(T302+T304+E306-R305),IF(E305&lt;S302,SUM(S302-E305+T304+E306-R305),IF(E305&lt;R304,SUM(T304+E306-R305),IF(E305&lt;S304,SUM(S304-E305+E306-R305),SUM(E306-R305))))),IF(E305&lt;R302,SUM(T302+T304+T305),IF(E305&lt;S302,SUM(S302-E305+T304+T305),IF(E305&lt;R304,SUM(T304+T305),IF(E305&lt;S304,SUM(S304-E305+T305),T305))))))))))),IF(T302="",IF(E306&lt;R303,"",IF(E306&lt;S303,IF(E305&lt;R303,SUM(E306-R303),IF(E305&lt;S303,IF(E305&lt;E306,SUM(E306-E305),""),"")),IF(E306&lt;R304,IF(E305&lt;R303,T303,IF(E305&lt;S303,SUM(S303-E305),"")),IF(E306&lt;S304,IF(E305&lt;R303,SUM(T303+E306-R304),IF(E305&lt;S303,SUM(S303-E305+E306-R304),IF(E305&lt;R304,SUM(E306-R304),IF(E305&lt;S304,IF(E305&lt;E306,SUM(E306-E305),""),"")))),IF(E306&lt;R305,IF(E305&lt;R303,SUM(T303+T304),IF(E305&lt;S303,SUM(S303-E305+T304),IF(E305&lt;R304,T304,IF(E305&lt;S304,SUM(S304-E305),"")))),IF(E306&lt;S305,IF(E305&lt;R303,SUM(T303+T304+E306-R305),IF(E305&lt;S303,SUM(S303-E305+T304+E306-R305),IF(E305&lt;R304,SUM(T304+E306-R305),IF(E305&lt;S304,SUM(S304-E305+E306-R305),SUM(E306-R305))))),IF(E305&lt;R303,SUM(T303+T304+T305),IF(E305&lt;S303,SUM(S303-E305+T304+T305),IF(E305&lt;R304,SUM(T304+T305),IF(E305&lt;S304,SUM(S304-E305+T305),T305))))))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306&lt;R304,IF(E305&lt;R302,SUM(T302+T303),IF(E305&lt;S302,SUM(S302-E305+T303),IF(E305&lt;R303,T303,IF(E305&lt;S303,SUM(S303-E305),"")))),IF(E306&lt;S304,IF(E305&lt;R302,SUM(T302+T303+E306-R304),IF(E305&lt;S302,SUM(S302-E305+T303+E306-R304),IF(E305&lt;R303,SUM(T303+E306-R304),IF(E305&lt;S303,SUM(S303-E305+E306-R304),IF(E305&lt;R304,SUM(E306-R304),IF(E305&lt;S304,IF(E305&lt;E306,SUM(E306-E305),""),"")))))),IF(E306&lt;R305,IF(E305&lt;R302,SUM(T302+T303+T304),IF(E305&lt;S302,SUM(S302-E305+T303+T304),IF(E305&lt;R303,SUM(T303+T304),IF(E305&lt;S303,SUM(S303-E305+T304),IF(E305&lt;R304,T304,IF(E305&lt;S304,SUM(S304-E305),"")))))),IF(E306&lt;S305,IF(E305&lt;R302,SUM(T302+T303+T304+E306-R305),IF(E305&lt;S302,SUM(S302-E305+T303+T304+E306-R305),IF(E305&lt;R303,SUM(T303+T304+E306-R305),IF(E305&lt;S303,SUM(S303-E305+T304+E306-R305),IF(E305&lt;R304,SUM(T304+E306-R305),IF(E305&lt;S304,SUM(S304-E305+E306-R305),SUM(E306-R305))))))),IF(E305&lt;R302,SUM(T302+T303+T304+T305),IF(E305&lt;S302,SUM(S302-E305+T303+T304+T305),IF(E305&lt;R303,SUM(T303+T304+T305),IF(E305&lt;S303,SUM(S303-E305+T304+T305),IF(E305&lt;R304,SUM(T304+T305),IF(E305&lt;S304,SUM(S304-E305+T305),T305))))))))))))))))))</f>
        <v/>
      </c>
      <c r="N306" s="313" t="str">
        <f t="shared" ref="N306:N369" si="119">IF(J306=0,"",IF(AND(ISNUMBER(F306),ISNUMBER(J306)),(IF(AND(F306&gt;F305,G306=G305),0,IF(AND(F306&lt;F305,G306=G305),180,IF(AND(G305=0,G306&gt;0),G306,ACOS((C306*K306/30)/(C306*J306/30))*180/PI())))),""))</f>
        <v/>
      </c>
      <c r="O306" s="314" t="str">
        <f t="shared" ref="O306:O369" si="120">IF(F306="","",IF(N306="","",IF(F306&lt;5,"Mag",IF(L306&lt;0,"L",IF(N306=0,"HS",IF(N306=360,"HS",IF(N306=180,"LS","R")))))))</f>
        <v/>
      </c>
      <c r="P306" s="315" t="str">
        <f t="shared" ref="P306:P369" si="121">IF(F306="","",IF(M306="","",SUM((F306-F305)/M306)))</f>
        <v/>
      </c>
      <c r="Q306" s="316" t="str">
        <f t="shared" ref="Q306:Q369" si="122">IF(ISBLANK(F306),"",IF(J306="", "", IF(M306="","",SUM(C306*J306/M306))))</f>
        <v/>
      </c>
      <c r="R306" s="10" t="str">
        <f t="shared" ref="R306:R369" si="123">IF(T306="", "", D306)</f>
        <v/>
      </c>
      <c r="S306" s="310" t="str">
        <f t="shared" ref="S306:S369" si="124">IF(T306="","",SUM(R306+T306))</f>
        <v/>
      </c>
      <c r="T306" s="9"/>
      <c r="U306" s="8"/>
      <c r="V306" s="197" t="str">
        <f>IF(E306="","",ProjTvdAtBit(E306,F306,G306,H306,D306,W306,X306))</f>
        <v/>
      </c>
      <c r="W306" s="317" t="str">
        <f>IF(E306="","",ProjIncAtBit(F306,J306,C306,M306,AJ306,AK306,AI306,$U$13:$U$505))</f>
        <v/>
      </c>
      <c r="X306" s="412" t="str">
        <f>IF(E306="","",ProjAzmAtBit(F306,G306,J306,C306,M306,AJ306,AK306,N306,O306,AI306,$U$13:$U$505))</f>
        <v/>
      </c>
      <c r="Y306" s="569"/>
      <c r="Z306" s="571"/>
      <c r="AA306" s="478" t="str">
        <f t="shared" ref="AA306:AA369" si="125">IFERROR(IF(D306="","",IF(COUNT($AC$14:$AC$33)=0,"",IF(D306&lt;_xlfn.AGGREGATE(5,6,$AC$14:$AC$33),"",INDEX($AE$15:$AE$33,MATCH(D306,$AC$14:$AC$33,1))))),"")</f>
        <v/>
      </c>
      <c r="AB306" s="479" t="str">
        <f t="shared" ref="AB306:AB369" si="126">IF(OR(D306="",H306=""),"",IF(COUNT($AC$14:$AC$33)&lt;2,"",IF(OR(D306&lt;_xlfn.AGGREGATE(5,6,$AC$14:$AC$33),D306&gt;_xlfn.AGGREGATE(4,6,$AC$14:$AC$33)),"",IFERROR((INDEX($AD$14:$AD$33,MATCH(D306,$AC$14:$AC$33,1))+(D306-INDEX($AC$14:$AC$33,MATCH(D306,$AC$14:$AC$33,1)))*(INDEX($AD$14:$AD$33,MATCH(D306,$AC$14:$AC$33,1)+1)-INDEX($AD$14:$AD$33,MATCH(D306,$AC$14:$AC$33,1)))/(INDEX($AC$14:$AC$33,MATCH(D306,$AC$14:$AC$33,1)+1)-INDEX($AC$14:$AC$33,MATCH(D306,$AC$14:$AC$33,1))))-H306,""))))</f>
        <v/>
      </c>
      <c r="AC306" s="466"/>
      <c r="AD306" s="471"/>
      <c r="AE306" s="473"/>
      <c r="AI306" s="201" t="str">
        <f>IF(E306="","",ProjRollingMotorOut($Q$13:Q306,$M$13:M306))</f>
        <v/>
      </c>
      <c r="AJ306" s="409">
        <f>IF(OR(E306="",D306=""),0,ProjSlideMetersBetween(E306,D306,$R$13:$R$505,$S$13:$S$505,$U$13:$U$505))</f>
        <v>0</v>
      </c>
      <c r="AK306" s="409" t="str">
        <f>IF(U306="","",ProjParseTF(U306))</f>
        <v/>
      </c>
      <c r="AL306" s="213" t="str">
        <f>IF(E306="","",ProjCumN(AL305,E305,F305,G305,E306,F306,G306,FALSE))</f>
        <v/>
      </c>
      <c r="AM306" s="304" t="str">
        <f>IF(E306="","",ProjCumE(AM305,E305,F305,G305,E306,F306,G306,FALSE))</f>
        <v/>
      </c>
      <c r="AN306" s="303" t="str">
        <f t="shared" ref="AN306:AN369" si="127">IF(X306="","",X306)</f>
        <v/>
      </c>
      <c r="AO306" s="303" t="str">
        <f>IF(E306="","",ProjActiveTargetMdEx(D306,W306,V306,ProjTargets_MD,ProjTargets_INC,ProjTargets_AZM,ProjTargets_TVD,F306,H306))</f>
        <v/>
      </c>
      <c r="AP306" s="201" t="str">
        <f>IF(OR(E306="",E306&lt;$U$2),"",ProjBitN(E306,F306,G306,AL306,D306,W306,X306))</f>
        <v/>
      </c>
      <c r="AQ306" s="201" t="str">
        <f>IF(OR(E306="",E306&lt;$U$2),"",ProjBitE(E306,F306,G306,AM306,D306,W306,X306))</f>
        <v/>
      </c>
      <c r="AR306" s="201" t="str">
        <f t="shared" ref="AR306:AR369" si="128">_xlfn.SINGLE(IF(OR(E306="",E306&lt;_xlfn.SINGLE(ProjBuildStartMd),AO306=""),"",ProjBurr(D306,W306,X306,AI306,C306,ProjTargets_MD,ProjTargets_INC,ProjTargets_AZM,ProjTargets_TVD,V306)))</f>
        <v/>
      </c>
      <c r="AS306" s="201" t="str">
        <f t="shared" ref="AS306:AS369" si="129">_xlfn.SINGLE(IF(OR(E306="",E306&lt;_xlfn.SINGLE(ProjBuildStartMd),AO306=""),"",ProjMetersToSlide(D306,W306,X306,AI306,C306,ProjTargets_MD,ProjTargets_INC,ProjTargets_AZM,ProjTargets_TVD,V306)))</f>
        <v/>
      </c>
      <c r="AT306" s="201" t="str">
        <f t="shared" ref="AT306:AT369" si="130">_xlfn.SINGLE(IF(OR(E306="",E306&lt;_xlfn.SINGLE(ProjBuildStartMd),AO306=""),"",ProjRequiredTf(D306,W306,X306,ProjTargets_MD,ProjTargets_INC,ProjTargets_AZM,ProjTargets_TVD,5,V306)))</f>
        <v/>
      </c>
    </row>
    <row r="307" spans="2:46" ht="15" customHeight="1" thickBot="1" x14ac:dyDescent="0.35">
      <c r="B307" s="202" t="str">
        <f t="shared" si="110"/>
        <v/>
      </c>
      <c r="C307" s="308" t="str">
        <f t="shared" si="111"/>
        <v/>
      </c>
      <c r="D307" s="27"/>
      <c r="E307" s="309" t="str">
        <f t="shared" si="112"/>
        <v/>
      </c>
      <c r="F307" s="9"/>
      <c r="G307" s="9"/>
      <c r="H307" s="310" t="str">
        <f t="shared" si="113"/>
        <v/>
      </c>
      <c r="I307" s="310" t="str">
        <f t="shared" si="114"/>
        <v xml:space="preserve">  </v>
      </c>
      <c r="J307" s="311" t="str">
        <f t="shared" si="115"/>
        <v/>
      </c>
      <c r="K307" s="312" t="str">
        <f t="shared" si="116"/>
        <v xml:space="preserve"> </v>
      </c>
      <c r="L307" s="312" t="str">
        <f t="shared" si="117"/>
        <v/>
      </c>
      <c r="M307" s="312" t="str">
        <f t="shared" si="118"/>
        <v/>
      </c>
      <c r="N307" s="313" t="str">
        <f t="shared" si="119"/>
        <v/>
      </c>
      <c r="O307" s="314" t="str">
        <f t="shared" si="120"/>
        <v/>
      </c>
      <c r="P307" s="315" t="str">
        <f t="shared" si="121"/>
        <v/>
      </c>
      <c r="Q307" s="316" t="str">
        <f t="shared" si="122"/>
        <v/>
      </c>
      <c r="R307" s="10" t="str">
        <f t="shared" si="123"/>
        <v/>
      </c>
      <c r="S307" s="310" t="str">
        <f t="shared" si="124"/>
        <v/>
      </c>
      <c r="T307" s="9"/>
      <c r="U307" s="8"/>
      <c r="V307" s="197" t="str">
        <f>IF(E307="","",ProjTvdAtBit(E307,F307,G307,H307,D307,W307,X307))</f>
        <v/>
      </c>
      <c r="W307" s="317" t="str">
        <f>IF(E307="","",ProjIncAtBit(F307,J307,C307,M307,AJ307,AK307,AI307,$U$13:$U$505))</f>
        <v/>
      </c>
      <c r="X307" s="412" t="str">
        <f>IF(E307="","",ProjAzmAtBit(F307,G307,J307,C307,M307,AJ307,AK307,N307,O307,AI307,$U$13:$U$505))</f>
        <v/>
      </c>
      <c r="Y307" s="569"/>
      <c r="Z307" s="571"/>
      <c r="AA307" s="478" t="str">
        <f t="shared" si="125"/>
        <v/>
      </c>
      <c r="AB307" s="479" t="str">
        <f t="shared" si="126"/>
        <v/>
      </c>
      <c r="AC307" s="466"/>
      <c r="AD307" s="471"/>
      <c r="AE307" s="473"/>
      <c r="AI307" s="201" t="str">
        <f>IF(E307="","",ProjRollingMotorOut($Q$13:Q307,$M$13:M307))</f>
        <v/>
      </c>
      <c r="AJ307" s="409">
        <f>IF(OR(E307="",D307=""),0,ProjSlideMetersBetween(E307,D307,$R$13:$R$505,$S$13:$S$505,$U$13:$U$505))</f>
        <v>0</v>
      </c>
      <c r="AK307" s="409" t="str">
        <f>IF(U307="","",ProjParseTF(U307))</f>
        <v/>
      </c>
      <c r="AL307" s="213" t="str">
        <f>IF(E307="","",ProjCumN(AL306,E306,F306,G306,E307,F307,G307,FALSE))</f>
        <v/>
      </c>
      <c r="AM307" s="304" t="str">
        <f>IF(E307="","",ProjCumE(AM306,E306,F306,G306,E307,F307,G307,FALSE))</f>
        <v/>
      </c>
      <c r="AN307" s="303" t="str">
        <f t="shared" si="127"/>
        <v/>
      </c>
      <c r="AO307" s="303" t="str">
        <f>IF(E307="","",ProjActiveTargetMdEx(D307,W307,V307,ProjTargets_MD,ProjTargets_INC,ProjTargets_AZM,ProjTargets_TVD,F307,H307))</f>
        <v/>
      </c>
      <c r="AP307" s="201" t="str">
        <f>IF(OR(E307="",E307&lt;$U$2),"",ProjBitN(E307,F307,G307,AL307,D307,W307,X307))</f>
        <v/>
      </c>
      <c r="AQ307" s="201" t="str">
        <f>IF(OR(E307="",E307&lt;$U$2),"",ProjBitE(E307,F307,G307,AM307,D307,W307,X307))</f>
        <v/>
      </c>
      <c r="AR307" s="201" t="str">
        <f t="shared" si="128"/>
        <v/>
      </c>
      <c r="AS307" s="201" t="str">
        <f t="shared" si="129"/>
        <v/>
      </c>
      <c r="AT307" s="201" t="str">
        <f t="shared" si="130"/>
        <v/>
      </c>
    </row>
    <row r="308" spans="2:46" ht="15" customHeight="1" thickBot="1" x14ac:dyDescent="0.35">
      <c r="B308" s="202" t="str">
        <f t="shared" si="110"/>
        <v/>
      </c>
      <c r="C308" s="308" t="str">
        <f t="shared" si="111"/>
        <v/>
      </c>
      <c r="D308" s="27"/>
      <c r="E308" s="309" t="str">
        <f t="shared" si="112"/>
        <v/>
      </c>
      <c r="F308" s="9"/>
      <c r="G308" s="9"/>
      <c r="H308" s="310" t="str">
        <f t="shared" si="113"/>
        <v/>
      </c>
      <c r="I308" s="310" t="str">
        <f t="shared" si="114"/>
        <v xml:space="preserve">  </v>
      </c>
      <c r="J308" s="311" t="str">
        <f t="shared" si="115"/>
        <v/>
      </c>
      <c r="K308" s="312" t="str">
        <f t="shared" si="116"/>
        <v xml:space="preserve"> </v>
      </c>
      <c r="L308" s="312" t="str">
        <f t="shared" si="117"/>
        <v/>
      </c>
      <c r="M308" s="312" t="str">
        <f t="shared" si="118"/>
        <v/>
      </c>
      <c r="N308" s="313" t="str">
        <f t="shared" si="119"/>
        <v/>
      </c>
      <c r="O308" s="314" t="str">
        <f t="shared" si="120"/>
        <v/>
      </c>
      <c r="P308" s="315" t="str">
        <f t="shared" si="121"/>
        <v/>
      </c>
      <c r="Q308" s="316" t="str">
        <f t="shared" si="122"/>
        <v/>
      </c>
      <c r="R308" s="10" t="str">
        <f t="shared" si="123"/>
        <v/>
      </c>
      <c r="S308" s="310" t="str">
        <f t="shared" si="124"/>
        <v/>
      </c>
      <c r="T308" s="9"/>
      <c r="U308" s="8"/>
      <c r="V308" s="197" t="str">
        <f>IF(E308="","",ProjTvdAtBit(E308,F308,G308,H308,D308,W308,X308))</f>
        <v/>
      </c>
      <c r="W308" s="317" t="str">
        <f>IF(E308="","",ProjIncAtBit(F308,J308,C308,M308,AJ308,AK308,AI308,$U$13:$U$505))</f>
        <v/>
      </c>
      <c r="X308" s="412" t="str">
        <f>IF(E308="","",ProjAzmAtBit(F308,G308,J308,C308,M308,AJ308,AK308,N308,O308,AI308,$U$13:$U$505))</f>
        <v/>
      </c>
      <c r="Y308" s="569"/>
      <c r="Z308" s="571"/>
      <c r="AA308" s="478" t="str">
        <f t="shared" si="125"/>
        <v/>
      </c>
      <c r="AB308" s="479" t="str">
        <f t="shared" si="126"/>
        <v/>
      </c>
      <c r="AC308" s="466"/>
      <c r="AD308" s="471"/>
      <c r="AE308" s="473"/>
      <c r="AI308" s="201" t="str">
        <f>IF(E308="","",ProjRollingMotorOut($Q$13:Q308,$M$13:M308))</f>
        <v/>
      </c>
      <c r="AJ308" s="409">
        <f>IF(OR(E308="",D308=""),0,ProjSlideMetersBetween(E308,D308,$R$13:$R$505,$S$13:$S$505,$U$13:$U$505))</f>
        <v>0</v>
      </c>
      <c r="AK308" s="409" t="str">
        <f>IF(U308="","",ProjParseTF(U308))</f>
        <v/>
      </c>
      <c r="AL308" s="213" t="str">
        <f>IF(E308="","",ProjCumN(AL307,E307,F307,G307,E308,F308,G308,FALSE))</f>
        <v/>
      </c>
      <c r="AM308" s="304" t="str">
        <f>IF(E308="","",ProjCumE(AM307,E307,F307,G307,E308,F308,G308,FALSE))</f>
        <v/>
      </c>
      <c r="AN308" s="303" t="str">
        <f t="shared" si="127"/>
        <v/>
      </c>
      <c r="AO308" s="303" t="str">
        <f>IF(E308="","",ProjActiveTargetMdEx(D308,W308,V308,ProjTargets_MD,ProjTargets_INC,ProjTargets_AZM,ProjTargets_TVD,F308,H308))</f>
        <v/>
      </c>
      <c r="AP308" s="201" t="str">
        <f>IF(OR(E308="",E308&lt;$U$2),"",ProjBitN(E308,F308,G308,AL308,D308,W308,X308))</f>
        <v/>
      </c>
      <c r="AQ308" s="201" t="str">
        <f>IF(OR(E308="",E308&lt;$U$2),"",ProjBitE(E308,F308,G308,AM308,D308,W308,X308))</f>
        <v/>
      </c>
      <c r="AR308" s="201" t="str">
        <f t="shared" si="128"/>
        <v/>
      </c>
      <c r="AS308" s="201" t="str">
        <f t="shared" si="129"/>
        <v/>
      </c>
      <c r="AT308" s="201" t="str">
        <f t="shared" si="130"/>
        <v/>
      </c>
    </row>
    <row r="309" spans="2:46" ht="15" customHeight="1" thickBot="1" x14ac:dyDescent="0.35">
      <c r="B309" s="202" t="str">
        <f t="shared" si="110"/>
        <v/>
      </c>
      <c r="C309" s="308" t="str">
        <f t="shared" si="111"/>
        <v/>
      </c>
      <c r="D309" s="27"/>
      <c r="E309" s="309" t="str">
        <f t="shared" si="112"/>
        <v/>
      </c>
      <c r="F309" s="9"/>
      <c r="G309" s="9"/>
      <c r="H309" s="310" t="str">
        <f t="shared" si="113"/>
        <v/>
      </c>
      <c r="I309" s="310" t="str">
        <f t="shared" si="114"/>
        <v xml:space="preserve">  </v>
      </c>
      <c r="J309" s="311" t="str">
        <f t="shared" si="115"/>
        <v/>
      </c>
      <c r="K309" s="312" t="str">
        <f t="shared" si="116"/>
        <v xml:space="preserve"> </v>
      </c>
      <c r="L309" s="312" t="str">
        <f t="shared" si="117"/>
        <v/>
      </c>
      <c r="M309" s="312" t="str">
        <f t="shared" si="118"/>
        <v/>
      </c>
      <c r="N309" s="313" t="str">
        <f t="shared" si="119"/>
        <v/>
      </c>
      <c r="O309" s="314" t="str">
        <f t="shared" si="120"/>
        <v/>
      </c>
      <c r="P309" s="315" t="str">
        <f t="shared" si="121"/>
        <v/>
      </c>
      <c r="Q309" s="316" t="str">
        <f t="shared" si="122"/>
        <v/>
      </c>
      <c r="R309" s="10" t="str">
        <f t="shared" si="123"/>
        <v/>
      </c>
      <c r="S309" s="310" t="str">
        <f t="shared" si="124"/>
        <v/>
      </c>
      <c r="T309" s="9"/>
      <c r="U309" s="8"/>
      <c r="V309" s="197" t="str">
        <f>IF(E309="","",ProjTvdAtBit(E309,F309,G309,H309,D309,W309,X309))</f>
        <v/>
      </c>
      <c r="W309" s="317" t="str">
        <f>IF(E309="","",ProjIncAtBit(F309,J309,C309,M309,AJ309,AK309,AI309,$U$13:$U$505))</f>
        <v/>
      </c>
      <c r="X309" s="412" t="str">
        <f>IF(E309="","",ProjAzmAtBit(F309,G309,J309,C309,M309,AJ309,AK309,N309,O309,AI309,$U$13:$U$505))</f>
        <v/>
      </c>
      <c r="Y309" s="569"/>
      <c r="Z309" s="571"/>
      <c r="AA309" s="478" t="str">
        <f t="shared" si="125"/>
        <v/>
      </c>
      <c r="AB309" s="479" t="str">
        <f t="shared" si="126"/>
        <v/>
      </c>
      <c r="AC309" s="466"/>
      <c r="AD309" s="471"/>
      <c r="AE309" s="473"/>
      <c r="AI309" s="201" t="str">
        <f>IF(E309="","",ProjRollingMotorOut($Q$13:Q309,$M$13:M309))</f>
        <v/>
      </c>
      <c r="AJ309" s="409">
        <f>IF(OR(E309="",D309=""),0,ProjSlideMetersBetween(E309,D309,$R$13:$R$505,$S$13:$S$505,$U$13:$U$505))</f>
        <v>0</v>
      </c>
      <c r="AK309" s="409" t="str">
        <f>IF(U309="","",ProjParseTF(U309))</f>
        <v/>
      </c>
      <c r="AL309" s="213" t="str">
        <f>IF(E309="","",ProjCumN(AL308,E308,F308,G308,E309,F309,G309,FALSE))</f>
        <v/>
      </c>
      <c r="AM309" s="304" t="str">
        <f>IF(E309="","",ProjCumE(AM308,E308,F308,G308,E309,F309,G309,FALSE))</f>
        <v/>
      </c>
      <c r="AN309" s="303" t="str">
        <f t="shared" si="127"/>
        <v/>
      </c>
      <c r="AO309" s="303" t="str">
        <f>IF(E309="","",ProjActiveTargetMdEx(D309,W309,V309,ProjTargets_MD,ProjTargets_INC,ProjTargets_AZM,ProjTargets_TVD,F309,H309))</f>
        <v/>
      </c>
      <c r="AP309" s="201" t="str">
        <f>IF(OR(E309="",E309&lt;$U$2),"",ProjBitN(E309,F309,G309,AL309,D309,W309,X309))</f>
        <v/>
      </c>
      <c r="AQ309" s="201" t="str">
        <f>IF(OR(E309="",E309&lt;$U$2),"",ProjBitE(E309,F309,G309,AM309,D309,W309,X309))</f>
        <v/>
      </c>
      <c r="AR309" s="201" t="str">
        <f t="shared" si="128"/>
        <v/>
      </c>
      <c r="AS309" s="201" t="str">
        <f t="shared" si="129"/>
        <v/>
      </c>
      <c r="AT309" s="201" t="str">
        <f t="shared" si="130"/>
        <v/>
      </c>
    </row>
    <row r="310" spans="2:46" ht="15" customHeight="1" thickBot="1" x14ac:dyDescent="0.35">
      <c r="B310" s="202" t="str">
        <f t="shared" si="110"/>
        <v/>
      </c>
      <c r="C310" s="308" t="str">
        <f t="shared" si="111"/>
        <v/>
      </c>
      <c r="D310" s="27"/>
      <c r="E310" s="309" t="str">
        <f t="shared" si="112"/>
        <v/>
      </c>
      <c r="F310" s="9"/>
      <c r="G310" s="9"/>
      <c r="H310" s="310" t="str">
        <f t="shared" si="113"/>
        <v/>
      </c>
      <c r="I310" s="310" t="str">
        <f t="shared" si="114"/>
        <v xml:space="preserve">  </v>
      </c>
      <c r="J310" s="311" t="str">
        <f t="shared" si="115"/>
        <v/>
      </c>
      <c r="K310" s="312" t="str">
        <f t="shared" si="116"/>
        <v xml:space="preserve"> </v>
      </c>
      <c r="L310" s="312" t="str">
        <f t="shared" si="117"/>
        <v/>
      </c>
      <c r="M310" s="312" t="str">
        <f t="shared" si="118"/>
        <v/>
      </c>
      <c r="N310" s="313" t="str">
        <f t="shared" si="119"/>
        <v/>
      </c>
      <c r="O310" s="314" t="str">
        <f t="shared" si="120"/>
        <v/>
      </c>
      <c r="P310" s="315" t="str">
        <f t="shared" si="121"/>
        <v/>
      </c>
      <c r="Q310" s="316" t="str">
        <f t="shared" si="122"/>
        <v/>
      </c>
      <c r="R310" s="10" t="str">
        <f t="shared" si="123"/>
        <v/>
      </c>
      <c r="S310" s="310" t="str">
        <f t="shared" si="124"/>
        <v/>
      </c>
      <c r="T310" s="9"/>
      <c r="U310" s="8"/>
      <c r="V310" s="197" t="str">
        <f>IF(E310="","",ProjTvdAtBit(E310,F310,G310,H310,D310,W310,X310))</f>
        <v/>
      </c>
      <c r="W310" s="317" t="str">
        <f>IF(E310="","",ProjIncAtBit(F310,J310,C310,M310,AJ310,AK310,AI310,$U$13:$U$505))</f>
        <v/>
      </c>
      <c r="X310" s="412" t="str">
        <f>IF(E310="","",ProjAzmAtBit(F310,G310,J310,C310,M310,AJ310,AK310,N310,O310,AI310,$U$13:$U$505))</f>
        <v/>
      </c>
      <c r="Y310" s="569"/>
      <c r="Z310" s="571"/>
      <c r="AA310" s="478" t="str">
        <f t="shared" si="125"/>
        <v/>
      </c>
      <c r="AB310" s="479" t="str">
        <f t="shared" si="126"/>
        <v/>
      </c>
      <c r="AC310" s="466"/>
      <c r="AD310" s="471"/>
      <c r="AE310" s="473"/>
      <c r="AI310" s="201" t="str">
        <f>IF(E310="","",ProjRollingMotorOut($Q$13:Q310,$M$13:M310))</f>
        <v/>
      </c>
      <c r="AJ310" s="409">
        <f>IF(OR(E310="",D310=""),0,ProjSlideMetersBetween(E310,D310,$R$13:$R$505,$S$13:$S$505,$U$13:$U$505))</f>
        <v>0</v>
      </c>
      <c r="AK310" s="409" t="str">
        <f>IF(U310="","",ProjParseTF(U310))</f>
        <v/>
      </c>
      <c r="AL310" s="213" t="str">
        <f>IF(E310="","",ProjCumN(AL309,E309,F309,G309,E310,F310,G310,FALSE))</f>
        <v/>
      </c>
      <c r="AM310" s="304" t="str">
        <f>IF(E310="","",ProjCumE(AM309,E309,F309,G309,E310,F310,G310,FALSE))</f>
        <v/>
      </c>
      <c r="AN310" s="303" t="str">
        <f t="shared" si="127"/>
        <v/>
      </c>
      <c r="AO310" s="303" t="str">
        <f>IF(E310="","",ProjActiveTargetMdEx(D310,W310,V310,ProjTargets_MD,ProjTargets_INC,ProjTargets_AZM,ProjTargets_TVD,F310,H310))</f>
        <v/>
      </c>
      <c r="AP310" s="201" t="str">
        <f>IF(OR(E310="",E310&lt;$U$2),"",ProjBitN(E310,F310,G310,AL310,D310,W310,X310))</f>
        <v/>
      </c>
      <c r="AQ310" s="201" t="str">
        <f>IF(OR(E310="",E310&lt;$U$2),"",ProjBitE(E310,F310,G310,AM310,D310,W310,X310))</f>
        <v/>
      </c>
      <c r="AR310" s="201" t="str">
        <f t="shared" si="128"/>
        <v/>
      </c>
      <c r="AS310" s="201" t="str">
        <f t="shared" si="129"/>
        <v/>
      </c>
      <c r="AT310" s="201" t="str">
        <f t="shared" si="130"/>
        <v/>
      </c>
    </row>
    <row r="311" spans="2:46" ht="15" customHeight="1" thickBot="1" x14ac:dyDescent="0.35">
      <c r="B311" s="202" t="str">
        <f t="shared" si="110"/>
        <v/>
      </c>
      <c r="C311" s="308" t="str">
        <f t="shared" si="111"/>
        <v/>
      </c>
      <c r="D311" s="27"/>
      <c r="E311" s="309" t="str">
        <f t="shared" si="112"/>
        <v/>
      </c>
      <c r="F311" s="9"/>
      <c r="G311" s="9"/>
      <c r="H311" s="310" t="str">
        <f t="shared" si="113"/>
        <v/>
      </c>
      <c r="I311" s="310" t="str">
        <f t="shared" si="114"/>
        <v xml:space="preserve">  </v>
      </c>
      <c r="J311" s="311" t="str">
        <f t="shared" si="115"/>
        <v/>
      </c>
      <c r="K311" s="312" t="str">
        <f t="shared" si="116"/>
        <v xml:space="preserve"> </v>
      </c>
      <c r="L311" s="312" t="str">
        <f t="shared" si="117"/>
        <v/>
      </c>
      <c r="M311" s="312" t="str">
        <f t="shared" si="118"/>
        <v/>
      </c>
      <c r="N311" s="313" t="str">
        <f t="shared" si="119"/>
        <v/>
      </c>
      <c r="O311" s="314" t="str">
        <f t="shared" si="120"/>
        <v/>
      </c>
      <c r="P311" s="315" t="str">
        <f t="shared" si="121"/>
        <v/>
      </c>
      <c r="Q311" s="316" t="str">
        <f t="shared" si="122"/>
        <v/>
      </c>
      <c r="R311" s="10" t="str">
        <f t="shared" si="123"/>
        <v/>
      </c>
      <c r="S311" s="310" t="str">
        <f t="shared" si="124"/>
        <v/>
      </c>
      <c r="T311" s="9"/>
      <c r="U311" s="8"/>
      <c r="V311" s="197" t="str">
        <f>IF(E311="","",ProjTvdAtBit(E311,F311,G311,H311,D311,W311,X311))</f>
        <v/>
      </c>
      <c r="W311" s="317" t="str">
        <f>IF(E311="","",ProjIncAtBit(F311,J311,C311,M311,AJ311,AK311,AI311,$U$13:$U$505))</f>
        <v/>
      </c>
      <c r="X311" s="412" t="str">
        <f>IF(E311="","",ProjAzmAtBit(F311,G311,J311,C311,M311,AJ311,AK311,N311,O311,AI311,$U$13:$U$505))</f>
        <v/>
      </c>
      <c r="Y311" s="569"/>
      <c r="Z311" s="571"/>
      <c r="AA311" s="478" t="str">
        <f t="shared" si="125"/>
        <v/>
      </c>
      <c r="AB311" s="479" t="str">
        <f t="shared" si="126"/>
        <v/>
      </c>
      <c r="AC311" s="466"/>
      <c r="AD311" s="471"/>
      <c r="AE311" s="473"/>
      <c r="AI311" s="201" t="str">
        <f>IF(E311="","",ProjRollingMotorOut($Q$13:Q311,$M$13:M311))</f>
        <v/>
      </c>
      <c r="AJ311" s="409">
        <f>IF(OR(E311="",D311=""),0,ProjSlideMetersBetween(E311,D311,$R$13:$R$505,$S$13:$S$505,$U$13:$U$505))</f>
        <v>0</v>
      </c>
      <c r="AK311" s="409" t="str">
        <f>IF(U311="","",ProjParseTF(U311))</f>
        <v/>
      </c>
      <c r="AL311" s="213" t="str">
        <f>IF(E311="","",ProjCumN(AL310,E310,F310,G310,E311,F311,G311,FALSE))</f>
        <v/>
      </c>
      <c r="AM311" s="304" t="str">
        <f>IF(E311="","",ProjCumE(AM310,E310,F310,G310,E311,F311,G311,FALSE))</f>
        <v/>
      </c>
      <c r="AN311" s="303" t="str">
        <f t="shared" si="127"/>
        <v/>
      </c>
      <c r="AO311" s="303" t="str">
        <f>IF(E311="","",ProjActiveTargetMdEx(D311,W311,V311,ProjTargets_MD,ProjTargets_INC,ProjTargets_AZM,ProjTargets_TVD,F311,H311))</f>
        <v/>
      </c>
      <c r="AP311" s="201" t="str">
        <f>IF(OR(E311="",E311&lt;$U$2),"",ProjBitN(E311,F311,G311,AL311,D311,W311,X311))</f>
        <v/>
      </c>
      <c r="AQ311" s="201" t="str">
        <f>IF(OR(E311="",E311&lt;$U$2),"",ProjBitE(E311,F311,G311,AM311,D311,W311,X311))</f>
        <v/>
      </c>
      <c r="AR311" s="201" t="str">
        <f t="shared" si="128"/>
        <v/>
      </c>
      <c r="AS311" s="201" t="str">
        <f t="shared" si="129"/>
        <v/>
      </c>
      <c r="AT311" s="201" t="str">
        <f t="shared" si="130"/>
        <v/>
      </c>
    </row>
    <row r="312" spans="2:46" ht="15" customHeight="1" thickBot="1" x14ac:dyDescent="0.35">
      <c r="B312" s="202" t="str">
        <f t="shared" si="110"/>
        <v/>
      </c>
      <c r="C312" s="308" t="str">
        <f t="shared" si="111"/>
        <v/>
      </c>
      <c r="D312" s="27"/>
      <c r="E312" s="309" t="str">
        <f t="shared" si="112"/>
        <v/>
      </c>
      <c r="F312" s="9"/>
      <c r="G312" s="9"/>
      <c r="H312" s="310" t="str">
        <f t="shared" si="113"/>
        <v/>
      </c>
      <c r="I312" s="310" t="str">
        <f t="shared" si="114"/>
        <v xml:space="preserve">  </v>
      </c>
      <c r="J312" s="311" t="str">
        <f t="shared" si="115"/>
        <v/>
      </c>
      <c r="K312" s="312" t="str">
        <f t="shared" si="116"/>
        <v xml:space="preserve"> </v>
      </c>
      <c r="L312" s="312" t="str">
        <f t="shared" si="117"/>
        <v/>
      </c>
      <c r="M312" s="312" t="str">
        <f t="shared" si="118"/>
        <v/>
      </c>
      <c r="N312" s="313" t="str">
        <f t="shared" si="119"/>
        <v/>
      </c>
      <c r="O312" s="314" t="str">
        <f t="shared" si="120"/>
        <v/>
      </c>
      <c r="P312" s="315" t="str">
        <f t="shared" si="121"/>
        <v/>
      </c>
      <c r="Q312" s="316" t="str">
        <f t="shared" si="122"/>
        <v/>
      </c>
      <c r="R312" s="10" t="str">
        <f t="shared" si="123"/>
        <v/>
      </c>
      <c r="S312" s="310" t="str">
        <f t="shared" si="124"/>
        <v/>
      </c>
      <c r="T312" s="9"/>
      <c r="U312" s="8"/>
      <c r="V312" s="197" t="str">
        <f>IF(E312="","",ProjTvdAtBit(E312,F312,G312,H312,D312,W312,X312))</f>
        <v/>
      </c>
      <c r="W312" s="317" t="str">
        <f>IF(E312="","",ProjIncAtBit(F312,J312,C312,M312,AJ312,AK312,AI312,$U$13:$U$505))</f>
        <v/>
      </c>
      <c r="X312" s="412" t="str">
        <f>IF(E312="","",ProjAzmAtBit(F312,G312,J312,C312,M312,AJ312,AK312,N312,O312,AI312,$U$13:$U$505))</f>
        <v/>
      </c>
      <c r="Y312" s="569"/>
      <c r="Z312" s="571"/>
      <c r="AA312" s="478" t="str">
        <f t="shared" si="125"/>
        <v/>
      </c>
      <c r="AB312" s="479" t="str">
        <f t="shared" si="126"/>
        <v/>
      </c>
      <c r="AC312" s="466"/>
      <c r="AD312" s="471"/>
      <c r="AE312" s="473"/>
      <c r="AI312" s="201" t="str">
        <f>IF(E312="","",ProjRollingMotorOut($Q$13:Q312,$M$13:M312))</f>
        <v/>
      </c>
      <c r="AJ312" s="409">
        <f>IF(OR(E312="",D312=""),0,ProjSlideMetersBetween(E312,D312,$R$13:$R$505,$S$13:$S$505,$U$13:$U$505))</f>
        <v>0</v>
      </c>
      <c r="AK312" s="409" t="str">
        <f>IF(U312="","",ProjParseTF(U312))</f>
        <v/>
      </c>
      <c r="AL312" s="213" t="str">
        <f>IF(E312="","",ProjCumN(AL311,E311,F311,G311,E312,F312,G312,FALSE))</f>
        <v/>
      </c>
      <c r="AM312" s="304" t="str">
        <f>IF(E312="","",ProjCumE(AM311,E311,F311,G311,E312,F312,G312,FALSE))</f>
        <v/>
      </c>
      <c r="AN312" s="303" t="str">
        <f t="shared" si="127"/>
        <v/>
      </c>
      <c r="AO312" s="303" t="str">
        <f>IF(E312="","",ProjActiveTargetMdEx(D312,W312,V312,ProjTargets_MD,ProjTargets_INC,ProjTargets_AZM,ProjTargets_TVD,F312,H312))</f>
        <v/>
      </c>
      <c r="AP312" s="201" t="str">
        <f>IF(OR(E312="",E312&lt;$U$2),"",ProjBitN(E312,F312,G312,AL312,D312,W312,X312))</f>
        <v/>
      </c>
      <c r="AQ312" s="201" t="str">
        <f>IF(OR(E312="",E312&lt;$U$2),"",ProjBitE(E312,F312,G312,AM312,D312,W312,X312))</f>
        <v/>
      </c>
      <c r="AR312" s="201" t="str">
        <f t="shared" si="128"/>
        <v/>
      </c>
      <c r="AS312" s="201" t="str">
        <f t="shared" si="129"/>
        <v/>
      </c>
      <c r="AT312" s="201" t="str">
        <f t="shared" si="130"/>
        <v/>
      </c>
    </row>
    <row r="313" spans="2:46" ht="15" customHeight="1" thickBot="1" x14ac:dyDescent="0.35">
      <c r="B313" s="202" t="str">
        <f t="shared" si="110"/>
        <v/>
      </c>
      <c r="C313" s="308" t="str">
        <f t="shared" si="111"/>
        <v/>
      </c>
      <c r="D313" s="27"/>
      <c r="E313" s="309" t="str">
        <f t="shared" si="112"/>
        <v/>
      </c>
      <c r="F313" s="9"/>
      <c r="G313" s="9"/>
      <c r="H313" s="310" t="str">
        <f t="shared" si="113"/>
        <v/>
      </c>
      <c r="I313" s="310" t="str">
        <f t="shared" si="114"/>
        <v xml:space="preserve">  </v>
      </c>
      <c r="J313" s="311" t="str">
        <f t="shared" si="115"/>
        <v/>
      </c>
      <c r="K313" s="312" t="str">
        <f t="shared" si="116"/>
        <v xml:space="preserve"> </v>
      </c>
      <c r="L313" s="312" t="str">
        <f t="shared" si="117"/>
        <v/>
      </c>
      <c r="M313" s="312" t="str">
        <f t="shared" si="118"/>
        <v/>
      </c>
      <c r="N313" s="313" t="str">
        <f t="shared" si="119"/>
        <v/>
      </c>
      <c r="O313" s="314" t="str">
        <f t="shared" si="120"/>
        <v/>
      </c>
      <c r="P313" s="315" t="str">
        <f t="shared" si="121"/>
        <v/>
      </c>
      <c r="Q313" s="316" t="str">
        <f t="shared" si="122"/>
        <v/>
      </c>
      <c r="R313" s="10" t="str">
        <f t="shared" si="123"/>
        <v/>
      </c>
      <c r="S313" s="310" t="str">
        <f t="shared" si="124"/>
        <v/>
      </c>
      <c r="T313" s="9"/>
      <c r="U313" s="8"/>
      <c r="V313" s="197" t="str">
        <f>IF(E313="","",ProjTvdAtBit(E313,F313,G313,H313,D313,W313,X313))</f>
        <v/>
      </c>
      <c r="W313" s="317" t="str">
        <f>IF(E313="","",ProjIncAtBit(F313,J313,C313,M313,AJ313,AK313,AI313,$U$13:$U$505))</f>
        <v/>
      </c>
      <c r="X313" s="412" t="str">
        <f>IF(E313="","",ProjAzmAtBit(F313,G313,J313,C313,M313,AJ313,AK313,N313,O313,AI313,$U$13:$U$505))</f>
        <v/>
      </c>
      <c r="Y313" s="569"/>
      <c r="Z313" s="571"/>
      <c r="AA313" s="478" t="str">
        <f t="shared" si="125"/>
        <v/>
      </c>
      <c r="AB313" s="479" t="str">
        <f t="shared" si="126"/>
        <v/>
      </c>
      <c r="AC313" s="466"/>
      <c r="AD313" s="471"/>
      <c r="AE313" s="473"/>
      <c r="AI313" s="201" t="str">
        <f>IF(E313="","",ProjRollingMotorOut($Q$13:Q313,$M$13:M313))</f>
        <v/>
      </c>
      <c r="AJ313" s="409">
        <f>IF(OR(E313="",D313=""),0,ProjSlideMetersBetween(E313,D313,$R$13:$R$505,$S$13:$S$505,$U$13:$U$505))</f>
        <v>0</v>
      </c>
      <c r="AK313" s="409" t="str">
        <f>IF(U313="","",ProjParseTF(U313))</f>
        <v/>
      </c>
      <c r="AL313" s="213" t="str">
        <f>IF(E313="","",ProjCumN(AL312,E312,F312,G312,E313,F313,G313,FALSE))</f>
        <v/>
      </c>
      <c r="AM313" s="304" t="str">
        <f>IF(E313="","",ProjCumE(AM312,E312,F312,G312,E313,F313,G313,FALSE))</f>
        <v/>
      </c>
      <c r="AN313" s="303" t="str">
        <f t="shared" si="127"/>
        <v/>
      </c>
      <c r="AO313" s="303" t="str">
        <f>IF(E313="","",ProjActiveTargetMdEx(D313,W313,V313,ProjTargets_MD,ProjTargets_INC,ProjTargets_AZM,ProjTargets_TVD,F313,H313))</f>
        <v/>
      </c>
      <c r="AP313" s="201" t="str">
        <f>IF(OR(E313="",E313&lt;$U$2),"",ProjBitN(E313,F313,G313,AL313,D313,W313,X313))</f>
        <v/>
      </c>
      <c r="AQ313" s="201" t="str">
        <f>IF(OR(E313="",E313&lt;$U$2),"",ProjBitE(E313,F313,G313,AM313,D313,W313,X313))</f>
        <v/>
      </c>
      <c r="AR313" s="201" t="str">
        <f t="shared" si="128"/>
        <v/>
      </c>
      <c r="AS313" s="201" t="str">
        <f t="shared" si="129"/>
        <v/>
      </c>
      <c r="AT313" s="201" t="str">
        <f t="shared" si="130"/>
        <v/>
      </c>
    </row>
    <row r="314" spans="2:46" ht="15" customHeight="1" thickBot="1" x14ac:dyDescent="0.35">
      <c r="B314" s="202" t="str">
        <f t="shared" si="110"/>
        <v/>
      </c>
      <c r="C314" s="308" t="str">
        <f t="shared" si="111"/>
        <v/>
      </c>
      <c r="D314" s="27"/>
      <c r="E314" s="309" t="str">
        <f t="shared" si="112"/>
        <v/>
      </c>
      <c r="F314" s="9"/>
      <c r="G314" s="9"/>
      <c r="H314" s="310" t="str">
        <f t="shared" si="113"/>
        <v/>
      </c>
      <c r="I314" s="310" t="str">
        <f t="shared" si="114"/>
        <v xml:space="preserve">  </v>
      </c>
      <c r="J314" s="311" t="str">
        <f t="shared" si="115"/>
        <v/>
      </c>
      <c r="K314" s="312" t="str">
        <f t="shared" si="116"/>
        <v xml:space="preserve"> </v>
      </c>
      <c r="L314" s="312" t="str">
        <f t="shared" si="117"/>
        <v/>
      </c>
      <c r="M314" s="312" t="str">
        <f t="shared" si="118"/>
        <v/>
      </c>
      <c r="N314" s="313" t="str">
        <f t="shared" si="119"/>
        <v/>
      </c>
      <c r="O314" s="314" t="str">
        <f t="shared" si="120"/>
        <v/>
      </c>
      <c r="P314" s="315" t="str">
        <f t="shared" si="121"/>
        <v/>
      </c>
      <c r="Q314" s="316" t="str">
        <f t="shared" si="122"/>
        <v/>
      </c>
      <c r="R314" s="10" t="str">
        <f t="shared" si="123"/>
        <v/>
      </c>
      <c r="S314" s="310" t="str">
        <f t="shared" si="124"/>
        <v/>
      </c>
      <c r="T314" s="9"/>
      <c r="U314" s="8"/>
      <c r="V314" s="197" t="str">
        <f>IF(E314="","",ProjTvdAtBit(E314,F314,G314,H314,D314,W314,X314))</f>
        <v/>
      </c>
      <c r="W314" s="317" t="str">
        <f>IF(E314="","",ProjIncAtBit(F314,J314,C314,M314,AJ314,AK314,AI314,$U$13:$U$505))</f>
        <v/>
      </c>
      <c r="X314" s="412" t="str">
        <f>IF(E314="","",ProjAzmAtBit(F314,G314,J314,C314,M314,AJ314,AK314,N314,O314,AI314,$U$13:$U$505))</f>
        <v/>
      </c>
      <c r="Y314" s="569"/>
      <c r="Z314" s="571"/>
      <c r="AA314" s="478" t="str">
        <f t="shared" si="125"/>
        <v/>
      </c>
      <c r="AB314" s="479" t="str">
        <f t="shared" si="126"/>
        <v/>
      </c>
      <c r="AC314" s="466"/>
      <c r="AD314" s="471"/>
      <c r="AE314" s="473"/>
      <c r="AI314" s="201" t="str">
        <f>IF(E314="","",ProjRollingMotorOut($Q$13:Q314,$M$13:M314))</f>
        <v/>
      </c>
      <c r="AJ314" s="409">
        <f>IF(OR(E314="",D314=""),0,ProjSlideMetersBetween(E314,D314,$R$13:$R$505,$S$13:$S$505,$U$13:$U$505))</f>
        <v>0</v>
      </c>
      <c r="AK314" s="409" t="str">
        <f>IF(U314="","",ProjParseTF(U314))</f>
        <v/>
      </c>
      <c r="AL314" s="213" t="str">
        <f>IF(E314="","",ProjCumN(AL313,E313,F313,G313,E314,F314,G314,FALSE))</f>
        <v/>
      </c>
      <c r="AM314" s="304" t="str">
        <f>IF(E314="","",ProjCumE(AM313,E313,F313,G313,E314,F314,G314,FALSE))</f>
        <v/>
      </c>
      <c r="AN314" s="303" t="str">
        <f t="shared" si="127"/>
        <v/>
      </c>
      <c r="AO314" s="303" t="str">
        <f>IF(E314="","",ProjActiveTargetMdEx(D314,W314,V314,ProjTargets_MD,ProjTargets_INC,ProjTargets_AZM,ProjTargets_TVD,F314,H314))</f>
        <v/>
      </c>
      <c r="AP314" s="201" t="str">
        <f>IF(OR(E314="",E314&lt;$U$2),"",ProjBitN(E314,F314,G314,AL314,D314,W314,X314))</f>
        <v/>
      </c>
      <c r="AQ314" s="201" t="str">
        <f>IF(OR(E314="",E314&lt;$U$2),"",ProjBitE(E314,F314,G314,AM314,D314,W314,X314))</f>
        <v/>
      </c>
      <c r="AR314" s="201" t="str">
        <f t="shared" si="128"/>
        <v/>
      </c>
      <c r="AS314" s="201" t="str">
        <f t="shared" si="129"/>
        <v/>
      </c>
      <c r="AT314" s="201" t="str">
        <f t="shared" si="130"/>
        <v/>
      </c>
    </row>
    <row r="315" spans="2:46" ht="15" customHeight="1" thickBot="1" x14ac:dyDescent="0.35">
      <c r="B315" s="202" t="str">
        <f t="shared" si="110"/>
        <v/>
      </c>
      <c r="C315" s="308" t="str">
        <f t="shared" si="111"/>
        <v/>
      </c>
      <c r="D315" s="27"/>
      <c r="E315" s="309" t="str">
        <f t="shared" si="112"/>
        <v/>
      </c>
      <c r="F315" s="9"/>
      <c r="G315" s="9"/>
      <c r="H315" s="310" t="str">
        <f t="shared" si="113"/>
        <v/>
      </c>
      <c r="I315" s="310" t="str">
        <f t="shared" si="114"/>
        <v xml:space="preserve">  </v>
      </c>
      <c r="J315" s="311" t="str">
        <f t="shared" si="115"/>
        <v/>
      </c>
      <c r="K315" s="312" t="str">
        <f t="shared" si="116"/>
        <v xml:space="preserve"> </v>
      </c>
      <c r="L315" s="312" t="str">
        <f t="shared" si="117"/>
        <v/>
      </c>
      <c r="M315" s="312" t="str">
        <f t="shared" si="118"/>
        <v/>
      </c>
      <c r="N315" s="313" t="str">
        <f t="shared" si="119"/>
        <v/>
      </c>
      <c r="O315" s="314" t="str">
        <f t="shared" si="120"/>
        <v/>
      </c>
      <c r="P315" s="315" t="str">
        <f t="shared" si="121"/>
        <v/>
      </c>
      <c r="Q315" s="316" t="str">
        <f t="shared" si="122"/>
        <v/>
      </c>
      <c r="R315" s="10" t="str">
        <f t="shared" si="123"/>
        <v/>
      </c>
      <c r="S315" s="310" t="str">
        <f t="shared" si="124"/>
        <v/>
      </c>
      <c r="T315" s="9"/>
      <c r="U315" s="8"/>
      <c r="V315" s="197" t="str">
        <f>IF(E315="","",ProjTvdAtBit(E315,F315,G315,H315,D315,W315,X315))</f>
        <v/>
      </c>
      <c r="W315" s="317" t="str">
        <f>IF(E315="","",ProjIncAtBit(F315,J315,C315,M315,AJ315,AK315,AI315,$U$13:$U$505))</f>
        <v/>
      </c>
      <c r="X315" s="412" t="str">
        <f>IF(E315="","",ProjAzmAtBit(F315,G315,J315,C315,M315,AJ315,AK315,N315,O315,AI315,$U$13:$U$505))</f>
        <v/>
      </c>
      <c r="Y315" s="569"/>
      <c r="Z315" s="571"/>
      <c r="AA315" s="478" t="str">
        <f t="shared" si="125"/>
        <v/>
      </c>
      <c r="AB315" s="479" t="str">
        <f t="shared" si="126"/>
        <v/>
      </c>
      <c r="AC315" s="466"/>
      <c r="AD315" s="471"/>
      <c r="AE315" s="473"/>
      <c r="AI315" s="201" t="str">
        <f>IF(E315="","",ProjRollingMotorOut($Q$13:Q315,$M$13:M315))</f>
        <v/>
      </c>
      <c r="AJ315" s="409">
        <f>IF(OR(E315="",D315=""),0,ProjSlideMetersBetween(E315,D315,$R$13:$R$505,$S$13:$S$505,$U$13:$U$505))</f>
        <v>0</v>
      </c>
      <c r="AK315" s="409" t="str">
        <f>IF(U315="","",ProjParseTF(U315))</f>
        <v/>
      </c>
      <c r="AL315" s="213" t="str">
        <f>IF(E315="","",ProjCumN(AL314,E314,F314,G314,E315,F315,G315,FALSE))</f>
        <v/>
      </c>
      <c r="AM315" s="304" t="str">
        <f>IF(E315="","",ProjCumE(AM314,E314,F314,G314,E315,F315,G315,FALSE))</f>
        <v/>
      </c>
      <c r="AN315" s="303" t="str">
        <f t="shared" si="127"/>
        <v/>
      </c>
      <c r="AO315" s="303" t="str">
        <f>IF(E315="","",ProjActiveTargetMdEx(D315,W315,V315,ProjTargets_MD,ProjTargets_INC,ProjTargets_AZM,ProjTargets_TVD,F315,H315))</f>
        <v/>
      </c>
      <c r="AP315" s="201" t="str">
        <f>IF(OR(E315="",E315&lt;$U$2),"",ProjBitN(E315,F315,G315,AL315,D315,W315,X315))</f>
        <v/>
      </c>
      <c r="AQ315" s="201" t="str">
        <f>IF(OR(E315="",E315&lt;$U$2),"",ProjBitE(E315,F315,G315,AM315,D315,W315,X315))</f>
        <v/>
      </c>
      <c r="AR315" s="201" t="str">
        <f t="shared" si="128"/>
        <v/>
      </c>
      <c r="AS315" s="201" t="str">
        <f t="shared" si="129"/>
        <v/>
      </c>
      <c r="AT315" s="201" t="str">
        <f t="shared" si="130"/>
        <v/>
      </c>
    </row>
    <row r="316" spans="2:46" ht="15" customHeight="1" thickBot="1" x14ac:dyDescent="0.35">
      <c r="B316" s="202" t="str">
        <f t="shared" si="110"/>
        <v/>
      </c>
      <c r="C316" s="308" t="str">
        <f t="shared" si="111"/>
        <v/>
      </c>
      <c r="D316" s="27"/>
      <c r="E316" s="309" t="str">
        <f t="shared" si="112"/>
        <v/>
      </c>
      <c r="F316" s="9"/>
      <c r="G316" s="9"/>
      <c r="H316" s="310" t="str">
        <f t="shared" si="113"/>
        <v/>
      </c>
      <c r="I316" s="310" t="str">
        <f t="shared" si="114"/>
        <v xml:space="preserve">  </v>
      </c>
      <c r="J316" s="311" t="str">
        <f t="shared" si="115"/>
        <v/>
      </c>
      <c r="K316" s="312" t="str">
        <f t="shared" si="116"/>
        <v xml:space="preserve"> </v>
      </c>
      <c r="L316" s="312" t="str">
        <f t="shared" si="117"/>
        <v/>
      </c>
      <c r="M316" s="312" t="str">
        <f t="shared" si="118"/>
        <v/>
      </c>
      <c r="N316" s="313" t="str">
        <f t="shared" si="119"/>
        <v/>
      </c>
      <c r="O316" s="314" t="str">
        <f t="shared" si="120"/>
        <v/>
      </c>
      <c r="P316" s="315" t="str">
        <f t="shared" si="121"/>
        <v/>
      </c>
      <c r="Q316" s="316" t="str">
        <f t="shared" si="122"/>
        <v/>
      </c>
      <c r="R316" s="10" t="str">
        <f t="shared" si="123"/>
        <v/>
      </c>
      <c r="S316" s="310" t="str">
        <f t="shared" si="124"/>
        <v/>
      </c>
      <c r="T316" s="9"/>
      <c r="U316" s="8"/>
      <c r="V316" s="197" t="str">
        <f>IF(E316="","",ProjTvdAtBit(E316,F316,G316,H316,D316,W316,X316))</f>
        <v/>
      </c>
      <c r="W316" s="317" t="str">
        <f>IF(E316="","",ProjIncAtBit(F316,J316,C316,M316,AJ316,AK316,AI316,$U$13:$U$505))</f>
        <v/>
      </c>
      <c r="X316" s="412" t="str">
        <f>IF(E316="","",ProjAzmAtBit(F316,G316,J316,C316,M316,AJ316,AK316,N316,O316,AI316,$U$13:$U$505))</f>
        <v/>
      </c>
      <c r="Y316" s="569"/>
      <c r="Z316" s="571"/>
      <c r="AA316" s="478" t="str">
        <f t="shared" si="125"/>
        <v/>
      </c>
      <c r="AB316" s="479" t="str">
        <f t="shared" si="126"/>
        <v/>
      </c>
      <c r="AC316" s="466"/>
      <c r="AD316" s="471"/>
      <c r="AE316" s="473"/>
      <c r="AI316" s="201" t="str">
        <f>IF(E316="","",ProjRollingMotorOut($Q$13:Q316,$M$13:M316))</f>
        <v/>
      </c>
      <c r="AJ316" s="409">
        <f>IF(OR(E316="",D316=""),0,ProjSlideMetersBetween(E316,D316,$R$13:$R$505,$S$13:$S$505,$U$13:$U$505))</f>
        <v>0</v>
      </c>
      <c r="AK316" s="409" t="str">
        <f>IF(U316="","",ProjParseTF(U316))</f>
        <v/>
      </c>
      <c r="AL316" s="213" t="str">
        <f>IF(E316="","",ProjCumN(AL315,E315,F315,G315,E316,F316,G316,FALSE))</f>
        <v/>
      </c>
      <c r="AM316" s="304" t="str">
        <f>IF(E316="","",ProjCumE(AM315,E315,F315,G315,E316,F316,G316,FALSE))</f>
        <v/>
      </c>
      <c r="AN316" s="303" t="str">
        <f t="shared" si="127"/>
        <v/>
      </c>
      <c r="AO316" s="303" t="str">
        <f>IF(E316="","",ProjActiveTargetMdEx(D316,W316,V316,ProjTargets_MD,ProjTargets_INC,ProjTargets_AZM,ProjTargets_TVD,F316,H316))</f>
        <v/>
      </c>
      <c r="AP316" s="201" t="str">
        <f>IF(OR(E316="",E316&lt;$U$2),"",ProjBitN(E316,F316,G316,AL316,D316,W316,X316))</f>
        <v/>
      </c>
      <c r="AQ316" s="201" t="str">
        <f>IF(OR(E316="",E316&lt;$U$2),"",ProjBitE(E316,F316,G316,AM316,D316,W316,X316))</f>
        <v/>
      </c>
      <c r="AR316" s="201" t="str">
        <f t="shared" si="128"/>
        <v/>
      </c>
      <c r="AS316" s="201" t="str">
        <f t="shared" si="129"/>
        <v/>
      </c>
      <c r="AT316" s="201" t="str">
        <f t="shared" si="130"/>
        <v/>
      </c>
    </row>
    <row r="317" spans="2:46" ht="15" customHeight="1" thickBot="1" x14ac:dyDescent="0.35">
      <c r="B317" s="202" t="str">
        <f t="shared" si="110"/>
        <v/>
      </c>
      <c r="C317" s="308" t="str">
        <f t="shared" si="111"/>
        <v/>
      </c>
      <c r="D317" s="27"/>
      <c r="E317" s="309" t="str">
        <f t="shared" si="112"/>
        <v/>
      </c>
      <c r="F317" s="9"/>
      <c r="G317" s="9"/>
      <c r="H317" s="310" t="str">
        <f t="shared" si="113"/>
        <v/>
      </c>
      <c r="I317" s="310" t="str">
        <f t="shared" si="114"/>
        <v xml:space="preserve">  </v>
      </c>
      <c r="J317" s="311" t="str">
        <f t="shared" si="115"/>
        <v/>
      </c>
      <c r="K317" s="312" t="str">
        <f t="shared" si="116"/>
        <v xml:space="preserve"> </v>
      </c>
      <c r="L317" s="312" t="str">
        <f t="shared" si="117"/>
        <v/>
      </c>
      <c r="M317" s="312" t="str">
        <f t="shared" si="118"/>
        <v/>
      </c>
      <c r="N317" s="313" t="str">
        <f t="shared" si="119"/>
        <v/>
      </c>
      <c r="O317" s="314" t="str">
        <f t="shared" si="120"/>
        <v/>
      </c>
      <c r="P317" s="315" t="str">
        <f t="shared" si="121"/>
        <v/>
      </c>
      <c r="Q317" s="316" t="str">
        <f t="shared" si="122"/>
        <v/>
      </c>
      <c r="R317" s="10" t="str">
        <f t="shared" si="123"/>
        <v/>
      </c>
      <c r="S317" s="310" t="str">
        <f t="shared" si="124"/>
        <v/>
      </c>
      <c r="T317" s="9"/>
      <c r="U317" s="8"/>
      <c r="V317" s="197" t="str">
        <f>IF(E317="","",ProjTvdAtBit(E317,F317,G317,H317,D317,W317,X317))</f>
        <v/>
      </c>
      <c r="W317" s="317" t="str">
        <f>IF(E317="","",ProjIncAtBit(F317,J317,C317,M317,AJ317,AK317,AI317,$U$13:$U$505))</f>
        <v/>
      </c>
      <c r="X317" s="412" t="str">
        <f>IF(E317="","",ProjAzmAtBit(F317,G317,J317,C317,M317,AJ317,AK317,N317,O317,AI317,$U$13:$U$505))</f>
        <v/>
      </c>
      <c r="Y317" s="569"/>
      <c r="Z317" s="571"/>
      <c r="AA317" s="478" t="str">
        <f t="shared" si="125"/>
        <v/>
      </c>
      <c r="AB317" s="479" t="str">
        <f t="shared" si="126"/>
        <v/>
      </c>
      <c r="AC317" s="466"/>
      <c r="AD317" s="471"/>
      <c r="AE317" s="473"/>
      <c r="AI317" s="201" t="str">
        <f>IF(E317="","",ProjRollingMotorOut($Q$13:Q317,$M$13:M317))</f>
        <v/>
      </c>
      <c r="AJ317" s="409">
        <f>IF(OR(E317="",D317=""),0,ProjSlideMetersBetween(E317,D317,$R$13:$R$505,$S$13:$S$505,$U$13:$U$505))</f>
        <v>0</v>
      </c>
      <c r="AK317" s="409" t="str">
        <f>IF(U317="","",ProjParseTF(U317))</f>
        <v/>
      </c>
      <c r="AL317" s="213" t="str">
        <f>IF(E317="","",ProjCumN(AL316,E316,F316,G316,E317,F317,G317,FALSE))</f>
        <v/>
      </c>
      <c r="AM317" s="304" t="str">
        <f>IF(E317="","",ProjCumE(AM316,E316,F316,G316,E317,F317,G317,FALSE))</f>
        <v/>
      </c>
      <c r="AN317" s="303" t="str">
        <f t="shared" si="127"/>
        <v/>
      </c>
      <c r="AO317" s="303" t="str">
        <f>IF(E317="","",ProjActiveTargetMdEx(D317,W317,V317,ProjTargets_MD,ProjTargets_INC,ProjTargets_AZM,ProjTargets_TVD,F317,H317))</f>
        <v/>
      </c>
      <c r="AP317" s="201" t="str">
        <f>IF(OR(E317="",E317&lt;$U$2),"",ProjBitN(E317,F317,G317,AL317,D317,W317,X317))</f>
        <v/>
      </c>
      <c r="AQ317" s="201" t="str">
        <f>IF(OR(E317="",E317&lt;$U$2),"",ProjBitE(E317,F317,G317,AM317,D317,W317,X317))</f>
        <v/>
      </c>
      <c r="AR317" s="201" t="str">
        <f t="shared" si="128"/>
        <v/>
      </c>
      <c r="AS317" s="201" t="str">
        <f t="shared" si="129"/>
        <v/>
      </c>
      <c r="AT317" s="201" t="str">
        <f t="shared" si="130"/>
        <v/>
      </c>
    </row>
    <row r="318" spans="2:46" ht="15" customHeight="1" thickBot="1" x14ac:dyDescent="0.35">
      <c r="B318" s="202" t="str">
        <f t="shared" si="110"/>
        <v/>
      </c>
      <c r="C318" s="308" t="str">
        <f t="shared" si="111"/>
        <v/>
      </c>
      <c r="D318" s="27"/>
      <c r="E318" s="309" t="str">
        <f t="shared" si="112"/>
        <v/>
      </c>
      <c r="F318" s="9"/>
      <c r="G318" s="9"/>
      <c r="H318" s="310" t="str">
        <f t="shared" si="113"/>
        <v/>
      </c>
      <c r="I318" s="310" t="str">
        <f t="shared" si="114"/>
        <v xml:space="preserve">  </v>
      </c>
      <c r="J318" s="311" t="str">
        <f t="shared" si="115"/>
        <v/>
      </c>
      <c r="K318" s="312" t="str">
        <f t="shared" si="116"/>
        <v xml:space="preserve"> </v>
      </c>
      <c r="L318" s="312" t="str">
        <f t="shared" si="117"/>
        <v/>
      </c>
      <c r="M318" s="312" t="str">
        <f t="shared" si="118"/>
        <v/>
      </c>
      <c r="N318" s="313" t="str">
        <f t="shared" si="119"/>
        <v/>
      </c>
      <c r="O318" s="314" t="str">
        <f t="shared" si="120"/>
        <v/>
      </c>
      <c r="P318" s="315" t="str">
        <f t="shared" si="121"/>
        <v/>
      </c>
      <c r="Q318" s="316" t="str">
        <f t="shared" si="122"/>
        <v/>
      </c>
      <c r="R318" s="10" t="str">
        <f t="shared" si="123"/>
        <v/>
      </c>
      <c r="S318" s="310" t="str">
        <f t="shared" si="124"/>
        <v/>
      </c>
      <c r="T318" s="9"/>
      <c r="U318" s="8"/>
      <c r="V318" s="197" t="str">
        <f>IF(E318="","",ProjTvdAtBit(E318,F318,G318,H318,D318,W318,X318))</f>
        <v/>
      </c>
      <c r="W318" s="317" t="str">
        <f>IF(E318="","",ProjIncAtBit(F318,J318,C318,M318,AJ318,AK318,AI318,$U$13:$U$505))</f>
        <v/>
      </c>
      <c r="X318" s="412" t="str">
        <f>IF(E318="","",ProjAzmAtBit(F318,G318,J318,C318,M318,AJ318,AK318,N318,O318,AI318,$U$13:$U$505))</f>
        <v/>
      </c>
      <c r="Y318" s="569"/>
      <c r="Z318" s="571"/>
      <c r="AA318" s="478" t="str">
        <f t="shared" si="125"/>
        <v/>
      </c>
      <c r="AB318" s="479" t="str">
        <f t="shared" si="126"/>
        <v/>
      </c>
      <c r="AC318" s="466"/>
      <c r="AD318" s="471"/>
      <c r="AE318" s="473"/>
      <c r="AI318" s="201" t="str">
        <f>IF(E318="","",ProjRollingMotorOut($Q$13:Q318,$M$13:M318))</f>
        <v/>
      </c>
      <c r="AJ318" s="409">
        <f>IF(OR(E318="",D318=""),0,ProjSlideMetersBetween(E318,D318,$R$13:$R$505,$S$13:$S$505,$U$13:$U$505))</f>
        <v>0</v>
      </c>
      <c r="AK318" s="409" t="str">
        <f>IF(U318="","",ProjParseTF(U318))</f>
        <v/>
      </c>
      <c r="AL318" s="213" t="str">
        <f>IF(E318="","",ProjCumN(AL317,E317,F317,G317,E318,F318,G318,FALSE))</f>
        <v/>
      </c>
      <c r="AM318" s="304" t="str">
        <f>IF(E318="","",ProjCumE(AM317,E317,F317,G317,E318,F318,G318,FALSE))</f>
        <v/>
      </c>
      <c r="AN318" s="303" t="str">
        <f t="shared" si="127"/>
        <v/>
      </c>
      <c r="AO318" s="303" t="str">
        <f>IF(E318="","",ProjActiveTargetMdEx(D318,W318,V318,ProjTargets_MD,ProjTargets_INC,ProjTargets_AZM,ProjTargets_TVD,F318,H318))</f>
        <v/>
      </c>
      <c r="AP318" s="201" t="str">
        <f>IF(OR(E318="",E318&lt;$U$2),"",ProjBitN(E318,F318,G318,AL318,D318,W318,X318))</f>
        <v/>
      </c>
      <c r="AQ318" s="201" t="str">
        <f>IF(OR(E318="",E318&lt;$U$2),"",ProjBitE(E318,F318,G318,AM318,D318,W318,X318))</f>
        <v/>
      </c>
      <c r="AR318" s="201" t="str">
        <f t="shared" si="128"/>
        <v/>
      </c>
      <c r="AS318" s="201" t="str">
        <f t="shared" si="129"/>
        <v/>
      </c>
      <c r="AT318" s="201" t="str">
        <f t="shared" si="130"/>
        <v/>
      </c>
    </row>
    <row r="319" spans="2:46" ht="15" customHeight="1" thickBot="1" x14ac:dyDescent="0.35">
      <c r="B319" s="202" t="str">
        <f t="shared" si="110"/>
        <v/>
      </c>
      <c r="C319" s="308" t="str">
        <f t="shared" si="111"/>
        <v/>
      </c>
      <c r="D319" s="27"/>
      <c r="E319" s="309" t="str">
        <f t="shared" si="112"/>
        <v/>
      </c>
      <c r="F319" s="9"/>
      <c r="G319" s="9"/>
      <c r="H319" s="310" t="str">
        <f t="shared" si="113"/>
        <v/>
      </c>
      <c r="I319" s="310" t="str">
        <f t="shared" si="114"/>
        <v xml:space="preserve">  </v>
      </c>
      <c r="J319" s="311" t="str">
        <f t="shared" si="115"/>
        <v/>
      </c>
      <c r="K319" s="312" t="str">
        <f t="shared" si="116"/>
        <v xml:space="preserve"> </v>
      </c>
      <c r="L319" s="312" t="str">
        <f t="shared" si="117"/>
        <v/>
      </c>
      <c r="M319" s="312" t="str">
        <f t="shared" si="118"/>
        <v/>
      </c>
      <c r="N319" s="313" t="str">
        <f t="shared" si="119"/>
        <v/>
      </c>
      <c r="O319" s="314" t="str">
        <f t="shared" si="120"/>
        <v/>
      </c>
      <c r="P319" s="315" t="str">
        <f t="shared" si="121"/>
        <v/>
      </c>
      <c r="Q319" s="316" t="str">
        <f t="shared" si="122"/>
        <v/>
      </c>
      <c r="R319" s="10" t="str">
        <f t="shared" si="123"/>
        <v/>
      </c>
      <c r="S319" s="310" t="str">
        <f t="shared" si="124"/>
        <v/>
      </c>
      <c r="T319" s="9"/>
      <c r="U319" s="8"/>
      <c r="V319" s="197" t="str">
        <f>IF(E319="","",ProjTvdAtBit(E319,F319,G319,H319,D319,W319,X319))</f>
        <v/>
      </c>
      <c r="W319" s="317" t="str">
        <f>IF(E319="","",ProjIncAtBit(F319,J319,C319,M319,AJ319,AK319,AI319,$U$13:$U$505))</f>
        <v/>
      </c>
      <c r="X319" s="412" t="str">
        <f>IF(E319="","",ProjAzmAtBit(F319,G319,J319,C319,M319,AJ319,AK319,N319,O319,AI319,$U$13:$U$505))</f>
        <v/>
      </c>
      <c r="Y319" s="569"/>
      <c r="Z319" s="571"/>
      <c r="AA319" s="478" t="str">
        <f t="shared" si="125"/>
        <v/>
      </c>
      <c r="AB319" s="479" t="str">
        <f t="shared" si="126"/>
        <v/>
      </c>
      <c r="AC319" s="466"/>
      <c r="AD319" s="471"/>
      <c r="AE319" s="473"/>
      <c r="AI319" s="201" t="str">
        <f>IF(E319="","",ProjRollingMotorOut($Q$13:Q319,$M$13:M319))</f>
        <v/>
      </c>
      <c r="AJ319" s="409">
        <f>IF(OR(E319="",D319=""),0,ProjSlideMetersBetween(E319,D319,$R$13:$R$505,$S$13:$S$505,$U$13:$U$505))</f>
        <v>0</v>
      </c>
      <c r="AK319" s="409" t="str">
        <f>IF(U319="","",ProjParseTF(U319))</f>
        <v/>
      </c>
      <c r="AL319" s="213" t="str">
        <f>IF(E319="","",ProjCumN(AL318,E318,F318,G318,E319,F319,G319,FALSE))</f>
        <v/>
      </c>
      <c r="AM319" s="304" t="str">
        <f>IF(E319="","",ProjCumE(AM318,E318,F318,G318,E319,F319,G319,FALSE))</f>
        <v/>
      </c>
      <c r="AN319" s="303" t="str">
        <f t="shared" si="127"/>
        <v/>
      </c>
      <c r="AO319" s="303" t="str">
        <f>IF(E319="","",ProjActiveTargetMdEx(D319,W319,V319,ProjTargets_MD,ProjTargets_INC,ProjTargets_AZM,ProjTargets_TVD,F319,H319))</f>
        <v/>
      </c>
      <c r="AP319" s="201" t="str">
        <f>IF(OR(E319="",E319&lt;$U$2),"",ProjBitN(E319,F319,G319,AL319,D319,W319,X319))</f>
        <v/>
      </c>
      <c r="AQ319" s="201" t="str">
        <f>IF(OR(E319="",E319&lt;$U$2),"",ProjBitE(E319,F319,G319,AM319,D319,W319,X319))</f>
        <v/>
      </c>
      <c r="AR319" s="201" t="str">
        <f t="shared" si="128"/>
        <v/>
      </c>
      <c r="AS319" s="201" t="str">
        <f t="shared" si="129"/>
        <v/>
      </c>
      <c r="AT319" s="201" t="str">
        <f t="shared" si="130"/>
        <v/>
      </c>
    </row>
    <row r="320" spans="2:46" ht="15" customHeight="1" thickBot="1" x14ac:dyDescent="0.35">
      <c r="B320" s="202" t="str">
        <f t="shared" si="110"/>
        <v/>
      </c>
      <c r="C320" s="308" t="str">
        <f t="shared" si="111"/>
        <v/>
      </c>
      <c r="D320" s="27"/>
      <c r="E320" s="309" t="str">
        <f t="shared" si="112"/>
        <v/>
      </c>
      <c r="F320" s="9"/>
      <c r="G320" s="9"/>
      <c r="H320" s="310" t="str">
        <f t="shared" si="113"/>
        <v/>
      </c>
      <c r="I320" s="310" t="str">
        <f t="shared" si="114"/>
        <v xml:space="preserve">  </v>
      </c>
      <c r="J320" s="311" t="str">
        <f t="shared" si="115"/>
        <v/>
      </c>
      <c r="K320" s="312" t="str">
        <f t="shared" si="116"/>
        <v xml:space="preserve"> </v>
      </c>
      <c r="L320" s="312" t="str">
        <f t="shared" si="117"/>
        <v/>
      </c>
      <c r="M320" s="312" t="str">
        <f t="shared" si="118"/>
        <v/>
      </c>
      <c r="N320" s="313" t="str">
        <f t="shared" si="119"/>
        <v/>
      </c>
      <c r="O320" s="314" t="str">
        <f t="shared" si="120"/>
        <v/>
      </c>
      <c r="P320" s="315" t="str">
        <f t="shared" si="121"/>
        <v/>
      </c>
      <c r="Q320" s="316" t="str">
        <f t="shared" si="122"/>
        <v/>
      </c>
      <c r="R320" s="10" t="str">
        <f t="shared" si="123"/>
        <v/>
      </c>
      <c r="S320" s="310" t="str">
        <f t="shared" si="124"/>
        <v/>
      </c>
      <c r="T320" s="9"/>
      <c r="U320" s="8"/>
      <c r="V320" s="197" t="str">
        <f>IF(E320="","",ProjTvdAtBit(E320,F320,G320,H320,D320,W320,X320))</f>
        <v/>
      </c>
      <c r="W320" s="317" t="str">
        <f>IF(E320="","",ProjIncAtBit(F320,J320,C320,M320,AJ320,AK320,AI320,$U$13:$U$505))</f>
        <v/>
      </c>
      <c r="X320" s="412" t="str">
        <f>IF(E320="","",ProjAzmAtBit(F320,G320,J320,C320,M320,AJ320,AK320,N320,O320,AI320,$U$13:$U$505))</f>
        <v/>
      </c>
      <c r="Y320" s="569"/>
      <c r="Z320" s="571"/>
      <c r="AA320" s="478" t="str">
        <f t="shared" si="125"/>
        <v/>
      </c>
      <c r="AB320" s="479" t="str">
        <f t="shared" si="126"/>
        <v/>
      </c>
      <c r="AC320" s="466"/>
      <c r="AD320" s="471"/>
      <c r="AE320" s="473"/>
      <c r="AI320" s="201" t="str">
        <f>IF(E320="","",ProjRollingMotorOut($Q$13:Q320,$M$13:M320))</f>
        <v/>
      </c>
      <c r="AJ320" s="409">
        <f>IF(OR(E320="",D320=""),0,ProjSlideMetersBetween(E320,D320,$R$13:$R$505,$S$13:$S$505,$U$13:$U$505))</f>
        <v>0</v>
      </c>
      <c r="AK320" s="409" t="str">
        <f>IF(U320="","",ProjParseTF(U320))</f>
        <v/>
      </c>
      <c r="AL320" s="213" t="str">
        <f>IF(E320="","",ProjCumN(AL319,E319,F319,G319,E320,F320,G320,FALSE))</f>
        <v/>
      </c>
      <c r="AM320" s="304" t="str">
        <f>IF(E320="","",ProjCumE(AM319,E319,F319,G319,E320,F320,G320,FALSE))</f>
        <v/>
      </c>
      <c r="AN320" s="303" t="str">
        <f t="shared" si="127"/>
        <v/>
      </c>
      <c r="AO320" s="303" t="str">
        <f>IF(E320="","",ProjActiveTargetMdEx(D320,W320,V320,ProjTargets_MD,ProjTargets_INC,ProjTargets_AZM,ProjTargets_TVD,F320,H320))</f>
        <v/>
      </c>
      <c r="AP320" s="201" t="str">
        <f>IF(OR(E320="",E320&lt;$U$2),"",ProjBitN(E320,F320,G320,AL320,D320,W320,X320))</f>
        <v/>
      </c>
      <c r="AQ320" s="201" t="str">
        <f>IF(OR(E320="",E320&lt;$U$2),"",ProjBitE(E320,F320,G320,AM320,D320,W320,X320))</f>
        <v/>
      </c>
      <c r="AR320" s="201" t="str">
        <f t="shared" si="128"/>
        <v/>
      </c>
      <c r="AS320" s="201" t="str">
        <f t="shared" si="129"/>
        <v/>
      </c>
      <c r="AT320" s="201" t="str">
        <f t="shared" si="130"/>
        <v/>
      </c>
    </row>
    <row r="321" spans="2:46" ht="15" customHeight="1" thickBot="1" x14ac:dyDescent="0.35">
      <c r="B321" s="202" t="str">
        <f t="shared" si="110"/>
        <v/>
      </c>
      <c r="C321" s="308" t="str">
        <f t="shared" si="111"/>
        <v/>
      </c>
      <c r="D321" s="27"/>
      <c r="E321" s="309" t="str">
        <f t="shared" si="112"/>
        <v/>
      </c>
      <c r="F321" s="9"/>
      <c r="G321" s="9"/>
      <c r="H321" s="310" t="str">
        <f t="shared" si="113"/>
        <v/>
      </c>
      <c r="I321" s="310" t="str">
        <f t="shared" si="114"/>
        <v xml:space="preserve">  </v>
      </c>
      <c r="J321" s="311" t="str">
        <f t="shared" si="115"/>
        <v/>
      </c>
      <c r="K321" s="312" t="str">
        <f t="shared" si="116"/>
        <v xml:space="preserve"> </v>
      </c>
      <c r="L321" s="312" t="str">
        <f t="shared" si="117"/>
        <v/>
      </c>
      <c r="M321" s="312" t="str">
        <f t="shared" si="118"/>
        <v/>
      </c>
      <c r="N321" s="313" t="str">
        <f t="shared" si="119"/>
        <v/>
      </c>
      <c r="O321" s="314" t="str">
        <f t="shared" si="120"/>
        <v/>
      </c>
      <c r="P321" s="315" t="str">
        <f t="shared" si="121"/>
        <v/>
      </c>
      <c r="Q321" s="316" t="str">
        <f t="shared" si="122"/>
        <v/>
      </c>
      <c r="R321" s="10" t="str">
        <f t="shared" si="123"/>
        <v/>
      </c>
      <c r="S321" s="310" t="str">
        <f t="shared" si="124"/>
        <v/>
      </c>
      <c r="T321" s="9"/>
      <c r="U321" s="8"/>
      <c r="V321" s="197" t="str">
        <f>IF(E321="","",ProjTvdAtBit(E321,F321,G321,H321,D321,W321,X321))</f>
        <v/>
      </c>
      <c r="W321" s="317" t="str">
        <f>IF(E321="","",ProjIncAtBit(F321,J321,C321,M321,AJ321,AK321,AI321,$U$13:$U$505))</f>
        <v/>
      </c>
      <c r="X321" s="412" t="str">
        <f>IF(E321="","",ProjAzmAtBit(F321,G321,J321,C321,M321,AJ321,AK321,N321,O321,AI321,$U$13:$U$505))</f>
        <v/>
      </c>
      <c r="Y321" s="569"/>
      <c r="Z321" s="571"/>
      <c r="AA321" s="478" t="str">
        <f t="shared" si="125"/>
        <v/>
      </c>
      <c r="AB321" s="479" t="str">
        <f t="shared" si="126"/>
        <v/>
      </c>
      <c r="AC321" s="466"/>
      <c r="AD321" s="471"/>
      <c r="AE321" s="473"/>
      <c r="AI321" s="201" t="str">
        <f>IF(E321="","",ProjRollingMotorOut($Q$13:Q321,$M$13:M321))</f>
        <v/>
      </c>
      <c r="AJ321" s="409">
        <f>IF(OR(E321="",D321=""),0,ProjSlideMetersBetween(E321,D321,$R$13:$R$505,$S$13:$S$505,$U$13:$U$505))</f>
        <v>0</v>
      </c>
      <c r="AK321" s="409" t="str">
        <f>IF(U321="","",ProjParseTF(U321))</f>
        <v/>
      </c>
      <c r="AL321" s="213" t="str">
        <f>IF(E321="","",ProjCumN(AL320,E320,F320,G320,E321,F321,G321,FALSE))</f>
        <v/>
      </c>
      <c r="AM321" s="304" t="str">
        <f>IF(E321="","",ProjCumE(AM320,E320,F320,G320,E321,F321,G321,FALSE))</f>
        <v/>
      </c>
      <c r="AN321" s="303" t="str">
        <f t="shared" si="127"/>
        <v/>
      </c>
      <c r="AO321" s="303" t="str">
        <f>IF(E321="","",ProjActiveTargetMdEx(D321,W321,V321,ProjTargets_MD,ProjTargets_INC,ProjTargets_AZM,ProjTargets_TVD,F321,H321))</f>
        <v/>
      </c>
      <c r="AP321" s="201" t="str">
        <f>IF(OR(E321="",E321&lt;$U$2),"",ProjBitN(E321,F321,G321,AL321,D321,W321,X321))</f>
        <v/>
      </c>
      <c r="AQ321" s="201" t="str">
        <f>IF(OR(E321="",E321&lt;$U$2),"",ProjBitE(E321,F321,G321,AM321,D321,W321,X321))</f>
        <v/>
      </c>
      <c r="AR321" s="201" t="str">
        <f t="shared" si="128"/>
        <v/>
      </c>
      <c r="AS321" s="201" t="str">
        <f t="shared" si="129"/>
        <v/>
      </c>
      <c r="AT321" s="201" t="str">
        <f t="shared" si="130"/>
        <v/>
      </c>
    </row>
    <row r="322" spans="2:46" ht="15" customHeight="1" thickBot="1" x14ac:dyDescent="0.35">
      <c r="B322" s="202" t="str">
        <f t="shared" si="110"/>
        <v/>
      </c>
      <c r="C322" s="308" t="str">
        <f t="shared" si="111"/>
        <v/>
      </c>
      <c r="D322" s="27"/>
      <c r="E322" s="309" t="str">
        <f t="shared" si="112"/>
        <v/>
      </c>
      <c r="F322" s="9"/>
      <c r="G322" s="9"/>
      <c r="H322" s="310" t="str">
        <f t="shared" si="113"/>
        <v/>
      </c>
      <c r="I322" s="310" t="str">
        <f t="shared" si="114"/>
        <v xml:space="preserve">  </v>
      </c>
      <c r="J322" s="311" t="str">
        <f t="shared" si="115"/>
        <v/>
      </c>
      <c r="K322" s="312" t="str">
        <f t="shared" si="116"/>
        <v xml:space="preserve"> </v>
      </c>
      <c r="L322" s="312" t="str">
        <f t="shared" si="117"/>
        <v/>
      </c>
      <c r="M322" s="312" t="str">
        <f t="shared" si="118"/>
        <v/>
      </c>
      <c r="N322" s="313" t="str">
        <f t="shared" si="119"/>
        <v/>
      </c>
      <c r="O322" s="314" t="str">
        <f t="shared" si="120"/>
        <v/>
      </c>
      <c r="P322" s="315" t="str">
        <f t="shared" si="121"/>
        <v/>
      </c>
      <c r="Q322" s="316" t="str">
        <f t="shared" si="122"/>
        <v/>
      </c>
      <c r="R322" s="10" t="str">
        <f t="shared" si="123"/>
        <v/>
      </c>
      <c r="S322" s="310" t="str">
        <f t="shared" si="124"/>
        <v/>
      </c>
      <c r="T322" s="9"/>
      <c r="U322" s="8"/>
      <c r="V322" s="197" t="str">
        <f>IF(E322="","",ProjTvdAtBit(E322,F322,G322,H322,D322,W322,X322))</f>
        <v/>
      </c>
      <c r="W322" s="317" t="str">
        <f>IF(E322="","",ProjIncAtBit(F322,J322,C322,M322,AJ322,AK322,AI322,$U$13:$U$505))</f>
        <v/>
      </c>
      <c r="X322" s="412" t="str">
        <f>IF(E322="","",ProjAzmAtBit(F322,G322,J322,C322,M322,AJ322,AK322,N322,O322,AI322,$U$13:$U$505))</f>
        <v/>
      </c>
      <c r="Y322" s="569"/>
      <c r="Z322" s="571"/>
      <c r="AA322" s="478" t="str">
        <f t="shared" si="125"/>
        <v/>
      </c>
      <c r="AB322" s="479" t="str">
        <f t="shared" si="126"/>
        <v/>
      </c>
      <c r="AC322" s="466"/>
      <c r="AD322" s="471"/>
      <c r="AE322" s="473"/>
      <c r="AI322" s="201" t="str">
        <f>IF(E322="","",ProjRollingMotorOut($Q$13:Q322,$M$13:M322))</f>
        <v/>
      </c>
      <c r="AJ322" s="409">
        <f>IF(OR(E322="",D322=""),0,ProjSlideMetersBetween(E322,D322,$R$13:$R$505,$S$13:$S$505,$U$13:$U$505))</f>
        <v>0</v>
      </c>
      <c r="AK322" s="409" t="str">
        <f>IF(U322="","",ProjParseTF(U322))</f>
        <v/>
      </c>
      <c r="AL322" s="213" t="str">
        <f>IF(E322="","",ProjCumN(AL321,E321,F321,G321,E322,F322,G322,FALSE))</f>
        <v/>
      </c>
      <c r="AM322" s="304" t="str">
        <f>IF(E322="","",ProjCumE(AM321,E321,F321,G321,E322,F322,G322,FALSE))</f>
        <v/>
      </c>
      <c r="AN322" s="303" t="str">
        <f t="shared" si="127"/>
        <v/>
      </c>
      <c r="AO322" s="303" t="str">
        <f>IF(E322="","",ProjActiveTargetMdEx(D322,W322,V322,ProjTargets_MD,ProjTargets_INC,ProjTargets_AZM,ProjTargets_TVD,F322,H322))</f>
        <v/>
      </c>
      <c r="AP322" s="201" t="str">
        <f>IF(OR(E322="",E322&lt;$U$2),"",ProjBitN(E322,F322,G322,AL322,D322,W322,X322))</f>
        <v/>
      </c>
      <c r="AQ322" s="201" t="str">
        <f>IF(OR(E322="",E322&lt;$U$2),"",ProjBitE(E322,F322,G322,AM322,D322,W322,X322))</f>
        <v/>
      </c>
      <c r="AR322" s="201" t="str">
        <f t="shared" si="128"/>
        <v/>
      </c>
      <c r="AS322" s="201" t="str">
        <f t="shared" si="129"/>
        <v/>
      </c>
      <c r="AT322" s="201" t="str">
        <f t="shared" si="130"/>
        <v/>
      </c>
    </row>
    <row r="323" spans="2:46" ht="15" customHeight="1" thickBot="1" x14ac:dyDescent="0.35">
      <c r="B323" s="202" t="str">
        <f t="shared" si="110"/>
        <v/>
      </c>
      <c r="C323" s="308" t="str">
        <f t="shared" si="111"/>
        <v/>
      </c>
      <c r="D323" s="27"/>
      <c r="E323" s="309" t="str">
        <f t="shared" si="112"/>
        <v/>
      </c>
      <c r="F323" s="9"/>
      <c r="G323" s="9"/>
      <c r="H323" s="310" t="str">
        <f t="shared" si="113"/>
        <v/>
      </c>
      <c r="I323" s="310" t="str">
        <f t="shared" si="114"/>
        <v xml:space="preserve">  </v>
      </c>
      <c r="J323" s="311" t="str">
        <f t="shared" si="115"/>
        <v/>
      </c>
      <c r="K323" s="312" t="str">
        <f t="shared" si="116"/>
        <v xml:space="preserve"> </v>
      </c>
      <c r="L323" s="312" t="str">
        <f t="shared" si="117"/>
        <v/>
      </c>
      <c r="M323" s="312" t="str">
        <f t="shared" si="118"/>
        <v/>
      </c>
      <c r="N323" s="313" t="str">
        <f t="shared" si="119"/>
        <v/>
      </c>
      <c r="O323" s="314" t="str">
        <f t="shared" si="120"/>
        <v/>
      </c>
      <c r="P323" s="315" t="str">
        <f t="shared" si="121"/>
        <v/>
      </c>
      <c r="Q323" s="316" t="str">
        <f t="shared" si="122"/>
        <v/>
      </c>
      <c r="R323" s="10" t="str">
        <f t="shared" si="123"/>
        <v/>
      </c>
      <c r="S323" s="310" t="str">
        <f t="shared" si="124"/>
        <v/>
      </c>
      <c r="T323" s="9"/>
      <c r="U323" s="8"/>
      <c r="V323" s="197" t="str">
        <f>IF(E323="","",ProjTvdAtBit(E323,F323,G323,H323,D323,W323,X323))</f>
        <v/>
      </c>
      <c r="W323" s="317" t="str">
        <f>IF(E323="","",ProjIncAtBit(F323,J323,C323,M323,AJ323,AK323,AI323,$U$13:$U$505))</f>
        <v/>
      </c>
      <c r="X323" s="412" t="str">
        <f>IF(E323="","",ProjAzmAtBit(F323,G323,J323,C323,M323,AJ323,AK323,N323,O323,AI323,$U$13:$U$505))</f>
        <v/>
      </c>
      <c r="Y323" s="569"/>
      <c r="Z323" s="571"/>
      <c r="AA323" s="478" t="str">
        <f t="shared" si="125"/>
        <v/>
      </c>
      <c r="AB323" s="479" t="str">
        <f t="shared" si="126"/>
        <v/>
      </c>
      <c r="AC323" s="466"/>
      <c r="AD323" s="471"/>
      <c r="AE323" s="473"/>
      <c r="AI323" s="201" t="str">
        <f>IF(E323="","",ProjRollingMotorOut($Q$13:Q323,$M$13:M323))</f>
        <v/>
      </c>
      <c r="AJ323" s="409">
        <f>IF(OR(E323="",D323=""),0,ProjSlideMetersBetween(E323,D323,$R$13:$R$505,$S$13:$S$505,$U$13:$U$505))</f>
        <v>0</v>
      </c>
      <c r="AK323" s="409" t="str">
        <f>IF(U323="","",ProjParseTF(U323))</f>
        <v/>
      </c>
      <c r="AL323" s="213" t="str">
        <f>IF(E323="","",ProjCumN(AL322,E322,F322,G322,E323,F323,G323,FALSE))</f>
        <v/>
      </c>
      <c r="AM323" s="304" t="str">
        <f>IF(E323="","",ProjCumE(AM322,E322,F322,G322,E323,F323,G323,FALSE))</f>
        <v/>
      </c>
      <c r="AN323" s="303" t="str">
        <f t="shared" si="127"/>
        <v/>
      </c>
      <c r="AO323" s="303" t="str">
        <f>IF(E323="","",ProjActiveTargetMdEx(D323,W323,V323,ProjTargets_MD,ProjTargets_INC,ProjTargets_AZM,ProjTargets_TVD,F323,H323))</f>
        <v/>
      </c>
      <c r="AP323" s="201" t="str">
        <f>IF(OR(E323="",E323&lt;$U$2),"",ProjBitN(E323,F323,G323,AL323,D323,W323,X323))</f>
        <v/>
      </c>
      <c r="AQ323" s="201" t="str">
        <f>IF(OR(E323="",E323&lt;$U$2),"",ProjBitE(E323,F323,G323,AM323,D323,W323,X323))</f>
        <v/>
      </c>
      <c r="AR323" s="201" t="str">
        <f t="shared" si="128"/>
        <v/>
      </c>
      <c r="AS323" s="201" t="str">
        <f t="shared" si="129"/>
        <v/>
      </c>
      <c r="AT323" s="201" t="str">
        <f t="shared" si="130"/>
        <v/>
      </c>
    </row>
    <row r="324" spans="2:46" ht="15" customHeight="1" thickBot="1" x14ac:dyDescent="0.35">
      <c r="B324" s="202" t="str">
        <f t="shared" si="110"/>
        <v/>
      </c>
      <c r="C324" s="308" t="str">
        <f t="shared" si="111"/>
        <v/>
      </c>
      <c r="D324" s="27"/>
      <c r="E324" s="309" t="str">
        <f t="shared" si="112"/>
        <v/>
      </c>
      <c r="F324" s="9"/>
      <c r="G324" s="9"/>
      <c r="H324" s="310" t="str">
        <f t="shared" si="113"/>
        <v/>
      </c>
      <c r="I324" s="310" t="str">
        <f t="shared" si="114"/>
        <v xml:space="preserve">  </v>
      </c>
      <c r="J324" s="311" t="str">
        <f t="shared" si="115"/>
        <v/>
      </c>
      <c r="K324" s="312" t="str">
        <f t="shared" si="116"/>
        <v xml:space="preserve"> </v>
      </c>
      <c r="L324" s="312" t="str">
        <f t="shared" si="117"/>
        <v/>
      </c>
      <c r="M324" s="312" t="str">
        <f t="shared" si="118"/>
        <v/>
      </c>
      <c r="N324" s="313" t="str">
        <f t="shared" si="119"/>
        <v/>
      </c>
      <c r="O324" s="314" t="str">
        <f t="shared" si="120"/>
        <v/>
      </c>
      <c r="P324" s="315" t="str">
        <f t="shared" si="121"/>
        <v/>
      </c>
      <c r="Q324" s="316" t="str">
        <f t="shared" si="122"/>
        <v/>
      </c>
      <c r="R324" s="10" t="str">
        <f t="shared" si="123"/>
        <v/>
      </c>
      <c r="S324" s="310" t="str">
        <f t="shared" si="124"/>
        <v/>
      </c>
      <c r="T324" s="9"/>
      <c r="U324" s="8"/>
      <c r="V324" s="197" t="str">
        <f>IF(E324="","",ProjTvdAtBit(E324,F324,G324,H324,D324,W324,X324))</f>
        <v/>
      </c>
      <c r="W324" s="317" t="str">
        <f>IF(E324="","",ProjIncAtBit(F324,J324,C324,M324,AJ324,AK324,AI324,$U$13:$U$505))</f>
        <v/>
      </c>
      <c r="X324" s="412" t="str">
        <f>IF(E324="","",ProjAzmAtBit(F324,G324,J324,C324,M324,AJ324,AK324,N324,O324,AI324,$U$13:$U$505))</f>
        <v/>
      </c>
      <c r="Y324" s="569"/>
      <c r="Z324" s="571"/>
      <c r="AA324" s="478" t="str">
        <f t="shared" si="125"/>
        <v/>
      </c>
      <c r="AB324" s="479" t="str">
        <f t="shared" si="126"/>
        <v/>
      </c>
      <c r="AC324" s="466"/>
      <c r="AD324" s="471"/>
      <c r="AE324" s="473"/>
      <c r="AI324" s="201" t="str">
        <f>IF(E324="","",ProjRollingMotorOut($Q$13:Q324,$M$13:M324))</f>
        <v/>
      </c>
      <c r="AJ324" s="409">
        <f>IF(OR(E324="",D324=""),0,ProjSlideMetersBetween(E324,D324,$R$13:$R$505,$S$13:$S$505,$U$13:$U$505))</f>
        <v>0</v>
      </c>
      <c r="AK324" s="409" t="str">
        <f>IF(U324="","",ProjParseTF(U324))</f>
        <v/>
      </c>
      <c r="AL324" s="213" t="str">
        <f>IF(E324="","",ProjCumN(AL323,E323,F323,G323,E324,F324,G324,FALSE))</f>
        <v/>
      </c>
      <c r="AM324" s="304" t="str">
        <f>IF(E324="","",ProjCumE(AM323,E323,F323,G323,E324,F324,G324,FALSE))</f>
        <v/>
      </c>
      <c r="AN324" s="303" t="str">
        <f t="shared" si="127"/>
        <v/>
      </c>
      <c r="AO324" s="303" t="str">
        <f>IF(E324="","",ProjActiveTargetMdEx(D324,W324,V324,ProjTargets_MD,ProjTargets_INC,ProjTargets_AZM,ProjTargets_TVD,F324,H324))</f>
        <v/>
      </c>
      <c r="AP324" s="201" t="str">
        <f>IF(OR(E324="",E324&lt;$U$2),"",ProjBitN(E324,F324,G324,AL324,D324,W324,X324))</f>
        <v/>
      </c>
      <c r="AQ324" s="201" t="str">
        <f>IF(OR(E324="",E324&lt;$U$2),"",ProjBitE(E324,F324,G324,AM324,D324,W324,X324))</f>
        <v/>
      </c>
      <c r="AR324" s="201" t="str">
        <f t="shared" si="128"/>
        <v/>
      </c>
      <c r="AS324" s="201" t="str">
        <f t="shared" si="129"/>
        <v/>
      </c>
      <c r="AT324" s="201" t="str">
        <f t="shared" si="130"/>
        <v/>
      </c>
    </row>
    <row r="325" spans="2:46" ht="15" customHeight="1" thickBot="1" x14ac:dyDescent="0.35">
      <c r="B325" s="202" t="str">
        <f t="shared" si="110"/>
        <v/>
      </c>
      <c r="C325" s="308" t="str">
        <f t="shared" si="111"/>
        <v/>
      </c>
      <c r="D325" s="27"/>
      <c r="E325" s="309" t="str">
        <f t="shared" si="112"/>
        <v/>
      </c>
      <c r="F325" s="9"/>
      <c r="G325" s="9"/>
      <c r="H325" s="310" t="str">
        <f t="shared" si="113"/>
        <v/>
      </c>
      <c r="I325" s="310" t="str">
        <f t="shared" si="114"/>
        <v xml:space="preserve">  </v>
      </c>
      <c r="J325" s="311" t="str">
        <f t="shared" si="115"/>
        <v/>
      </c>
      <c r="K325" s="312" t="str">
        <f t="shared" si="116"/>
        <v xml:space="preserve"> </v>
      </c>
      <c r="L325" s="312" t="str">
        <f t="shared" si="117"/>
        <v/>
      </c>
      <c r="M325" s="312" t="str">
        <f t="shared" si="118"/>
        <v/>
      </c>
      <c r="N325" s="313" t="str">
        <f t="shared" si="119"/>
        <v/>
      </c>
      <c r="O325" s="314" t="str">
        <f t="shared" si="120"/>
        <v/>
      </c>
      <c r="P325" s="315" t="str">
        <f t="shared" si="121"/>
        <v/>
      </c>
      <c r="Q325" s="316" t="str">
        <f t="shared" si="122"/>
        <v/>
      </c>
      <c r="R325" s="10" t="str">
        <f t="shared" si="123"/>
        <v/>
      </c>
      <c r="S325" s="310" t="str">
        <f t="shared" si="124"/>
        <v/>
      </c>
      <c r="T325" s="9"/>
      <c r="U325" s="8"/>
      <c r="V325" s="197" t="str">
        <f>IF(E325="","",ProjTvdAtBit(E325,F325,G325,H325,D325,W325,X325))</f>
        <v/>
      </c>
      <c r="W325" s="317" t="str">
        <f>IF(E325="","",ProjIncAtBit(F325,J325,C325,M325,AJ325,AK325,AI325,$U$13:$U$505))</f>
        <v/>
      </c>
      <c r="X325" s="412" t="str">
        <f>IF(E325="","",ProjAzmAtBit(F325,G325,J325,C325,M325,AJ325,AK325,N325,O325,AI325,$U$13:$U$505))</f>
        <v/>
      </c>
      <c r="Y325" s="569"/>
      <c r="Z325" s="571"/>
      <c r="AA325" s="478" t="str">
        <f t="shared" si="125"/>
        <v/>
      </c>
      <c r="AB325" s="479" t="str">
        <f t="shared" si="126"/>
        <v/>
      </c>
      <c r="AC325" s="466"/>
      <c r="AD325" s="471"/>
      <c r="AE325" s="473"/>
      <c r="AI325" s="201" t="str">
        <f>IF(E325="","",ProjRollingMotorOut($Q$13:Q325,$M$13:M325))</f>
        <v/>
      </c>
      <c r="AJ325" s="409">
        <f>IF(OR(E325="",D325=""),0,ProjSlideMetersBetween(E325,D325,$R$13:$R$505,$S$13:$S$505,$U$13:$U$505))</f>
        <v>0</v>
      </c>
      <c r="AK325" s="409" t="str">
        <f>IF(U325="","",ProjParseTF(U325))</f>
        <v/>
      </c>
      <c r="AL325" s="213" t="str">
        <f>IF(E325="","",ProjCumN(AL324,E324,F324,G324,E325,F325,G325,FALSE))</f>
        <v/>
      </c>
      <c r="AM325" s="304" t="str">
        <f>IF(E325="","",ProjCumE(AM324,E324,F324,G324,E325,F325,G325,FALSE))</f>
        <v/>
      </c>
      <c r="AN325" s="303" t="str">
        <f t="shared" si="127"/>
        <v/>
      </c>
      <c r="AO325" s="303" t="str">
        <f>IF(E325="","",ProjActiveTargetMdEx(D325,W325,V325,ProjTargets_MD,ProjTargets_INC,ProjTargets_AZM,ProjTargets_TVD,F325,H325))</f>
        <v/>
      </c>
      <c r="AP325" s="201" t="str">
        <f>IF(OR(E325="",E325&lt;$U$2),"",ProjBitN(E325,F325,G325,AL325,D325,W325,X325))</f>
        <v/>
      </c>
      <c r="AQ325" s="201" t="str">
        <f>IF(OR(E325="",E325&lt;$U$2),"",ProjBitE(E325,F325,G325,AM325,D325,W325,X325))</f>
        <v/>
      </c>
      <c r="AR325" s="201" t="str">
        <f t="shared" si="128"/>
        <v/>
      </c>
      <c r="AS325" s="201" t="str">
        <f t="shared" si="129"/>
        <v/>
      </c>
      <c r="AT325" s="201" t="str">
        <f t="shared" si="130"/>
        <v/>
      </c>
    </row>
    <row r="326" spans="2:46" ht="15" customHeight="1" thickBot="1" x14ac:dyDescent="0.35">
      <c r="B326" s="202" t="str">
        <f t="shared" si="110"/>
        <v/>
      </c>
      <c r="C326" s="308" t="str">
        <f t="shared" si="111"/>
        <v/>
      </c>
      <c r="D326" s="27"/>
      <c r="E326" s="309" t="str">
        <f t="shared" si="112"/>
        <v/>
      </c>
      <c r="F326" s="9"/>
      <c r="G326" s="9"/>
      <c r="H326" s="310" t="str">
        <f t="shared" si="113"/>
        <v/>
      </c>
      <c r="I326" s="310" t="str">
        <f t="shared" si="114"/>
        <v xml:space="preserve">  </v>
      </c>
      <c r="J326" s="311" t="str">
        <f t="shared" si="115"/>
        <v/>
      </c>
      <c r="K326" s="312" t="str">
        <f t="shared" si="116"/>
        <v xml:space="preserve"> </v>
      </c>
      <c r="L326" s="312" t="str">
        <f t="shared" si="117"/>
        <v/>
      </c>
      <c r="M326" s="312" t="str">
        <f t="shared" si="118"/>
        <v/>
      </c>
      <c r="N326" s="313" t="str">
        <f t="shared" si="119"/>
        <v/>
      </c>
      <c r="O326" s="314" t="str">
        <f t="shared" si="120"/>
        <v/>
      </c>
      <c r="P326" s="315" t="str">
        <f t="shared" si="121"/>
        <v/>
      </c>
      <c r="Q326" s="316" t="str">
        <f t="shared" si="122"/>
        <v/>
      </c>
      <c r="R326" s="10" t="str">
        <f t="shared" si="123"/>
        <v/>
      </c>
      <c r="S326" s="310" t="str">
        <f t="shared" si="124"/>
        <v/>
      </c>
      <c r="T326" s="9"/>
      <c r="U326" s="8"/>
      <c r="V326" s="197" t="str">
        <f>IF(E326="","",ProjTvdAtBit(E326,F326,G326,H326,D326,W326,X326))</f>
        <v/>
      </c>
      <c r="W326" s="317" t="str">
        <f>IF(E326="","",ProjIncAtBit(F326,J326,C326,M326,AJ326,AK326,AI326,$U$13:$U$505))</f>
        <v/>
      </c>
      <c r="X326" s="412" t="str">
        <f>IF(E326="","",ProjAzmAtBit(F326,G326,J326,C326,M326,AJ326,AK326,N326,O326,AI326,$U$13:$U$505))</f>
        <v/>
      </c>
      <c r="Y326" s="569"/>
      <c r="Z326" s="571"/>
      <c r="AA326" s="478" t="str">
        <f t="shared" si="125"/>
        <v/>
      </c>
      <c r="AB326" s="479" t="str">
        <f t="shared" si="126"/>
        <v/>
      </c>
      <c r="AC326" s="466"/>
      <c r="AD326" s="471"/>
      <c r="AE326" s="473"/>
      <c r="AI326" s="201" t="str">
        <f>IF(E326="","",ProjRollingMotorOut($Q$13:Q326,$M$13:M326))</f>
        <v/>
      </c>
      <c r="AJ326" s="409">
        <f>IF(OR(E326="",D326=""),0,ProjSlideMetersBetween(E326,D326,$R$13:$R$505,$S$13:$S$505,$U$13:$U$505))</f>
        <v>0</v>
      </c>
      <c r="AK326" s="409" t="str">
        <f>IF(U326="","",ProjParseTF(U326))</f>
        <v/>
      </c>
      <c r="AL326" s="213" t="str">
        <f>IF(E326="","",ProjCumN(AL325,E325,F325,G325,E326,F326,G326,FALSE))</f>
        <v/>
      </c>
      <c r="AM326" s="304" t="str">
        <f>IF(E326="","",ProjCumE(AM325,E325,F325,G325,E326,F326,G326,FALSE))</f>
        <v/>
      </c>
      <c r="AN326" s="303" t="str">
        <f t="shared" si="127"/>
        <v/>
      </c>
      <c r="AO326" s="303" t="str">
        <f>IF(E326="","",ProjActiveTargetMdEx(D326,W326,V326,ProjTargets_MD,ProjTargets_INC,ProjTargets_AZM,ProjTargets_TVD,F326,H326))</f>
        <v/>
      </c>
      <c r="AP326" s="201" t="str">
        <f>IF(OR(E326="",E326&lt;$U$2),"",ProjBitN(E326,F326,G326,AL326,D326,W326,X326))</f>
        <v/>
      </c>
      <c r="AQ326" s="201" t="str">
        <f>IF(OR(E326="",E326&lt;$U$2),"",ProjBitE(E326,F326,G326,AM326,D326,W326,X326))</f>
        <v/>
      </c>
      <c r="AR326" s="201" t="str">
        <f t="shared" si="128"/>
        <v/>
      </c>
      <c r="AS326" s="201" t="str">
        <f t="shared" si="129"/>
        <v/>
      </c>
      <c r="AT326" s="201" t="str">
        <f t="shared" si="130"/>
        <v/>
      </c>
    </row>
    <row r="327" spans="2:46" ht="15" customHeight="1" thickBot="1" x14ac:dyDescent="0.35">
      <c r="B327" s="202" t="str">
        <f t="shared" si="110"/>
        <v/>
      </c>
      <c r="C327" s="308" t="str">
        <f t="shared" si="111"/>
        <v/>
      </c>
      <c r="D327" s="27"/>
      <c r="E327" s="309" t="str">
        <f t="shared" si="112"/>
        <v/>
      </c>
      <c r="F327" s="9"/>
      <c r="G327" s="9"/>
      <c r="H327" s="310" t="str">
        <f t="shared" si="113"/>
        <v/>
      </c>
      <c r="I327" s="310" t="str">
        <f t="shared" si="114"/>
        <v xml:space="preserve">  </v>
      </c>
      <c r="J327" s="311" t="str">
        <f t="shared" si="115"/>
        <v/>
      </c>
      <c r="K327" s="312" t="str">
        <f t="shared" si="116"/>
        <v xml:space="preserve"> </v>
      </c>
      <c r="L327" s="312" t="str">
        <f t="shared" si="117"/>
        <v/>
      </c>
      <c r="M327" s="312" t="str">
        <f t="shared" si="118"/>
        <v/>
      </c>
      <c r="N327" s="313" t="str">
        <f t="shared" si="119"/>
        <v/>
      </c>
      <c r="O327" s="314" t="str">
        <f t="shared" si="120"/>
        <v/>
      </c>
      <c r="P327" s="315" t="str">
        <f t="shared" si="121"/>
        <v/>
      </c>
      <c r="Q327" s="316" t="str">
        <f t="shared" si="122"/>
        <v/>
      </c>
      <c r="R327" s="10" t="str">
        <f t="shared" si="123"/>
        <v/>
      </c>
      <c r="S327" s="310" t="str">
        <f t="shared" si="124"/>
        <v/>
      </c>
      <c r="T327" s="9"/>
      <c r="U327" s="8"/>
      <c r="V327" s="197" t="str">
        <f>IF(E327="","",ProjTvdAtBit(E327,F327,G327,H327,D327,W327,X327))</f>
        <v/>
      </c>
      <c r="W327" s="317" t="str">
        <f>IF(E327="","",ProjIncAtBit(F327,J327,C327,M327,AJ327,AK327,AI327,$U$13:$U$505))</f>
        <v/>
      </c>
      <c r="X327" s="412" t="str">
        <f>IF(E327="","",ProjAzmAtBit(F327,G327,J327,C327,M327,AJ327,AK327,N327,O327,AI327,$U$13:$U$505))</f>
        <v/>
      </c>
      <c r="Y327" s="569"/>
      <c r="Z327" s="571"/>
      <c r="AA327" s="478" t="str">
        <f t="shared" si="125"/>
        <v/>
      </c>
      <c r="AB327" s="479" t="str">
        <f t="shared" si="126"/>
        <v/>
      </c>
      <c r="AC327" s="466"/>
      <c r="AD327" s="471"/>
      <c r="AE327" s="473"/>
      <c r="AI327" s="201" t="str">
        <f>IF(E327="","",ProjRollingMotorOut($Q$13:Q327,$M$13:M327))</f>
        <v/>
      </c>
      <c r="AJ327" s="409">
        <f>IF(OR(E327="",D327=""),0,ProjSlideMetersBetween(E327,D327,$R$13:$R$505,$S$13:$S$505,$U$13:$U$505))</f>
        <v>0</v>
      </c>
      <c r="AK327" s="409" t="str">
        <f>IF(U327="","",ProjParseTF(U327))</f>
        <v/>
      </c>
      <c r="AL327" s="213" t="str">
        <f>IF(E327="","",ProjCumN(AL326,E326,F326,G326,E327,F327,G327,FALSE))</f>
        <v/>
      </c>
      <c r="AM327" s="304" t="str">
        <f>IF(E327="","",ProjCumE(AM326,E326,F326,G326,E327,F327,G327,FALSE))</f>
        <v/>
      </c>
      <c r="AN327" s="303" t="str">
        <f t="shared" si="127"/>
        <v/>
      </c>
      <c r="AO327" s="303" t="str">
        <f>IF(E327="","",ProjActiveTargetMdEx(D327,W327,V327,ProjTargets_MD,ProjTargets_INC,ProjTargets_AZM,ProjTargets_TVD,F327,H327))</f>
        <v/>
      </c>
      <c r="AP327" s="201" t="str">
        <f>IF(OR(E327="",E327&lt;$U$2),"",ProjBitN(E327,F327,G327,AL327,D327,W327,X327))</f>
        <v/>
      </c>
      <c r="AQ327" s="201" t="str">
        <f>IF(OR(E327="",E327&lt;$U$2),"",ProjBitE(E327,F327,G327,AM327,D327,W327,X327))</f>
        <v/>
      </c>
      <c r="AR327" s="201" t="str">
        <f t="shared" si="128"/>
        <v/>
      </c>
      <c r="AS327" s="201" t="str">
        <f t="shared" si="129"/>
        <v/>
      </c>
      <c r="AT327" s="201" t="str">
        <f t="shared" si="130"/>
        <v/>
      </c>
    </row>
    <row r="328" spans="2:46" ht="15" customHeight="1" thickBot="1" x14ac:dyDescent="0.35">
      <c r="B328" s="202" t="str">
        <f t="shared" si="110"/>
        <v/>
      </c>
      <c r="C328" s="308" t="str">
        <f t="shared" si="111"/>
        <v/>
      </c>
      <c r="D328" s="27"/>
      <c r="E328" s="309" t="str">
        <f t="shared" si="112"/>
        <v/>
      </c>
      <c r="F328" s="9"/>
      <c r="G328" s="9"/>
      <c r="H328" s="310" t="str">
        <f t="shared" si="113"/>
        <v/>
      </c>
      <c r="I328" s="310" t="str">
        <f t="shared" si="114"/>
        <v xml:space="preserve">  </v>
      </c>
      <c r="J328" s="311" t="str">
        <f t="shared" si="115"/>
        <v/>
      </c>
      <c r="K328" s="312" t="str">
        <f t="shared" si="116"/>
        <v xml:space="preserve"> </v>
      </c>
      <c r="L328" s="312" t="str">
        <f t="shared" si="117"/>
        <v/>
      </c>
      <c r="M328" s="312" t="str">
        <f t="shared" si="118"/>
        <v/>
      </c>
      <c r="N328" s="313" t="str">
        <f t="shared" si="119"/>
        <v/>
      </c>
      <c r="O328" s="314" t="str">
        <f t="shared" si="120"/>
        <v/>
      </c>
      <c r="P328" s="315" t="str">
        <f t="shared" si="121"/>
        <v/>
      </c>
      <c r="Q328" s="316" t="str">
        <f t="shared" si="122"/>
        <v/>
      </c>
      <c r="R328" s="10" t="str">
        <f t="shared" si="123"/>
        <v/>
      </c>
      <c r="S328" s="310" t="str">
        <f t="shared" si="124"/>
        <v/>
      </c>
      <c r="T328" s="9"/>
      <c r="U328" s="8"/>
      <c r="V328" s="197" t="str">
        <f>IF(E328="","",ProjTvdAtBit(E328,F328,G328,H328,D328,W328,X328))</f>
        <v/>
      </c>
      <c r="W328" s="317" t="str">
        <f>IF(E328="","",ProjIncAtBit(F328,J328,C328,M328,AJ328,AK328,AI328,$U$13:$U$505))</f>
        <v/>
      </c>
      <c r="X328" s="412" t="str">
        <f>IF(E328="","",ProjAzmAtBit(F328,G328,J328,C328,M328,AJ328,AK328,N328,O328,AI328,$U$13:$U$505))</f>
        <v/>
      </c>
      <c r="Y328" s="569"/>
      <c r="Z328" s="571"/>
      <c r="AA328" s="478" t="str">
        <f t="shared" si="125"/>
        <v/>
      </c>
      <c r="AB328" s="479" t="str">
        <f t="shared" si="126"/>
        <v/>
      </c>
      <c r="AC328" s="466"/>
      <c r="AD328" s="471"/>
      <c r="AE328" s="473"/>
      <c r="AI328" s="201" t="str">
        <f>IF(E328="","",ProjRollingMotorOut($Q$13:Q328,$M$13:M328))</f>
        <v/>
      </c>
      <c r="AJ328" s="409">
        <f>IF(OR(E328="",D328=""),0,ProjSlideMetersBetween(E328,D328,$R$13:$R$505,$S$13:$S$505,$U$13:$U$505))</f>
        <v>0</v>
      </c>
      <c r="AK328" s="409" t="str">
        <f>IF(U328="","",ProjParseTF(U328))</f>
        <v/>
      </c>
      <c r="AL328" s="213" t="str">
        <f>IF(E328="","",ProjCumN(AL327,E327,F327,G327,E328,F328,G328,FALSE))</f>
        <v/>
      </c>
      <c r="AM328" s="304" t="str">
        <f>IF(E328="","",ProjCumE(AM327,E327,F327,G327,E328,F328,G328,FALSE))</f>
        <v/>
      </c>
      <c r="AN328" s="303" t="str">
        <f t="shared" si="127"/>
        <v/>
      </c>
      <c r="AO328" s="303" t="str">
        <f>IF(E328="","",ProjActiveTargetMdEx(D328,W328,V328,ProjTargets_MD,ProjTargets_INC,ProjTargets_AZM,ProjTargets_TVD,F328,H328))</f>
        <v/>
      </c>
      <c r="AP328" s="201" t="str">
        <f>IF(OR(E328="",E328&lt;$U$2),"",ProjBitN(E328,F328,G328,AL328,D328,W328,X328))</f>
        <v/>
      </c>
      <c r="AQ328" s="201" t="str">
        <f>IF(OR(E328="",E328&lt;$U$2),"",ProjBitE(E328,F328,G328,AM328,D328,W328,X328))</f>
        <v/>
      </c>
      <c r="AR328" s="201" t="str">
        <f t="shared" si="128"/>
        <v/>
      </c>
      <c r="AS328" s="201" t="str">
        <f t="shared" si="129"/>
        <v/>
      </c>
      <c r="AT328" s="201" t="str">
        <f t="shared" si="130"/>
        <v/>
      </c>
    </row>
    <row r="329" spans="2:46" ht="15" customHeight="1" thickBot="1" x14ac:dyDescent="0.35">
      <c r="B329" s="202" t="str">
        <f t="shared" si="110"/>
        <v/>
      </c>
      <c r="C329" s="308" t="str">
        <f t="shared" si="111"/>
        <v/>
      </c>
      <c r="D329" s="27"/>
      <c r="E329" s="309" t="str">
        <f t="shared" si="112"/>
        <v/>
      </c>
      <c r="F329" s="9"/>
      <c r="G329" s="9"/>
      <c r="H329" s="310" t="str">
        <f t="shared" si="113"/>
        <v/>
      </c>
      <c r="I329" s="310" t="str">
        <f t="shared" si="114"/>
        <v xml:space="preserve">  </v>
      </c>
      <c r="J329" s="311" t="str">
        <f t="shared" si="115"/>
        <v/>
      </c>
      <c r="K329" s="312" t="str">
        <f t="shared" si="116"/>
        <v xml:space="preserve"> </v>
      </c>
      <c r="L329" s="312" t="str">
        <f t="shared" si="117"/>
        <v/>
      </c>
      <c r="M329" s="312" t="str">
        <f t="shared" si="118"/>
        <v/>
      </c>
      <c r="N329" s="313" t="str">
        <f t="shared" si="119"/>
        <v/>
      </c>
      <c r="O329" s="314" t="str">
        <f t="shared" si="120"/>
        <v/>
      </c>
      <c r="P329" s="315" t="str">
        <f t="shared" si="121"/>
        <v/>
      </c>
      <c r="Q329" s="316" t="str">
        <f t="shared" si="122"/>
        <v/>
      </c>
      <c r="R329" s="10" t="str">
        <f t="shared" si="123"/>
        <v/>
      </c>
      <c r="S329" s="310" t="str">
        <f t="shared" si="124"/>
        <v/>
      </c>
      <c r="T329" s="9"/>
      <c r="U329" s="8"/>
      <c r="V329" s="197" t="str">
        <f>IF(E329="","",ProjTvdAtBit(E329,F329,G329,H329,D329,W329,X329))</f>
        <v/>
      </c>
      <c r="W329" s="317" t="str">
        <f>IF(E329="","",ProjIncAtBit(F329,J329,C329,M329,AJ329,AK329,AI329,$U$13:$U$505))</f>
        <v/>
      </c>
      <c r="X329" s="412" t="str">
        <f>IF(E329="","",ProjAzmAtBit(F329,G329,J329,C329,M329,AJ329,AK329,N329,O329,AI329,$U$13:$U$505))</f>
        <v/>
      </c>
      <c r="Y329" s="569"/>
      <c r="Z329" s="571"/>
      <c r="AA329" s="478" t="str">
        <f t="shared" si="125"/>
        <v/>
      </c>
      <c r="AB329" s="479" t="str">
        <f t="shared" si="126"/>
        <v/>
      </c>
      <c r="AC329" s="466"/>
      <c r="AD329" s="471"/>
      <c r="AE329" s="473"/>
      <c r="AI329" s="201" t="str">
        <f>IF(E329="","",ProjRollingMotorOut($Q$13:Q329,$M$13:M329))</f>
        <v/>
      </c>
      <c r="AJ329" s="409">
        <f>IF(OR(E329="",D329=""),0,ProjSlideMetersBetween(E329,D329,$R$13:$R$505,$S$13:$S$505,$U$13:$U$505))</f>
        <v>0</v>
      </c>
      <c r="AK329" s="409" t="str">
        <f>IF(U329="","",ProjParseTF(U329))</f>
        <v/>
      </c>
      <c r="AL329" s="213" t="str">
        <f>IF(E329="","",ProjCumN(AL328,E328,F328,G328,E329,F329,G329,FALSE))</f>
        <v/>
      </c>
      <c r="AM329" s="304" t="str">
        <f>IF(E329="","",ProjCumE(AM328,E328,F328,G328,E329,F329,G329,FALSE))</f>
        <v/>
      </c>
      <c r="AN329" s="303" t="str">
        <f t="shared" si="127"/>
        <v/>
      </c>
      <c r="AO329" s="303" t="str">
        <f>IF(E329="","",ProjActiveTargetMdEx(D329,W329,V329,ProjTargets_MD,ProjTargets_INC,ProjTargets_AZM,ProjTargets_TVD,F329,H329))</f>
        <v/>
      </c>
      <c r="AP329" s="201" t="str">
        <f>IF(OR(E329="",E329&lt;$U$2),"",ProjBitN(E329,F329,G329,AL329,D329,W329,X329))</f>
        <v/>
      </c>
      <c r="AQ329" s="201" t="str">
        <f>IF(OR(E329="",E329&lt;$U$2),"",ProjBitE(E329,F329,G329,AM329,D329,W329,X329))</f>
        <v/>
      </c>
      <c r="AR329" s="201" t="str">
        <f t="shared" si="128"/>
        <v/>
      </c>
      <c r="AS329" s="201" t="str">
        <f t="shared" si="129"/>
        <v/>
      </c>
      <c r="AT329" s="201" t="str">
        <f t="shared" si="130"/>
        <v/>
      </c>
    </row>
    <row r="330" spans="2:46" ht="15" customHeight="1" thickBot="1" x14ac:dyDescent="0.35">
      <c r="B330" s="202" t="str">
        <f t="shared" si="110"/>
        <v/>
      </c>
      <c r="C330" s="308" t="str">
        <f t="shared" si="111"/>
        <v/>
      </c>
      <c r="D330" s="27"/>
      <c r="E330" s="309" t="str">
        <f t="shared" si="112"/>
        <v/>
      </c>
      <c r="F330" s="9"/>
      <c r="G330" s="9"/>
      <c r="H330" s="310" t="str">
        <f t="shared" si="113"/>
        <v/>
      </c>
      <c r="I330" s="310" t="str">
        <f t="shared" si="114"/>
        <v xml:space="preserve">  </v>
      </c>
      <c r="J330" s="311" t="str">
        <f t="shared" si="115"/>
        <v/>
      </c>
      <c r="K330" s="312" t="str">
        <f t="shared" si="116"/>
        <v xml:space="preserve"> </v>
      </c>
      <c r="L330" s="312" t="str">
        <f t="shared" si="117"/>
        <v/>
      </c>
      <c r="M330" s="312" t="str">
        <f t="shared" si="118"/>
        <v/>
      </c>
      <c r="N330" s="313" t="str">
        <f t="shared" si="119"/>
        <v/>
      </c>
      <c r="O330" s="314" t="str">
        <f t="shared" si="120"/>
        <v/>
      </c>
      <c r="P330" s="315" t="str">
        <f t="shared" si="121"/>
        <v/>
      </c>
      <c r="Q330" s="316" t="str">
        <f t="shared" si="122"/>
        <v/>
      </c>
      <c r="R330" s="10" t="str">
        <f t="shared" si="123"/>
        <v/>
      </c>
      <c r="S330" s="310" t="str">
        <f t="shared" si="124"/>
        <v/>
      </c>
      <c r="T330" s="9"/>
      <c r="U330" s="8"/>
      <c r="V330" s="197" t="str">
        <f>IF(E330="","",ProjTvdAtBit(E330,F330,G330,H330,D330,W330,X330))</f>
        <v/>
      </c>
      <c r="W330" s="317" t="str">
        <f>IF(E330="","",ProjIncAtBit(F330,J330,C330,M330,AJ330,AK330,AI330,$U$13:$U$505))</f>
        <v/>
      </c>
      <c r="X330" s="412" t="str">
        <f>IF(E330="","",ProjAzmAtBit(F330,G330,J330,C330,M330,AJ330,AK330,N330,O330,AI330,$U$13:$U$505))</f>
        <v/>
      </c>
      <c r="Y330" s="569"/>
      <c r="Z330" s="571"/>
      <c r="AA330" s="478" t="str">
        <f t="shared" si="125"/>
        <v/>
      </c>
      <c r="AB330" s="479" t="str">
        <f t="shared" si="126"/>
        <v/>
      </c>
      <c r="AC330" s="466"/>
      <c r="AD330" s="471"/>
      <c r="AE330" s="473"/>
      <c r="AI330" s="201" t="str">
        <f>IF(E330="","",ProjRollingMotorOut($Q$13:Q330,$M$13:M330))</f>
        <v/>
      </c>
      <c r="AJ330" s="409">
        <f>IF(OR(E330="",D330=""),0,ProjSlideMetersBetween(E330,D330,$R$13:$R$505,$S$13:$S$505,$U$13:$U$505))</f>
        <v>0</v>
      </c>
      <c r="AK330" s="409" t="str">
        <f>IF(U330="","",ProjParseTF(U330))</f>
        <v/>
      </c>
      <c r="AL330" s="213" t="str">
        <f>IF(E330="","",ProjCumN(AL329,E329,F329,G329,E330,F330,G330,FALSE))</f>
        <v/>
      </c>
      <c r="AM330" s="304" t="str">
        <f>IF(E330="","",ProjCumE(AM329,E329,F329,G329,E330,F330,G330,FALSE))</f>
        <v/>
      </c>
      <c r="AN330" s="303" t="str">
        <f t="shared" si="127"/>
        <v/>
      </c>
      <c r="AO330" s="303" t="str">
        <f>IF(E330="","",ProjActiveTargetMdEx(D330,W330,V330,ProjTargets_MD,ProjTargets_INC,ProjTargets_AZM,ProjTargets_TVD,F330,H330))</f>
        <v/>
      </c>
      <c r="AP330" s="201" t="str">
        <f>IF(OR(E330="",E330&lt;$U$2),"",ProjBitN(E330,F330,G330,AL330,D330,W330,X330))</f>
        <v/>
      </c>
      <c r="AQ330" s="201" t="str">
        <f>IF(OR(E330="",E330&lt;$U$2),"",ProjBitE(E330,F330,G330,AM330,D330,W330,X330))</f>
        <v/>
      </c>
      <c r="AR330" s="201" t="str">
        <f t="shared" si="128"/>
        <v/>
      </c>
      <c r="AS330" s="201" t="str">
        <f t="shared" si="129"/>
        <v/>
      </c>
      <c r="AT330" s="201" t="str">
        <f t="shared" si="130"/>
        <v/>
      </c>
    </row>
    <row r="331" spans="2:46" ht="15" customHeight="1" thickBot="1" x14ac:dyDescent="0.35">
      <c r="B331" s="202" t="str">
        <f t="shared" si="110"/>
        <v/>
      </c>
      <c r="C331" s="308" t="str">
        <f t="shared" si="111"/>
        <v/>
      </c>
      <c r="D331" s="27"/>
      <c r="E331" s="309" t="str">
        <f t="shared" si="112"/>
        <v/>
      </c>
      <c r="F331" s="9"/>
      <c r="G331" s="9"/>
      <c r="H331" s="310" t="str">
        <f t="shared" si="113"/>
        <v/>
      </c>
      <c r="I331" s="310" t="str">
        <f t="shared" si="114"/>
        <v xml:space="preserve">  </v>
      </c>
      <c r="J331" s="311" t="str">
        <f t="shared" si="115"/>
        <v/>
      </c>
      <c r="K331" s="312" t="str">
        <f t="shared" si="116"/>
        <v xml:space="preserve"> </v>
      </c>
      <c r="L331" s="312" t="str">
        <f t="shared" si="117"/>
        <v/>
      </c>
      <c r="M331" s="312" t="str">
        <f t="shared" si="118"/>
        <v/>
      </c>
      <c r="N331" s="313" t="str">
        <f t="shared" si="119"/>
        <v/>
      </c>
      <c r="O331" s="314" t="str">
        <f t="shared" si="120"/>
        <v/>
      </c>
      <c r="P331" s="315" t="str">
        <f t="shared" si="121"/>
        <v/>
      </c>
      <c r="Q331" s="316" t="str">
        <f t="shared" si="122"/>
        <v/>
      </c>
      <c r="R331" s="10" t="str">
        <f t="shared" si="123"/>
        <v/>
      </c>
      <c r="S331" s="310" t="str">
        <f t="shared" si="124"/>
        <v/>
      </c>
      <c r="T331" s="9"/>
      <c r="U331" s="8"/>
      <c r="V331" s="197" t="str">
        <f>IF(E331="","",ProjTvdAtBit(E331,F331,G331,H331,D331,W331,X331))</f>
        <v/>
      </c>
      <c r="W331" s="317" t="str">
        <f>IF(E331="","",ProjIncAtBit(F331,J331,C331,M331,AJ331,AK331,AI331,$U$13:$U$505))</f>
        <v/>
      </c>
      <c r="X331" s="412" t="str">
        <f>IF(E331="","",ProjAzmAtBit(F331,G331,J331,C331,M331,AJ331,AK331,N331,O331,AI331,$U$13:$U$505))</f>
        <v/>
      </c>
      <c r="Y331" s="569"/>
      <c r="Z331" s="571"/>
      <c r="AA331" s="478" t="str">
        <f t="shared" si="125"/>
        <v/>
      </c>
      <c r="AB331" s="479" t="str">
        <f t="shared" si="126"/>
        <v/>
      </c>
      <c r="AC331" s="466"/>
      <c r="AD331" s="471"/>
      <c r="AE331" s="473"/>
      <c r="AI331" s="201" t="str">
        <f>IF(E331="","",ProjRollingMotorOut($Q$13:Q331,$M$13:M331))</f>
        <v/>
      </c>
      <c r="AJ331" s="409">
        <f>IF(OR(E331="",D331=""),0,ProjSlideMetersBetween(E331,D331,$R$13:$R$505,$S$13:$S$505,$U$13:$U$505))</f>
        <v>0</v>
      </c>
      <c r="AK331" s="409" t="str">
        <f>IF(U331="","",ProjParseTF(U331))</f>
        <v/>
      </c>
      <c r="AL331" s="213" t="str">
        <f>IF(E331="","",ProjCumN(AL330,E330,F330,G330,E331,F331,G331,FALSE))</f>
        <v/>
      </c>
      <c r="AM331" s="304" t="str">
        <f>IF(E331="","",ProjCumE(AM330,E330,F330,G330,E331,F331,G331,FALSE))</f>
        <v/>
      </c>
      <c r="AN331" s="303" t="str">
        <f t="shared" si="127"/>
        <v/>
      </c>
      <c r="AO331" s="303" t="str">
        <f>IF(E331="","",ProjActiveTargetMdEx(D331,W331,V331,ProjTargets_MD,ProjTargets_INC,ProjTargets_AZM,ProjTargets_TVD,F331,H331))</f>
        <v/>
      </c>
      <c r="AP331" s="201" t="str">
        <f>IF(OR(E331="",E331&lt;$U$2),"",ProjBitN(E331,F331,G331,AL331,D331,W331,X331))</f>
        <v/>
      </c>
      <c r="AQ331" s="201" t="str">
        <f>IF(OR(E331="",E331&lt;$U$2),"",ProjBitE(E331,F331,G331,AM331,D331,W331,X331))</f>
        <v/>
      </c>
      <c r="AR331" s="201" t="str">
        <f t="shared" si="128"/>
        <v/>
      </c>
      <c r="AS331" s="201" t="str">
        <f t="shared" si="129"/>
        <v/>
      </c>
      <c r="AT331" s="201" t="str">
        <f t="shared" si="130"/>
        <v/>
      </c>
    </row>
    <row r="332" spans="2:46" ht="15" customHeight="1" thickBot="1" x14ac:dyDescent="0.35">
      <c r="B332" s="202" t="str">
        <f t="shared" si="110"/>
        <v/>
      </c>
      <c r="C332" s="308" t="str">
        <f t="shared" si="111"/>
        <v/>
      </c>
      <c r="D332" s="27"/>
      <c r="E332" s="309" t="str">
        <f t="shared" si="112"/>
        <v/>
      </c>
      <c r="F332" s="9"/>
      <c r="G332" s="9"/>
      <c r="H332" s="310" t="str">
        <f t="shared" si="113"/>
        <v/>
      </c>
      <c r="I332" s="310" t="str">
        <f t="shared" si="114"/>
        <v xml:space="preserve">  </v>
      </c>
      <c r="J332" s="311" t="str">
        <f t="shared" si="115"/>
        <v/>
      </c>
      <c r="K332" s="312" t="str">
        <f t="shared" si="116"/>
        <v xml:space="preserve"> </v>
      </c>
      <c r="L332" s="312" t="str">
        <f t="shared" si="117"/>
        <v/>
      </c>
      <c r="M332" s="312" t="str">
        <f t="shared" si="118"/>
        <v/>
      </c>
      <c r="N332" s="313" t="str">
        <f t="shared" si="119"/>
        <v/>
      </c>
      <c r="O332" s="314" t="str">
        <f t="shared" si="120"/>
        <v/>
      </c>
      <c r="P332" s="315" t="str">
        <f t="shared" si="121"/>
        <v/>
      </c>
      <c r="Q332" s="316" t="str">
        <f t="shared" si="122"/>
        <v/>
      </c>
      <c r="R332" s="10" t="str">
        <f t="shared" si="123"/>
        <v/>
      </c>
      <c r="S332" s="310" t="str">
        <f t="shared" si="124"/>
        <v/>
      </c>
      <c r="T332" s="9"/>
      <c r="U332" s="8"/>
      <c r="V332" s="197" t="str">
        <f>IF(E332="","",ProjTvdAtBit(E332,F332,G332,H332,D332,W332,X332))</f>
        <v/>
      </c>
      <c r="W332" s="317" t="str">
        <f>IF(E332="","",ProjIncAtBit(F332,J332,C332,M332,AJ332,AK332,AI332,$U$13:$U$505))</f>
        <v/>
      </c>
      <c r="X332" s="412" t="str">
        <f>IF(E332="","",ProjAzmAtBit(F332,G332,J332,C332,M332,AJ332,AK332,N332,O332,AI332,$U$13:$U$505))</f>
        <v/>
      </c>
      <c r="Y332" s="569"/>
      <c r="Z332" s="571"/>
      <c r="AA332" s="478" t="str">
        <f t="shared" si="125"/>
        <v/>
      </c>
      <c r="AB332" s="479" t="str">
        <f t="shared" si="126"/>
        <v/>
      </c>
      <c r="AC332" s="466"/>
      <c r="AD332" s="471"/>
      <c r="AE332" s="473"/>
      <c r="AI332" s="201" t="str">
        <f>IF(E332="","",ProjRollingMotorOut($Q$13:Q332,$M$13:M332))</f>
        <v/>
      </c>
      <c r="AJ332" s="409">
        <f>IF(OR(E332="",D332=""),0,ProjSlideMetersBetween(E332,D332,$R$13:$R$505,$S$13:$S$505,$U$13:$U$505))</f>
        <v>0</v>
      </c>
      <c r="AK332" s="409" t="str">
        <f>IF(U332="","",ProjParseTF(U332))</f>
        <v/>
      </c>
      <c r="AL332" s="213" t="str">
        <f>IF(E332="","",ProjCumN(AL331,E331,F331,G331,E332,F332,G332,FALSE))</f>
        <v/>
      </c>
      <c r="AM332" s="304" t="str">
        <f>IF(E332="","",ProjCumE(AM331,E331,F331,G331,E332,F332,G332,FALSE))</f>
        <v/>
      </c>
      <c r="AN332" s="303" t="str">
        <f t="shared" si="127"/>
        <v/>
      </c>
      <c r="AO332" s="303" t="str">
        <f>IF(E332="","",ProjActiveTargetMdEx(D332,W332,V332,ProjTargets_MD,ProjTargets_INC,ProjTargets_AZM,ProjTargets_TVD,F332,H332))</f>
        <v/>
      </c>
      <c r="AP332" s="201" t="str">
        <f>IF(OR(E332="",E332&lt;$U$2),"",ProjBitN(E332,F332,G332,AL332,D332,W332,X332))</f>
        <v/>
      </c>
      <c r="AQ332" s="201" t="str">
        <f>IF(OR(E332="",E332&lt;$U$2),"",ProjBitE(E332,F332,G332,AM332,D332,W332,X332))</f>
        <v/>
      </c>
      <c r="AR332" s="201" t="str">
        <f t="shared" si="128"/>
        <v/>
      </c>
      <c r="AS332" s="201" t="str">
        <f t="shared" si="129"/>
        <v/>
      </c>
      <c r="AT332" s="201" t="str">
        <f t="shared" si="130"/>
        <v/>
      </c>
    </row>
    <row r="333" spans="2:46" ht="15" customHeight="1" thickBot="1" x14ac:dyDescent="0.35">
      <c r="B333" s="202" t="str">
        <f t="shared" si="110"/>
        <v/>
      </c>
      <c r="C333" s="308" t="str">
        <f t="shared" si="111"/>
        <v/>
      </c>
      <c r="D333" s="27"/>
      <c r="E333" s="309" t="str">
        <f t="shared" si="112"/>
        <v/>
      </c>
      <c r="F333" s="9"/>
      <c r="G333" s="9"/>
      <c r="H333" s="310" t="str">
        <f t="shared" si="113"/>
        <v/>
      </c>
      <c r="I333" s="310" t="str">
        <f t="shared" si="114"/>
        <v xml:space="preserve">  </v>
      </c>
      <c r="J333" s="311" t="str">
        <f t="shared" si="115"/>
        <v/>
      </c>
      <c r="K333" s="312" t="str">
        <f t="shared" si="116"/>
        <v xml:space="preserve"> </v>
      </c>
      <c r="L333" s="312" t="str">
        <f t="shared" si="117"/>
        <v/>
      </c>
      <c r="M333" s="312" t="str">
        <f t="shared" si="118"/>
        <v/>
      </c>
      <c r="N333" s="313" t="str">
        <f t="shared" si="119"/>
        <v/>
      </c>
      <c r="O333" s="314" t="str">
        <f t="shared" si="120"/>
        <v/>
      </c>
      <c r="P333" s="315" t="str">
        <f t="shared" si="121"/>
        <v/>
      </c>
      <c r="Q333" s="316" t="str">
        <f t="shared" si="122"/>
        <v/>
      </c>
      <c r="R333" s="10" t="str">
        <f t="shared" si="123"/>
        <v/>
      </c>
      <c r="S333" s="310" t="str">
        <f t="shared" si="124"/>
        <v/>
      </c>
      <c r="T333" s="9"/>
      <c r="U333" s="8"/>
      <c r="V333" s="197" t="str">
        <f>IF(E333="","",ProjTvdAtBit(E333,F333,G333,H333,D333,W333,X333))</f>
        <v/>
      </c>
      <c r="W333" s="317" t="str">
        <f>IF(E333="","",ProjIncAtBit(F333,J333,C333,M333,AJ333,AK333,AI333,$U$13:$U$505))</f>
        <v/>
      </c>
      <c r="X333" s="412" t="str">
        <f>IF(E333="","",ProjAzmAtBit(F333,G333,J333,C333,M333,AJ333,AK333,N333,O333,AI333,$U$13:$U$505))</f>
        <v/>
      </c>
      <c r="Y333" s="569"/>
      <c r="Z333" s="571"/>
      <c r="AA333" s="478" t="str">
        <f t="shared" si="125"/>
        <v/>
      </c>
      <c r="AB333" s="479" t="str">
        <f t="shared" si="126"/>
        <v/>
      </c>
      <c r="AC333" s="466"/>
      <c r="AD333" s="471"/>
      <c r="AE333" s="473"/>
      <c r="AI333" s="201" t="str">
        <f>IF(E333="","",ProjRollingMotorOut($Q$13:Q333,$M$13:M333))</f>
        <v/>
      </c>
      <c r="AJ333" s="409">
        <f>IF(OR(E333="",D333=""),0,ProjSlideMetersBetween(E333,D333,$R$13:$R$505,$S$13:$S$505,$U$13:$U$505))</f>
        <v>0</v>
      </c>
      <c r="AK333" s="409" t="str">
        <f>IF(U333="","",ProjParseTF(U333))</f>
        <v/>
      </c>
      <c r="AL333" s="213" t="str">
        <f>IF(E333="","",ProjCumN(AL332,E332,F332,G332,E333,F333,G333,FALSE))</f>
        <v/>
      </c>
      <c r="AM333" s="304" t="str">
        <f>IF(E333="","",ProjCumE(AM332,E332,F332,G332,E333,F333,G333,FALSE))</f>
        <v/>
      </c>
      <c r="AN333" s="303" t="str">
        <f t="shared" si="127"/>
        <v/>
      </c>
      <c r="AO333" s="303" t="str">
        <f>IF(E333="","",ProjActiveTargetMdEx(D333,W333,V333,ProjTargets_MD,ProjTargets_INC,ProjTargets_AZM,ProjTargets_TVD,F333,H333))</f>
        <v/>
      </c>
      <c r="AP333" s="201" t="str">
        <f>IF(OR(E333="",E333&lt;$U$2),"",ProjBitN(E333,F333,G333,AL333,D333,W333,X333))</f>
        <v/>
      </c>
      <c r="AQ333" s="201" t="str">
        <f>IF(OR(E333="",E333&lt;$U$2),"",ProjBitE(E333,F333,G333,AM333,D333,W333,X333))</f>
        <v/>
      </c>
      <c r="AR333" s="201" t="str">
        <f t="shared" si="128"/>
        <v/>
      </c>
      <c r="AS333" s="201" t="str">
        <f t="shared" si="129"/>
        <v/>
      </c>
      <c r="AT333" s="201" t="str">
        <f t="shared" si="130"/>
        <v/>
      </c>
    </row>
    <row r="334" spans="2:46" ht="15" customHeight="1" thickBot="1" x14ac:dyDescent="0.35">
      <c r="B334" s="202" t="str">
        <f t="shared" si="110"/>
        <v/>
      </c>
      <c r="C334" s="308" t="str">
        <f t="shared" si="111"/>
        <v/>
      </c>
      <c r="D334" s="27"/>
      <c r="E334" s="309" t="str">
        <f t="shared" si="112"/>
        <v/>
      </c>
      <c r="F334" s="9"/>
      <c r="G334" s="9"/>
      <c r="H334" s="310" t="str">
        <f t="shared" si="113"/>
        <v/>
      </c>
      <c r="I334" s="310" t="str">
        <f t="shared" si="114"/>
        <v xml:space="preserve">  </v>
      </c>
      <c r="J334" s="311" t="str">
        <f t="shared" si="115"/>
        <v/>
      </c>
      <c r="K334" s="312" t="str">
        <f t="shared" si="116"/>
        <v xml:space="preserve"> </v>
      </c>
      <c r="L334" s="312" t="str">
        <f t="shared" si="117"/>
        <v/>
      </c>
      <c r="M334" s="312" t="str">
        <f t="shared" si="118"/>
        <v/>
      </c>
      <c r="N334" s="313" t="str">
        <f t="shared" si="119"/>
        <v/>
      </c>
      <c r="O334" s="314" t="str">
        <f t="shared" si="120"/>
        <v/>
      </c>
      <c r="P334" s="315" t="str">
        <f t="shared" si="121"/>
        <v/>
      </c>
      <c r="Q334" s="316" t="str">
        <f t="shared" si="122"/>
        <v/>
      </c>
      <c r="R334" s="10" t="str">
        <f t="shared" si="123"/>
        <v/>
      </c>
      <c r="S334" s="310" t="str">
        <f t="shared" si="124"/>
        <v/>
      </c>
      <c r="T334" s="9"/>
      <c r="U334" s="8"/>
      <c r="V334" s="197" t="str">
        <f>IF(E334="","",ProjTvdAtBit(E334,F334,G334,H334,D334,W334,X334))</f>
        <v/>
      </c>
      <c r="W334" s="317" t="str">
        <f>IF(E334="","",ProjIncAtBit(F334,J334,C334,M334,AJ334,AK334,AI334,$U$13:$U$505))</f>
        <v/>
      </c>
      <c r="X334" s="412" t="str">
        <f>IF(E334="","",ProjAzmAtBit(F334,G334,J334,C334,M334,AJ334,AK334,N334,O334,AI334,$U$13:$U$505))</f>
        <v/>
      </c>
      <c r="Y334" s="569"/>
      <c r="Z334" s="571"/>
      <c r="AA334" s="478" t="str">
        <f t="shared" si="125"/>
        <v/>
      </c>
      <c r="AB334" s="479" t="str">
        <f t="shared" si="126"/>
        <v/>
      </c>
      <c r="AC334" s="466"/>
      <c r="AD334" s="471"/>
      <c r="AE334" s="473"/>
      <c r="AI334" s="201" t="str">
        <f>IF(E334="","",ProjRollingMotorOut($Q$13:Q334,$M$13:M334))</f>
        <v/>
      </c>
      <c r="AJ334" s="409">
        <f>IF(OR(E334="",D334=""),0,ProjSlideMetersBetween(E334,D334,$R$13:$R$505,$S$13:$S$505,$U$13:$U$505))</f>
        <v>0</v>
      </c>
      <c r="AK334" s="409" t="str">
        <f>IF(U334="","",ProjParseTF(U334))</f>
        <v/>
      </c>
      <c r="AL334" s="213" t="str">
        <f>IF(E334="","",ProjCumN(AL333,E333,F333,G333,E334,F334,G334,FALSE))</f>
        <v/>
      </c>
      <c r="AM334" s="304" t="str">
        <f>IF(E334="","",ProjCumE(AM333,E333,F333,G333,E334,F334,G334,FALSE))</f>
        <v/>
      </c>
      <c r="AN334" s="303" t="str">
        <f t="shared" si="127"/>
        <v/>
      </c>
      <c r="AO334" s="303" t="str">
        <f>IF(E334="","",ProjActiveTargetMdEx(D334,W334,V334,ProjTargets_MD,ProjTargets_INC,ProjTargets_AZM,ProjTargets_TVD,F334,H334))</f>
        <v/>
      </c>
      <c r="AP334" s="201" t="str">
        <f>IF(OR(E334="",E334&lt;$U$2),"",ProjBitN(E334,F334,G334,AL334,D334,W334,X334))</f>
        <v/>
      </c>
      <c r="AQ334" s="201" t="str">
        <f>IF(OR(E334="",E334&lt;$U$2),"",ProjBitE(E334,F334,G334,AM334,D334,W334,X334))</f>
        <v/>
      </c>
      <c r="AR334" s="201" t="str">
        <f t="shared" si="128"/>
        <v/>
      </c>
      <c r="AS334" s="201" t="str">
        <f t="shared" si="129"/>
        <v/>
      </c>
      <c r="AT334" s="201" t="str">
        <f t="shared" si="130"/>
        <v/>
      </c>
    </row>
    <row r="335" spans="2:46" ht="15" customHeight="1" thickBot="1" x14ac:dyDescent="0.35">
      <c r="B335" s="202" t="str">
        <f t="shared" si="110"/>
        <v/>
      </c>
      <c r="C335" s="308" t="str">
        <f t="shared" si="111"/>
        <v/>
      </c>
      <c r="D335" s="27"/>
      <c r="E335" s="309" t="str">
        <f t="shared" si="112"/>
        <v/>
      </c>
      <c r="F335" s="9"/>
      <c r="G335" s="9"/>
      <c r="H335" s="310" t="str">
        <f t="shared" si="113"/>
        <v/>
      </c>
      <c r="I335" s="310" t="str">
        <f t="shared" si="114"/>
        <v xml:space="preserve">  </v>
      </c>
      <c r="J335" s="311" t="str">
        <f t="shared" si="115"/>
        <v/>
      </c>
      <c r="K335" s="312" t="str">
        <f t="shared" si="116"/>
        <v xml:space="preserve"> </v>
      </c>
      <c r="L335" s="312" t="str">
        <f t="shared" si="117"/>
        <v/>
      </c>
      <c r="M335" s="312" t="str">
        <f t="shared" si="118"/>
        <v/>
      </c>
      <c r="N335" s="313" t="str">
        <f t="shared" si="119"/>
        <v/>
      </c>
      <c r="O335" s="314" t="str">
        <f t="shared" si="120"/>
        <v/>
      </c>
      <c r="P335" s="315" t="str">
        <f t="shared" si="121"/>
        <v/>
      </c>
      <c r="Q335" s="316" t="str">
        <f t="shared" si="122"/>
        <v/>
      </c>
      <c r="R335" s="10" t="str">
        <f t="shared" si="123"/>
        <v/>
      </c>
      <c r="S335" s="310" t="str">
        <f t="shared" si="124"/>
        <v/>
      </c>
      <c r="T335" s="9"/>
      <c r="U335" s="8"/>
      <c r="V335" s="197" t="str">
        <f>IF(E335="","",ProjTvdAtBit(E335,F335,G335,H335,D335,W335,X335))</f>
        <v/>
      </c>
      <c r="W335" s="317" t="str">
        <f>IF(E335="","",ProjIncAtBit(F335,J335,C335,M335,AJ335,AK335,AI335,$U$13:$U$505))</f>
        <v/>
      </c>
      <c r="X335" s="412" t="str">
        <f>IF(E335="","",ProjAzmAtBit(F335,G335,J335,C335,M335,AJ335,AK335,N335,O335,AI335,$U$13:$U$505))</f>
        <v/>
      </c>
      <c r="Y335" s="569"/>
      <c r="Z335" s="571"/>
      <c r="AA335" s="478" t="str">
        <f t="shared" si="125"/>
        <v/>
      </c>
      <c r="AB335" s="479" t="str">
        <f t="shared" si="126"/>
        <v/>
      </c>
      <c r="AC335" s="466"/>
      <c r="AD335" s="471"/>
      <c r="AE335" s="473"/>
      <c r="AI335" s="201" t="str">
        <f>IF(E335="","",ProjRollingMotorOut($Q$13:Q335,$M$13:M335))</f>
        <v/>
      </c>
      <c r="AJ335" s="409">
        <f>IF(OR(E335="",D335=""),0,ProjSlideMetersBetween(E335,D335,$R$13:$R$505,$S$13:$S$505,$U$13:$U$505))</f>
        <v>0</v>
      </c>
      <c r="AK335" s="409" t="str">
        <f>IF(U335="","",ProjParseTF(U335))</f>
        <v/>
      </c>
      <c r="AL335" s="213" t="str">
        <f>IF(E335="","",ProjCumN(AL334,E334,F334,G334,E335,F335,G335,FALSE))</f>
        <v/>
      </c>
      <c r="AM335" s="304" t="str">
        <f>IF(E335="","",ProjCumE(AM334,E334,F334,G334,E335,F335,G335,FALSE))</f>
        <v/>
      </c>
      <c r="AN335" s="303" t="str">
        <f t="shared" si="127"/>
        <v/>
      </c>
      <c r="AO335" s="303" t="str">
        <f>IF(E335="","",ProjActiveTargetMdEx(D335,W335,V335,ProjTargets_MD,ProjTargets_INC,ProjTargets_AZM,ProjTargets_TVD,F335,H335))</f>
        <v/>
      </c>
      <c r="AP335" s="201" t="str">
        <f>IF(OR(E335="",E335&lt;$U$2),"",ProjBitN(E335,F335,G335,AL335,D335,W335,X335))</f>
        <v/>
      </c>
      <c r="AQ335" s="201" t="str">
        <f>IF(OR(E335="",E335&lt;$U$2),"",ProjBitE(E335,F335,G335,AM335,D335,W335,X335))</f>
        <v/>
      </c>
      <c r="AR335" s="201" t="str">
        <f t="shared" si="128"/>
        <v/>
      </c>
      <c r="AS335" s="201" t="str">
        <f t="shared" si="129"/>
        <v/>
      </c>
      <c r="AT335" s="201" t="str">
        <f t="shared" si="130"/>
        <v/>
      </c>
    </row>
    <row r="336" spans="2:46" ht="15" customHeight="1" thickBot="1" x14ac:dyDescent="0.35">
      <c r="B336" s="202" t="str">
        <f t="shared" si="110"/>
        <v/>
      </c>
      <c r="C336" s="308" t="str">
        <f t="shared" si="111"/>
        <v/>
      </c>
      <c r="D336" s="27"/>
      <c r="E336" s="309" t="str">
        <f t="shared" si="112"/>
        <v/>
      </c>
      <c r="F336" s="9"/>
      <c r="G336" s="9"/>
      <c r="H336" s="310" t="str">
        <f t="shared" si="113"/>
        <v/>
      </c>
      <c r="I336" s="310" t="str">
        <f t="shared" si="114"/>
        <v xml:space="preserve">  </v>
      </c>
      <c r="J336" s="311" t="str">
        <f t="shared" si="115"/>
        <v/>
      </c>
      <c r="K336" s="312" t="str">
        <f t="shared" si="116"/>
        <v xml:space="preserve"> </v>
      </c>
      <c r="L336" s="312" t="str">
        <f t="shared" si="117"/>
        <v/>
      </c>
      <c r="M336" s="312" t="str">
        <f t="shared" si="118"/>
        <v/>
      </c>
      <c r="N336" s="313" t="str">
        <f t="shared" si="119"/>
        <v/>
      </c>
      <c r="O336" s="314" t="str">
        <f t="shared" si="120"/>
        <v/>
      </c>
      <c r="P336" s="315" t="str">
        <f t="shared" si="121"/>
        <v/>
      </c>
      <c r="Q336" s="316" t="str">
        <f t="shared" si="122"/>
        <v/>
      </c>
      <c r="R336" s="10" t="str">
        <f t="shared" si="123"/>
        <v/>
      </c>
      <c r="S336" s="310" t="str">
        <f t="shared" si="124"/>
        <v/>
      </c>
      <c r="T336" s="9"/>
      <c r="U336" s="8"/>
      <c r="V336" s="197" t="str">
        <f>IF(E336="","",ProjTvdAtBit(E336,F336,G336,H336,D336,W336,X336))</f>
        <v/>
      </c>
      <c r="W336" s="317" t="str">
        <f>IF(E336="","",ProjIncAtBit(F336,J336,C336,M336,AJ336,AK336,AI336,$U$13:$U$505))</f>
        <v/>
      </c>
      <c r="X336" s="412" t="str">
        <f>IF(E336="","",ProjAzmAtBit(F336,G336,J336,C336,M336,AJ336,AK336,N336,O336,AI336,$U$13:$U$505))</f>
        <v/>
      </c>
      <c r="Y336" s="569"/>
      <c r="Z336" s="571"/>
      <c r="AA336" s="478" t="str">
        <f t="shared" si="125"/>
        <v/>
      </c>
      <c r="AB336" s="479" t="str">
        <f t="shared" si="126"/>
        <v/>
      </c>
      <c r="AC336" s="466"/>
      <c r="AD336" s="471"/>
      <c r="AE336" s="473"/>
      <c r="AI336" s="201" t="str">
        <f>IF(E336="","",ProjRollingMotorOut($Q$13:Q336,$M$13:M336))</f>
        <v/>
      </c>
      <c r="AJ336" s="409">
        <f>IF(OR(E336="",D336=""),0,ProjSlideMetersBetween(E336,D336,$R$13:$R$505,$S$13:$S$505,$U$13:$U$505))</f>
        <v>0</v>
      </c>
      <c r="AK336" s="409" t="str">
        <f>IF(U336="","",ProjParseTF(U336))</f>
        <v/>
      </c>
      <c r="AL336" s="213" t="str">
        <f>IF(E336="","",ProjCumN(AL335,E335,F335,G335,E336,F336,G336,FALSE))</f>
        <v/>
      </c>
      <c r="AM336" s="304" t="str">
        <f>IF(E336="","",ProjCumE(AM335,E335,F335,G335,E336,F336,G336,FALSE))</f>
        <v/>
      </c>
      <c r="AN336" s="303" t="str">
        <f t="shared" si="127"/>
        <v/>
      </c>
      <c r="AO336" s="303" t="str">
        <f>IF(E336="","",ProjActiveTargetMdEx(D336,W336,V336,ProjTargets_MD,ProjTargets_INC,ProjTargets_AZM,ProjTargets_TVD,F336,H336))</f>
        <v/>
      </c>
      <c r="AP336" s="201" t="str">
        <f>IF(OR(E336="",E336&lt;$U$2),"",ProjBitN(E336,F336,G336,AL336,D336,W336,X336))</f>
        <v/>
      </c>
      <c r="AQ336" s="201" t="str">
        <f>IF(OR(E336="",E336&lt;$U$2),"",ProjBitE(E336,F336,G336,AM336,D336,W336,X336))</f>
        <v/>
      </c>
      <c r="AR336" s="201" t="str">
        <f t="shared" si="128"/>
        <v/>
      </c>
      <c r="AS336" s="201" t="str">
        <f t="shared" si="129"/>
        <v/>
      </c>
      <c r="AT336" s="201" t="str">
        <f t="shared" si="130"/>
        <v/>
      </c>
    </row>
    <row r="337" spans="2:46" ht="15" customHeight="1" thickBot="1" x14ac:dyDescent="0.35">
      <c r="B337" s="202" t="str">
        <f t="shared" si="110"/>
        <v/>
      </c>
      <c r="C337" s="308" t="str">
        <f t="shared" si="111"/>
        <v/>
      </c>
      <c r="D337" s="27"/>
      <c r="E337" s="309" t="str">
        <f t="shared" si="112"/>
        <v/>
      </c>
      <c r="F337" s="9"/>
      <c r="G337" s="9"/>
      <c r="H337" s="310" t="str">
        <f t="shared" si="113"/>
        <v/>
      </c>
      <c r="I337" s="310" t="str">
        <f t="shared" si="114"/>
        <v xml:space="preserve">  </v>
      </c>
      <c r="J337" s="311" t="str">
        <f t="shared" si="115"/>
        <v/>
      </c>
      <c r="K337" s="312" t="str">
        <f t="shared" si="116"/>
        <v xml:space="preserve"> </v>
      </c>
      <c r="L337" s="312" t="str">
        <f t="shared" si="117"/>
        <v/>
      </c>
      <c r="M337" s="312" t="str">
        <f t="shared" si="118"/>
        <v/>
      </c>
      <c r="N337" s="313" t="str">
        <f t="shared" si="119"/>
        <v/>
      </c>
      <c r="O337" s="314" t="str">
        <f t="shared" si="120"/>
        <v/>
      </c>
      <c r="P337" s="315" t="str">
        <f t="shared" si="121"/>
        <v/>
      </c>
      <c r="Q337" s="316" t="str">
        <f t="shared" si="122"/>
        <v/>
      </c>
      <c r="R337" s="10" t="str">
        <f t="shared" si="123"/>
        <v/>
      </c>
      <c r="S337" s="310" t="str">
        <f t="shared" si="124"/>
        <v/>
      </c>
      <c r="T337" s="9"/>
      <c r="U337" s="8"/>
      <c r="V337" s="197" t="str">
        <f>IF(E337="","",ProjTvdAtBit(E337,F337,G337,H337,D337,W337,X337))</f>
        <v/>
      </c>
      <c r="W337" s="317" t="str">
        <f>IF(E337="","",ProjIncAtBit(F337,J337,C337,M337,AJ337,AK337,AI337,$U$13:$U$505))</f>
        <v/>
      </c>
      <c r="X337" s="412" t="str">
        <f>IF(E337="","",ProjAzmAtBit(F337,G337,J337,C337,M337,AJ337,AK337,N337,O337,AI337,$U$13:$U$505))</f>
        <v/>
      </c>
      <c r="Y337" s="569"/>
      <c r="Z337" s="571"/>
      <c r="AA337" s="478" t="str">
        <f t="shared" si="125"/>
        <v/>
      </c>
      <c r="AB337" s="479" t="str">
        <f t="shared" si="126"/>
        <v/>
      </c>
      <c r="AC337" s="466"/>
      <c r="AD337" s="471"/>
      <c r="AE337" s="473"/>
      <c r="AI337" s="201" t="str">
        <f>IF(E337="","",ProjRollingMotorOut($Q$13:Q337,$M$13:M337))</f>
        <v/>
      </c>
      <c r="AJ337" s="409">
        <f>IF(OR(E337="",D337=""),0,ProjSlideMetersBetween(E337,D337,$R$13:$R$505,$S$13:$S$505,$U$13:$U$505))</f>
        <v>0</v>
      </c>
      <c r="AK337" s="409" t="str">
        <f>IF(U337="","",ProjParseTF(U337))</f>
        <v/>
      </c>
      <c r="AL337" s="213" t="str">
        <f>IF(E337="","",ProjCumN(AL336,E336,F336,G336,E337,F337,G337,FALSE))</f>
        <v/>
      </c>
      <c r="AM337" s="304" t="str">
        <f>IF(E337="","",ProjCumE(AM336,E336,F336,G336,E337,F337,G337,FALSE))</f>
        <v/>
      </c>
      <c r="AN337" s="303" t="str">
        <f t="shared" si="127"/>
        <v/>
      </c>
      <c r="AO337" s="303" t="str">
        <f>IF(E337="","",ProjActiveTargetMdEx(D337,W337,V337,ProjTargets_MD,ProjTargets_INC,ProjTargets_AZM,ProjTargets_TVD,F337,H337))</f>
        <v/>
      </c>
      <c r="AP337" s="201" t="str">
        <f>IF(OR(E337="",E337&lt;$U$2),"",ProjBitN(E337,F337,G337,AL337,D337,W337,X337))</f>
        <v/>
      </c>
      <c r="AQ337" s="201" t="str">
        <f>IF(OR(E337="",E337&lt;$U$2),"",ProjBitE(E337,F337,G337,AM337,D337,W337,X337))</f>
        <v/>
      </c>
      <c r="AR337" s="201" t="str">
        <f t="shared" si="128"/>
        <v/>
      </c>
      <c r="AS337" s="201" t="str">
        <f t="shared" si="129"/>
        <v/>
      </c>
      <c r="AT337" s="201" t="str">
        <f t="shared" si="130"/>
        <v/>
      </c>
    </row>
    <row r="338" spans="2:46" ht="15" customHeight="1" thickBot="1" x14ac:dyDescent="0.35">
      <c r="B338" s="202" t="str">
        <f t="shared" si="110"/>
        <v/>
      </c>
      <c r="C338" s="308" t="str">
        <f t="shared" si="111"/>
        <v/>
      </c>
      <c r="D338" s="27"/>
      <c r="E338" s="309" t="str">
        <f t="shared" si="112"/>
        <v/>
      </c>
      <c r="F338" s="9"/>
      <c r="G338" s="9"/>
      <c r="H338" s="310" t="str">
        <f t="shared" si="113"/>
        <v/>
      </c>
      <c r="I338" s="310" t="str">
        <f t="shared" si="114"/>
        <v xml:space="preserve">  </v>
      </c>
      <c r="J338" s="311" t="str">
        <f t="shared" si="115"/>
        <v/>
      </c>
      <c r="K338" s="312" t="str">
        <f t="shared" si="116"/>
        <v xml:space="preserve"> </v>
      </c>
      <c r="L338" s="312" t="str">
        <f t="shared" si="117"/>
        <v/>
      </c>
      <c r="M338" s="312" t="str">
        <f t="shared" si="118"/>
        <v/>
      </c>
      <c r="N338" s="313" t="str">
        <f t="shared" si="119"/>
        <v/>
      </c>
      <c r="O338" s="314" t="str">
        <f t="shared" si="120"/>
        <v/>
      </c>
      <c r="P338" s="315" t="str">
        <f t="shared" si="121"/>
        <v/>
      </c>
      <c r="Q338" s="316" t="str">
        <f t="shared" si="122"/>
        <v/>
      </c>
      <c r="R338" s="10" t="str">
        <f t="shared" si="123"/>
        <v/>
      </c>
      <c r="S338" s="310" t="str">
        <f t="shared" si="124"/>
        <v/>
      </c>
      <c r="T338" s="9"/>
      <c r="U338" s="8"/>
      <c r="V338" s="197" t="str">
        <f>IF(E338="","",ProjTvdAtBit(E338,F338,G338,H338,D338,W338,X338))</f>
        <v/>
      </c>
      <c r="W338" s="317" t="str">
        <f>IF(E338="","",ProjIncAtBit(F338,J338,C338,M338,AJ338,AK338,AI338,$U$13:$U$505))</f>
        <v/>
      </c>
      <c r="X338" s="412" t="str">
        <f>IF(E338="","",ProjAzmAtBit(F338,G338,J338,C338,M338,AJ338,AK338,N338,O338,AI338,$U$13:$U$505))</f>
        <v/>
      </c>
      <c r="Y338" s="569"/>
      <c r="Z338" s="571"/>
      <c r="AA338" s="478" t="str">
        <f t="shared" si="125"/>
        <v/>
      </c>
      <c r="AB338" s="479" t="str">
        <f t="shared" si="126"/>
        <v/>
      </c>
      <c r="AC338" s="466"/>
      <c r="AD338" s="471"/>
      <c r="AE338" s="473"/>
      <c r="AI338" s="201" t="str">
        <f>IF(E338="","",ProjRollingMotorOut($Q$13:Q338,$M$13:M338))</f>
        <v/>
      </c>
      <c r="AJ338" s="409">
        <f>IF(OR(E338="",D338=""),0,ProjSlideMetersBetween(E338,D338,$R$13:$R$505,$S$13:$S$505,$U$13:$U$505))</f>
        <v>0</v>
      </c>
      <c r="AK338" s="409" t="str">
        <f>IF(U338="","",ProjParseTF(U338))</f>
        <v/>
      </c>
      <c r="AL338" s="213" t="str">
        <f>IF(E338="","",ProjCumN(AL337,E337,F337,G337,E338,F338,G338,FALSE))</f>
        <v/>
      </c>
      <c r="AM338" s="304" t="str">
        <f>IF(E338="","",ProjCumE(AM337,E337,F337,G337,E338,F338,G338,FALSE))</f>
        <v/>
      </c>
      <c r="AN338" s="303" t="str">
        <f t="shared" si="127"/>
        <v/>
      </c>
      <c r="AO338" s="303" t="str">
        <f>IF(E338="","",ProjActiveTargetMdEx(D338,W338,V338,ProjTargets_MD,ProjTargets_INC,ProjTargets_AZM,ProjTargets_TVD,F338,H338))</f>
        <v/>
      </c>
      <c r="AP338" s="201" t="str">
        <f>IF(OR(E338="",E338&lt;$U$2),"",ProjBitN(E338,F338,G338,AL338,D338,W338,X338))</f>
        <v/>
      </c>
      <c r="AQ338" s="201" t="str">
        <f>IF(OR(E338="",E338&lt;$U$2),"",ProjBitE(E338,F338,G338,AM338,D338,W338,X338))</f>
        <v/>
      </c>
      <c r="AR338" s="201" t="str">
        <f t="shared" si="128"/>
        <v/>
      </c>
      <c r="AS338" s="201" t="str">
        <f t="shared" si="129"/>
        <v/>
      </c>
      <c r="AT338" s="201" t="str">
        <f t="shared" si="130"/>
        <v/>
      </c>
    </row>
    <row r="339" spans="2:46" ht="15" customHeight="1" thickBot="1" x14ac:dyDescent="0.35">
      <c r="B339" s="202" t="str">
        <f t="shared" si="110"/>
        <v/>
      </c>
      <c r="C339" s="308" t="str">
        <f t="shared" si="111"/>
        <v/>
      </c>
      <c r="D339" s="27"/>
      <c r="E339" s="309" t="str">
        <f t="shared" si="112"/>
        <v/>
      </c>
      <c r="F339" s="9"/>
      <c r="G339" s="9"/>
      <c r="H339" s="310" t="str">
        <f t="shared" si="113"/>
        <v/>
      </c>
      <c r="I339" s="310" t="str">
        <f t="shared" si="114"/>
        <v xml:space="preserve">  </v>
      </c>
      <c r="J339" s="311" t="str">
        <f t="shared" si="115"/>
        <v/>
      </c>
      <c r="K339" s="312" t="str">
        <f t="shared" si="116"/>
        <v xml:space="preserve"> </v>
      </c>
      <c r="L339" s="312" t="str">
        <f t="shared" si="117"/>
        <v/>
      </c>
      <c r="M339" s="312" t="str">
        <f t="shared" si="118"/>
        <v/>
      </c>
      <c r="N339" s="313" t="str">
        <f t="shared" si="119"/>
        <v/>
      </c>
      <c r="O339" s="314" t="str">
        <f t="shared" si="120"/>
        <v/>
      </c>
      <c r="P339" s="315" t="str">
        <f t="shared" si="121"/>
        <v/>
      </c>
      <c r="Q339" s="316" t="str">
        <f t="shared" si="122"/>
        <v/>
      </c>
      <c r="R339" s="10" t="str">
        <f t="shared" si="123"/>
        <v/>
      </c>
      <c r="S339" s="310" t="str">
        <f t="shared" si="124"/>
        <v/>
      </c>
      <c r="T339" s="9"/>
      <c r="U339" s="8"/>
      <c r="V339" s="197" t="str">
        <f>IF(E339="","",ProjTvdAtBit(E339,F339,G339,H339,D339,W339,X339))</f>
        <v/>
      </c>
      <c r="W339" s="317" t="str">
        <f>IF(E339="","",ProjIncAtBit(F339,J339,C339,M339,AJ339,AK339,AI339,$U$13:$U$505))</f>
        <v/>
      </c>
      <c r="X339" s="412" t="str">
        <f>IF(E339="","",ProjAzmAtBit(F339,G339,J339,C339,M339,AJ339,AK339,N339,O339,AI339,$U$13:$U$505))</f>
        <v/>
      </c>
      <c r="Y339" s="569"/>
      <c r="Z339" s="571"/>
      <c r="AA339" s="478" t="str">
        <f t="shared" si="125"/>
        <v/>
      </c>
      <c r="AB339" s="479" t="str">
        <f t="shared" si="126"/>
        <v/>
      </c>
      <c r="AC339" s="466"/>
      <c r="AD339" s="471"/>
      <c r="AE339" s="473"/>
      <c r="AI339" s="201" t="str">
        <f>IF(E339="","",ProjRollingMotorOut($Q$13:Q339,$M$13:M339))</f>
        <v/>
      </c>
      <c r="AJ339" s="409">
        <f>IF(OR(E339="",D339=""),0,ProjSlideMetersBetween(E339,D339,$R$13:$R$505,$S$13:$S$505,$U$13:$U$505))</f>
        <v>0</v>
      </c>
      <c r="AK339" s="409" t="str">
        <f>IF(U339="","",ProjParseTF(U339))</f>
        <v/>
      </c>
      <c r="AL339" s="213" t="str">
        <f>IF(E339="","",ProjCumN(AL338,E338,F338,G338,E339,F339,G339,FALSE))</f>
        <v/>
      </c>
      <c r="AM339" s="304" t="str">
        <f>IF(E339="","",ProjCumE(AM338,E338,F338,G338,E339,F339,G339,FALSE))</f>
        <v/>
      </c>
      <c r="AN339" s="303" t="str">
        <f t="shared" si="127"/>
        <v/>
      </c>
      <c r="AO339" s="303" t="str">
        <f>IF(E339="","",ProjActiveTargetMdEx(D339,W339,V339,ProjTargets_MD,ProjTargets_INC,ProjTargets_AZM,ProjTargets_TVD,F339,H339))</f>
        <v/>
      </c>
      <c r="AP339" s="201" t="str">
        <f>IF(OR(E339="",E339&lt;$U$2),"",ProjBitN(E339,F339,G339,AL339,D339,W339,X339))</f>
        <v/>
      </c>
      <c r="AQ339" s="201" t="str">
        <f>IF(OR(E339="",E339&lt;$U$2),"",ProjBitE(E339,F339,G339,AM339,D339,W339,X339))</f>
        <v/>
      </c>
      <c r="AR339" s="201" t="str">
        <f t="shared" si="128"/>
        <v/>
      </c>
      <c r="AS339" s="201" t="str">
        <f t="shared" si="129"/>
        <v/>
      </c>
      <c r="AT339" s="201" t="str">
        <f t="shared" si="130"/>
        <v/>
      </c>
    </row>
    <row r="340" spans="2:46" ht="15" customHeight="1" thickBot="1" x14ac:dyDescent="0.35">
      <c r="B340" s="202" t="str">
        <f t="shared" si="110"/>
        <v/>
      </c>
      <c r="C340" s="308" t="str">
        <f t="shared" si="111"/>
        <v/>
      </c>
      <c r="D340" s="27"/>
      <c r="E340" s="309" t="str">
        <f t="shared" si="112"/>
        <v/>
      </c>
      <c r="F340" s="9"/>
      <c r="G340" s="9"/>
      <c r="H340" s="310" t="str">
        <f t="shared" si="113"/>
        <v/>
      </c>
      <c r="I340" s="310" t="str">
        <f t="shared" si="114"/>
        <v xml:space="preserve">  </v>
      </c>
      <c r="J340" s="311" t="str">
        <f t="shared" si="115"/>
        <v/>
      </c>
      <c r="K340" s="312" t="str">
        <f t="shared" si="116"/>
        <v xml:space="preserve"> </v>
      </c>
      <c r="L340" s="312" t="str">
        <f t="shared" si="117"/>
        <v/>
      </c>
      <c r="M340" s="312" t="str">
        <f t="shared" si="118"/>
        <v/>
      </c>
      <c r="N340" s="313" t="str">
        <f t="shared" si="119"/>
        <v/>
      </c>
      <c r="O340" s="314" t="str">
        <f t="shared" si="120"/>
        <v/>
      </c>
      <c r="P340" s="315" t="str">
        <f t="shared" si="121"/>
        <v/>
      </c>
      <c r="Q340" s="316" t="str">
        <f t="shared" si="122"/>
        <v/>
      </c>
      <c r="R340" s="10" t="str">
        <f t="shared" si="123"/>
        <v/>
      </c>
      <c r="S340" s="310" t="str">
        <f t="shared" si="124"/>
        <v/>
      </c>
      <c r="T340" s="9"/>
      <c r="U340" s="8"/>
      <c r="V340" s="197" t="str">
        <f>IF(E340="","",ProjTvdAtBit(E340,F340,G340,H340,D340,W340,X340))</f>
        <v/>
      </c>
      <c r="W340" s="317" t="str">
        <f>IF(E340="","",ProjIncAtBit(F340,J340,C340,M340,AJ340,AK340,AI340,$U$13:$U$505))</f>
        <v/>
      </c>
      <c r="X340" s="412" t="str">
        <f>IF(E340="","",ProjAzmAtBit(F340,G340,J340,C340,M340,AJ340,AK340,N340,O340,AI340,$U$13:$U$505))</f>
        <v/>
      </c>
      <c r="Y340" s="569"/>
      <c r="Z340" s="571"/>
      <c r="AA340" s="478" t="str">
        <f t="shared" si="125"/>
        <v/>
      </c>
      <c r="AB340" s="479" t="str">
        <f t="shared" si="126"/>
        <v/>
      </c>
      <c r="AC340" s="466"/>
      <c r="AD340" s="471"/>
      <c r="AE340" s="473"/>
      <c r="AI340" s="201" t="str">
        <f>IF(E340="","",ProjRollingMotorOut($Q$13:Q340,$M$13:M340))</f>
        <v/>
      </c>
      <c r="AJ340" s="409">
        <f>IF(OR(E340="",D340=""),0,ProjSlideMetersBetween(E340,D340,$R$13:$R$505,$S$13:$S$505,$U$13:$U$505))</f>
        <v>0</v>
      </c>
      <c r="AK340" s="409" t="str">
        <f>IF(U340="","",ProjParseTF(U340))</f>
        <v/>
      </c>
      <c r="AL340" s="213" t="str">
        <f>IF(E340="","",ProjCumN(AL339,E339,F339,G339,E340,F340,G340,FALSE))</f>
        <v/>
      </c>
      <c r="AM340" s="304" t="str">
        <f>IF(E340="","",ProjCumE(AM339,E339,F339,G339,E340,F340,G340,FALSE))</f>
        <v/>
      </c>
      <c r="AN340" s="303" t="str">
        <f t="shared" si="127"/>
        <v/>
      </c>
      <c r="AO340" s="303" t="str">
        <f>IF(E340="","",ProjActiveTargetMdEx(D340,W340,V340,ProjTargets_MD,ProjTargets_INC,ProjTargets_AZM,ProjTargets_TVD,F340,H340))</f>
        <v/>
      </c>
      <c r="AP340" s="201" t="str">
        <f>IF(OR(E340="",E340&lt;$U$2),"",ProjBitN(E340,F340,G340,AL340,D340,W340,X340))</f>
        <v/>
      </c>
      <c r="AQ340" s="201" t="str">
        <f>IF(OR(E340="",E340&lt;$U$2),"",ProjBitE(E340,F340,G340,AM340,D340,W340,X340))</f>
        <v/>
      </c>
      <c r="AR340" s="201" t="str">
        <f t="shared" si="128"/>
        <v/>
      </c>
      <c r="AS340" s="201" t="str">
        <f t="shared" si="129"/>
        <v/>
      </c>
      <c r="AT340" s="201" t="str">
        <f t="shared" si="130"/>
        <v/>
      </c>
    </row>
    <row r="341" spans="2:46" ht="15" customHeight="1" thickBot="1" x14ac:dyDescent="0.35">
      <c r="B341" s="202" t="str">
        <f t="shared" si="110"/>
        <v/>
      </c>
      <c r="C341" s="308" t="str">
        <f t="shared" si="111"/>
        <v/>
      </c>
      <c r="D341" s="27"/>
      <c r="E341" s="309" t="str">
        <f t="shared" si="112"/>
        <v/>
      </c>
      <c r="F341" s="9"/>
      <c r="G341" s="9"/>
      <c r="H341" s="310" t="str">
        <f t="shared" si="113"/>
        <v/>
      </c>
      <c r="I341" s="310" t="str">
        <f t="shared" si="114"/>
        <v xml:space="preserve">  </v>
      </c>
      <c r="J341" s="311" t="str">
        <f t="shared" si="115"/>
        <v/>
      </c>
      <c r="K341" s="312" t="str">
        <f t="shared" si="116"/>
        <v xml:space="preserve"> </v>
      </c>
      <c r="L341" s="312" t="str">
        <f t="shared" si="117"/>
        <v/>
      </c>
      <c r="M341" s="312" t="str">
        <f t="shared" si="118"/>
        <v/>
      </c>
      <c r="N341" s="313" t="str">
        <f t="shared" si="119"/>
        <v/>
      </c>
      <c r="O341" s="314" t="str">
        <f t="shared" si="120"/>
        <v/>
      </c>
      <c r="P341" s="315" t="str">
        <f t="shared" si="121"/>
        <v/>
      </c>
      <c r="Q341" s="316" t="str">
        <f t="shared" si="122"/>
        <v/>
      </c>
      <c r="R341" s="10" t="str">
        <f t="shared" si="123"/>
        <v/>
      </c>
      <c r="S341" s="310" t="str">
        <f t="shared" si="124"/>
        <v/>
      </c>
      <c r="T341" s="9"/>
      <c r="U341" s="8"/>
      <c r="V341" s="197" t="str">
        <f>IF(E341="","",ProjTvdAtBit(E341,F341,G341,H341,D341,W341,X341))</f>
        <v/>
      </c>
      <c r="W341" s="317" t="str">
        <f>IF(E341="","",ProjIncAtBit(F341,J341,C341,M341,AJ341,AK341,AI341,$U$13:$U$505))</f>
        <v/>
      </c>
      <c r="X341" s="412" t="str">
        <f>IF(E341="","",ProjAzmAtBit(F341,G341,J341,C341,M341,AJ341,AK341,N341,O341,AI341,$U$13:$U$505))</f>
        <v/>
      </c>
      <c r="Y341" s="569"/>
      <c r="Z341" s="571"/>
      <c r="AA341" s="478" t="str">
        <f t="shared" si="125"/>
        <v/>
      </c>
      <c r="AB341" s="479" t="str">
        <f t="shared" si="126"/>
        <v/>
      </c>
      <c r="AC341" s="466"/>
      <c r="AD341" s="471"/>
      <c r="AE341" s="473"/>
      <c r="AI341" s="201" t="str">
        <f>IF(E341="","",ProjRollingMotorOut($Q$13:Q341,$M$13:M341))</f>
        <v/>
      </c>
      <c r="AJ341" s="409">
        <f>IF(OR(E341="",D341=""),0,ProjSlideMetersBetween(E341,D341,$R$13:$R$505,$S$13:$S$505,$U$13:$U$505))</f>
        <v>0</v>
      </c>
      <c r="AK341" s="409" t="str">
        <f>IF(U341="","",ProjParseTF(U341))</f>
        <v/>
      </c>
      <c r="AL341" s="213" t="str">
        <f>IF(E341="","",ProjCumN(AL340,E340,F340,G340,E341,F341,G341,FALSE))</f>
        <v/>
      </c>
      <c r="AM341" s="304" t="str">
        <f>IF(E341="","",ProjCumE(AM340,E340,F340,G340,E341,F341,G341,FALSE))</f>
        <v/>
      </c>
      <c r="AN341" s="303" t="str">
        <f t="shared" si="127"/>
        <v/>
      </c>
      <c r="AO341" s="303" t="str">
        <f>IF(E341="","",ProjActiveTargetMdEx(D341,W341,V341,ProjTargets_MD,ProjTargets_INC,ProjTargets_AZM,ProjTargets_TVD,F341,H341))</f>
        <v/>
      </c>
      <c r="AP341" s="201" t="str">
        <f>IF(OR(E341="",E341&lt;$U$2),"",ProjBitN(E341,F341,G341,AL341,D341,W341,X341))</f>
        <v/>
      </c>
      <c r="AQ341" s="201" t="str">
        <f>IF(OR(E341="",E341&lt;$U$2),"",ProjBitE(E341,F341,G341,AM341,D341,W341,X341))</f>
        <v/>
      </c>
      <c r="AR341" s="201" t="str">
        <f t="shared" si="128"/>
        <v/>
      </c>
      <c r="AS341" s="201" t="str">
        <f t="shared" si="129"/>
        <v/>
      </c>
      <c r="AT341" s="201" t="str">
        <f t="shared" si="130"/>
        <v/>
      </c>
    </row>
    <row r="342" spans="2:46" ht="15" customHeight="1" thickBot="1" x14ac:dyDescent="0.35">
      <c r="B342" s="202" t="str">
        <f t="shared" si="110"/>
        <v/>
      </c>
      <c r="C342" s="308" t="str">
        <f t="shared" si="111"/>
        <v/>
      </c>
      <c r="D342" s="27"/>
      <c r="E342" s="309" t="str">
        <f t="shared" si="112"/>
        <v/>
      </c>
      <c r="F342" s="9"/>
      <c r="G342" s="9"/>
      <c r="H342" s="310" t="str">
        <f t="shared" si="113"/>
        <v/>
      </c>
      <c r="I342" s="310" t="str">
        <f t="shared" si="114"/>
        <v xml:space="preserve">  </v>
      </c>
      <c r="J342" s="311" t="str">
        <f t="shared" si="115"/>
        <v/>
      </c>
      <c r="K342" s="312" t="str">
        <f t="shared" si="116"/>
        <v xml:space="preserve"> </v>
      </c>
      <c r="L342" s="312" t="str">
        <f t="shared" si="117"/>
        <v/>
      </c>
      <c r="M342" s="312" t="str">
        <f t="shared" si="118"/>
        <v/>
      </c>
      <c r="N342" s="313" t="str">
        <f t="shared" si="119"/>
        <v/>
      </c>
      <c r="O342" s="314" t="str">
        <f t="shared" si="120"/>
        <v/>
      </c>
      <c r="P342" s="315" t="str">
        <f t="shared" si="121"/>
        <v/>
      </c>
      <c r="Q342" s="316" t="str">
        <f t="shared" si="122"/>
        <v/>
      </c>
      <c r="R342" s="10" t="str">
        <f t="shared" si="123"/>
        <v/>
      </c>
      <c r="S342" s="310" t="str">
        <f t="shared" si="124"/>
        <v/>
      </c>
      <c r="T342" s="9"/>
      <c r="U342" s="8"/>
      <c r="V342" s="197" t="str">
        <f>IF(E342="","",ProjTvdAtBit(E342,F342,G342,H342,D342,W342,X342))</f>
        <v/>
      </c>
      <c r="W342" s="317" t="str">
        <f>IF(E342="","",ProjIncAtBit(F342,J342,C342,M342,AJ342,AK342,AI342,$U$13:$U$505))</f>
        <v/>
      </c>
      <c r="X342" s="412" t="str">
        <f>IF(E342="","",ProjAzmAtBit(F342,G342,J342,C342,M342,AJ342,AK342,N342,O342,AI342,$U$13:$U$505))</f>
        <v/>
      </c>
      <c r="Y342" s="569"/>
      <c r="Z342" s="571"/>
      <c r="AA342" s="478" t="str">
        <f t="shared" si="125"/>
        <v/>
      </c>
      <c r="AB342" s="479" t="str">
        <f t="shared" si="126"/>
        <v/>
      </c>
      <c r="AC342" s="466"/>
      <c r="AD342" s="471"/>
      <c r="AE342" s="473"/>
      <c r="AI342" s="201" t="str">
        <f>IF(E342="","",ProjRollingMotorOut($Q$13:Q342,$M$13:M342))</f>
        <v/>
      </c>
      <c r="AJ342" s="409">
        <f>IF(OR(E342="",D342=""),0,ProjSlideMetersBetween(E342,D342,$R$13:$R$505,$S$13:$S$505,$U$13:$U$505))</f>
        <v>0</v>
      </c>
      <c r="AK342" s="409" t="str">
        <f>IF(U342="","",ProjParseTF(U342))</f>
        <v/>
      </c>
      <c r="AL342" s="213" t="str">
        <f>IF(E342="","",ProjCumN(AL341,E341,F341,G341,E342,F342,G342,FALSE))</f>
        <v/>
      </c>
      <c r="AM342" s="304" t="str">
        <f>IF(E342="","",ProjCumE(AM341,E341,F341,G341,E342,F342,G342,FALSE))</f>
        <v/>
      </c>
      <c r="AN342" s="303" t="str">
        <f t="shared" si="127"/>
        <v/>
      </c>
      <c r="AO342" s="303" t="str">
        <f>IF(E342="","",ProjActiveTargetMdEx(D342,W342,V342,ProjTargets_MD,ProjTargets_INC,ProjTargets_AZM,ProjTargets_TVD,F342,H342))</f>
        <v/>
      </c>
      <c r="AP342" s="201" t="str">
        <f>IF(OR(E342="",E342&lt;$U$2),"",ProjBitN(E342,F342,G342,AL342,D342,W342,X342))</f>
        <v/>
      </c>
      <c r="AQ342" s="201" t="str">
        <f>IF(OR(E342="",E342&lt;$U$2),"",ProjBitE(E342,F342,G342,AM342,D342,W342,X342))</f>
        <v/>
      </c>
      <c r="AR342" s="201" t="str">
        <f t="shared" si="128"/>
        <v/>
      </c>
      <c r="AS342" s="201" t="str">
        <f t="shared" si="129"/>
        <v/>
      </c>
      <c r="AT342" s="201" t="str">
        <f t="shared" si="130"/>
        <v/>
      </c>
    </row>
    <row r="343" spans="2:46" ht="15" customHeight="1" thickBot="1" x14ac:dyDescent="0.35">
      <c r="B343" s="202" t="str">
        <f t="shared" si="110"/>
        <v/>
      </c>
      <c r="C343" s="308" t="str">
        <f t="shared" si="111"/>
        <v/>
      </c>
      <c r="D343" s="27"/>
      <c r="E343" s="309" t="str">
        <f t="shared" si="112"/>
        <v/>
      </c>
      <c r="F343" s="9"/>
      <c r="G343" s="9"/>
      <c r="H343" s="310" t="str">
        <f t="shared" si="113"/>
        <v/>
      </c>
      <c r="I343" s="310" t="str">
        <f t="shared" si="114"/>
        <v xml:space="preserve">  </v>
      </c>
      <c r="J343" s="311" t="str">
        <f t="shared" si="115"/>
        <v/>
      </c>
      <c r="K343" s="312" t="str">
        <f t="shared" si="116"/>
        <v xml:space="preserve"> </v>
      </c>
      <c r="L343" s="312" t="str">
        <f t="shared" si="117"/>
        <v/>
      </c>
      <c r="M343" s="312" t="str">
        <f t="shared" si="118"/>
        <v/>
      </c>
      <c r="N343" s="313" t="str">
        <f t="shared" si="119"/>
        <v/>
      </c>
      <c r="O343" s="314" t="str">
        <f t="shared" si="120"/>
        <v/>
      </c>
      <c r="P343" s="315" t="str">
        <f t="shared" si="121"/>
        <v/>
      </c>
      <c r="Q343" s="316" t="str">
        <f t="shared" si="122"/>
        <v/>
      </c>
      <c r="R343" s="10" t="str">
        <f t="shared" si="123"/>
        <v/>
      </c>
      <c r="S343" s="310" t="str">
        <f t="shared" si="124"/>
        <v/>
      </c>
      <c r="T343" s="9"/>
      <c r="U343" s="8"/>
      <c r="V343" s="197" t="str">
        <f>IF(E343="","",ProjTvdAtBit(E343,F343,G343,H343,D343,W343,X343))</f>
        <v/>
      </c>
      <c r="W343" s="317" t="str">
        <f>IF(E343="","",ProjIncAtBit(F343,J343,C343,M343,AJ343,AK343,AI343,$U$13:$U$505))</f>
        <v/>
      </c>
      <c r="X343" s="412" t="str">
        <f>IF(E343="","",ProjAzmAtBit(F343,G343,J343,C343,M343,AJ343,AK343,N343,O343,AI343,$U$13:$U$505))</f>
        <v/>
      </c>
      <c r="Y343" s="569"/>
      <c r="Z343" s="571"/>
      <c r="AA343" s="478" t="str">
        <f t="shared" si="125"/>
        <v/>
      </c>
      <c r="AB343" s="479" t="str">
        <f t="shared" si="126"/>
        <v/>
      </c>
      <c r="AC343" s="466"/>
      <c r="AD343" s="471"/>
      <c r="AE343" s="473"/>
      <c r="AI343" s="201" t="str">
        <f>IF(E343="","",ProjRollingMotorOut($Q$13:Q343,$M$13:M343))</f>
        <v/>
      </c>
      <c r="AJ343" s="409">
        <f>IF(OR(E343="",D343=""),0,ProjSlideMetersBetween(E343,D343,$R$13:$R$505,$S$13:$S$505,$U$13:$U$505))</f>
        <v>0</v>
      </c>
      <c r="AK343" s="409" t="str">
        <f>IF(U343="","",ProjParseTF(U343))</f>
        <v/>
      </c>
      <c r="AL343" s="213" t="str">
        <f>IF(E343="","",ProjCumN(AL342,E342,F342,G342,E343,F343,G343,FALSE))</f>
        <v/>
      </c>
      <c r="AM343" s="304" t="str">
        <f>IF(E343="","",ProjCumE(AM342,E342,F342,G342,E343,F343,G343,FALSE))</f>
        <v/>
      </c>
      <c r="AN343" s="303" t="str">
        <f t="shared" si="127"/>
        <v/>
      </c>
      <c r="AO343" s="303" t="str">
        <f>IF(E343="","",ProjActiveTargetMdEx(D343,W343,V343,ProjTargets_MD,ProjTargets_INC,ProjTargets_AZM,ProjTargets_TVD,F343,H343))</f>
        <v/>
      </c>
      <c r="AP343" s="201" t="str">
        <f>IF(OR(E343="",E343&lt;$U$2),"",ProjBitN(E343,F343,G343,AL343,D343,W343,X343))</f>
        <v/>
      </c>
      <c r="AQ343" s="201" t="str">
        <f>IF(OR(E343="",E343&lt;$U$2),"",ProjBitE(E343,F343,G343,AM343,D343,W343,X343))</f>
        <v/>
      </c>
      <c r="AR343" s="201" t="str">
        <f t="shared" si="128"/>
        <v/>
      </c>
      <c r="AS343" s="201" t="str">
        <f t="shared" si="129"/>
        <v/>
      </c>
      <c r="AT343" s="201" t="str">
        <f t="shared" si="130"/>
        <v/>
      </c>
    </row>
    <row r="344" spans="2:46" ht="15" customHeight="1" thickBot="1" x14ac:dyDescent="0.35">
      <c r="B344" s="202" t="str">
        <f t="shared" si="110"/>
        <v/>
      </c>
      <c r="C344" s="308" t="str">
        <f t="shared" si="111"/>
        <v/>
      </c>
      <c r="D344" s="27"/>
      <c r="E344" s="309" t="str">
        <f t="shared" si="112"/>
        <v/>
      </c>
      <c r="F344" s="9"/>
      <c r="G344" s="9"/>
      <c r="H344" s="310" t="str">
        <f t="shared" si="113"/>
        <v/>
      </c>
      <c r="I344" s="310" t="str">
        <f t="shared" si="114"/>
        <v xml:space="preserve">  </v>
      </c>
      <c r="J344" s="311" t="str">
        <f t="shared" si="115"/>
        <v/>
      </c>
      <c r="K344" s="312" t="str">
        <f t="shared" si="116"/>
        <v xml:space="preserve"> </v>
      </c>
      <c r="L344" s="312" t="str">
        <f t="shared" si="117"/>
        <v/>
      </c>
      <c r="M344" s="312" t="str">
        <f t="shared" si="118"/>
        <v/>
      </c>
      <c r="N344" s="313" t="str">
        <f t="shared" si="119"/>
        <v/>
      </c>
      <c r="O344" s="314" t="str">
        <f t="shared" si="120"/>
        <v/>
      </c>
      <c r="P344" s="315" t="str">
        <f t="shared" si="121"/>
        <v/>
      </c>
      <c r="Q344" s="316" t="str">
        <f t="shared" si="122"/>
        <v/>
      </c>
      <c r="R344" s="10" t="str">
        <f t="shared" si="123"/>
        <v/>
      </c>
      <c r="S344" s="310" t="str">
        <f t="shared" si="124"/>
        <v/>
      </c>
      <c r="T344" s="9"/>
      <c r="U344" s="8"/>
      <c r="V344" s="197" t="str">
        <f>IF(E344="","",ProjTvdAtBit(E344,F344,G344,H344,D344,W344,X344))</f>
        <v/>
      </c>
      <c r="W344" s="317" t="str">
        <f>IF(E344="","",ProjIncAtBit(F344,J344,C344,M344,AJ344,AK344,AI344,$U$13:$U$505))</f>
        <v/>
      </c>
      <c r="X344" s="412" t="str">
        <f>IF(E344="","",ProjAzmAtBit(F344,G344,J344,C344,M344,AJ344,AK344,N344,O344,AI344,$U$13:$U$505))</f>
        <v/>
      </c>
      <c r="Y344" s="569"/>
      <c r="Z344" s="571"/>
      <c r="AA344" s="478" t="str">
        <f t="shared" si="125"/>
        <v/>
      </c>
      <c r="AB344" s="479" t="str">
        <f t="shared" si="126"/>
        <v/>
      </c>
      <c r="AC344" s="466"/>
      <c r="AD344" s="471"/>
      <c r="AE344" s="473"/>
      <c r="AI344" s="201" t="str">
        <f>IF(E344="","",ProjRollingMotorOut($Q$13:Q344,$M$13:M344))</f>
        <v/>
      </c>
      <c r="AJ344" s="409">
        <f>IF(OR(E344="",D344=""),0,ProjSlideMetersBetween(E344,D344,$R$13:$R$505,$S$13:$S$505,$U$13:$U$505))</f>
        <v>0</v>
      </c>
      <c r="AK344" s="409" t="str">
        <f>IF(U344="","",ProjParseTF(U344))</f>
        <v/>
      </c>
      <c r="AL344" s="213" t="str">
        <f>IF(E344="","",ProjCumN(AL343,E343,F343,G343,E344,F344,G344,FALSE))</f>
        <v/>
      </c>
      <c r="AM344" s="304" t="str">
        <f>IF(E344="","",ProjCumE(AM343,E343,F343,G343,E344,F344,G344,FALSE))</f>
        <v/>
      </c>
      <c r="AN344" s="303" t="str">
        <f t="shared" si="127"/>
        <v/>
      </c>
      <c r="AO344" s="303" t="str">
        <f>IF(E344="","",ProjActiveTargetMdEx(D344,W344,V344,ProjTargets_MD,ProjTargets_INC,ProjTargets_AZM,ProjTargets_TVD,F344,H344))</f>
        <v/>
      </c>
      <c r="AP344" s="201" t="str">
        <f>IF(OR(E344="",E344&lt;$U$2),"",ProjBitN(E344,F344,G344,AL344,D344,W344,X344))</f>
        <v/>
      </c>
      <c r="AQ344" s="201" t="str">
        <f>IF(OR(E344="",E344&lt;$U$2),"",ProjBitE(E344,F344,G344,AM344,D344,W344,X344))</f>
        <v/>
      </c>
      <c r="AR344" s="201" t="str">
        <f t="shared" si="128"/>
        <v/>
      </c>
      <c r="AS344" s="201" t="str">
        <f t="shared" si="129"/>
        <v/>
      </c>
      <c r="AT344" s="201" t="str">
        <f t="shared" si="130"/>
        <v/>
      </c>
    </row>
    <row r="345" spans="2:46" ht="15" customHeight="1" thickBot="1" x14ac:dyDescent="0.35">
      <c r="B345" s="202" t="str">
        <f t="shared" si="110"/>
        <v/>
      </c>
      <c r="C345" s="308" t="str">
        <f t="shared" si="111"/>
        <v/>
      </c>
      <c r="D345" s="27"/>
      <c r="E345" s="309" t="str">
        <f t="shared" si="112"/>
        <v/>
      </c>
      <c r="F345" s="9"/>
      <c r="G345" s="9"/>
      <c r="H345" s="310" t="str">
        <f t="shared" si="113"/>
        <v/>
      </c>
      <c r="I345" s="310" t="str">
        <f t="shared" si="114"/>
        <v xml:space="preserve">  </v>
      </c>
      <c r="J345" s="311" t="str">
        <f t="shared" si="115"/>
        <v/>
      </c>
      <c r="K345" s="312" t="str">
        <f t="shared" si="116"/>
        <v xml:space="preserve"> </v>
      </c>
      <c r="L345" s="312" t="str">
        <f t="shared" si="117"/>
        <v/>
      </c>
      <c r="M345" s="312" t="str">
        <f t="shared" si="118"/>
        <v/>
      </c>
      <c r="N345" s="313" t="str">
        <f t="shared" si="119"/>
        <v/>
      </c>
      <c r="O345" s="314" t="str">
        <f t="shared" si="120"/>
        <v/>
      </c>
      <c r="P345" s="315" t="str">
        <f t="shared" si="121"/>
        <v/>
      </c>
      <c r="Q345" s="316" t="str">
        <f t="shared" si="122"/>
        <v/>
      </c>
      <c r="R345" s="10" t="str">
        <f t="shared" si="123"/>
        <v/>
      </c>
      <c r="S345" s="310" t="str">
        <f t="shared" si="124"/>
        <v/>
      </c>
      <c r="T345" s="9"/>
      <c r="U345" s="8"/>
      <c r="V345" s="197" t="str">
        <f>IF(E345="","",ProjTvdAtBit(E345,F345,G345,H345,D345,W345,X345))</f>
        <v/>
      </c>
      <c r="W345" s="317" t="str">
        <f>IF(E345="","",ProjIncAtBit(F345,J345,C345,M345,AJ345,AK345,AI345,$U$13:$U$505))</f>
        <v/>
      </c>
      <c r="X345" s="412" t="str">
        <f>IF(E345="","",ProjAzmAtBit(F345,G345,J345,C345,M345,AJ345,AK345,N345,O345,AI345,$U$13:$U$505))</f>
        <v/>
      </c>
      <c r="Y345" s="569"/>
      <c r="Z345" s="571"/>
      <c r="AA345" s="478" t="str">
        <f t="shared" si="125"/>
        <v/>
      </c>
      <c r="AB345" s="479" t="str">
        <f t="shared" si="126"/>
        <v/>
      </c>
      <c r="AC345" s="466"/>
      <c r="AD345" s="471"/>
      <c r="AE345" s="473"/>
      <c r="AI345" s="201" t="str">
        <f>IF(E345="","",ProjRollingMotorOut($Q$13:Q345,$M$13:M345))</f>
        <v/>
      </c>
      <c r="AJ345" s="409">
        <f>IF(OR(E345="",D345=""),0,ProjSlideMetersBetween(E345,D345,$R$13:$R$505,$S$13:$S$505,$U$13:$U$505))</f>
        <v>0</v>
      </c>
      <c r="AK345" s="409" t="str">
        <f>IF(U345="","",ProjParseTF(U345))</f>
        <v/>
      </c>
      <c r="AL345" s="213" t="str">
        <f>IF(E345="","",ProjCumN(AL344,E344,F344,G344,E345,F345,G345,FALSE))</f>
        <v/>
      </c>
      <c r="AM345" s="304" t="str">
        <f>IF(E345="","",ProjCumE(AM344,E344,F344,G344,E345,F345,G345,FALSE))</f>
        <v/>
      </c>
      <c r="AN345" s="303" t="str">
        <f t="shared" si="127"/>
        <v/>
      </c>
      <c r="AO345" s="303" t="str">
        <f>IF(E345="","",ProjActiveTargetMdEx(D345,W345,V345,ProjTargets_MD,ProjTargets_INC,ProjTargets_AZM,ProjTargets_TVD,F345,H345))</f>
        <v/>
      </c>
      <c r="AP345" s="201" t="str">
        <f>IF(OR(E345="",E345&lt;$U$2),"",ProjBitN(E345,F345,G345,AL345,D345,W345,X345))</f>
        <v/>
      </c>
      <c r="AQ345" s="201" t="str">
        <f>IF(OR(E345="",E345&lt;$U$2),"",ProjBitE(E345,F345,G345,AM345,D345,W345,X345))</f>
        <v/>
      </c>
      <c r="AR345" s="201" t="str">
        <f t="shared" si="128"/>
        <v/>
      </c>
      <c r="AS345" s="201" t="str">
        <f t="shared" si="129"/>
        <v/>
      </c>
      <c r="AT345" s="201" t="str">
        <f t="shared" si="130"/>
        <v/>
      </c>
    </row>
    <row r="346" spans="2:46" ht="15" customHeight="1" thickBot="1" x14ac:dyDescent="0.35">
      <c r="B346" s="202" t="str">
        <f t="shared" si="110"/>
        <v/>
      </c>
      <c r="C346" s="308" t="str">
        <f t="shared" si="111"/>
        <v/>
      </c>
      <c r="D346" s="27"/>
      <c r="E346" s="309" t="str">
        <f t="shared" si="112"/>
        <v/>
      </c>
      <c r="F346" s="9"/>
      <c r="G346" s="9"/>
      <c r="H346" s="310" t="str">
        <f t="shared" si="113"/>
        <v/>
      </c>
      <c r="I346" s="310" t="str">
        <f t="shared" si="114"/>
        <v xml:space="preserve">  </v>
      </c>
      <c r="J346" s="311" t="str">
        <f t="shared" si="115"/>
        <v/>
      </c>
      <c r="K346" s="312" t="str">
        <f t="shared" si="116"/>
        <v xml:space="preserve"> </v>
      </c>
      <c r="L346" s="312" t="str">
        <f t="shared" si="117"/>
        <v/>
      </c>
      <c r="M346" s="312" t="str">
        <f t="shared" si="118"/>
        <v/>
      </c>
      <c r="N346" s="313" t="str">
        <f t="shared" si="119"/>
        <v/>
      </c>
      <c r="O346" s="314" t="str">
        <f t="shared" si="120"/>
        <v/>
      </c>
      <c r="P346" s="315" t="str">
        <f t="shared" si="121"/>
        <v/>
      </c>
      <c r="Q346" s="316" t="str">
        <f t="shared" si="122"/>
        <v/>
      </c>
      <c r="R346" s="10" t="str">
        <f t="shared" si="123"/>
        <v/>
      </c>
      <c r="S346" s="310" t="str">
        <f t="shared" si="124"/>
        <v/>
      </c>
      <c r="T346" s="9"/>
      <c r="U346" s="8"/>
      <c r="V346" s="197" t="str">
        <f>IF(E346="","",ProjTvdAtBit(E346,F346,G346,H346,D346,W346,X346))</f>
        <v/>
      </c>
      <c r="W346" s="317" t="str">
        <f>IF(E346="","",ProjIncAtBit(F346,J346,C346,M346,AJ346,AK346,AI346,$U$13:$U$505))</f>
        <v/>
      </c>
      <c r="X346" s="412" t="str">
        <f>IF(E346="","",ProjAzmAtBit(F346,G346,J346,C346,M346,AJ346,AK346,N346,O346,AI346,$U$13:$U$505))</f>
        <v/>
      </c>
      <c r="Y346" s="569"/>
      <c r="Z346" s="571"/>
      <c r="AA346" s="478" t="str">
        <f t="shared" si="125"/>
        <v/>
      </c>
      <c r="AB346" s="479" t="str">
        <f t="shared" si="126"/>
        <v/>
      </c>
      <c r="AC346" s="466"/>
      <c r="AD346" s="471"/>
      <c r="AE346" s="473"/>
      <c r="AI346" s="201" t="str">
        <f>IF(E346="","",ProjRollingMotorOut($Q$13:Q346,$M$13:M346))</f>
        <v/>
      </c>
      <c r="AJ346" s="409">
        <f>IF(OR(E346="",D346=""),0,ProjSlideMetersBetween(E346,D346,$R$13:$R$505,$S$13:$S$505,$U$13:$U$505))</f>
        <v>0</v>
      </c>
      <c r="AK346" s="409" t="str">
        <f>IF(U346="","",ProjParseTF(U346))</f>
        <v/>
      </c>
      <c r="AL346" s="213" t="str">
        <f>IF(E346="","",ProjCumN(AL345,E345,F345,G345,E346,F346,G346,FALSE))</f>
        <v/>
      </c>
      <c r="AM346" s="304" t="str">
        <f>IF(E346="","",ProjCumE(AM345,E345,F345,G345,E346,F346,G346,FALSE))</f>
        <v/>
      </c>
      <c r="AN346" s="303" t="str">
        <f t="shared" si="127"/>
        <v/>
      </c>
      <c r="AO346" s="303" t="str">
        <f>IF(E346="","",ProjActiveTargetMdEx(D346,W346,V346,ProjTargets_MD,ProjTargets_INC,ProjTargets_AZM,ProjTargets_TVD,F346,H346))</f>
        <v/>
      </c>
      <c r="AP346" s="201" t="str">
        <f>IF(OR(E346="",E346&lt;$U$2),"",ProjBitN(E346,F346,G346,AL346,D346,W346,X346))</f>
        <v/>
      </c>
      <c r="AQ346" s="201" t="str">
        <f>IF(OR(E346="",E346&lt;$U$2),"",ProjBitE(E346,F346,G346,AM346,D346,W346,X346))</f>
        <v/>
      </c>
      <c r="AR346" s="201" t="str">
        <f t="shared" si="128"/>
        <v/>
      </c>
      <c r="AS346" s="201" t="str">
        <f t="shared" si="129"/>
        <v/>
      </c>
      <c r="AT346" s="201" t="str">
        <f t="shared" si="130"/>
        <v/>
      </c>
    </row>
    <row r="347" spans="2:46" ht="15" customHeight="1" thickBot="1" x14ac:dyDescent="0.35">
      <c r="B347" s="202" t="str">
        <f t="shared" si="110"/>
        <v/>
      </c>
      <c r="C347" s="308" t="str">
        <f t="shared" si="111"/>
        <v/>
      </c>
      <c r="D347" s="27"/>
      <c r="E347" s="309" t="str">
        <f t="shared" si="112"/>
        <v/>
      </c>
      <c r="F347" s="9"/>
      <c r="G347" s="9"/>
      <c r="H347" s="310" t="str">
        <f t="shared" si="113"/>
        <v/>
      </c>
      <c r="I347" s="310" t="str">
        <f t="shared" si="114"/>
        <v xml:space="preserve">  </v>
      </c>
      <c r="J347" s="311" t="str">
        <f t="shared" si="115"/>
        <v/>
      </c>
      <c r="K347" s="312" t="str">
        <f t="shared" si="116"/>
        <v xml:space="preserve"> </v>
      </c>
      <c r="L347" s="312" t="str">
        <f t="shared" si="117"/>
        <v/>
      </c>
      <c r="M347" s="312" t="str">
        <f t="shared" si="118"/>
        <v/>
      </c>
      <c r="N347" s="313" t="str">
        <f t="shared" si="119"/>
        <v/>
      </c>
      <c r="O347" s="314" t="str">
        <f t="shared" si="120"/>
        <v/>
      </c>
      <c r="P347" s="315" t="str">
        <f t="shared" si="121"/>
        <v/>
      </c>
      <c r="Q347" s="316" t="str">
        <f t="shared" si="122"/>
        <v/>
      </c>
      <c r="R347" s="10" t="str">
        <f t="shared" si="123"/>
        <v/>
      </c>
      <c r="S347" s="310" t="str">
        <f t="shared" si="124"/>
        <v/>
      </c>
      <c r="T347" s="9"/>
      <c r="U347" s="8"/>
      <c r="V347" s="197" t="str">
        <f>IF(E347="","",ProjTvdAtBit(E347,F347,G347,H347,D347,W347,X347))</f>
        <v/>
      </c>
      <c r="W347" s="317" t="str">
        <f>IF(E347="","",ProjIncAtBit(F347,J347,C347,M347,AJ347,AK347,AI347,$U$13:$U$505))</f>
        <v/>
      </c>
      <c r="X347" s="412" t="str">
        <f>IF(E347="","",ProjAzmAtBit(F347,G347,J347,C347,M347,AJ347,AK347,N347,O347,AI347,$U$13:$U$505))</f>
        <v/>
      </c>
      <c r="Y347" s="569"/>
      <c r="Z347" s="571"/>
      <c r="AA347" s="478" t="str">
        <f t="shared" si="125"/>
        <v/>
      </c>
      <c r="AB347" s="479" t="str">
        <f t="shared" si="126"/>
        <v/>
      </c>
      <c r="AC347" s="466"/>
      <c r="AD347" s="471"/>
      <c r="AE347" s="473"/>
      <c r="AI347" s="201" t="str">
        <f>IF(E347="","",ProjRollingMotorOut($Q$13:Q347,$M$13:M347))</f>
        <v/>
      </c>
      <c r="AJ347" s="409">
        <f>IF(OR(E347="",D347=""),0,ProjSlideMetersBetween(E347,D347,$R$13:$R$505,$S$13:$S$505,$U$13:$U$505))</f>
        <v>0</v>
      </c>
      <c r="AK347" s="409" t="str">
        <f>IF(U347="","",ProjParseTF(U347))</f>
        <v/>
      </c>
      <c r="AL347" s="213" t="str">
        <f>IF(E347="","",ProjCumN(AL346,E346,F346,G346,E347,F347,G347,FALSE))</f>
        <v/>
      </c>
      <c r="AM347" s="304" t="str">
        <f>IF(E347="","",ProjCumE(AM346,E346,F346,G346,E347,F347,G347,FALSE))</f>
        <v/>
      </c>
      <c r="AN347" s="303" t="str">
        <f t="shared" si="127"/>
        <v/>
      </c>
      <c r="AO347" s="303" t="str">
        <f>IF(E347="","",ProjActiveTargetMdEx(D347,W347,V347,ProjTargets_MD,ProjTargets_INC,ProjTargets_AZM,ProjTargets_TVD,F347,H347))</f>
        <v/>
      </c>
      <c r="AP347" s="201" t="str">
        <f>IF(OR(E347="",E347&lt;$U$2),"",ProjBitN(E347,F347,G347,AL347,D347,W347,X347))</f>
        <v/>
      </c>
      <c r="AQ347" s="201" t="str">
        <f>IF(OR(E347="",E347&lt;$U$2),"",ProjBitE(E347,F347,G347,AM347,D347,W347,X347))</f>
        <v/>
      </c>
      <c r="AR347" s="201" t="str">
        <f t="shared" si="128"/>
        <v/>
      </c>
      <c r="AS347" s="201" t="str">
        <f t="shared" si="129"/>
        <v/>
      </c>
      <c r="AT347" s="201" t="str">
        <f t="shared" si="130"/>
        <v/>
      </c>
    </row>
    <row r="348" spans="2:46" ht="15" customHeight="1" thickBot="1" x14ac:dyDescent="0.35">
      <c r="B348" s="202" t="str">
        <f t="shared" si="110"/>
        <v/>
      </c>
      <c r="C348" s="308" t="str">
        <f t="shared" si="111"/>
        <v/>
      </c>
      <c r="D348" s="27"/>
      <c r="E348" s="309" t="str">
        <f t="shared" si="112"/>
        <v/>
      </c>
      <c r="F348" s="9"/>
      <c r="G348" s="9"/>
      <c r="H348" s="310" t="str">
        <f t="shared" si="113"/>
        <v/>
      </c>
      <c r="I348" s="310" t="str">
        <f t="shared" si="114"/>
        <v xml:space="preserve">  </v>
      </c>
      <c r="J348" s="311" t="str">
        <f t="shared" si="115"/>
        <v/>
      </c>
      <c r="K348" s="312" t="str">
        <f t="shared" si="116"/>
        <v xml:space="preserve"> </v>
      </c>
      <c r="L348" s="312" t="str">
        <f t="shared" si="117"/>
        <v/>
      </c>
      <c r="M348" s="312" t="str">
        <f t="shared" si="118"/>
        <v/>
      </c>
      <c r="N348" s="313" t="str">
        <f t="shared" si="119"/>
        <v/>
      </c>
      <c r="O348" s="314" t="str">
        <f t="shared" si="120"/>
        <v/>
      </c>
      <c r="P348" s="315" t="str">
        <f t="shared" si="121"/>
        <v/>
      </c>
      <c r="Q348" s="316" t="str">
        <f t="shared" si="122"/>
        <v/>
      </c>
      <c r="R348" s="10" t="str">
        <f t="shared" si="123"/>
        <v/>
      </c>
      <c r="S348" s="310" t="str">
        <f t="shared" si="124"/>
        <v/>
      </c>
      <c r="T348" s="9"/>
      <c r="U348" s="8"/>
      <c r="V348" s="197" t="str">
        <f>IF(E348="","",ProjTvdAtBit(E348,F348,G348,H348,D348,W348,X348))</f>
        <v/>
      </c>
      <c r="W348" s="317" t="str">
        <f>IF(E348="","",ProjIncAtBit(F348,J348,C348,M348,AJ348,AK348,AI348,$U$13:$U$505))</f>
        <v/>
      </c>
      <c r="X348" s="412" t="str">
        <f>IF(E348="","",ProjAzmAtBit(F348,G348,J348,C348,M348,AJ348,AK348,N348,O348,AI348,$U$13:$U$505))</f>
        <v/>
      </c>
      <c r="Y348" s="569"/>
      <c r="Z348" s="571"/>
      <c r="AA348" s="478" t="str">
        <f t="shared" si="125"/>
        <v/>
      </c>
      <c r="AB348" s="479" t="str">
        <f t="shared" si="126"/>
        <v/>
      </c>
      <c r="AC348" s="466"/>
      <c r="AD348" s="471"/>
      <c r="AE348" s="473"/>
      <c r="AI348" s="201" t="str">
        <f>IF(E348="","",ProjRollingMotorOut($Q$13:Q348,$M$13:M348))</f>
        <v/>
      </c>
      <c r="AJ348" s="409">
        <f>IF(OR(E348="",D348=""),0,ProjSlideMetersBetween(E348,D348,$R$13:$R$505,$S$13:$S$505,$U$13:$U$505))</f>
        <v>0</v>
      </c>
      <c r="AK348" s="409" t="str">
        <f>IF(U348="","",ProjParseTF(U348))</f>
        <v/>
      </c>
      <c r="AL348" s="213" t="str">
        <f>IF(E348="","",ProjCumN(AL347,E347,F347,G347,E348,F348,G348,FALSE))</f>
        <v/>
      </c>
      <c r="AM348" s="304" t="str">
        <f>IF(E348="","",ProjCumE(AM347,E347,F347,G347,E348,F348,G348,FALSE))</f>
        <v/>
      </c>
      <c r="AN348" s="303" t="str">
        <f t="shared" si="127"/>
        <v/>
      </c>
      <c r="AO348" s="303" t="str">
        <f>IF(E348="","",ProjActiveTargetMdEx(D348,W348,V348,ProjTargets_MD,ProjTargets_INC,ProjTargets_AZM,ProjTargets_TVD,F348,H348))</f>
        <v/>
      </c>
      <c r="AP348" s="201" t="str">
        <f>IF(OR(E348="",E348&lt;$U$2),"",ProjBitN(E348,F348,G348,AL348,D348,W348,X348))</f>
        <v/>
      </c>
      <c r="AQ348" s="201" t="str">
        <f>IF(OR(E348="",E348&lt;$U$2),"",ProjBitE(E348,F348,G348,AM348,D348,W348,X348))</f>
        <v/>
      </c>
      <c r="AR348" s="201" t="str">
        <f t="shared" si="128"/>
        <v/>
      </c>
      <c r="AS348" s="201" t="str">
        <f t="shared" si="129"/>
        <v/>
      </c>
      <c r="AT348" s="201" t="str">
        <f t="shared" si="130"/>
        <v/>
      </c>
    </row>
    <row r="349" spans="2:46" ht="15" customHeight="1" thickBot="1" x14ac:dyDescent="0.35">
      <c r="B349" s="202" t="str">
        <f t="shared" si="110"/>
        <v/>
      </c>
      <c r="C349" s="308" t="str">
        <f t="shared" si="111"/>
        <v/>
      </c>
      <c r="D349" s="27"/>
      <c r="E349" s="309" t="str">
        <f t="shared" si="112"/>
        <v/>
      </c>
      <c r="F349" s="9"/>
      <c r="G349" s="9"/>
      <c r="H349" s="310" t="str">
        <f t="shared" si="113"/>
        <v/>
      </c>
      <c r="I349" s="310" t="str">
        <f t="shared" si="114"/>
        <v xml:space="preserve">  </v>
      </c>
      <c r="J349" s="311" t="str">
        <f t="shared" si="115"/>
        <v/>
      </c>
      <c r="K349" s="312" t="str">
        <f t="shared" si="116"/>
        <v xml:space="preserve"> </v>
      </c>
      <c r="L349" s="312" t="str">
        <f t="shared" si="117"/>
        <v/>
      </c>
      <c r="M349" s="312" t="str">
        <f t="shared" si="118"/>
        <v/>
      </c>
      <c r="N349" s="313" t="str">
        <f t="shared" si="119"/>
        <v/>
      </c>
      <c r="O349" s="314" t="str">
        <f t="shared" si="120"/>
        <v/>
      </c>
      <c r="P349" s="315" t="str">
        <f t="shared" si="121"/>
        <v/>
      </c>
      <c r="Q349" s="316" t="str">
        <f t="shared" si="122"/>
        <v/>
      </c>
      <c r="R349" s="10" t="str">
        <f t="shared" si="123"/>
        <v/>
      </c>
      <c r="S349" s="310" t="str">
        <f t="shared" si="124"/>
        <v/>
      </c>
      <c r="T349" s="9"/>
      <c r="U349" s="8"/>
      <c r="V349" s="197" t="str">
        <f>IF(E349="","",ProjTvdAtBit(E349,F349,G349,H349,D349,W349,X349))</f>
        <v/>
      </c>
      <c r="W349" s="317" t="str">
        <f>IF(E349="","",ProjIncAtBit(F349,J349,C349,M349,AJ349,AK349,AI349,$U$13:$U$505))</f>
        <v/>
      </c>
      <c r="X349" s="412" t="str">
        <f>IF(E349="","",ProjAzmAtBit(F349,G349,J349,C349,M349,AJ349,AK349,N349,O349,AI349,$U$13:$U$505))</f>
        <v/>
      </c>
      <c r="Y349" s="569"/>
      <c r="Z349" s="571"/>
      <c r="AA349" s="478" t="str">
        <f t="shared" si="125"/>
        <v/>
      </c>
      <c r="AB349" s="479" t="str">
        <f t="shared" si="126"/>
        <v/>
      </c>
      <c r="AC349" s="466"/>
      <c r="AD349" s="471"/>
      <c r="AE349" s="473"/>
      <c r="AI349" s="201" t="str">
        <f>IF(E349="","",ProjRollingMotorOut($Q$13:Q349,$M$13:M349))</f>
        <v/>
      </c>
      <c r="AJ349" s="409">
        <f>IF(OR(E349="",D349=""),0,ProjSlideMetersBetween(E349,D349,$R$13:$R$505,$S$13:$S$505,$U$13:$U$505))</f>
        <v>0</v>
      </c>
      <c r="AK349" s="409" t="str">
        <f>IF(U349="","",ProjParseTF(U349))</f>
        <v/>
      </c>
      <c r="AL349" s="213" t="str">
        <f>IF(E349="","",ProjCumN(AL348,E348,F348,G348,E349,F349,G349,FALSE))</f>
        <v/>
      </c>
      <c r="AM349" s="304" t="str">
        <f>IF(E349="","",ProjCumE(AM348,E348,F348,G348,E349,F349,G349,FALSE))</f>
        <v/>
      </c>
      <c r="AN349" s="303" t="str">
        <f t="shared" si="127"/>
        <v/>
      </c>
      <c r="AO349" s="303" t="str">
        <f>IF(E349="","",ProjActiveTargetMdEx(D349,W349,V349,ProjTargets_MD,ProjTargets_INC,ProjTargets_AZM,ProjTargets_TVD,F349,H349))</f>
        <v/>
      </c>
      <c r="AP349" s="201" t="str">
        <f>IF(OR(E349="",E349&lt;$U$2),"",ProjBitN(E349,F349,G349,AL349,D349,W349,X349))</f>
        <v/>
      </c>
      <c r="AQ349" s="201" t="str">
        <f>IF(OR(E349="",E349&lt;$U$2),"",ProjBitE(E349,F349,G349,AM349,D349,W349,X349))</f>
        <v/>
      </c>
      <c r="AR349" s="201" t="str">
        <f t="shared" si="128"/>
        <v/>
      </c>
      <c r="AS349" s="201" t="str">
        <f t="shared" si="129"/>
        <v/>
      </c>
      <c r="AT349" s="201" t="str">
        <f t="shared" si="130"/>
        <v/>
      </c>
    </row>
    <row r="350" spans="2:46" ht="15" customHeight="1" thickBot="1" x14ac:dyDescent="0.35">
      <c r="B350" s="202" t="str">
        <f t="shared" si="110"/>
        <v/>
      </c>
      <c r="C350" s="308" t="str">
        <f t="shared" si="111"/>
        <v/>
      </c>
      <c r="D350" s="27"/>
      <c r="E350" s="309" t="str">
        <f t="shared" si="112"/>
        <v/>
      </c>
      <c r="F350" s="9"/>
      <c r="G350" s="9"/>
      <c r="H350" s="310" t="str">
        <f t="shared" si="113"/>
        <v/>
      </c>
      <c r="I350" s="310" t="str">
        <f t="shared" si="114"/>
        <v xml:space="preserve">  </v>
      </c>
      <c r="J350" s="311" t="str">
        <f t="shared" si="115"/>
        <v/>
      </c>
      <c r="K350" s="312" t="str">
        <f t="shared" si="116"/>
        <v xml:space="preserve"> </v>
      </c>
      <c r="L350" s="312" t="str">
        <f t="shared" si="117"/>
        <v/>
      </c>
      <c r="M350" s="312" t="str">
        <f t="shared" si="118"/>
        <v/>
      </c>
      <c r="N350" s="313" t="str">
        <f t="shared" si="119"/>
        <v/>
      </c>
      <c r="O350" s="314" t="str">
        <f t="shared" si="120"/>
        <v/>
      </c>
      <c r="P350" s="315" t="str">
        <f t="shared" si="121"/>
        <v/>
      </c>
      <c r="Q350" s="316" t="str">
        <f t="shared" si="122"/>
        <v/>
      </c>
      <c r="R350" s="10" t="str">
        <f t="shared" si="123"/>
        <v/>
      </c>
      <c r="S350" s="310" t="str">
        <f t="shared" si="124"/>
        <v/>
      </c>
      <c r="T350" s="9"/>
      <c r="U350" s="8"/>
      <c r="V350" s="197" t="str">
        <f>IF(E350="","",ProjTvdAtBit(E350,F350,G350,H350,D350,W350,X350))</f>
        <v/>
      </c>
      <c r="W350" s="317" t="str">
        <f>IF(E350="","",ProjIncAtBit(F350,J350,C350,M350,AJ350,AK350,AI350,$U$13:$U$505))</f>
        <v/>
      </c>
      <c r="X350" s="412" t="str">
        <f>IF(E350="","",ProjAzmAtBit(F350,G350,J350,C350,M350,AJ350,AK350,N350,O350,AI350,$U$13:$U$505))</f>
        <v/>
      </c>
      <c r="Y350" s="569"/>
      <c r="Z350" s="571"/>
      <c r="AA350" s="478" t="str">
        <f t="shared" si="125"/>
        <v/>
      </c>
      <c r="AB350" s="479" t="str">
        <f t="shared" si="126"/>
        <v/>
      </c>
      <c r="AC350" s="466"/>
      <c r="AD350" s="471"/>
      <c r="AE350" s="473"/>
      <c r="AI350" s="201" t="str">
        <f>IF(E350="","",ProjRollingMotorOut($Q$13:Q350,$M$13:M350))</f>
        <v/>
      </c>
      <c r="AJ350" s="409">
        <f>IF(OR(E350="",D350=""),0,ProjSlideMetersBetween(E350,D350,$R$13:$R$505,$S$13:$S$505,$U$13:$U$505))</f>
        <v>0</v>
      </c>
      <c r="AK350" s="409" t="str">
        <f>IF(U350="","",ProjParseTF(U350))</f>
        <v/>
      </c>
      <c r="AL350" s="213" t="str">
        <f>IF(E350="","",ProjCumN(AL349,E349,F349,G349,E350,F350,G350,FALSE))</f>
        <v/>
      </c>
      <c r="AM350" s="304" t="str">
        <f>IF(E350="","",ProjCumE(AM349,E349,F349,G349,E350,F350,G350,FALSE))</f>
        <v/>
      </c>
      <c r="AN350" s="303" t="str">
        <f t="shared" si="127"/>
        <v/>
      </c>
      <c r="AO350" s="303" t="str">
        <f>IF(E350="","",ProjActiveTargetMdEx(D350,W350,V350,ProjTargets_MD,ProjTargets_INC,ProjTargets_AZM,ProjTargets_TVD,F350,H350))</f>
        <v/>
      </c>
      <c r="AP350" s="201" t="str">
        <f>IF(OR(E350="",E350&lt;$U$2),"",ProjBitN(E350,F350,G350,AL350,D350,W350,X350))</f>
        <v/>
      </c>
      <c r="AQ350" s="201" t="str">
        <f>IF(OR(E350="",E350&lt;$U$2),"",ProjBitE(E350,F350,G350,AM350,D350,W350,X350))</f>
        <v/>
      </c>
      <c r="AR350" s="201" t="str">
        <f t="shared" si="128"/>
        <v/>
      </c>
      <c r="AS350" s="201" t="str">
        <f t="shared" si="129"/>
        <v/>
      </c>
      <c r="AT350" s="201" t="str">
        <f t="shared" si="130"/>
        <v/>
      </c>
    </row>
    <row r="351" spans="2:46" ht="15" customHeight="1" thickBot="1" x14ac:dyDescent="0.35">
      <c r="B351" s="202" t="str">
        <f t="shared" si="110"/>
        <v/>
      </c>
      <c r="C351" s="308" t="str">
        <f t="shared" si="111"/>
        <v/>
      </c>
      <c r="D351" s="27"/>
      <c r="E351" s="309" t="str">
        <f t="shared" si="112"/>
        <v/>
      </c>
      <c r="F351" s="9"/>
      <c r="G351" s="9"/>
      <c r="H351" s="310" t="str">
        <f t="shared" si="113"/>
        <v/>
      </c>
      <c r="I351" s="310" t="str">
        <f t="shared" si="114"/>
        <v xml:space="preserve">  </v>
      </c>
      <c r="J351" s="311" t="str">
        <f t="shared" si="115"/>
        <v/>
      </c>
      <c r="K351" s="312" t="str">
        <f t="shared" si="116"/>
        <v xml:space="preserve"> </v>
      </c>
      <c r="L351" s="312" t="str">
        <f t="shared" si="117"/>
        <v/>
      </c>
      <c r="M351" s="312" t="str">
        <f t="shared" si="118"/>
        <v/>
      </c>
      <c r="N351" s="313" t="str">
        <f t="shared" si="119"/>
        <v/>
      </c>
      <c r="O351" s="314" t="str">
        <f t="shared" si="120"/>
        <v/>
      </c>
      <c r="P351" s="315" t="str">
        <f t="shared" si="121"/>
        <v/>
      </c>
      <c r="Q351" s="316" t="str">
        <f t="shared" si="122"/>
        <v/>
      </c>
      <c r="R351" s="10" t="str">
        <f t="shared" si="123"/>
        <v/>
      </c>
      <c r="S351" s="310" t="str">
        <f t="shared" si="124"/>
        <v/>
      </c>
      <c r="T351" s="9"/>
      <c r="U351" s="8"/>
      <c r="V351" s="197" t="str">
        <f>IF(E351="","",ProjTvdAtBit(E351,F351,G351,H351,D351,W351,X351))</f>
        <v/>
      </c>
      <c r="W351" s="317" t="str">
        <f>IF(E351="","",ProjIncAtBit(F351,J351,C351,M351,AJ351,AK351,AI351,$U$13:$U$505))</f>
        <v/>
      </c>
      <c r="X351" s="412" t="str">
        <f>IF(E351="","",ProjAzmAtBit(F351,G351,J351,C351,M351,AJ351,AK351,N351,O351,AI351,$U$13:$U$505))</f>
        <v/>
      </c>
      <c r="Y351" s="569"/>
      <c r="Z351" s="571"/>
      <c r="AA351" s="478" t="str">
        <f t="shared" si="125"/>
        <v/>
      </c>
      <c r="AB351" s="479" t="str">
        <f t="shared" si="126"/>
        <v/>
      </c>
      <c r="AC351" s="466"/>
      <c r="AD351" s="471"/>
      <c r="AE351" s="473"/>
      <c r="AI351" s="201" t="str">
        <f>IF(E351="","",ProjRollingMotorOut($Q$13:Q351,$M$13:M351))</f>
        <v/>
      </c>
      <c r="AJ351" s="409">
        <f>IF(OR(E351="",D351=""),0,ProjSlideMetersBetween(E351,D351,$R$13:$R$505,$S$13:$S$505,$U$13:$U$505))</f>
        <v>0</v>
      </c>
      <c r="AK351" s="409" t="str">
        <f>IF(U351="","",ProjParseTF(U351))</f>
        <v/>
      </c>
      <c r="AL351" s="213" t="str">
        <f>IF(E351="","",ProjCumN(AL350,E350,F350,G350,E351,F351,G351,FALSE))</f>
        <v/>
      </c>
      <c r="AM351" s="304" t="str">
        <f>IF(E351="","",ProjCumE(AM350,E350,F350,G350,E351,F351,G351,FALSE))</f>
        <v/>
      </c>
      <c r="AN351" s="303" t="str">
        <f t="shared" si="127"/>
        <v/>
      </c>
      <c r="AO351" s="303" t="str">
        <f>IF(E351="","",ProjActiveTargetMdEx(D351,W351,V351,ProjTargets_MD,ProjTargets_INC,ProjTargets_AZM,ProjTargets_TVD,F351,H351))</f>
        <v/>
      </c>
      <c r="AP351" s="201" t="str">
        <f>IF(OR(E351="",E351&lt;$U$2),"",ProjBitN(E351,F351,G351,AL351,D351,W351,X351))</f>
        <v/>
      </c>
      <c r="AQ351" s="201" t="str">
        <f>IF(OR(E351="",E351&lt;$U$2),"",ProjBitE(E351,F351,G351,AM351,D351,W351,X351))</f>
        <v/>
      </c>
      <c r="AR351" s="201" t="str">
        <f t="shared" si="128"/>
        <v/>
      </c>
      <c r="AS351" s="201" t="str">
        <f t="shared" si="129"/>
        <v/>
      </c>
      <c r="AT351" s="201" t="str">
        <f t="shared" si="130"/>
        <v/>
      </c>
    </row>
    <row r="352" spans="2:46" ht="15" customHeight="1" thickBot="1" x14ac:dyDescent="0.35">
      <c r="B352" s="202" t="str">
        <f t="shared" si="110"/>
        <v/>
      </c>
      <c r="C352" s="308" t="str">
        <f t="shared" si="111"/>
        <v/>
      </c>
      <c r="D352" s="27"/>
      <c r="E352" s="309" t="str">
        <f t="shared" si="112"/>
        <v/>
      </c>
      <c r="F352" s="9"/>
      <c r="G352" s="9"/>
      <c r="H352" s="310" t="str">
        <f t="shared" si="113"/>
        <v/>
      </c>
      <c r="I352" s="310" t="str">
        <f t="shared" si="114"/>
        <v xml:space="preserve">  </v>
      </c>
      <c r="J352" s="311" t="str">
        <f t="shared" si="115"/>
        <v/>
      </c>
      <c r="K352" s="312" t="str">
        <f t="shared" si="116"/>
        <v xml:space="preserve"> </v>
      </c>
      <c r="L352" s="312" t="str">
        <f t="shared" si="117"/>
        <v/>
      </c>
      <c r="M352" s="312" t="str">
        <f t="shared" si="118"/>
        <v/>
      </c>
      <c r="N352" s="313" t="str">
        <f t="shared" si="119"/>
        <v/>
      </c>
      <c r="O352" s="314" t="str">
        <f t="shared" si="120"/>
        <v/>
      </c>
      <c r="P352" s="315" t="str">
        <f t="shared" si="121"/>
        <v/>
      </c>
      <c r="Q352" s="316" t="str">
        <f t="shared" si="122"/>
        <v/>
      </c>
      <c r="R352" s="10" t="str">
        <f t="shared" si="123"/>
        <v/>
      </c>
      <c r="S352" s="310" t="str">
        <f t="shared" si="124"/>
        <v/>
      </c>
      <c r="T352" s="9"/>
      <c r="U352" s="8"/>
      <c r="V352" s="197" t="str">
        <f>IF(E352="","",ProjTvdAtBit(E352,F352,G352,H352,D352,W352,X352))</f>
        <v/>
      </c>
      <c r="W352" s="317" t="str">
        <f>IF(E352="","",ProjIncAtBit(F352,J352,C352,M352,AJ352,AK352,AI352,$U$13:$U$505))</f>
        <v/>
      </c>
      <c r="X352" s="412" t="str">
        <f>IF(E352="","",ProjAzmAtBit(F352,G352,J352,C352,M352,AJ352,AK352,N352,O352,AI352,$U$13:$U$505))</f>
        <v/>
      </c>
      <c r="Y352" s="569"/>
      <c r="Z352" s="571"/>
      <c r="AA352" s="478" t="str">
        <f t="shared" si="125"/>
        <v/>
      </c>
      <c r="AB352" s="479" t="str">
        <f t="shared" si="126"/>
        <v/>
      </c>
      <c r="AC352" s="466"/>
      <c r="AD352" s="471"/>
      <c r="AE352" s="473"/>
      <c r="AI352" s="201" t="str">
        <f>IF(E352="","",ProjRollingMotorOut($Q$13:Q352,$M$13:M352))</f>
        <v/>
      </c>
      <c r="AJ352" s="409">
        <f>IF(OR(E352="",D352=""),0,ProjSlideMetersBetween(E352,D352,$R$13:$R$505,$S$13:$S$505,$U$13:$U$505))</f>
        <v>0</v>
      </c>
      <c r="AK352" s="409" t="str">
        <f>IF(U352="","",ProjParseTF(U352))</f>
        <v/>
      </c>
      <c r="AL352" s="213" t="str">
        <f>IF(E352="","",ProjCumN(AL351,E351,F351,G351,E352,F352,G352,FALSE))</f>
        <v/>
      </c>
      <c r="AM352" s="304" t="str">
        <f>IF(E352="","",ProjCumE(AM351,E351,F351,G351,E352,F352,G352,FALSE))</f>
        <v/>
      </c>
      <c r="AN352" s="303" t="str">
        <f t="shared" si="127"/>
        <v/>
      </c>
      <c r="AO352" s="303" t="str">
        <f>IF(E352="","",ProjActiveTargetMdEx(D352,W352,V352,ProjTargets_MD,ProjTargets_INC,ProjTargets_AZM,ProjTargets_TVD,F352,H352))</f>
        <v/>
      </c>
      <c r="AP352" s="201" t="str">
        <f>IF(OR(E352="",E352&lt;$U$2),"",ProjBitN(E352,F352,G352,AL352,D352,W352,X352))</f>
        <v/>
      </c>
      <c r="AQ352" s="201" t="str">
        <f>IF(OR(E352="",E352&lt;$U$2),"",ProjBitE(E352,F352,G352,AM352,D352,W352,X352))</f>
        <v/>
      </c>
      <c r="AR352" s="201" t="str">
        <f t="shared" si="128"/>
        <v/>
      </c>
      <c r="AS352" s="201" t="str">
        <f t="shared" si="129"/>
        <v/>
      </c>
      <c r="AT352" s="201" t="str">
        <f t="shared" si="130"/>
        <v/>
      </c>
    </row>
    <row r="353" spans="2:46" ht="15" customHeight="1" thickBot="1" x14ac:dyDescent="0.35">
      <c r="B353" s="202" t="str">
        <f t="shared" si="110"/>
        <v/>
      </c>
      <c r="C353" s="308" t="str">
        <f t="shared" si="111"/>
        <v/>
      </c>
      <c r="D353" s="27"/>
      <c r="E353" s="309" t="str">
        <f t="shared" si="112"/>
        <v/>
      </c>
      <c r="F353" s="9"/>
      <c r="G353" s="9"/>
      <c r="H353" s="310" t="str">
        <f t="shared" si="113"/>
        <v/>
      </c>
      <c r="I353" s="310" t="str">
        <f t="shared" si="114"/>
        <v xml:space="preserve">  </v>
      </c>
      <c r="J353" s="311" t="str">
        <f t="shared" si="115"/>
        <v/>
      </c>
      <c r="K353" s="312" t="str">
        <f t="shared" si="116"/>
        <v xml:space="preserve"> </v>
      </c>
      <c r="L353" s="312" t="str">
        <f t="shared" si="117"/>
        <v/>
      </c>
      <c r="M353" s="312" t="str">
        <f t="shared" si="118"/>
        <v/>
      </c>
      <c r="N353" s="313" t="str">
        <f t="shared" si="119"/>
        <v/>
      </c>
      <c r="O353" s="314" t="str">
        <f t="shared" si="120"/>
        <v/>
      </c>
      <c r="P353" s="315" t="str">
        <f t="shared" si="121"/>
        <v/>
      </c>
      <c r="Q353" s="316" t="str">
        <f t="shared" si="122"/>
        <v/>
      </c>
      <c r="R353" s="10" t="str">
        <f t="shared" si="123"/>
        <v/>
      </c>
      <c r="S353" s="310" t="str">
        <f t="shared" si="124"/>
        <v/>
      </c>
      <c r="T353" s="9"/>
      <c r="U353" s="8"/>
      <c r="V353" s="197" t="str">
        <f>IF(E353="","",ProjTvdAtBit(E353,F353,G353,H353,D353,W353,X353))</f>
        <v/>
      </c>
      <c r="W353" s="317" t="str">
        <f>IF(E353="","",ProjIncAtBit(F353,J353,C353,M353,AJ353,AK353,AI353,$U$13:$U$505))</f>
        <v/>
      </c>
      <c r="X353" s="412" t="str">
        <f>IF(E353="","",ProjAzmAtBit(F353,G353,J353,C353,M353,AJ353,AK353,N353,O353,AI353,$U$13:$U$505))</f>
        <v/>
      </c>
      <c r="Y353" s="569"/>
      <c r="Z353" s="571"/>
      <c r="AA353" s="478" t="str">
        <f t="shared" si="125"/>
        <v/>
      </c>
      <c r="AB353" s="479" t="str">
        <f t="shared" si="126"/>
        <v/>
      </c>
      <c r="AC353" s="466"/>
      <c r="AD353" s="471"/>
      <c r="AE353" s="473"/>
      <c r="AI353" s="201" t="str">
        <f>IF(E353="","",ProjRollingMotorOut($Q$13:Q353,$M$13:M353))</f>
        <v/>
      </c>
      <c r="AJ353" s="409">
        <f>IF(OR(E353="",D353=""),0,ProjSlideMetersBetween(E353,D353,$R$13:$R$505,$S$13:$S$505,$U$13:$U$505))</f>
        <v>0</v>
      </c>
      <c r="AK353" s="409" t="str">
        <f>IF(U353="","",ProjParseTF(U353))</f>
        <v/>
      </c>
      <c r="AL353" s="213" t="str">
        <f>IF(E353="","",ProjCumN(AL352,E352,F352,G352,E353,F353,G353,FALSE))</f>
        <v/>
      </c>
      <c r="AM353" s="304" t="str">
        <f>IF(E353="","",ProjCumE(AM352,E352,F352,G352,E353,F353,G353,FALSE))</f>
        <v/>
      </c>
      <c r="AN353" s="303" t="str">
        <f t="shared" si="127"/>
        <v/>
      </c>
      <c r="AO353" s="303" t="str">
        <f>IF(E353="","",ProjActiveTargetMdEx(D353,W353,V353,ProjTargets_MD,ProjTargets_INC,ProjTargets_AZM,ProjTargets_TVD,F353,H353))</f>
        <v/>
      </c>
      <c r="AP353" s="201" t="str">
        <f>IF(OR(E353="",E353&lt;$U$2),"",ProjBitN(E353,F353,G353,AL353,D353,W353,X353))</f>
        <v/>
      </c>
      <c r="AQ353" s="201" t="str">
        <f>IF(OR(E353="",E353&lt;$U$2),"",ProjBitE(E353,F353,G353,AM353,D353,W353,X353))</f>
        <v/>
      </c>
      <c r="AR353" s="201" t="str">
        <f t="shared" si="128"/>
        <v/>
      </c>
      <c r="AS353" s="201" t="str">
        <f t="shared" si="129"/>
        <v/>
      </c>
      <c r="AT353" s="201" t="str">
        <f t="shared" si="130"/>
        <v/>
      </c>
    </row>
    <row r="354" spans="2:46" ht="15" customHeight="1" thickBot="1" x14ac:dyDescent="0.35">
      <c r="B354" s="202" t="str">
        <f t="shared" si="110"/>
        <v/>
      </c>
      <c r="C354" s="308" t="str">
        <f t="shared" si="111"/>
        <v/>
      </c>
      <c r="D354" s="27"/>
      <c r="E354" s="309" t="str">
        <f t="shared" si="112"/>
        <v/>
      </c>
      <c r="F354" s="9"/>
      <c r="G354" s="9"/>
      <c r="H354" s="310" t="str">
        <f t="shared" si="113"/>
        <v/>
      </c>
      <c r="I354" s="310" t="str">
        <f t="shared" si="114"/>
        <v xml:space="preserve">  </v>
      </c>
      <c r="J354" s="311" t="str">
        <f t="shared" si="115"/>
        <v/>
      </c>
      <c r="K354" s="312" t="str">
        <f t="shared" si="116"/>
        <v xml:space="preserve"> </v>
      </c>
      <c r="L354" s="312" t="str">
        <f t="shared" si="117"/>
        <v/>
      </c>
      <c r="M354" s="312" t="str">
        <f t="shared" si="118"/>
        <v/>
      </c>
      <c r="N354" s="313" t="str">
        <f t="shared" si="119"/>
        <v/>
      </c>
      <c r="O354" s="314" t="str">
        <f t="shared" si="120"/>
        <v/>
      </c>
      <c r="P354" s="315" t="str">
        <f t="shared" si="121"/>
        <v/>
      </c>
      <c r="Q354" s="316" t="str">
        <f t="shared" si="122"/>
        <v/>
      </c>
      <c r="R354" s="10" t="str">
        <f t="shared" si="123"/>
        <v/>
      </c>
      <c r="S354" s="310" t="str">
        <f t="shared" si="124"/>
        <v/>
      </c>
      <c r="T354" s="9"/>
      <c r="U354" s="8"/>
      <c r="V354" s="197" t="str">
        <f>IF(E354="","",ProjTvdAtBit(E354,F354,G354,H354,D354,W354,X354))</f>
        <v/>
      </c>
      <c r="W354" s="317" t="str">
        <f>IF(E354="","",ProjIncAtBit(F354,J354,C354,M354,AJ354,AK354,AI354,$U$13:$U$505))</f>
        <v/>
      </c>
      <c r="X354" s="412" t="str">
        <f>IF(E354="","",ProjAzmAtBit(F354,G354,J354,C354,M354,AJ354,AK354,N354,O354,AI354,$U$13:$U$505))</f>
        <v/>
      </c>
      <c r="Y354" s="569"/>
      <c r="Z354" s="571"/>
      <c r="AA354" s="478" t="str">
        <f t="shared" si="125"/>
        <v/>
      </c>
      <c r="AB354" s="479" t="str">
        <f t="shared" si="126"/>
        <v/>
      </c>
      <c r="AC354" s="466"/>
      <c r="AD354" s="471"/>
      <c r="AE354" s="473"/>
      <c r="AI354" s="201" t="str">
        <f>IF(E354="","",ProjRollingMotorOut($Q$13:Q354,$M$13:M354))</f>
        <v/>
      </c>
      <c r="AJ354" s="409">
        <f>IF(OR(E354="",D354=""),0,ProjSlideMetersBetween(E354,D354,$R$13:$R$505,$S$13:$S$505,$U$13:$U$505))</f>
        <v>0</v>
      </c>
      <c r="AK354" s="409" t="str">
        <f>IF(U354="","",ProjParseTF(U354))</f>
        <v/>
      </c>
      <c r="AL354" s="213" t="str">
        <f>IF(E354="","",ProjCumN(AL353,E353,F353,G353,E354,F354,G354,FALSE))</f>
        <v/>
      </c>
      <c r="AM354" s="304" t="str">
        <f>IF(E354="","",ProjCumE(AM353,E353,F353,G353,E354,F354,G354,FALSE))</f>
        <v/>
      </c>
      <c r="AN354" s="303" t="str">
        <f t="shared" si="127"/>
        <v/>
      </c>
      <c r="AO354" s="303" t="str">
        <f>IF(E354="","",ProjActiveTargetMdEx(D354,W354,V354,ProjTargets_MD,ProjTargets_INC,ProjTargets_AZM,ProjTargets_TVD,F354,H354))</f>
        <v/>
      </c>
      <c r="AP354" s="201" t="str">
        <f>IF(OR(E354="",E354&lt;$U$2),"",ProjBitN(E354,F354,G354,AL354,D354,W354,X354))</f>
        <v/>
      </c>
      <c r="AQ354" s="201" t="str">
        <f>IF(OR(E354="",E354&lt;$U$2),"",ProjBitE(E354,F354,G354,AM354,D354,W354,X354))</f>
        <v/>
      </c>
      <c r="AR354" s="201" t="str">
        <f t="shared" si="128"/>
        <v/>
      </c>
      <c r="AS354" s="201" t="str">
        <f t="shared" si="129"/>
        <v/>
      </c>
      <c r="AT354" s="201" t="str">
        <f t="shared" si="130"/>
        <v/>
      </c>
    </row>
    <row r="355" spans="2:46" ht="15" customHeight="1" thickBot="1" x14ac:dyDescent="0.35">
      <c r="B355" s="202" t="str">
        <f t="shared" si="110"/>
        <v/>
      </c>
      <c r="C355" s="308" t="str">
        <f t="shared" si="111"/>
        <v/>
      </c>
      <c r="D355" s="27"/>
      <c r="E355" s="309" t="str">
        <f t="shared" si="112"/>
        <v/>
      </c>
      <c r="F355" s="9"/>
      <c r="G355" s="9"/>
      <c r="H355" s="310" t="str">
        <f t="shared" si="113"/>
        <v/>
      </c>
      <c r="I355" s="310" t="str">
        <f t="shared" si="114"/>
        <v xml:space="preserve">  </v>
      </c>
      <c r="J355" s="311" t="str">
        <f t="shared" si="115"/>
        <v/>
      </c>
      <c r="K355" s="312" t="str">
        <f t="shared" si="116"/>
        <v xml:space="preserve"> </v>
      </c>
      <c r="L355" s="312" t="str">
        <f t="shared" si="117"/>
        <v/>
      </c>
      <c r="M355" s="312" t="str">
        <f t="shared" si="118"/>
        <v/>
      </c>
      <c r="N355" s="313" t="str">
        <f t="shared" si="119"/>
        <v/>
      </c>
      <c r="O355" s="314" t="str">
        <f t="shared" si="120"/>
        <v/>
      </c>
      <c r="P355" s="315" t="str">
        <f t="shared" si="121"/>
        <v/>
      </c>
      <c r="Q355" s="316" t="str">
        <f t="shared" si="122"/>
        <v/>
      </c>
      <c r="R355" s="10" t="str">
        <f t="shared" si="123"/>
        <v/>
      </c>
      <c r="S355" s="310" t="str">
        <f t="shared" si="124"/>
        <v/>
      </c>
      <c r="T355" s="9"/>
      <c r="U355" s="8"/>
      <c r="V355" s="197" t="str">
        <f>IF(E355="","",ProjTvdAtBit(E355,F355,G355,H355,D355,W355,X355))</f>
        <v/>
      </c>
      <c r="W355" s="317" t="str">
        <f>IF(E355="","",ProjIncAtBit(F355,J355,C355,M355,AJ355,AK355,AI355,$U$13:$U$505))</f>
        <v/>
      </c>
      <c r="X355" s="412" t="str">
        <f>IF(E355="","",ProjAzmAtBit(F355,G355,J355,C355,M355,AJ355,AK355,N355,O355,AI355,$U$13:$U$505))</f>
        <v/>
      </c>
      <c r="Y355" s="569"/>
      <c r="Z355" s="571"/>
      <c r="AA355" s="478" t="str">
        <f t="shared" si="125"/>
        <v/>
      </c>
      <c r="AB355" s="479" t="str">
        <f t="shared" si="126"/>
        <v/>
      </c>
      <c r="AC355" s="466"/>
      <c r="AD355" s="471"/>
      <c r="AE355" s="473"/>
      <c r="AI355" s="201" t="str">
        <f>IF(E355="","",ProjRollingMotorOut($Q$13:Q355,$M$13:M355))</f>
        <v/>
      </c>
      <c r="AJ355" s="409">
        <f>IF(OR(E355="",D355=""),0,ProjSlideMetersBetween(E355,D355,$R$13:$R$505,$S$13:$S$505,$U$13:$U$505))</f>
        <v>0</v>
      </c>
      <c r="AK355" s="409" t="str">
        <f>IF(U355="","",ProjParseTF(U355))</f>
        <v/>
      </c>
      <c r="AL355" s="213" t="str">
        <f>IF(E355="","",ProjCumN(AL354,E354,F354,G354,E355,F355,G355,FALSE))</f>
        <v/>
      </c>
      <c r="AM355" s="304" t="str">
        <f>IF(E355="","",ProjCumE(AM354,E354,F354,G354,E355,F355,G355,FALSE))</f>
        <v/>
      </c>
      <c r="AN355" s="303" t="str">
        <f t="shared" si="127"/>
        <v/>
      </c>
      <c r="AO355" s="303" t="str">
        <f>IF(E355="","",ProjActiveTargetMdEx(D355,W355,V355,ProjTargets_MD,ProjTargets_INC,ProjTargets_AZM,ProjTargets_TVD,F355,H355))</f>
        <v/>
      </c>
      <c r="AP355" s="201" t="str">
        <f>IF(OR(E355="",E355&lt;$U$2),"",ProjBitN(E355,F355,G355,AL355,D355,W355,X355))</f>
        <v/>
      </c>
      <c r="AQ355" s="201" t="str">
        <f>IF(OR(E355="",E355&lt;$U$2),"",ProjBitE(E355,F355,G355,AM355,D355,W355,X355))</f>
        <v/>
      </c>
      <c r="AR355" s="201" t="str">
        <f t="shared" si="128"/>
        <v/>
      </c>
      <c r="AS355" s="201" t="str">
        <f t="shared" si="129"/>
        <v/>
      </c>
      <c r="AT355" s="201" t="str">
        <f t="shared" si="130"/>
        <v/>
      </c>
    </row>
    <row r="356" spans="2:46" ht="15" customHeight="1" thickBot="1" x14ac:dyDescent="0.35">
      <c r="B356" s="202" t="str">
        <f t="shared" si="110"/>
        <v/>
      </c>
      <c r="C356" s="308" t="str">
        <f t="shared" si="111"/>
        <v/>
      </c>
      <c r="D356" s="27"/>
      <c r="E356" s="309" t="str">
        <f t="shared" si="112"/>
        <v/>
      </c>
      <c r="F356" s="9"/>
      <c r="G356" s="9"/>
      <c r="H356" s="310" t="str">
        <f t="shared" si="113"/>
        <v/>
      </c>
      <c r="I356" s="310" t="str">
        <f t="shared" si="114"/>
        <v xml:space="preserve">  </v>
      </c>
      <c r="J356" s="311" t="str">
        <f t="shared" si="115"/>
        <v/>
      </c>
      <c r="K356" s="312" t="str">
        <f t="shared" si="116"/>
        <v xml:space="preserve"> </v>
      </c>
      <c r="L356" s="312" t="str">
        <f t="shared" si="117"/>
        <v/>
      </c>
      <c r="M356" s="312" t="str">
        <f t="shared" si="118"/>
        <v/>
      </c>
      <c r="N356" s="313" t="str">
        <f t="shared" si="119"/>
        <v/>
      </c>
      <c r="O356" s="314" t="str">
        <f t="shared" si="120"/>
        <v/>
      </c>
      <c r="P356" s="315" t="str">
        <f t="shared" si="121"/>
        <v/>
      </c>
      <c r="Q356" s="316" t="str">
        <f t="shared" si="122"/>
        <v/>
      </c>
      <c r="R356" s="10" t="str">
        <f t="shared" si="123"/>
        <v/>
      </c>
      <c r="S356" s="310" t="str">
        <f t="shared" si="124"/>
        <v/>
      </c>
      <c r="T356" s="9"/>
      <c r="U356" s="8"/>
      <c r="V356" s="197" t="str">
        <f>IF(E356="","",ProjTvdAtBit(E356,F356,G356,H356,D356,W356,X356))</f>
        <v/>
      </c>
      <c r="W356" s="317" t="str">
        <f>IF(E356="","",ProjIncAtBit(F356,J356,C356,M356,AJ356,AK356,AI356,$U$13:$U$505))</f>
        <v/>
      </c>
      <c r="X356" s="412" t="str">
        <f>IF(E356="","",ProjAzmAtBit(F356,G356,J356,C356,M356,AJ356,AK356,N356,O356,AI356,$U$13:$U$505))</f>
        <v/>
      </c>
      <c r="Y356" s="569"/>
      <c r="Z356" s="571"/>
      <c r="AA356" s="478" t="str">
        <f t="shared" si="125"/>
        <v/>
      </c>
      <c r="AB356" s="479" t="str">
        <f t="shared" si="126"/>
        <v/>
      </c>
      <c r="AC356" s="466"/>
      <c r="AD356" s="471"/>
      <c r="AE356" s="473"/>
      <c r="AI356" s="201" t="str">
        <f>IF(E356="","",ProjRollingMotorOut($Q$13:Q356,$M$13:M356))</f>
        <v/>
      </c>
      <c r="AJ356" s="409">
        <f>IF(OR(E356="",D356=""),0,ProjSlideMetersBetween(E356,D356,$R$13:$R$505,$S$13:$S$505,$U$13:$U$505))</f>
        <v>0</v>
      </c>
      <c r="AK356" s="409" t="str">
        <f>IF(U356="","",ProjParseTF(U356))</f>
        <v/>
      </c>
      <c r="AL356" s="213" t="str">
        <f>IF(E356="","",ProjCumN(AL355,E355,F355,G355,E356,F356,G356,FALSE))</f>
        <v/>
      </c>
      <c r="AM356" s="304" t="str">
        <f>IF(E356="","",ProjCumE(AM355,E355,F355,G355,E356,F356,G356,FALSE))</f>
        <v/>
      </c>
      <c r="AN356" s="303" t="str">
        <f t="shared" si="127"/>
        <v/>
      </c>
      <c r="AO356" s="303" t="str">
        <f>IF(E356="","",ProjActiveTargetMdEx(D356,W356,V356,ProjTargets_MD,ProjTargets_INC,ProjTargets_AZM,ProjTargets_TVD,F356,H356))</f>
        <v/>
      </c>
      <c r="AP356" s="201" t="str">
        <f>IF(OR(E356="",E356&lt;$U$2),"",ProjBitN(E356,F356,G356,AL356,D356,W356,X356))</f>
        <v/>
      </c>
      <c r="AQ356" s="201" t="str">
        <f>IF(OR(E356="",E356&lt;$U$2),"",ProjBitE(E356,F356,G356,AM356,D356,W356,X356))</f>
        <v/>
      </c>
      <c r="AR356" s="201" t="str">
        <f t="shared" si="128"/>
        <v/>
      </c>
      <c r="AS356" s="201" t="str">
        <f t="shared" si="129"/>
        <v/>
      </c>
      <c r="AT356" s="201" t="str">
        <f t="shared" si="130"/>
        <v/>
      </c>
    </row>
    <row r="357" spans="2:46" ht="15" customHeight="1" thickBot="1" x14ac:dyDescent="0.35">
      <c r="B357" s="202" t="str">
        <f t="shared" si="110"/>
        <v/>
      </c>
      <c r="C357" s="308" t="str">
        <f t="shared" si="111"/>
        <v/>
      </c>
      <c r="D357" s="27"/>
      <c r="E357" s="309" t="str">
        <f t="shared" si="112"/>
        <v/>
      </c>
      <c r="F357" s="9"/>
      <c r="G357" s="9"/>
      <c r="H357" s="310" t="str">
        <f t="shared" si="113"/>
        <v/>
      </c>
      <c r="I357" s="310" t="str">
        <f t="shared" si="114"/>
        <v xml:space="preserve">  </v>
      </c>
      <c r="J357" s="311" t="str">
        <f t="shared" si="115"/>
        <v/>
      </c>
      <c r="K357" s="312" t="str">
        <f t="shared" si="116"/>
        <v xml:space="preserve"> </v>
      </c>
      <c r="L357" s="312" t="str">
        <f t="shared" si="117"/>
        <v/>
      </c>
      <c r="M357" s="312" t="str">
        <f t="shared" si="118"/>
        <v/>
      </c>
      <c r="N357" s="313" t="str">
        <f t="shared" si="119"/>
        <v/>
      </c>
      <c r="O357" s="314" t="str">
        <f t="shared" si="120"/>
        <v/>
      </c>
      <c r="P357" s="315" t="str">
        <f t="shared" si="121"/>
        <v/>
      </c>
      <c r="Q357" s="316" t="str">
        <f t="shared" si="122"/>
        <v/>
      </c>
      <c r="R357" s="10" t="str">
        <f t="shared" si="123"/>
        <v/>
      </c>
      <c r="S357" s="310" t="str">
        <f t="shared" si="124"/>
        <v/>
      </c>
      <c r="T357" s="9"/>
      <c r="U357" s="8"/>
      <c r="V357" s="197" t="str">
        <f>IF(E357="","",ProjTvdAtBit(E357,F357,G357,H357,D357,W357,X357))</f>
        <v/>
      </c>
      <c r="W357" s="317" t="str">
        <f>IF(E357="","",ProjIncAtBit(F357,J357,C357,M357,AJ357,AK357,AI357,$U$13:$U$505))</f>
        <v/>
      </c>
      <c r="X357" s="412" t="str">
        <f>IF(E357="","",ProjAzmAtBit(F357,G357,J357,C357,M357,AJ357,AK357,N357,O357,AI357,$U$13:$U$505))</f>
        <v/>
      </c>
      <c r="Y357" s="569"/>
      <c r="Z357" s="571"/>
      <c r="AA357" s="478" t="str">
        <f t="shared" si="125"/>
        <v/>
      </c>
      <c r="AB357" s="479" t="str">
        <f t="shared" si="126"/>
        <v/>
      </c>
      <c r="AC357" s="466"/>
      <c r="AD357" s="471"/>
      <c r="AE357" s="473"/>
      <c r="AI357" s="201" t="str">
        <f>IF(E357="","",ProjRollingMotorOut($Q$13:Q357,$M$13:M357))</f>
        <v/>
      </c>
      <c r="AJ357" s="409">
        <f>IF(OR(E357="",D357=""),0,ProjSlideMetersBetween(E357,D357,$R$13:$R$505,$S$13:$S$505,$U$13:$U$505))</f>
        <v>0</v>
      </c>
      <c r="AK357" s="409" t="str">
        <f>IF(U357="","",ProjParseTF(U357))</f>
        <v/>
      </c>
      <c r="AL357" s="213" t="str">
        <f>IF(E357="","",ProjCumN(AL356,E356,F356,G356,E357,F357,G357,FALSE))</f>
        <v/>
      </c>
      <c r="AM357" s="304" t="str">
        <f>IF(E357="","",ProjCumE(AM356,E356,F356,G356,E357,F357,G357,FALSE))</f>
        <v/>
      </c>
      <c r="AN357" s="303" t="str">
        <f t="shared" si="127"/>
        <v/>
      </c>
      <c r="AO357" s="303" t="str">
        <f>IF(E357="","",ProjActiveTargetMdEx(D357,W357,V357,ProjTargets_MD,ProjTargets_INC,ProjTargets_AZM,ProjTargets_TVD,F357,H357))</f>
        <v/>
      </c>
      <c r="AP357" s="201" t="str">
        <f>IF(OR(E357="",E357&lt;$U$2),"",ProjBitN(E357,F357,G357,AL357,D357,W357,X357))</f>
        <v/>
      </c>
      <c r="AQ357" s="201" t="str">
        <f>IF(OR(E357="",E357&lt;$U$2),"",ProjBitE(E357,F357,G357,AM357,D357,W357,X357))</f>
        <v/>
      </c>
      <c r="AR357" s="201" t="str">
        <f t="shared" si="128"/>
        <v/>
      </c>
      <c r="AS357" s="201" t="str">
        <f t="shared" si="129"/>
        <v/>
      </c>
      <c r="AT357" s="201" t="str">
        <f t="shared" si="130"/>
        <v/>
      </c>
    </row>
    <row r="358" spans="2:46" ht="15" customHeight="1" thickBot="1" x14ac:dyDescent="0.35">
      <c r="B358" s="202" t="str">
        <f t="shared" si="110"/>
        <v/>
      </c>
      <c r="C358" s="308" t="str">
        <f t="shared" si="111"/>
        <v/>
      </c>
      <c r="D358" s="27"/>
      <c r="E358" s="309" t="str">
        <f t="shared" si="112"/>
        <v/>
      </c>
      <c r="F358" s="9"/>
      <c r="G358" s="9"/>
      <c r="H358" s="310" t="str">
        <f t="shared" si="113"/>
        <v/>
      </c>
      <c r="I358" s="310" t="str">
        <f t="shared" si="114"/>
        <v xml:space="preserve">  </v>
      </c>
      <c r="J358" s="311" t="str">
        <f t="shared" si="115"/>
        <v/>
      </c>
      <c r="K358" s="312" t="str">
        <f t="shared" si="116"/>
        <v xml:space="preserve"> </v>
      </c>
      <c r="L358" s="312" t="str">
        <f t="shared" si="117"/>
        <v/>
      </c>
      <c r="M358" s="312" t="str">
        <f t="shared" si="118"/>
        <v/>
      </c>
      <c r="N358" s="313" t="str">
        <f t="shared" si="119"/>
        <v/>
      </c>
      <c r="O358" s="314" t="str">
        <f t="shared" si="120"/>
        <v/>
      </c>
      <c r="P358" s="315" t="str">
        <f t="shared" si="121"/>
        <v/>
      </c>
      <c r="Q358" s="316" t="str">
        <f t="shared" si="122"/>
        <v/>
      </c>
      <c r="R358" s="10" t="str">
        <f t="shared" si="123"/>
        <v/>
      </c>
      <c r="S358" s="310" t="str">
        <f t="shared" si="124"/>
        <v/>
      </c>
      <c r="T358" s="9"/>
      <c r="U358" s="8"/>
      <c r="V358" s="197" t="str">
        <f>IF(E358="","",ProjTvdAtBit(E358,F358,G358,H358,D358,W358,X358))</f>
        <v/>
      </c>
      <c r="W358" s="317" t="str">
        <f>IF(E358="","",ProjIncAtBit(F358,J358,C358,M358,AJ358,AK358,AI358,$U$13:$U$505))</f>
        <v/>
      </c>
      <c r="X358" s="412" t="str">
        <f>IF(E358="","",ProjAzmAtBit(F358,G358,J358,C358,M358,AJ358,AK358,N358,O358,AI358,$U$13:$U$505))</f>
        <v/>
      </c>
      <c r="Y358" s="569"/>
      <c r="Z358" s="571"/>
      <c r="AA358" s="478" t="str">
        <f t="shared" si="125"/>
        <v/>
      </c>
      <c r="AB358" s="479" t="str">
        <f t="shared" si="126"/>
        <v/>
      </c>
      <c r="AC358" s="466"/>
      <c r="AD358" s="471"/>
      <c r="AE358" s="473"/>
      <c r="AI358" s="201" t="str">
        <f>IF(E358="","",ProjRollingMotorOut($Q$13:Q358,$M$13:M358))</f>
        <v/>
      </c>
      <c r="AJ358" s="409">
        <f>IF(OR(E358="",D358=""),0,ProjSlideMetersBetween(E358,D358,$R$13:$R$505,$S$13:$S$505,$U$13:$U$505))</f>
        <v>0</v>
      </c>
      <c r="AK358" s="409" t="str">
        <f>IF(U358="","",ProjParseTF(U358))</f>
        <v/>
      </c>
      <c r="AL358" s="213" t="str">
        <f>IF(E358="","",ProjCumN(AL357,E357,F357,G357,E358,F358,G358,FALSE))</f>
        <v/>
      </c>
      <c r="AM358" s="304" t="str">
        <f>IF(E358="","",ProjCumE(AM357,E357,F357,G357,E358,F358,G358,FALSE))</f>
        <v/>
      </c>
      <c r="AN358" s="303" t="str">
        <f t="shared" si="127"/>
        <v/>
      </c>
      <c r="AO358" s="303" t="str">
        <f>IF(E358="","",ProjActiveTargetMdEx(D358,W358,V358,ProjTargets_MD,ProjTargets_INC,ProjTargets_AZM,ProjTargets_TVD,F358,H358))</f>
        <v/>
      </c>
      <c r="AP358" s="201" t="str">
        <f>IF(OR(E358="",E358&lt;$U$2),"",ProjBitN(E358,F358,G358,AL358,D358,W358,X358))</f>
        <v/>
      </c>
      <c r="AQ358" s="201" t="str">
        <f>IF(OR(E358="",E358&lt;$U$2),"",ProjBitE(E358,F358,G358,AM358,D358,W358,X358))</f>
        <v/>
      </c>
      <c r="AR358" s="201" t="str">
        <f t="shared" si="128"/>
        <v/>
      </c>
      <c r="AS358" s="201" t="str">
        <f t="shared" si="129"/>
        <v/>
      </c>
      <c r="AT358" s="201" t="str">
        <f t="shared" si="130"/>
        <v/>
      </c>
    </row>
    <row r="359" spans="2:46" ht="15" customHeight="1" thickBot="1" x14ac:dyDescent="0.35">
      <c r="B359" s="202" t="str">
        <f t="shared" si="110"/>
        <v/>
      </c>
      <c r="C359" s="308" t="str">
        <f t="shared" si="111"/>
        <v/>
      </c>
      <c r="D359" s="27"/>
      <c r="E359" s="309" t="str">
        <f t="shared" si="112"/>
        <v/>
      </c>
      <c r="F359" s="9"/>
      <c r="G359" s="9"/>
      <c r="H359" s="310" t="str">
        <f t="shared" si="113"/>
        <v/>
      </c>
      <c r="I359" s="310" t="str">
        <f t="shared" si="114"/>
        <v xml:space="preserve">  </v>
      </c>
      <c r="J359" s="311" t="str">
        <f t="shared" si="115"/>
        <v/>
      </c>
      <c r="K359" s="312" t="str">
        <f t="shared" si="116"/>
        <v xml:space="preserve"> </v>
      </c>
      <c r="L359" s="312" t="str">
        <f t="shared" si="117"/>
        <v/>
      </c>
      <c r="M359" s="312" t="str">
        <f t="shared" si="118"/>
        <v/>
      </c>
      <c r="N359" s="313" t="str">
        <f t="shared" si="119"/>
        <v/>
      </c>
      <c r="O359" s="314" t="str">
        <f t="shared" si="120"/>
        <v/>
      </c>
      <c r="P359" s="315" t="str">
        <f t="shared" si="121"/>
        <v/>
      </c>
      <c r="Q359" s="316" t="str">
        <f t="shared" si="122"/>
        <v/>
      </c>
      <c r="R359" s="10" t="str">
        <f t="shared" si="123"/>
        <v/>
      </c>
      <c r="S359" s="310" t="str">
        <f t="shared" si="124"/>
        <v/>
      </c>
      <c r="T359" s="9"/>
      <c r="U359" s="8"/>
      <c r="V359" s="197" t="str">
        <f>IF(E359="","",ProjTvdAtBit(E359,F359,G359,H359,D359,W359,X359))</f>
        <v/>
      </c>
      <c r="W359" s="317" t="str">
        <f>IF(E359="","",ProjIncAtBit(F359,J359,C359,M359,AJ359,AK359,AI359,$U$13:$U$505))</f>
        <v/>
      </c>
      <c r="X359" s="412" t="str">
        <f>IF(E359="","",ProjAzmAtBit(F359,G359,J359,C359,M359,AJ359,AK359,N359,O359,AI359,$U$13:$U$505))</f>
        <v/>
      </c>
      <c r="Y359" s="569"/>
      <c r="Z359" s="571"/>
      <c r="AA359" s="478" t="str">
        <f t="shared" si="125"/>
        <v/>
      </c>
      <c r="AB359" s="479" t="str">
        <f t="shared" si="126"/>
        <v/>
      </c>
      <c r="AC359" s="466"/>
      <c r="AD359" s="471"/>
      <c r="AE359" s="473"/>
      <c r="AI359" s="201" t="str">
        <f>IF(E359="","",ProjRollingMotorOut($Q$13:Q359,$M$13:M359))</f>
        <v/>
      </c>
      <c r="AJ359" s="409">
        <f>IF(OR(E359="",D359=""),0,ProjSlideMetersBetween(E359,D359,$R$13:$R$505,$S$13:$S$505,$U$13:$U$505))</f>
        <v>0</v>
      </c>
      <c r="AK359" s="409" t="str">
        <f>IF(U359="","",ProjParseTF(U359))</f>
        <v/>
      </c>
      <c r="AL359" s="213" t="str">
        <f>IF(E359="","",ProjCumN(AL358,E358,F358,G358,E359,F359,G359,FALSE))</f>
        <v/>
      </c>
      <c r="AM359" s="304" t="str">
        <f>IF(E359="","",ProjCumE(AM358,E358,F358,G358,E359,F359,G359,FALSE))</f>
        <v/>
      </c>
      <c r="AN359" s="303" t="str">
        <f t="shared" si="127"/>
        <v/>
      </c>
      <c r="AO359" s="303" t="str">
        <f>IF(E359="","",ProjActiveTargetMdEx(D359,W359,V359,ProjTargets_MD,ProjTargets_INC,ProjTargets_AZM,ProjTargets_TVD,F359,H359))</f>
        <v/>
      </c>
      <c r="AP359" s="201" t="str">
        <f>IF(OR(E359="",E359&lt;$U$2),"",ProjBitN(E359,F359,G359,AL359,D359,W359,X359))</f>
        <v/>
      </c>
      <c r="AQ359" s="201" t="str">
        <f>IF(OR(E359="",E359&lt;$U$2),"",ProjBitE(E359,F359,G359,AM359,D359,W359,X359))</f>
        <v/>
      </c>
      <c r="AR359" s="201" t="str">
        <f t="shared" si="128"/>
        <v/>
      </c>
      <c r="AS359" s="201" t="str">
        <f t="shared" si="129"/>
        <v/>
      </c>
      <c r="AT359" s="201" t="str">
        <f t="shared" si="130"/>
        <v/>
      </c>
    </row>
    <row r="360" spans="2:46" ht="15" customHeight="1" thickBot="1" x14ac:dyDescent="0.35">
      <c r="B360" s="202" t="str">
        <f t="shared" si="110"/>
        <v/>
      </c>
      <c r="C360" s="308" t="str">
        <f t="shared" si="111"/>
        <v/>
      </c>
      <c r="D360" s="27"/>
      <c r="E360" s="309" t="str">
        <f t="shared" si="112"/>
        <v/>
      </c>
      <c r="F360" s="9"/>
      <c r="G360" s="9"/>
      <c r="H360" s="310" t="str">
        <f t="shared" si="113"/>
        <v/>
      </c>
      <c r="I360" s="310" t="str">
        <f t="shared" si="114"/>
        <v xml:space="preserve">  </v>
      </c>
      <c r="J360" s="311" t="str">
        <f t="shared" si="115"/>
        <v/>
      </c>
      <c r="K360" s="312" t="str">
        <f t="shared" si="116"/>
        <v xml:space="preserve"> </v>
      </c>
      <c r="L360" s="312" t="str">
        <f t="shared" si="117"/>
        <v/>
      </c>
      <c r="M360" s="312" t="str">
        <f t="shared" si="118"/>
        <v/>
      </c>
      <c r="N360" s="313" t="str">
        <f t="shared" si="119"/>
        <v/>
      </c>
      <c r="O360" s="314" t="str">
        <f t="shared" si="120"/>
        <v/>
      </c>
      <c r="P360" s="315" t="str">
        <f t="shared" si="121"/>
        <v/>
      </c>
      <c r="Q360" s="316" t="str">
        <f t="shared" si="122"/>
        <v/>
      </c>
      <c r="R360" s="10" t="str">
        <f t="shared" si="123"/>
        <v/>
      </c>
      <c r="S360" s="310" t="str">
        <f t="shared" si="124"/>
        <v/>
      </c>
      <c r="T360" s="9"/>
      <c r="U360" s="8"/>
      <c r="V360" s="197" t="str">
        <f>IF(E360="","",ProjTvdAtBit(E360,F360,G360,H360,D360,W360,X360))</f>
        <v/>
      </c>
      <c r="W360" s="317" t="str">
        <f>IF(E360="","",ProjIncAtBit(F360,J360,C360,M360,AJ360,AK360,AI360,$U$13:$U$505))</f>
        <v/>
      </c>
      <c r="X360" s="412" t="str">
        <f>IF(E360="","",ProjAzmAtBit(F360,G360,J360,C360,M360,AJ360,AK360,N360,O360,AI360,$U$13:$U$505))</f>
        <v/>
      </c>
      <c r="Y360" s="569"/>
      <c r="Z360" s="571"/>
      <c r="AA360" s="478" t="str">
        <f t="shared" si="125"/>
        <v/>
      </c>
      <c r="AB360" s="479" t="str">
        <f t="shared" si="126"/>
        <v/>
      </c>
      <c r="AC360" s="466"/>
      <c r="AD360" s="471"/>
      <c r="AE360" s="473"/>
      <c r="AI360" s="201" t="str">
        <f>IF(E360="","",ProjRollingMotorOut($Q$13:Q360,$M$13:M360))</f>
        <v/>
      </c>
      <c r="AJ360" s="409">
        <f>IF(OR(E360="",D360=""),0,ProjSlideMetersBetween(E360,D360,$R$13:$R$505,$S$13:$S$505,$U$13:$U$505))</f>
        <v>0</v>
      </c>
      <c r="AK360" s="409" t="str">
        <f>IF(U360="","",ProjParseTF(U360))</f>
        <v/>
      </c>
      <c r="AL360" s="213" t="str">
        <f>IF(E360="","",ProjCumN(AL359,E359,F359,G359,E360,F360,G360,FALSE))</f>
        <v/>
      </c>
      <c r="AM360" s="304" t="str">
        <f>IF(E360="","",ProjCumE(AM359,E359,F359,G359,E360,F360,G360,FALSE))</f>
        <v/>
      </c>
      <c r="AN360" s="303" t="str">
        <f t="shared" si="127"/>
        <v/>
      </c>
      <c r="AO360" s="303" t="str">
        <f>IF(E360="","",ProjActiveTargetMdEx(D360,W360,V360,ProjTargets_MD,ProjTargets_INC,ProjTargets_AZM,ProjTargets_TVD,F360,H360))</f>
        <v/>
      </c>
      <c r="AP360" s="201" t="str">
        <f>IF(OR(E360="",E360&lt;$U$2),"",ProjBitN(E360,F360,G360,AL360,D360,W360,X360))</f>
        <v/>
      </c>
      <c r="AQ360" s="201" t="str">
        <f>IF(OR(E360="",E360&lt;$U$2),"",ProjBitE(E360,F360,G360,AM360,D360,W360,X360))</f>
        <v/>
      </c>
      <c r="AR360" s="201" t="str">
        <f t="shared" si="128"/>
        <v/>
      </c>
      <c r="AS360" s="201" t="str">
        <f t="shared" si="129"/>
        <v/>
      </c>
      <c r="AT360" s="201" t="str">
        <f t="shared" si="130"/>
        <v/>
      </c>
    </row>
    <row r="361" spans="2:46" ht="15" customHeight="1" thickBot="1" x14ac:dyDescent="0.35">
      <c r="B361" s="202" t="str">
        <f t="shared" si="110"/>
        <v/>
      </c>
      <c r="C361" s="308" t="str">
        <f t="shared" si="111"/>
        <v/>
      </c>
      <c r="D361" s="27"/>
      <c r="E361" s="309" t="str">
        <f t="shared" si="112"/>
        <v/>
      </c>
      <c r="F361" s="9"/>
      <c r="G361" s="9"/>
      <c r="H361" s="310" t="str">
        <f t="shared" si="113"/>
        <v/>
      </c>
      <c r="I361" s="310" t="str">
        <f t="shared" si="114"/>
        <v xml:space="preserve">  </v>
      </c>
      <c r="J361" s="311" t="str">
        <f t="shared" si="115"/>
        <v/>
      </c>
      <c r="K361" s="312" t="str">
        <f t="shared" si="116"/>
        <v xml:space="preserve"> </v>
      </c>
      <c r="L361" s="312" t="str">
        <f t="shared" si="117"/>
        <v/>
      </c>
      <c r="M361" s="312" t="str">
        <f t="shared" si="118"/>
        <v/>
      </c>
      <c r="N361" s="313" t="str">
        <f t="shared" si="119"/>
        <v/>
      </c>
      <c r="O361" s="314" t="str">
        <f t="shared" si="120"/>
        <v/>
      </c>
      <c r="P361" s="315" t="str">
        <f t="shared" si="121"/>
        <v/>
      </c>
      <c r="Q361" s="316" t="str">
        <f t="shared" si="122"/>
        <v/>
      </c>
      <c r="R361" s="10" t="str">
        <f t="shared" si="123"/>
        <v/>
      </c>
      <c r="S361" s="310" t="str">
        <f t="shared" si="124"/>
        <v/>
      </c>
      <c r="T361" s="9"/>
      <c r="U361" s="8"/>
      <c r="V361" s="197" t="str">
        <f>IF(E361="","",ProjTvdAtBit(E361,F361,G361,H361,D361,W361,X361))</f>
        <v/>
      </c>
      <c r="W361" s="317" t="str">
        <f>IF(E361="","",ProjIncAtBit(F361,J361,C361,M361,AJ361,AK361,AI361,$U$13:$U$505))</f>
        <v/>
      </c>
      <c r="X361" s="412" t="str">
        <f>IF(E361="","",ProjAzmAtBit(F361,G361,J361,C361,M361,AJ361,AK361,N361,O361,AI361,$U$13:$U$505))</f>
        <v/>
      </c>
      <c r="Y361" s="569"/>
      <c r="Z361" s="571"/>
      <c r="AA361" s="478" t="str">
        <f t="shared" si="125"/>
        <v/>
      </c>
      <c r="AB361" s="479" t="str">
        <f t="shared" si="126"/>
        <v/>
      </c>
      <c r="AC361" s="466"/>
      <c r="AD361" s="471"/>
      <c r="AE361" s="473"/>
      <c r="AI361" s="201" t="str">
        <f>IF(E361="","",ProjRollingMotorOut($Q$13:Q361,$M$13:M361))</f>
        <v/>
      </c>
      <c r="AJ361" s="409">
        <f>IF(OR(E361="",D361=""),0,ProjSlideMetersBetween(E361,D361,$R$13:$R$505,$S$13:$S$505,$U$13:$U$505))</f>
        <v>0</v>
      </c>
      <c r="AK361" s="409" t="str">
        <f>IF(U361="","",ProjParseTF(U361))</f>
        <v/>
      </c>
      <c r="AL361" s="213" t="str">
        <f>IF(E361="","",ProjCumN(AL360,E360,F360,G360,E361,F361,G361,FALSE))</f>
        <v/>
      </c>
      <c r="AM361" s="304" t="str">
        <f>IF(E361="","",ProjCumE(AM360,E360,F360,G360,E361,F361,G361,FALSE))</f>
        <v/>
      </c>
      <c r="AN361" s="303" t="str">
        <f t="shared" si="127"/>
        <v/>
      </c>
      <c r="AO361" s="303" t="str">
        <f>IF(E361="","",ProjActiveTargetMdEx(D361,W361,V361,ProjTargets_MD,ProjTargets_INC,ProjTargets_AZM,ProjTargets_TVD,F361,H361))</f>
        <v/>
      </c>
      <c r="AP361" s="201" t="str">
        <f>IF(OR(E361="",E361&lt;$U$2),"",ProjBitN(E361,F361,G361,AL361,D361,W361,X361))</f>
        <v/>
      </c>
      <c r="AQ361" s="201" t="str">
        <f>IF(OR(E361="",E361&lt;$U$2),"",ProjBitE(E361,F361,G361,AM361,D361,W361,X361))</f>
        <v/>
      </c>
      <c r="AR361" s="201" t="str">
        <f t="shared" si="128"/>
        <v/>
      </c>
      <c r="AS361" s="201" t="str">
        <f t="shared" si="129"/>
        <v/>
      </c>
      <c r="AT361" s="201" t="str">
        <f t="shared" si="130"/>
        <v/>
      </c>
    </row>
    <row r="362" spans="2:46" ht="15" customHeight="1" thickBot="1" x14ac:dyDescent="0.35">
      <c r="B362" s="202" t="str">
        <f t="shared" si="110"/>
        <v/>
      </c>
      <c r="C362" s="308" t="str">
        <f t="shared" si="111"/>
        <v/>
      </c>
      <c r="D362" s="27"/>
      <c r="E362" s="309" t="str">
        <f t="shared" si="112"/>
        <v/>
      </c>
      <c r="F362" s="9"/>
      <c r="G362" s="9"/>
      <c r="H362" s="310" t="str">
        <f t="shared" si="113"/>
        <v/>
      </c>
      <c r="I362" s="310" t="str">
        <f t="shared" si="114"/>
        <v xml:space="preserve">  </v>
      </c>
      <c r="J362" s="311" t="str">
        <f t="shared" si="115"/>
        <v/>
      </c>
      <c r="K362" s="312" t="str">
        <f t="shared" si="116"/>
        <v xml:space="preserve"> </v>
      </c>
      <c r="L362" s="312" t="str">
        <f t="shared" si="117"/>
        <v/>
      </c>
      <c r="M362" s="312" t="str">
        <f t="shared" si="118"/>
        <v/>
      </c>
      <c r="N362" s="313" t="str">
        <f t="shared" si="119"/>
        <v/>
      </c>
      <c r="O362" s="314" t="str">
        <f t="shared" si="120"/>
        <v/>
      </c>
      <c r="P362" s="315" t="str">
        <f t="shared" si="121"/>
        <v/>
      </c>
      <c r="Q362" s="316" t="str">
        <f t="shared" si="122"/>
        <v/>
      </c>
      <c r="R362" s="10" t="str">
        <f t="shared" si="123"/>
        <v/>
      </c>
      <c r="S362" s="310" t="str">
        <f t="shared" si="124"/>
        <v/>
      </c>
      <c r="T362" s="9"/>
      <c r="U362" s="8"/>
      <c r="V362" s="197" t="str">
        <f>IF(E362="","",ProjTvdAtBit(E362,F362,G362,H362,D362,W362,X362))</f>
        <v/>
      </c>
      <c r="W362" s="317" t="str">
        <f>IF(E362="","",ProjIncAtBit(F362,J362,C362,M362,AJ362,AK362,AI362,$U$13:$U$505))</f>
        <v/>
      </c>
      <c r="X362" s="412" t="str">
        <f>IF(E362="","",ProjAzmAtBit(F362,G362,J362,C362,M362,AJ362,AK362,N362,O362,AI362,$U$13:$U$505))</f>
        <v/>
      </c>
      <c r="Y362" s="569"/>
      <c r="Z362" s="571"/>
      <c r="AA362" s="478" t="str">
        <f t="shared" si="125"/>
        <v/>
      </c>
      <c r="AB362" s="479" t="str">
        <f t="shared" si="126"/>
        <v/>
      </c>
      <c r="AC362" s="466"/>
      <c r="AD362" s="471"/>
      <c r="AE362" s="473"/>
      <c r="AI362" s="201" t="str">
        <f>IF(E362="","",ProjRollingMotorOut($Q$13:Q362,$M$13:M362))</f>
        <v/>
      </c>
      <c r="AJ362" s="409">
        <f>IF(OR(E362="",D362=""),0,ProjSlideMetersBetween(E362,D362,$R$13:$R$505,$S$13:$S$505,$U$13:$U$505))</f>
        <v>0</v>
      </c>
      <c r="AK362" s="409" t="str">
        <f>IF(U362="","",ProjParseTF(U362))</f>
        <v/>
      </c>
      <c r="AL362" s="213" t="str">
        <f>IF(E362="","",ProjCumN(AL361,E361,F361,G361,E362,F362,G362,FALSE))</f>
        <v/>
      </c>
      <c r="AM362" s="304" t="str">
        <f>IF(E362="","",ProjCumE(AM361,E361,F361,G361,E362,F362,G362,FALSE))</f>
        <v/>
      </c>
      <c r="AN362" s="303" t="str">
        <f t="shared" si="127"/>
        <v/>
      </c>
      <c r="AO362" s="303" t="str">
        <f>IF(E362="","",ProjActiveTargetMdEx(D362,W362,V362,ProjTargets_MD,ProjTargets_INC,ProjTargets_AZM,ProjTargets_TVD,F362,H362))</f>
        <v/>
      </c>
      <c r="AP362" s="201" t="str">
        <f>IF(OR(E362="",E362&lt;$U$2),"",ProjBitN(E362,F362,G362,AL362,D362,W362,X362))</f>
        <v/>
      </c>
      <c r="AQ362" s="201" t="str">
        <f>IF(OR(E362="",E362&lt;$U$2),"",ProjBitE(E362,F362,G362,AM362,D362,W362,X362))</f>
        <v/>
      </c>
      <c r="AR362" s="201" t="str">
        <f t="shared" si="128"/>
        <v/>
      </c>
      <c r="AS362" s="201" t="str">
        <f t="shared" si="129"/>
        <v/>
      </c>
      <c r="AT362" s="201" t="str">
        <f t="shared" si="130"/>
        <v/>
      </c>
    </row>
    <row r="363" spans="2:46" ht="15" customHeight="1" thickBot="1" x14ac:dyDescent="0.35">
      <c r="B363" s="202" t="str">
        <f t="shared" si="110"/>
        <v/>
      </c>
      <c r="C363" s="308" t="str">
        <f t="shared" si="111"/>
        <v/>
      </c>
      <c r="D363" s="27"/>
      <c r="E363" s="309" t="str">
        <f t="shared" si="112"/>
        <v/>
      </c>
      <c r="F363" s="9"/>
      <c r="G363" s="9"/>
      <c r="H363" s="310" t="str">
        <f t="shared" si="113"/>
        <v/>
      </c>
      <c r="I363" s="310" t="str">
        <f t="shared" si="114"/>
        <v xml:space="preserve">  </v>
      </c>
      <c r="J363" s="311" t="str">
        <f t="shared" si="115"/>
        <v/>
      </c>
      <c r="K363" s="312" t="str">
        <f t="shared" si="116"/>
        <v xml:space="preserve"> </v>
      </c>
      <c r="L363" s="312" t="str">
        <f t="shared" si="117"/>
        <v/>
      </c>
      <c r="M363" s="312" t="str">
        <f t="shared" si="118"/>
        <v/>
      </c>
      <c r="N363" s="313" t="str">
        <f t="shared" si="119"/>
        <v/>
      </c>
      <c r="O363" s="314" t="str">
        <f t="shared" si="120"/>
        <v/>
      </c>
      <c r="P363" s="315" t="str">
        <f t="shared" si="121"/>
        <v/>
      </c>
      <c r="Q363" s="316" t="str">
        <f t="shared" si="122"/>
        <v/>
      </c>
      <c r="R363" s="10" t="str">
        <f t="shared" si="123"/>
        <v/>
      </c>
      <c r="S363" s="310" t="str">
        <f t="shared" si="124"/>
        <v/>
      </c>
      <c r="T363" s="9"/>
      <c r="U363" s="8"/>
      <c r="V363" s="197" t="str">
        <f>IF(E363="","",ProjTvdAtBit(E363,F363,G363,H363,D363,W363,X363))</f>
        <v/>
      </c>
      <c r="W363" s="317" t="str">
        <f>IF(E363="","",ProjIncAtBit(F363,J363,C363,M363,AJ363,AK363,AI363,$U$13:$U$505))</f>
        <v/>
      </c>
      <c r="X363" s="412" t="str">
        <f>IF(E363="","",ProjAzmAtBit(F363,G363,J363,C363,M363,AJ363,AK363,N363,O363,AI363,$U$13:$U$505))</f>
        <v/>
      </c>
      <c r="Y363" s="569"/>
      <c r="Z363" s="571"/>
      <c r="AA363" s="478" t="str">
        <f t="shared" si="125"/>
        <v/>
      </c>
      <c r="AB363" s="479" t="str">
        <f t="shared" si="126"/>
        <v/>
      </c>
      <c r="AC363" s="466"/>
      <c r="AD363" s="471"/>
      <c r="AE363" s="473"/>
      <c r="AI363" s="201" t="str">
        <f>IF(E363="","",ProjRollingMotorOut($Q$13:Q363,$M$13:M363))</f>
        <v/>
      </c>
      <c r="AJ363" s="409">
        <f>IF(OR(E363="",D363=""),0,ProjSlideMetersBetween(E363,D363,$R$13:$R$505,$S$13:$S$505,$U$13:$U$505))</f>
        <v>0</v>
      </c>
      <c r="AK363" s="409" t="str">
        <f>IF(U363="","",ProjParseTF(U363))</f>
        <v/>
      </c>
      <c r="AL363" s="213" t="str">
        <f>IF(E363="","",ProjCumN(AL362,E362,F362,G362,E363,F363,G363,FALSE))</f>
        <v/>
      </c>
      <c r="AM363" s="304" t="str">
        <f>IF(E363="","",ProjCumE(AM362,E362,F362,G362,E363,F363,G363,FALSE))</f>
        <v/>
      </c>
      <c r="AN363" s="303" t="str">
        <f t="shared" si="127"/>
        <v/>
      </c>
      <c r="AO363" s="303" t="str">
        <f>IF(E363="","",ProjActiveTargetMdEx(D363,W363,V363,ProjTargets_MD,ProjTargets_INC,ProjTargets_AZM,ProjTargets_TVD,F363,H363))</f>
        <v/>
      </c>
      <c r="AP363" s="201" t="str">
        <f>IF(OR(E363="",E363&lt;$U$2),"",ProjBitN(E363,F363,G363,AL363,D363,W363,X363))</f>
        <v/>
      </c>
      <c r="AQ363" s="201" t="str">
        <f>IF(OR(E363="",E363&lt;$U$2),"",ProjBitE(E363,F363,G363,AM363,D363,W363,X363))</f>
        <v/>
      </c>
      <c r="AR363" s="201" t="str">
        <f t="shared" si="128"/>
        <v/>
      </c>
      <c r="AS363" s="201" t="str">
        <f t="shared" si="129"/>
        <v/>
      </c>
      <c r="AT363" s="201" t="str">
        <f t="shared" si="130"/>
        <v/>
      </c>
    </row>
    <row r="364" spans="2:46" ht="15" customHeight="1" thickBot="1" x14ac:dyDescent="0.35">
      <c r="B364" s="202" t="str">
        <f t="shared" si="110"/>
        <v/>
      </c>
      <c r="C364" s="308" t="str">
        <f t="shared" si="111"/>
        <v/>
      </c>
      <c r="D364" s="27"/>
      <c r="E364" s="309" t="str">
        <f t="shared" si="112"/>
        <v/>
      </c>
      <c r="F364" s="9"/>
      <c r="G364" s="9"/>
      <c r="H364" s="310" t="str">
        <f t="shared" si="113"/>
        <v/>
      </c>
      <c r="I364" s="310" t="str">
        <f t="shared" si="114"/>
        <v xml:space="preserve">  </v>
      </c>
      <c r="J364" s="311" t="str">
        <f t="shared" si="115"/>
        <v/>
      </c>
      <c r="K364" s="312" t="str">
        <f t="shared" si="116"/>
        <v xml:space="preserve"> </v>
      </c>
      <c r="L364" s="312" t="str">
        <f t="shared" si="117"/>
        <v/>
      </c>
      <c r="M364" s="312" t="str">
        <f t="shared" si="118"/>
        <v/>
      </c>
      <c r="N364" s="313" t="str">
        <f t="shared" si="119"/>
        <v/>
      </c>
      <c r="O364" s="314" t="str">
        <f t="shared" si="120"/>
        <v/>
      </c>
      <c r="P364" s="315" t="str">
        <f t="shared" si="121"/>
        <v/>
      </c>
      <c r="Q364" s="316" t="str">
        <f t="shared" si="122"/>
        <v/>
      </c>
      <c r="R364" s="10" t="str">
        <f t="shared" si="123"/>
        <v/>
      </c>
      <c r="S364" s="310" t="str">
        <f t="shared" si="124"/>
        <v/>
      </c>
      <c r="T364" s="9"/>
      <c r="U364" s="8"/>
      <c r="V364" s="197" t="str">
        <f>IF(E364="","",ProjTvdAtBit(E364,F364,G364,H364,D364,W364,X364))</f>
        <v/>
      </c>
      <c r="W364" s="317" t="str">
        <f>IF(E364="","",ProjIncAtBit(F364,J364,C364,M364,AJ364,AK364,AI364,$U$13:$U$505))</f>
        <v/>
      </c>
      <c r="X364" s="412" t="str">
        <f>IF(E364="","",ProjAzmAtBit(F364,G364,J364,C364,M364,AJ364,AK364,N364,O364,AI364,$U$13:$U$505))</f>
        <v/>
      </c>
      <c r="Y364" s="569"/>
      <c r="Z364" s="571"/>
      <c r="AA364" s="478" t="str">
        <f t="shared" si="125"/>
        <v/>
      </c>
      <c r="AB364" s="479" t="str">
        <f t="shared" si="126"/>
        <v/>
      </c>
      <c r="AC364" s="466"/>
      <c r="AD364" s="471"/>
      <c r="AE364" s="473"/>
      <c r="AI364" s="201" t="str">
        <f>IF(E364="","",ProjRollingMotorOut($Q$13:Q364,$M$13:M364))</f>
        <v/>
      </c>
      <c r="AJ364" s="409">
        <f>IF(OR(E364="",D364=""),0,ProjSlideMetersBetween(E364,D364,$R$13:$R$505,$S$13:$S$505,$U$13:$U$505))</f>
        <v>0</v>
      </c>
      <c r="AK364" s="409" t="str">
        <f>IF(U364="","",ProjParseTF(U364))</f>
        <v/>
      </c>
      <c r="AL364" s="213" t="str">
        <f>IF(E364="","",ProjCumN(AL363,E363,F363,G363,E364,F364,G364,FALSE))</f>
        <v/>
      </c>
      <c r="AM364" s="304" t="str">
        <f>IF(E364="","",ProjCumE(AM363,E363,F363,G363,E364,F364,G364,FALSE))</f>
        <v/>
      </c>
      <c r="AN364" s="303" t="str">
        <f t="shared" si="127"/>
        <v/>
      </c>
      <c r="AO364" s="303" t="str">
        <f>IF(E364="","",ProjActiveTargetMdEx(D364,W364,V364,ProjTargets_MD,ProjTargets_INC,ProjTargets_AZM,ProjTargets_TVD,F364,H364))</f>
        <v/>
      </c>
      <c r="AP364" s="201" t="str">
        <f>IF(OR(E364="",E364&lt;$U$2),"",ProjBitN(E364,F364,G364,AL364,D364,W364,X364))</f>
        <v/>
      </c>
      <c r="AQ364" s="201" t="str">
        <f>IF(OR(E364="",E364&lt;$U$2),"",ProjBitE(E364,F364,G364,AM364,D364,W364,X364))</f>
        <v/>
      </c>
      <c r="AR364" s="201" t="str">
        <f t="shared" si="128"/>
        <v/>
      </c>
      <c r="AS364" s="201" t="str">
        <f t="shared" si="129"/>
        <v/>
      </c>
      <c r="AT364" s="201" t="str">
        <f t="shared" si="130"/>
        <v/>
      </c>
    </row>
    <row r="365" spans="2:46" ht="15" customHeight="1" thickBot="1" x14ac:dyDescent="0.35">
      <c r="B365" s="202" t="str">
        <f t="shared" si="110"/>
        <v/>
      </c>
      <c r="C365" s="308" t="str">
        <f t="shared" si="111"/>
        <v/>
      </c>
      <c r="D365" s="27"/>
      <c r="E365" s="309" t="str">
        <f t="shared" si="112"/>
        <v/>
      </c>
      <c r="F365" s="9"/>
      <c r="G365" s="9"/>
      <c r="H365" s="310" t="str">
        <f t="shared" si="113"/>
        <v/>
      </c>
      <c r="I365" s="310" t="str">
        <f t="shared" si="114"/>
        <v xml:space="preserve">  </v>
      </c>
      <c r="J365" s="311" t="str">
        <f t="shared" si="115"/>
        <v/>
      </c>
      <c r="K365" s="312" t="str">
        <f t="shared" si="116"/>
        <v xml:space="preserve"> </v>
      </c>
      <c r="L365" s="312" t="str">
        <f t="shared" si="117"/>
        <v/>
      </c>
      <c r="M365" s="312" t="str">
        <f t="shared" si="118"/>
        <v/>
      </c>
      <c r="N365" s="313" t="str">
        <f t="shared" si="119"/>
        <v/>
      </c>
      <c r="O365" s="314" t="str">
        <f t="shared" si="120"/>
        <v/>
      </c>
      <c r="P365" s="315" t="str">
        <f t="shared" si="121"/>
        <v/>
      </c>
      <c r="Q365" s="316" t="str">
        <f t="shared" si="122"/>
        <v/>
      </c>
      <c r="R365" s="10" t="str">
        <f t="shared" si="123"/>
        <v/>
      </c>
      <c r="S365" s="310" t="str">
        <f t="shared" si="124"/>
        <v/>
      </c>
      <c r="T365" s="9"/>
      <c r="U365" s="8"/>
      <c r="V365" s="197" t="str">
        <f>IF(E365="","",ProjTvdAtBit(E365,F365,G365,H365,D365,W365,X365))</f>
        <v/>
      </c>
      <c r="W365" s="317" t="str">
        <f>IF(E365="","",ProjIncAtBit(F365,J365,C365,M365,AJ365,AK365,AI365,$U$13:$U$505))</f>
        <v/>
      </c>
      <c r="X365" s="412" t="str">
        <f>IF(E365="","",ProjAzmAtBit(F365,G365,J365,C365,M365,AJ365,AK365,N365,O365,AI365,$U$13:$U$505))</f>
        <v/>
      </c>
      <c r="Y365" s="569"/>
      <c r="Z365" s="571"/>
      <c r="AA365" s="478" t="str">
        <f t="shared" si="125"/>
        <v/>
      </c>
      <c r="AB365" s="479" t="str">
        <f t="shared" si="126"/>
        <v/>
      </c>
      <c r="AC365" s="466"/>
      <c r="AD365" s="471"/>
      <c r="AE365" s="473"/>
      <c r="AI365" s="201" t="str">
        <f>IF(E365="","",ProjRollingMotorOut($Q$13:Q365,$M$13:M365))</f>
        <v/>
      </c>
      <c r="AJ365" s="409">
        <f>IF(OR(E365="",D365=""),0,ProjSlideMetersBetween(E365,D365,$R$13:$R$505,$S$13:$S$505,$U$13:$U$505))</f>
        <v>0</v>
      </c>
      <c r="AK365" s="409" t="str">
        <f>IF(U365="","",ProjParseTF(U365))</f>
        <v/>
      </c>
      <c r="AL365" s="213" t="str">
        <f>IF(E365="","",ProjCumN(AL364,E364,F364,G364,E365,F365,G365,FALSE))</f>
        <v/>
      </c>
      <c r="AM365" s="304" t="str">
        <f>IF(E365="","",ProjCumE(AM364,E364,F364,G364,E365,F365,G365,FALSE))</f>
        <v/>
      </c>
      <c r="AN365" s="303" t="str">
        <f t="shared" si="127"/>
        <v/>
      </c>
      <c r="AO365" s="303" t="str">
        <f>IF(E365="","",ProjActiveTargetMdEx(D365,W365,V365,ProjTargets_MD,ProjTargets_INC,ProjTargets_AZM,ProjTargets_TVD,F365,H365))</f>
        <v/>
      </c>
      <c r="AP365" s="201" t="str">
        <f>IF(OR(E365="",E365&lt;$U$2),"",ProjBitN(E365,F365,G365,AL365,D365,W365,X365))</f>
        <v/>
      </c>
      <c r="AQ365" s="201" t="str">
        <f>IF(OR(E365="",E365&lt;$U$2),"",ProjBitE(E365,F365,G365,AM365,D365,W365,X365))</f>
        <v/>
      </c>
      <c r="AR365" s="201" t="str">
        <f t="shared" si="128"/>
        <v/>
      </c>
      <c r="AS365" s="201" t="str">
        <f t="shared" si="129"/>
        <v/>
      </c>
      <c r="AT365" s="201" t="str">
        <f t="shared" si="130"/>
        <v/>
      </c>
    </row>
    <row r="366" spans="2:46" ht="15" customHeight="1" thickBot="1" x14ac:dyDescent="0.35">
      <c r="B366" s="202" t="str">
        <f t="shared" si="110"/>
        <v/>
      </c>
      <c r="C366" s="308" t="str">
        <f t="shared" si="111"/>
        <v/>
      </c>
      <c r="D366" s="27"/>
      <c r="E366" s="309" t="str">
        <f t="shared" si="112"/>
        <v/>
      </c>
      <c r="F366" s="9"/>
      <c r="G366" s="9"/>
      <c r="H366" s="310" t="str">
        <f t="shared" si="113"/>
        <v/>
      </c>
      <c r="I366" s="310" t="str">
        <f t="shared" si="114"/>
        <v xml:space="preserve">  </v>
      </c>
      <c r="J366" s="311" t="str">
        <f t="shared" si="115"/>
        <v/>
      </c>
      <c r="K366" s="312" t="str">
        <f t="shared" si="116"/>
        <v xml:space="preserve"> </v>
      </c>
      <c r="L366" s="312" t="str">
        <f t="shared" si="117"/>
        <v/>
      </c>
      <c r="M366" s="312" t="str">
        <f t="shared" si="118"/>
        <v/>
      </c>
      <c r="N366" s="313" t="str">
        <f t="shared" si="119"/>
        <v/>
      </c>
      <c r="O366" s="314" t="str">
        <f t="shared" si="120"/>
        <v/>
      </c>
      <c r="P366" s="315" t="str">
        <f t="shared" si="121"/>
        <v/>
      </c>
      <c r="Q366" s="316" t="str">
        <f t="shared" si="122"/>
        <v/>
      </c>
      <c r="R366" s="10" t="str">
        <f t="shared" si="123"/>
        <v/>
      </c>
      <c r="S366" s="310" t="str">
        <f t="shared" si="124"/>
        <v/>
      </c>
      <c r="T366" s="9"/>
      <c r="U366" s="8"/>
      <c r="V366" s="197" t="str">
        <f>IF(E366="","",ProjTvdAtBit(E366,F366,G366,H366,D366,W366,X366))</f>
        <v/>
      </c>
      <c r="W366" s="317" t="str">
        <f>IF(E366="","",ProjIncAtBit(F366,J366,C366,M366,AJ366,AK366,AI366,$U$13:$U$505))</f>
        <v/>
      </c>
      <c r="X366" s="412" t="str">
        <f>IF(E366="","",ProjAzmAtBit(F366,G366,J366,C366,M366,AJ366,AK366,N366,O366,AI366,$U$13:$U$505))</f>
        <v/>
      </c>
      <c r="Y366" s="569"/>
      <c r="Z366" s="571"/>
      <c r="AA366" s="478" t="str">
        <f t="shared" si="125"/>
        <v/>
      </c>
      <c r="AB366" s="479" t="str">
        <f t="shared" si="126"/>
        <v/>
      </c>
      <c r="AC366" s="466"/>
      <c r="AD366" s="471"/>
      <c r="AE366" s="473"/>
      <c r="AI366" s="201" t="str">
        <f>IF(E366="","",ProjRollingMotorOut($Q$13:Q366,$M$13:M366))</f>
        <v/>
      </c>
      <c r="AJ366" s="409">
        <f>IF(OR(E366="",D366=""),0,ProjSlideMetersBetween(E366,D366,$R$13:$R$505,$S$13:$S$505,$U$13:$U$505))</f>
        <v>0</v>
      </c>
      <c r="AK366" s="409" t="str">
        <f>IF(U366="","",ProjParseTF(U366))</f>
        <v/>
      </c>
      <c r="AL366" s="213" t="str">
        <f>IF(E366="","",ProjCumN(AL365,E365,F365,G365,E366,F366,G366,FALSE))</f>
        <v/>
      </c>
      <c r="AM366" s="304" t="str">
        <f>IF(E366="","",ProjCumE(AM365,E365,F365,G365,E366,F366,G366,FALSE))</f>
        <v/>
      </c>
      <c r="AN366" s="303" t="str">
        <f t="shared" si="127"/>
        <v/>
      </c>
      <c r="AO366" s="303" t="str">
        <f>IF(E366="","",ProjActiveTargetMdEx(D366,W366,V366,ProjTargets_MD,ProjTargets_INC,ProjTargets_AZM,ProjTargets_TVD,F366,H366))</f>
        <v/>
      </c>
      <c r="AP366" s="201" t="str">
        <f>IF(OR(E366="",E366&lt;$U$2),"",ProjBitN(E366,F366,G366,AL366,D366,W366,X366))</f>
        <v/>
      </c>
      <c r="AQ366" s="201" t="str">
        <f>IF(OR(E366="",E366&lt;$U$2),"",ProjBitE(E366,F366,G366,AM366,D366,W366,X366))</f>
        <v/>
      </c>
      <c r="AR366" s="201" t="str">
        <f t="shared" si="128"/>
        <v/>
      </c>
      <c r="AS366" s="201" t="str">
        <f t="shared" si="129"/>
        <v/>
      </c>
      <c r="AT366" s="201" t="str">
        <f t="shared" si="130"/>
        <v/>
      </c>
    </row>
    <row r="367" spans="2:46" ht="15" customHeight="1" thickBot="1" x14ac:dyDescent="0.35">
      <c r="B367" s="202" t="str">
        <f t="shared" si="110"/>
        <v/>
      </c>
      <c r="C367" s="308" t="str">
        <f t="shared" si="111"/>
        <v/>
      </c>
      <c r="D367" s="27"/>
      <c r="E367" s="309" t="str">
        <f t="shared" si="112"/>
        <v/>
      </c>
      <c r="F367" s="9"/>
      <c r="G367" s="9"/>
      <c r="H367" s="310" t="str">
        <f t="shared" si="113"/>
        <v/>
      </c>
      <c r="I367" s="310" t="str">
        <f t="shared" si="114"/>
        <v xml:space="preserve">  </v>
      </c>
      <c r="J367" s="311" t="str">
        <f t="shared" si="115"/>
        <v/>
      </c>
      <c r="K367" s="312" t="str">
        <f t="shared" si="116"/>
        <v xml:space="preserve"> </v>
      </c>
      <c r="L367" s="312" t="str">
        <f t="shared" si="117"/>
        <v/>
      </c>
      <c r="M367" s="312" t="str">
        <f t="shared" si="118"/>
        <v/>
      </c>
      <c r="N367" s="313" t="str">
        <f t="shared" si="119"/>
        <v/>
      </c>
      <c r="O367" s="314" t="str">
        <f t="shared" si="120"/>
        <v/>
      </c>
      <c r="P367" s="315" t="str">
        <f t="shared" si="121"/>
        <v/>
      </c>
      <c r="Q367" s="316" t="str">
        <f t="shared" si="122"/>
        <v/>
      </c>
      <c r="R367" s="10" t="str">
        <f t="shared" si="123"/>
        <v/>
      </c>
      <c r="S367" s="310" t="str">
        <f t="shared" si="124"/>
        <v/>
      </c>
      <c r="T367" s="9"/>
      <c r="U367" s="8"/>
      <c r="V367" s="197" t="str">
        <f>IF(E367="","",ProjTvdAtBit(E367,F367,G367,H367,D367,W367,X367))</f>
        <v/>
      </c>
      <c r="W367" s="317" t="str">
        <f>IF(E367="","",ProjIncAtBit(F367,J367,C367,M367,AJ367,AK367,AI367,$U$13:$U$505))</f>
        <v/>
      </c>
      <c r="X367" s="412" t="str">
        <f>IF(E367="","",ProjAzmAtBit(F367,G367,J367,C367,M367,AJ367,AK367,N367,O367,AI367,$U$13:$U$505))</f>
        <v/>
      </c>
      <c r="Y367" s="569"/>
      <c r="Z367" s="571"/>
      <c r="AA367" s="478" t="str">
        <f t="shared" si="125"/>
        <v/>
      </c>
      <c r="AB367" s="479" t="str">
        <f t="shared" si="126"/>
        <v/>
      </c>
      <c r="AC367" s="466"/>
      <c r="AD367" s="471"/>
      <c r="AE367" s="473"/>
      <c r="AI367" s="201" t="str">
        <f>IF(E367="","",ProjRollingMotorOut($Q$13:Q367,$M$13:M367))</f>
        <v/>
      </c>
      <c r="AJ367" s="409">
        <f>IF(OR(E367="",D367=""),0,ProjSlideMetersBetween(E367,D367,$R$13:$R$505,$S$13:$S$505,$U$13:$U$505))</f>
        <v>0</v>
      </c>
      <c r="AK367" s="409" t="str">
        <f>IF(U367="","",ProjParseTF(U367))</f>
        <v/>
      </c>
      <c r="AL367" s="213" t="str">
        <f>IF(E367="","",ProjCumN(AL366,E366,F366,G366,E367,F367,G367,FALSE))</f>
        <v/>
      </c>
      <c r="AM367" s="304" t="str">
        <f>IF(E367="","",ProjCumE(AM366,E366,F366,G366,E367,F367,G367,FALSE))</f>
        <v/>
      </c>
      <c r="AN367" s="303" t="str">
        <f t="shared" si="127"/>
        <v/>
      </c>
      <c r="AO367" s="303" t="str">
        <f>IF(E367="","",ProjActiveTargetMdEx(D367,W367,V367,ProjTargets_MD,ProjTargets_INC,ProjTargets_AZM,ProjTargets_TVD,F367,H367))</f>
        <v/>
      </c>
      <c r="AP367" s="201" t="str">
        <f>IF(OR(E367="",E367&lt;$U$2),"",ProjBitN(E367,F367,G367,AL367,D367,W367,X367))</f>
        <v/>
      </c>
      <c r="AQ367" s="201" t="str">
        <f>IF(OR(E367="",E367&lt;$U$2),"",ProjBitE(E367,F367,G367,AM367,D367,W367,X367))</f>
        <v/>
      </c>
      <c r="AR367" s="201" t="str">
        <f t="shared" si="128"/>
        <v/>
      </c>
      <c r="AS367" s="201" t="str">
        <f t="shared" si="129"/>
        <v/>
      </c>
      <c r="AT367" s="201" t="str">
        <f t="shared" si="130"/>
        <v/>
      </c>
    </row>
    <row r="368" spans="2:46" ht="15" customHeight="1" thickBot="1" x14ac:dyDescent="0.35">
      <c r="B368" s="202" t="str">
        <f t="shared" si="110"/>
        <v/>
      </c>
      <c r="C368" s="308" t="str">
        <f t="shared" si="111"/>
        <v/>
      </c>
      <c r="D368" s="27"/>
      <c r="E368" s="309" t="str">
        <f t="shared" si="112"/>
        <v/>
      </c>
      <c r="F368" s="9"/>
      <c r="G368" s="9"/>
      <c r="H368" s="310" t="str">
        <f t="shared" si="113"/>
        <v/>
      </c>
      <c r="I368" s="310" t="str">
        <f t="shared" si="114"/>
        <v xml:space="preserve">  </v>
      </c>
      <c r="J368" s="311" t="str">
        <f t="shared" si="115"/>
        <v/>
      </c>
      <c r="K368" s="312" t="str">
        <f t="shared" si="116"/>
        <v xml:space="preserve"> </v>
      </c>
      <c r="L368" s="312" t="str">
        <f t="shared" si="117"/>
        <v/>
      </c>
      <c r="M368" s="312" t="str">
        <f t="shared" si="118"/>
        <v/>
      </c>
      <c r="N368" s="313" t="str">
        <f t="shared" si="119"/>
        <v/>
      </c>
      <c r="O368" s="314" t="str">
        <f t="shared" si="120"/>
        <v/>
      </c>
      <c r="P368" s="315" t="str">
        <f t="shared" si="121"/>
        <v/>
      </c>
      <c r="Q368" s="316" t="str">
        <f t="shared" si="122"/>
        <v/>
      </c>
      <c r="R368" s="10" t="str">
        <f t="shared" si="123"/>
        <v/>
      </c>
      <c r="S368" s="310" t="str">
        <f t="shared" si="124"/>
        <v/>
      </c>
      <c r="T368" s="9"/>
      <c r="U368" s="8"/>
      <c r="V368" s="197" t="str">
        <f>IF(E368="","",ProjTvdAtBit(E368,F368,G368,H368,D368,W368,X368))</f>
        <v/>
      </c>
      <c r="W368" s="317" t="str">
        <f>IF(E368="","",ProjIncAtBit(F368,J368,C368,M368,AJ368,AK368,AI368,$U$13:$U$505))</f>
        <v/>
      </c>
      <c r="X368" s="412" t="str">
        <f>IF(E368="","",ProjAzmAtBit(F368,G368,J368,C368,M368,AJ368,AK368,N368,O368,AI368,$U$13:$U$505))</f>
        <v/>
      </c>
      <c r="Y368" s="569"/>
      <c r="Z368" s="571"/>
      <c r="AA368" s="478" t="str">
        <f t="shared" si="125"/>
        <v/>
      </c>
      <c r="AB368" s="479" t="str">
        <f t="shared" si="126"/>
        <v/>
      </c>
      <c r="AC368" s="466"/>
      <c r="AD368" s="471"/>
      <c r="AE368" s="473"/>
      <c r="AI368" s="201" t="str">
        <f>IF(E368="","",ProjRollingMotorOut($Q$13:Q368,$M$13:M368))</f>
        <v/>
      </c>
      <c r="AJ368" s="409">
        <f>IF(OR(E368="",D368=""),0,ProjSlideMetersBetween(E368,D368,$R$13:$R$505,$S$13:$S$505,$U$13:$U$505))</f>
        <v>0</v>
      </c>
      <c r="AK368" s="409" t="str">
        <f>IF(U368="","",ProjParseTF(U368))</f>
        <v/>
      </c>
      <c r="AL368" s="213" t="str">
        <f>IF(E368="","",ProjCumN(AL367,E367,F367,G367,E368,F368,G368,FALSE))</f>
        <v/>
      </c>
      <c r="AM368" s="304" t="str">
        <f>IF(E368="","",ProjCumE(AM367,E367,F367,G367,E368,F368,G368,FALSE))</f>
        <v/>
      </c>
      <c r="AN368" s="303" t="str">
        <f t="shared" si="127"/>
        <v/>
      </c>
      <c r="AO368" s="303" t="str">
        <f>IF(E368="","",ProjActiveTargetMdEx(D368,W368,V368,ProjTargets_MD,ProjTargets_INC,ProjTargets_AZM,ProjTargets_TVD,F368,H368))</f>
        <v/>
      </c>
      <c r="AP368" s="201" t="str">
        <f>IF(OR(E368="",E368&lt;$U$2),"",ProjBitN(E368,F368,G368,AL368,D368,W368,X368))</f>
        <v/>
      </c>
      <c r="AQ368" s="201" t="str">
        <f>IF(OR(E368="",E368&lt;$U$2),"",ProjBitE(E368,F368,G368,AM368,D368,W368,X368))</f>
        <v/>
      </c>
      <c r="AR368" s="201" t="str">
        <f t="shared" si="128"/>
        <v/>
      </c>
      <c r="AS368" s="201" t="str">
        <f t="shared" si="129"/>
        <v/>
      </c>
      <c r="AT368" s="201" t="str">
        <f t="shared" si="130"/>
        <v/>
      </c>
    </row>
    <row r="369" spans="2:46" ht="15" customHeight="1" thickBot="1" x14ac:dyDescent="0.35">
      <c r="B369" s="202" t="str">
        <f t="shared" si="110"/>
        <v/>
      </c>
      <c r="C369" s="308" t="str">
        <f t="shared" si="111"/>
        <v/>
      </c>
      <c r="D369" s="27"/>
      <c r="E369" s="309" t="str">
        <f t="shared" si="112"/>
        <v/>
      </c>
      <c r="F369" s="9"/>
      <c r="G369" s="9"/>
      <c r="H369" s="310" t="str">
        <f t="shared" si="113"/>
        <v/>
      </c>
      <c r="I369" s="310" t="str">
        <f t="shared" si="114"/>
        <v xml:space="preserve">  </v>
      </c>
      <c r="J369" s="311" t="str">
        <f t="shared" si="115"/>
        <v/>
      </c>
      <c r="K369" s="312" t="str">
        <f t="shared" si="116"/>
        <v xml:space="preserve"> </v>
      </c>
      <c r="L369" s="312" t="str">
        <f t="shared" si="117"/>
        <v/>
      </c>
      <c r="M369" s="312" t="str">
        <f t="shared" si="118"/>
        <v/>
      </c>
      <c r="N369" s="313" t="str">
        <f t="shared" si="119"/>
        <v/>
      </c>
      <c r="O369" s="314" t="str">
        <f t="shared" si="120"/>
        <v/>
      </c>
      <c r="P369" s="315" t="str">
        <f t="shared" si="121"/>
        <v/>
      </c>
      <c r="Q369" s="316" t="str">
        <f t="shared" si="122"/>
        <v/>
      </c>
      <c r="R369" s="10" t="str">
        <f t="shared" si="123"/>
        <v/>
      </c>
      <c r="S369" s="310" t="str">
        <f t="shared" si="124"/>
        <v/>
      </c>
      <c r="T369" s="9"/>
      <c r="U369" s="8"/>
      <c r="V369" s="197" t="str">
        <f>IF(E369="","",ProjTvdAtBit(E369,F369,G369,H369,D369,W369,X369))</f>
        <v/>
      </c>
      <c r="W369" s="317" t="str">
        <f>IF(E369="","",ProjIncAtBit(F369,J369,C369,M369,AJ369,AK369,AI369,$U$13:$U$505))</f>
        <v/>
      </c>
      <c r="X369" s="412" t="str">
        <f>IF(E369="","",ProjAzmAtBit(F369,G369,J369,C369,M369,AJ369,AK369,N369,O369,AI369,$U$13:$U$505))</f>
        <v/>
      </c>
      <c r="Y369" s="569"/>
      <c r="Z369" s="571"/>
      <c r="AA369" s="478" t="str">
        <f t="shared" si="125"/>
        <v/>
      </c>
      <c r="AB369" s="479" t="str">
        <f t="shared" si="126"/>
        <v/>
      </c>
      <c r="AC369" s="466"/>
      <c r="AD369" s="471"/>
      <c r="AE369" s="473"/>
      <c r="AI369" s="201" t="str">
        <f>IF(E369="","",ProjRollingMotorOut($Q$13:Q369,$M$13:M369))</f>
        <v/>
      </c>
      <c r="AJ369" s="409">
        <f>IF(OR(E369="",D369=""),0,ProjSlideMetersBetween(E369,D369,$R$13:$R$505,$S$13:$S$505,$U$13:$U$505))</f>
        <v>0</v>
      </c>
      <c r="AK369" s="409" t="str">
        <f>IF(U369="","",ProjParseTF(U369))</f>
        <v/>
      </c>
      <c r="AL369" s="213" t="str">
        <f>IF(E369="","",ProjCumN(AL368,E368,F368,G368,E369,F369,G369,FALSE))</f>
        <v/>
      </c>
      <c r="AM369" s="304" t="str">
        <f>IF(E369="","",ProjCumE(AM368,E368,F368,G368,E369,F369,G369,FALSE))</f>
        <v/>
      </c>
      <c r="AN369" s="303" t="str">
        <f t="shared" si="127"/>
        <v/>
      </c>
      <c r="AO369" s="303" t="str">
        <f>IF(E369="","",ProjActiveTargetMdEx(D369,W369,V369,ProjTargets_MD,ProjTargets_INC,ProjTargets_AZM,ProjTargets_TVD,F369,H369))</f>
        <v/>
      </c>
      <c r="AP369" s="201" t="str">
        <f>IF(OR(E369="",E369&lt;$U$2),"",ProjBitN(E369,F369,G369,AL369,D369,W369,X369))</f>
        <v/>
      </c>
      <c r="AQ369" s="201" t="str">
        <f>IF(OR(E369="",E369&lt;$U$2),"",ProjBitE(E369,F369,G369,AM369,D369,W369,X369))</f>
        <v/>
      </c>
      <c r="AR369" s="201" t="str">
        <f t="shared" si="128"/>
        <v/>
      </c>
      <c r="AS369" s="201" t="str">
        <f t="shared" si="129"/>
        <v/>
      </c>
      <c r="AT369" s="201" t="str">
        <f t="shared" si="130"/>
        <v/>
      </c>
    </row>
    <row r="370" spans="2:46" ht="15" customHeight="1" thickBot="1" x14ac:dyDescent="0.35">
      <c r="B370" s="202" t="str">
        <f t="shared" ref="B370:B433" si="131">IF(ISBLANK(D370),"",B369)</f>
        <v/>
      </c>
      <c r="C370" s="308" t="str">
        <f t="shared" ref="C370:C433" si="132">IF(ISBLANK(D370),"",D370-D369)</f>
        <v/>
      </c>
      <c r="D370" s="27"/>
      <c r="E370" s="309" t="str">
        <f t="shared" ref="E370:E433" si="133">IF(D370="","",(ROUND(SUM(D370-B370),2)))</f>
        <v/>
      </c>
      <c r="F370" s="9"/>
      <c r="G370" s="9"/>
      <c r="H370" s="310" t="str">
        <f t="shared" ref="H370:H433" si="134">IF(ISNUMBER(F370),COS(((F370+F369)/2)*(PI()/180))*(E370-E369)+H369,"")</f>
        <v/>
      </c>
      <c r="I370" s="310" t="str">
        <f t="shared" ref="I370:I433" si="135">IF(ISBLANK(F370),"  ",H370-$R$4)</f>
        <v xml:space="preserve">  </v>
      </c>
      <c r="J370" s="311" t="str">
        <f t="shared" ref="J370:J433" si="136">IF(AND(ISNUMBER(E370),ISNUMBER(F370),ISNUMBER(G370)),ACOS(SIN(F369*PI()/180)*SIN(F370*PI()/180)*COS((G370*PI()/180)-(G369*PI()/180))+COS(F369*PI()/180)*COS(F370*PI()/180))*30/(E370-E369)*180/PI(),"")</f>
        <v/>
      </c>
      <c r="K370" s="312" t="str">
        <f t="shared" ref="K370:K433" si="137">IF(F370=0," ",SUM(F370-F369)/SUM(E370-E369)*30)</f>
        <v xml:space="preserve"> </v>
      </c>
      <c r="L370" s="312" t="str">
        <f t="shared" ref="L370:L433" si="138">IF(J370="","",IF(G369&lt;180,IF(AND(G370&gt;G369,G370&lt;SUM(G369+180)),SUM(((G370-G369)/SUM(E370-E369)*30)),IF(G370&lt;G369,SUM(((G370-G369)/SUM(E370-E369)*30)),SUM(((G369+(360-G370))*(-1))/SUM(E370-E369)*30))),IF(G370&gt;G369,SUM(((G370-G369)/SUM(E370-E369)*30)),IF(G370&gt;SUM(G369-180),SUM(((G370-G369)/SUM(E370-E369)*30)),SUM(((360-G369+G370)/SUM(E370-E369)*30))))))</f>
        <v/>
      </c>
      <c r="M370" s="312" t="str">
        <f t="shared" ref="M370:M433" si="139">IF(T369="",IF(T368="",IF(T367="",IF(T366="","",IF(E370&lt;R366,"",IF(E370&lt;S366,IF(E369&lt;R366,SUM(E370-R366),IF(E369&lt;S366,IF(E369&lt;E370,SUM(E370-E369),""),"")),IF(E369&lt;R366,T366,IF(E369&lt;S366,SUM(S366-E369),""))))),IF(T366="",IF(E370&lt;R367,"",IF(E370&lt;S367,IF(E369&lt;R367,SUM(E370-R367),IF(E369&lt;S367,IF(E369&lt;E370,SUM(E370-E369),""),"")),IF(E369&lt;R367,T367,IF(E369&lt;S367,SUM(S367-E369),""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369&lt;R366,SUM(T366+T367),IF(E369&lt;S366,SUM(S366-E369+T367),IF(E369&lt;R367,T367,IF(E369&lt;S367,SUM(S367-E369),"")))))))))),IF(T367="",IF(T366="",IF(E370&lt;R368,"",IF(E370&lt;S368,IF(E369&lt;R368,SUM(E370-R368),IF(E369&lt;S368,IF(E369&lt;E370,SUM(E370-E369),""),"")),IF(E369&lt;R368,T368,IF(E369&lt;S368,SUM(S368-E369),"")))),IF(E370&lt;R366,"",IF(E370&lt;S366,IF(E369&lt;R366,SUM(E370-R366),IF(E369&lt;S366,IF(E369&lt;E370,SUM(E370-E369),""),"")),IF(E370&lt;R368,IF(E369&lt;R366,T366,IF(E369&lt;S366,SUM(S366-E369),"")),IF(E370&lt;S368,IF(E369&lt;R366,SUM(T366+E370-R368),IF(E369&lt;S366,SUM(S366-E369+E370-R368),IF(E369&lt;R368,SUM(E370-R368),IF(E369&lt;S368,IF(E369&lt;E370,SUM(E370-E369),""),"")))),IF(E369&lt;R366,SUM(T366+T368),IF(E369&lt;S366,SUM(S366-E369+T368),IF(E369&lt;R368,T368,IF(E369&lt;S368,SUM(S368-E369),""))))))))),IF(T366="",IF(E370&lt;R367,"",IF(E370&lt;S367,IF(E369&lt;R367,SUM(E370-R367),IF(E369&lt;S367,IF(E369&lt;E370,SUM(E370-E369),""),"")),IF(E370&lt;R368,IF(E369&lt;R367,T367,IF(E369&lt;S367,SUM(S367-E369),"")),IF(E370&lt;S368,IF(E369&lt;R367,SUM(T367+E370-R368),IF(E369&lt;S367,SUM(S367-E369+E370-R368),IF(E369&lt;R368,SUM(E370-R368),IF(E369&lt;S368,IF(E369&lt;E370,SUM(E370-E369),""),"")))),IF(E369&lt;R367,SUM(T367+T368),IF(E369&lt;S367,SUM(S367-E369+T368),IF(E369&lt;R368,T368,IF(E369&lt;S368,SUM(S368-E369),""))))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370&lt;R368,IF(E369&lt;R366,SUM(T366+T367),IF(E369&lt;S366,SUM(S366-E369+T367),IF(E369&lt;R367,T367,IF(E369&lt;S367,SUM(S367-E369),"")))),IF(E370&lt;S368,IF(E369&lt;R366,SUM(T366+T367+E370-R368),IF(E369&lt;S366,SUM(S366-E369+T367+E370-R368),IF(E369&lt;R367,SUM(T367+E370-R368),IF(E369&lt;S367,SUM(S367-E369+E370-R368),IF(E369&lt;R368,SUM(E370-R368),IF(E369&lt;S368,IF(E369&lt;E370,SUM(E370-E369),""),"")))))),IF(E369&lt;R366,SUM(T366+T367+T368),IF(E369&lt;S366,SUM(S366-E369+T367+T368),IF(E369&lt;R367,SUM(T367+T368),IF(E369&lt;S367,SUM(S367-E369+T368),IF(E369&lt;R368,T368,IF(E369&lt;S368,SUM(S368-E369),""))))))))))))))),IF(T368="",IF(T367="",IF(T366="",IF(E370&lt;R369,"",IF(E370&lt;S369,SUM(E370-R369),T369)),IF(E370&lt;R366,"",IF(E370&lt;S366,IF(E369&lt;R366,SUM(E370-R366),IF(E369&lt;S366,IF(E369&lt;E370,SUM(E370-E369),""),"")),IF(E370&lt;R369,IF(E369&lt;R366,T366,IF(E369&lt;S366,SUM(S366-E369),"")),IF(E370&lt;S369,IF(E369&lt;R366,SUM(T366+E370-R369),IF(E369&lt;S366,SUM(S366-E369+E370-R369),SUM(E370-R369))),IF(E369&lt;R366,SUM(T366+T369),IF(E369&lt;S366,SUM(S366-E369+T369),T369))))))),IF(T366="",IF(E370&lt;R367,"",IF(E370&lt;S367,IF(E369&lt;R367,SUM(E370-R367),IF(E369&lt;S367,IF(E369&lt;E370,SUM(E370-E369),""),"")),IF(E370&lt;R369,IF(E369&lt;R367,T367,IF(E369&lt;S367,SUM(S367-E369),"")),IF(E370&lt;S369,IF(E369&lt;R367,SUM(T367+E370-R369),IF(E369&lt;S367,SUM(S367-E369+E370-R369),SUM(E370-R369))),IF(E369&lt;R367,SUM(T367+T369),IF(E369&lt;S367,SUM(S367-E369+T369),T369))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370&lt;R369,IF(E369&lt;R366,SUM(T366+T367),IF(E369&lt;S366,SUM(S366-E369+T367),IF(E369&lt;R367,T367,IF(E369&lt;S367,SUM(S367-E369),"")))),IF(E370&lt;S369,IF(E369&lt;R366,SUM(T366+T367+E370-R369),IF(E369&lt;S366,SUM(S366-E369+T367+E370-R369),IF(E369&lt;R367,SUM(T367+E370-R369),IF(E369&lt;S367,SUM(S367-E369+E370-R369),SUM(E370-R369))))),IF(E369&lt;R366,SUM(T366+T367+T369),IF(E369&lt;S366,SUM(S366-E369+T367+T369),IF(E369&lt;R367,SUM(T367+T369),IF(E369&lt;S367,SUM(S367-E369+T369),T369)))))))))))),IF(T367="",IF(T366="",IF(E370&lt;R368,"",IF(E370&lt;S368,IF(E369&lt;R368,SUM(E370-R368),IF(E369&lt;S368,IF(E369&lt;E370,SUM(E370-E369),""),"")),IF(E370&lt;R369,IF(E369&lt;R368,T368,IF(E369&lt;S368,SUM(S368-E369),"")),IF(E370&lt;S369,IF(E369&lt;R368,SUM(T368+E370-R369),IF(E369&lt;S368,SUM(S368-E369+E370-R369),SUM(E370-R369))),IF(E369&lt;R368,SUM(T368+T369),IF(E369&lt;S368,SUM(S368-E369+T369),T369)))))),IF(E370&lt;R366,"",IF(E370&lt;S366,IF(E369&lt;R366,SUM(E370-R366),IF(E369&lt;S366,IF(E369&lt;E370,SUM(E370-E369),""),"")),IF(E370&lt;R368,IF(E369&lt;R366,T366,IF(E369&lt;S366,SUM(S366-E369),"")),IF(E370&lt;S368,IF(E369&lt;R366,SUM(T366+E370-R368),IF(E369&lt;S366,SUM(S366-E369+E370-R368),IF(E369&lt;R368,SUM(E370-R368),IF(E369&lt;S368,IF(E369&lt;E370,SUM(E370-E369),""),"")))),IF(E370&lt;R369,IF(E369&lt;R366,SUM(T366+T368),IF(E369&lt;S366,SUM(S366-E369+T368),IF(E369&lt;R368,T368,IF(E369&lt;S368,SUM(S368-E369),"")))),IF(E370&lt;S369,IF(E369&lt;R366,SUM(T366+T368+E370-R369),IF(E369&lt;S366,SUM(S366-E369+T368+E370-R369),IF(E369&lt;R368,SUM(T368+E370-R369),IF(E369&lt;S368,SUM(S368-E369+E370-R369),SUM(E370-R369))))),IF(E369&lt;R366,SUM(T366+T368+T369),IF(E369&lt;S366,SUM(S366-E369+T368+T369),IF(E369&lt;R368,SUM(T368+T369),IF(E369&lt;S368,SUM(S368-E369+T369),T369))))))))))),IF(T366="",IF(E370&lt;R367,"",IF(E370&lt;S367,IF(E369&lt;R367,SUM(E370-R367),IF(E369&lt;S367,IF(E369&lt;E370,SUM(E370-E369),""),"")),IF(E370&lt;R368,IF(E369&lt;R367,T367,IF(E369&lt;S367,SUM(S367-E369),"")),IF(E370&lt;S368,IF(E369&lt;R367,SUM(T367+E370-R368),IF(E369&lt;S367,SUM(S367-E369+E370-R368),IF(E369&lt;R368,SUM(E370-R368),IF(E369&lt;S368,IF(E369&lt;E370,SUM(E370-E369),""),"")))),IF(E370&lt;R369,IF(E369&lt;R367,SUM(T367+T368),IF(E369&lt;S367,SUM(S367-E369+T368),IF(E369&lt;R368,T368,IF(E369&lt;S368,SUM(S368-E369),"")))),IF(E370&lt;S369,IF(E369&lt;R367,SUM(T367+T368+E370-R369),IF(E369&lt;S367,SUM(S367-E369+T368+E370-R369),IF(E369&lt;R368,SUM(T368+E370-R369),IF(E369&lt;S368,SUM(S368-E369+E370-R369),SUM(E370-R369))))),IF(E369&lt;R367,SUM(T367+T368+T369),IF(E369&lt;S367,SUM(S367-E369+T368+T369),IF(E369&lt;R368,SUM(T368+T369),IF(E369&lt;S368,SUM(S368-E369+T369),T369))))))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370&lt;R368,IF(E369&lt;R366,SUM(T366+T367),IF(E369&lt;S366,SUM(S366-E369+T367),IF(E369&lt;R367,T367,IF(E369&lt;S367,SUM(S367-E369),"")))),IF(E370&lt;S368,IF(E369&lt;R366,SUM(T366+T367+E370-R368),IF(E369&lt;S366,SUM(S366-E369+T367+E370-R368),IF(E369&lt;R367,SUM(T367+E370-R368),IF(E369&lt;S367,SUM(S367-E369+E370-R368),IF(E369&lt;R368,SUM(E370-R368),IF(E369&lt;S368,IF(E369&lt;E370,SUM(E370-E369),""),"")))))),IF(E370&lt;R369,IF(E369&lt;R366,SUM(T366+T367+T368),IF(E369&lt;S366,SUM(S366-E369+T367+T368),IF(E369&lt;R367,SUM(T367+T368),IF(E369&lt;S367,SUM(S367-E369+T368),IF(E369&lt;R368,T368,IF(E369&lt;S368,SUM(S368-E369),"")))))),IF(E370&lt;S369,IF(E369&lt;R366,SUM(T366+T367+T368+E370-R369),IF(E369&lt;S366,SUM(S366-E369+T367+T368+E370-R369),IF(E369&lt;R367,SUM(T367+T368+E370-R369),IF(E369&lt;S367,SUM(S367-E369+T368+E370-R369),IF(E369&lt;R368,SUM(T368+E370-R369),IF(E369&lt;S368,SUM(S368-E369+E370-R369),SUM(E370-R369))))))),IF(E369&lt;R366,SUM(T366+T367+T368+T369),IF(E369&lt;S366,SUM(S366-E369+T367+T368+T369),IF(E369&lt;R367,SUM(T367+T368+T369),IF(E369&lt;S367,SUM(S367-E369+T368+T369),IF(E369&lt;R368,SUM(T368+T369),IF(E369&lt;S368,SUM(S368-E369+T369),T369))))))))))))))))))</f>
        <v/>
      </c>
      <c r="N370" s="313" t="str">
        <f t="shared" ref="N370:N433" si="140">IF(J370=0,"",IF(AND(ISNUMBER(F370),ISNUMBER(J370)),(IF(AND(F370&gt;F369,G370=G369),0,IF(AND(F370&lt;F369,G370=G369),180,IF(AND(G369=0,G370&gt;0),G370,ACOS((C370*K370/30)/(C370*J370/30))*180/PI())))),""))</f>
        <v/>
      </c>
      <c r="O370" s="314" t="str">
        <f t="shared" ref="O370:O433" si="141">IF(F370="","",IF(N370="","",IF(F370&lt;5,"Mag",IF(L370&lt;0,"L",IF(N370=0,"HS",IF(N370=360,"HS",IF(N370=180,"LS","R")))))))</f>
        <v/>
      </c>
      <c r="P370" s="315" t="str">
        <f t="shared" ref="P370:P433" si="142">IF(F370="","",IF(M370="","",SUM((F370-F369)/M370)))</f>
        <v/>
      </c>
      <c r="Q370" s="316" t="str">
        <f t="shared" ref="Q370:Q433" si="143">IF(ISBLANK(F370),"",IF(J370="", "", IF(M370="","",SUM(C370*J370/M370))))</f>
        <v/>
      </c>
      <c r="R370" s="10" t="str">
        <f t="shared" ref="R370:R433" si="144">IF(T370="", "", D370)</f>
        <v/>
      </c>
      <c r="S370" s="310" t="str">
        <f t="shared" ref="S370:S433" si="145">IF(T370="","",SUM(R370+T370))</f>
        <v/>
      </c>
      <c r="T370" s="9"/>
      <c r="U370" s="8"/>
      <c r="V370" s="197" t="str">
        <f>IF(E370="","",ProjTvdAtBit(E370,F370,G370,H370,D370,W370,X370))</f>
        <v/>
      </c>
      <c r="W370" s="317" t="str">
        <f>IF(E370="","",ProjIncAtBit(F370,J370,C370,M370,AJ370,AK370,AI370,$U$13:$U$505))</f>
        <v/>
      </c>
      <c r="X370" s="412" t="str">
        <f>IF(E370="","",ProjAzmAtBit(F370,G370,J370,C370,M370,AJ370,AK370,N370,O370,AI370,$U$13:$U$505))</f>
        <v/>
      </c>
      <c r="Y370" s="569"/>
      <c r="Z370" s="571"/>
      <c r="AA370" s="478" t="str">
        <f t="shared" ref="AA370:AA433" si="146">IFERROR(IF(D370="","",IF(COUNT($AC$14:$AC$33)=0,"",IF(D370&lt;_xlfn.AGGREGATE(5,6,$AC$14:$AC$33),"",INDEX($AE$15:$AE$33,MATCH(D370,$AC$14:$AC$33,1))))),"")</f>
        <v/>
      </c>
      <c r="AB370" s="479" t="str">
        <f t="shared" ref="AB370:AB433" si="147">IF(OR(D370="",H370=""),"",IF(COUNT($AC$14:$AC$33)&lt;2,"",IF(OR(D370&lt;_xlfn.AGGREGATE(5,6,$AC$14:$AC$33),D370&gt;_xlfn.AGGREGATE(4,6,$AC$14:$AC$33)),"",IFERROR((INDEX($AD$14:$AD$33,MATCH(D370,$AC$14:$AC$33,1))+(D370-INDEX($AC$14:$AC$33,MATCH(D370,$AC$14:$AC$33,1)))*(INDEX($AD$14:$AD$33,MATCH(D370,$AC$14:$AC$33,1)+1)-INDEX($AD$14:$AD$33,MATCH(D370,$AC$14:$AC$33,1)))/(INDEX($AC$14:$AC$33,MATCH(D370,$AC$14:$AC$33,1)+1)-INDEX($AC$14:$AC$33,MATCH(D370,$AC$14:$AC$33,1))))-H370,""))))</f>
        <v/>
      </c>
      <c r="AC370" s="466"/>
      <c r="AD370" s="471"/>
      <c r="AE370" s="473"/>
      <c r="AI370" s="201" t="str">
        <f>IF(E370="","",ProjRollingMotorOut($Q$13:Q370,$M$13:M370))</f>
        <v/>
      </c>
      <c r="AJ370" s="409">
        <f>IF(OR(E370="",D370=""),0,ProjSlideMetersBetween(E370,D370,$R$13:$R$505,$S$13:$S$505,$U$13:$U$505))</f>
        <v>0</v>
      </c>
      <c r="AK370" s="409" t="str">
        <f>IF(U370="","",ProjParseTF(U370))</f>
        <v/>
      </c>
      <c r="AL370" s="213" t="str">
        <f>IF(E370="","",ProjCumN(AL369,E369,F369,G369,E370,F370,G370,FALSE))</f>
        <v/>
      </c>
      <c r="AM370" s="304" t="str">
        <f>IF(E370="","",ProjCumE(AM369,E369,F369,G369,E370,F370,G370,FALSE))</f>
        <v/>
      </c>
      <c r="AN370" s="303" t="str">
        <f t="shared" ref="AN370:AN433" si="148">IF(X370="","",X370)</f>
        <v/>
      </c>
      <c r="AO370" s="303" t="str">
        <f>IF(E370="","",ProjActiveTargetMdEx(D370,W370,V370,ProjTargets_MD,ProjTargets_INC,ProjTargets_AZM,ProjTargets_TVD,F370,H370))</f>
        <v/>
      </c>
      <c r="AP370" s="201" t="str">
        <f>IF(OR(E370="",E370&lt;$U$2),"",ProjBitN(E370,F370,G370,AL370,D370,W370,X370))</f>
        <v/>
      </c>
      <c r="AQ370" s="201" t="str">
        <f>IF(OR(E370="",E370&lt;$U$2),"",ProjBitE(E370,F370,G370,AM370,D370,W370,X370))</f>
        <v/>
      </c>
      <c r="AR370" s="201" t="str">
        <f t="shared" ref="AR370:AR433" si="149">_xlfn.SINGLE(IF(OR(E370="",E370&lt;_xlfn.SINGLE(ProjBuildStartMd),AO370=""),"",ProjBurr(D370,W370,X370,AI370,C370,ProjTargets_MD,ProjTargets_INC,ProjTargets_AZM,ProjTargets_TVD,V370)))</f>
        <v/>
      </c>
      <c r="AS370" s="201" t="str">
        <f t="shared" ref="AS370:AS433" si="150">_xlfn.SINGLE(IF(OR(E370="",E370&lt;_xlfn.SINGLE(ProjBuildStartMd),AO370=""),"",ProjMetersToSlide(D370,W370,X370,AI370,C370,ProjTargets_MD,ProjTargets_INC,ProjTargets_AZM,ProjTargets_TVD,V370)))</f>
        <v/>
      </c>
      <c r="AT370" s="201" t="str">
        <f t="shared" ref="AT370:AT433" si="151">_xlfn.SINGLE(IF(OR(E370="",E370&lt;_xlfn.SINGLE(ProjBuildStartMd),AO370=""),"",ProjRequiredTf(D370,W370,X370,ProjTargets_MD,ProjTargets_INC,ProjTargets_AZM,ProjTargets_TVD,5,V370)))</f>
        <v/>
      </c>
    </row>
    <row r="371" spans="2:46" ht="15" customHeight="1" thickBot="1" x14ac:dyDescent="0.35">
      <c r="B371" s="202" t="str">
        <f t="shared" si="131"/>
        <v/>
      </c>
      <c r="C371" s="308" t="str">
        <f t="shared" si="132"/>
        <v/>
      </c>
      <c r="D371" s="27"/>
      <c r="E371" s="309" t="str">
        <f t="shared" si="133"/>
        <v/>
      </c>
      <c r="F371" s="9"/>
      <c r="G371" s="9"/>
      <c r="H371" s="310" t="str">
        <f t="shared" si="134"/>
        <v/>
      </c>
      <c r="I371" s="310" t="str">
        <f t="shared" si="135"/>
        <v xml:space="preserve">  </v>
      </c>
      <c r="J371" s="311" t="str">
        <f t="shared" si="136"/>
        <v/>
      </c>
      <c r="K371" s="312" t="str">
        <f t="shared" si="137"/>
        <v xml:space="preserve"> </v>
      </c>
      <c r="L371" s="312" t="str">
        <f t="shared" si="138"/>
        <v/>
      </c>
      <c r="M371" s="312" t="str">
        <f t="shared" si="139"/>
        <v/>
      </c>
      <c r="N371" s="313" t="str">
        <f t="shared" si="140"/>
        <v/>
      </c>
      <c r="O371" s="314" t="str">
        <f t="shared" si="141"/>
        <v/>
      </c>
      <c r="P371" s="315" t="str">
        <f t="shared" si="142"/>
        <v/>
      </c>
      <c r="Q371" s="316" t="str">
        <f t="shared" si="143"/>
        <v/>
      </c>
      <c r="R371" s="10" t="str">
        <f t="shared" si="144"/>
        <v/>
      </c>
      <c r="S371" s="310" t="str">
        <f t="shared" si="145"/>
        <v/>
      </c>
      <c r="T371" s="9"/>
      <c r="U371" s="8"/>
      <c r="V371" s="197" t="str">
        <f>IF(E371="","",ProjTvdAtBit(E371,F371,G371,H371,D371,W371,X371))</f>
        <v/>
      </c>
      <c r="W371" s="317" t="str">
        <f>IF(E371="","",ProjIncAtBit(F371,J371,C371,M371,AJ371,AK371,AI371,$U$13:$U$505))</f>
        <v/>
      </c>
      <c r="X371" s="412" t="str">
        <f>IF(E371="","",ProjAzmAtBit(F371,G371,J371,C371,M371,AJ371,AK371,N371,O371,AI371,$U$13:$U$505))</f>
        <v/>
      </c>
      <c r="Y371" s="569"/>
      <c r="Z371" s="571"/>
      <c r="AA371" s="478" t="str">
        <f t="shared" si="146"/>
        <v/>
      </c>
      <c r="AB371" s="479" t="str">
        <f t="shared" si="147"/>
        <v/>
      </c>
      <c r="AC371" s="466"/>
      <c r="AD371" s="471"/>
      <c r="AE371" s="473"/>
      <c r="AI371" s="201" t="str">
        <f>IF(E371="","",ProjRollingMotorOut($Q$13:Q371,$M$13:M371))</f>
        <v/>
      </c>
      <c r="AJ371" s="409">
        <f>IF(OR(E371="",D371=""),0,ProjSlideMetersBetween(E371,D371,$R$13:$R$505,$S$13:$S$505,$U$13:$U$505))</f>
        <v>0</v>
      </c>
      <c r="AK371" s="409" t="str">
        <f>IF(U371="","",ProjParseTF(U371))</f>
        <v/>
      </c>
      <c r="AL371" s="213" t="str">
        <f>IF(E371="","",ProjCumN(AL370,E370,F370,G370,E371,F371,G371,FALSE))</f>
        <v/>
      </c>
      <c r="AM371" s="304" t="str">
        <f>IF(E371="","",ProjCumE(AM370,E370,F370,G370,E371,F371,G371,FALSE))</f>
        <v/>
      </c>
      <c r="AN371" s="303" t="str">
        <f t="shared" si="148"/>
        <v/>
      </c>
      <c r="AO371" s="303" t="str">
        <f>IF(E371="","",ProjActiveTargetMdEx(D371,W371,V371,ProjTargets_MD,ProjTargets_INC,ProjTargets_AZM,ProjTargets_TVD,F371,H371))</f>
        <v/>
      </c>
      <c r="AP371" s="201" t="str">
        <f>IF(OR(E371="",E371&lt;$U$2),"",ProjBitN(E371,F371,G371,AL371,D371,W371,X371))</f>
        <v/>
      </c>
      <c r="AQ371" s="201" t="str">
        <f>IF(OR(E371="",E371&lt;$U$2),"",ProjBitE(E371,F371,G371,AM371,D371,W371,X371))</f>
        <v/>
      </c>
      <c r="AR371" s="201" t="str">
        <f t="shared" si="149"/>
        <v/>
      </c>
      <c r="AS371" s="201" t="str">
        <f t="shared" si="150"/>
        <v/>
      </c>
      <c r="AT371" s="201" t="str">
        <f t="shared" si="151"/>
        <v/>
      </c>
    </row>
    <row r="372" spans="2:46" ht="15" customHeight="1" thickBot="1" x14ac:dyDescent="0.35">
      <c r="B372" s="202" t="str">
        <f t="shared" si="131"/>
        <v/>
      </c>
      <c r="C372" s="308" t="str">
        <f t="shared" si="132"/>
        <v/>
      </c>
      <c r="D372" s="27"/>
      <c r="E372" s="309" t="str">
        <f t="shared" si="133"/>
        <v/>
      </c>
      <c r="F372" s="9"/>
      <c r="G372" s="9"/>
      <c r="H372" s="310" t="str">
        <f t="shared" si="134"/>
        <v/>
      </c>
      <c r="I372" s="310" t="str">
        <f t="shared" si="135"/>
        <v xml:space="preserve">  </v>
      </c>
      <c r="J372" s="311" t="str">
        <f t="shared" si="136"/>
        <v/>
      </c>
      <c r="K372" s="312" t="str">
        <f t="shared" si="137"/>
        <v xml:space="preserve"> </v>
      </c>
      <c r="L372" s="312" t="str">
        <f t="shared" si="138"/>
        <v/>
      </c>
      <c r="M372" s="312" t="str">
        <f t="shared" si="139"/>
        <v/>
      </c>
      <c r="N372" s="313" t="str">
        <f t="shared" si="140"/>
        <v/>
      </c>
      <c r="O372" s="314" t="str">
        <f t="shared" si="141"/>
        <v/>
      </c>
      <c r="P372" s="315" t="str">
        <f t="shared" si="142"/>
        <v/>
      </c>
      <c r="Q372" s="316" t="str">
        <f t="shared" si="143"/>
        <v/>
      </c>
      <c r="R372" s="10" t="str">
        <f t="shared" si="144"/>
        <v/>
      </c>
      <c r="S372" s="310" t="str">
        <f t="shared" si="145"/>
        <v/>
      </c>
      <c r="T372" s="9"/>
      <c r="U372" s="8"/>
      <c r="V372" s="197" t="str">
        <f>IF(E372="","",ProjTvdAtBit(E372,F372,G372,H372,D372,W372,X372))</f>
        <v/>
      </c>
      <c r="W372" s="317" t="str">
        <f>IF(E372="","",ProjIncAtBit(F372,J372,C372,M372,AJ372,AK372,AI372,$U$13:$U$505))</f>
        <v/>
      </c>
      <c r="X372" s="412" t="str">
        <f>IF(E372="","",ProjAzmAtBit(F372,G372,J372,C372,M372,AJ372,AK372,N372,O372,AI372,$U$13:$U$505))</f>
        <v/>
      </c>
      <c r="Y372" s="569"/>
      <c r="Z372" s="571"/>
      <c r="AA372" s="478" t="str">
        <f t="shared" si="146"/>
        <v/>
      </c>
      <c r="AB372" s="479" t="str">
        <f t="shared" si="147"/>
        <v/>
      </c>
      <c r="AC372" s="466"/>
      <c r="AD372" s="471"/>
      <c r="AE372" s="473"/>
      <c r="AI372" s="201" t="str">
        <f>IF(E372="","",ProjRollingMotorOut($Q$13:Q372,$M$13:M372))</f>
        <v/>
      </c>
      <c r="AJ372" s="409">
        <f>IF(OR(E372="",D372=""),0,ProjSlideMetersBetween(E372,D372,$R$13:$R$505,$S$13:$S$505,$U$13:$U$505))</f>
        <v>0</v>
      </c>
      <c r="AK372" s="409" t="str">
        <f>IF(U372="","",ProjParseTF(U372))</f>
        <v/>
      </c>
      <c r="AL372" s="213" t="str">
        <f>IF(E372="","",ProjCumN(AL371,E371,F371,G371,E372,F372,G372,FALSE))</f>
        <v/>
      </c>
      <c r="AM372" s="304" t="str">
        <f>IF(E372="","",ProjCumE(AM371,E371,F371,G371,E372,F372,G372,FALSE))</f>
        <v/>
      </c>
      <c r="AN372" s="303" t="str">
        <f t="shared" si="148"/>
        <v/>
      </c>
      <c r="AO372" s="303" t="str">
        <f>IF(E372="","",ProjActiveTargetMdEx(D372,W372,V372,ProjTargets_MD,ProjTargets_INC,ProjTargets_AZM,ProjTargets_TVD,F372,H372))</f>
        <v/>
      </c>
      <c r="AP372" s="201" t="str">
        <f>IF(OR(E372="",E372&lt;$U$2),"",ProjBitN(E372,F372,G372,AL372,D372,W372,X372))</f>
        <v/>
      </c>
      <c r="AQ372" s="201" t="str">
        <f>IF(OR(E372="",E372&lt;$U$2),"",ProjBitE(E372,F372,G372,AM372,D372,W372,X372))</f>
        <v/>
      </c>
      <c r="AR372" s="201" t="str">
        <f t="shared" si="149"/>
        <v/>
      </c>
      <c r="AS372" s="201" t="str">
        <f t="shared" si="150"/>
        <v/>
      </c>
      <c r="AT372" s="201" t="str">
        <f t="shared" si="151"/>
        <v/>
      </c>
    </row>
    <row r="373" spans="2:46" ht="15" customHeight="1" thickBot="1" x14ac:dyDescent="0.35">
      <c r="B373" s="202" t="str">
        <f t="shared" si="131"/>
        <v/>
      </c>
      <c r="C373" s="308" t="str">
        <f t="shared" si="132"/>
        <v/>
      </c>
      <c r="D373" s="27"/>
      <c r="E373" s="309" t="str">
        <f t="shared" si="133"/>
        <v/>
      </c>
      <c r="F373" s="9"/>
      <c r="G373" s="9"/>
      <c r="H373" s="310" t="str">
        <f t="shared" si="134"/>
        <v/>
      </c>
      <c r="I373" s="310" t="str">
        <f t="shared" si="135"/>
        <v xml:space="preserve">  </v>
      </c>
      <c r="J373" s="311" t="str">
        <f t="shared" si="136"/>
        <v/>
      </c>
      <c r="K373" s="312" t="str">
        <f t="shared" si="137"/>
        <v xml:space="preserve"> </v>
      </c>
      <c r="L373" s="312" t="str">
        <f t="shared" si="138"/>
        <v/>
      </c>
      <c r="M373" s="312" t="str">
        <f t="shared" si="139"/>
        <v/>
      </c>
      <c r="N373" s="313" t="str">
        <f t="shared" si="140"/>
        <v/>
      </c>
      <c r="O373" s="314" t="str">
        <f t="shared" si="141"/>
        <v/>
      </c>
      <c r="P373" s="315" t="str">
        <f t="shared" si="142"/>
        <v/>
      </c>
      <c r="Q373" s="316" t="str">
        <f t="shared" si="143"/>
        <v/>
      </c>
      <c r="R373" s="10" t="str">
        <f t="shared" si="144"/>
        <v/>
      </c>
      <c r="S373" s="310" t="str">
        <f t="shared" si="145"/>
        <v/>
      </c>
      <c r="T373" s="9"/>
      <c r="U373" s="8"/>
      <c r="V373" s="197" t="str">
        <f>IF(E373="","",ProjTvdAtBit(E373,F373,G373,H373,D373,W373,X373))</f>
        <v/>
      </c>
      <c r="W373" s="317" t="str">
        <f>IF(E373="","",ProjIncAtBit(F373,J373,C373,M373,AJ373,AK373,AI373,$U$13:$U$505))</f>
        <v/>
      </c>
      <c r="X373" s="412" t="str">
        <f>IF(E373="","",ProjAzmAtBit(F373,G373,J373,C373,M373,AJ373,AK373,N373,O373,AI373,$U$13:$U$505))</f>
        <v/>
      </c>
      <c r="Y373" s="569"/>
      <c r="Z373" s="571"/>
      <c r="AA373" s="478" t="str">
        <f t="shared" si="146"/>
        <v/>
      </c>
      <c r="AB373" s="479" t="str">
        <f t="shared" si="147"/>
        <v/>
      </c>
      <c r="AC373" s="466"/>
      <c r="AD373" s="471"/>
      <c r="AE373" s="473"/>
      <c r="AI373" s="201" t="str">
        <f>IF(E373="","",ProjRollingMotorOut($Q$13:Q373,$M$13:M373))</f>
        <v/>
      </c>
      <c r="AJ373" s="409">
        <f>IF(OR(E373="",D373=""),0,ProjSlideMetersBetween(E373,D373,$R$13:$R$505,$S$13:$S$505,$U$13:$U$505))</f>
        <v>0</v>
      </c>
      <c r="AK373" s="409" t="str">
        <f>IF(U373="","",ProjParseTF(U373))</f>
        <v/>
      </c>
      <c r="AL373" s="213" t="str">
        <f>IF(E373="","",ProjCumN(AL372,E372,F372,G372,E373,F373,G373,FALSE))</f>
        <v/>
      </c>
      <c r="AM373" s="304" t="str">
        <f>IF(E373="","",ProjCumE(AM372,E372,F372,G372,E373,F373,G373,FALSE))</f>
        <v/>
      </c>
      <c r="AN373" s="303" t="str">
        <f t="shared" si="148"/>
        <v/>
      </c>
      <c r="AO373" s="303" t="str">
        <f>IF(E373="","",ProjActiveTargetMdEx(D373,W373,V373,ProjTargets_MD,ProjTargets_INC,ProjTargets_AZM,ProjTargets_TVD,F373,H373))</f>
        <v/>
      </c>
      <c r="AP373" s="201" t="str">
        <f>IF(OR(E373="",E373&lt;$U$2),"",ProjBitN(E373,F373,G373,AL373,D373,W373,X373))</f>
        <v/>
      </c>
      <c r="AQ373" s="201" t="str">
        <f>IF(OR(E373="",E373&lt;$U$2),"",ProjBitE(E373,F373,G373,AM373,D373,W373,X373))</f>
        <v/>
      </c>
      <c r="AR373" s="201" t="str">
        <f t="shared" si="149"/>
        <v/>
      </c>
      <c r="AS373" s="201" t="str">
        <f t="shared" si="150"/>
        <v/>
      </c>
      <c r="AT373" s="201" t="str">
        <f t="shared" si="151"/>
        <v/>
      </c>
    </row>
    <row r="374" spans="2:46" ht="15" customHeight="1" thickBot="1" x14ac:dyDescent="0.35">
      <c r="B374" s="202" t="str">
        <f t="shared" si="131"/>
        <v/>
      </c>
      <c r="C374" s="308" t="str">
        <f t="shared" si="132"/>
        <v/>
      </c>
      <c r="D374" s="27"/>
      <c r="E374" s="309" t="str">
        <f t="shared" si="133"/>
        <v/>
      </c>
      <c r="F374" s="9"/>
      <c r="G374" s="9"/>
      <c r="H374" s="310" t="str">
        <f t="shared" si="134"/>
        <v/>
      </c>
      <c r="I374" s="310" t="str">
        <f t="shared" si="135"/>
        <v xml:space="preserve">  </v>
      </c>
      <c r="J374" s="311" t="str">
        <f t="shared" si="136"/>
        <v/>
      </c>
      <c r="K374" s="312" t="str">
        <f t="shared" si="137"/>
        <v xml:space="preserve"> </v>
      </c>
      <c r="L374" s="312" t="str">
        <f t="shared" si="138"/>
        <v/>
      </c>
      <c r="M374" s="312" t="str">
        <f t="shared" si="139"/>
        <v/>
      </c>
      <c r="N374" s="313" t="str">
        <f t="shared" si="140"/>
        <v/>
      </c>
      <c r="O374" s="314" t="str">
        <f t="shared" si="141"/>
        <v/>
      </c>
      <c r="P374" s="315" t="str">
        <f t="shared" si="142"/>
        <v/>
      </c>
      <c r="Q374" s="316" t="str">
        <f t="shared" si="143"/>
        <v/>
      </c>
      <c r="R374" s="10" t="str">
        <f t="shared" si="144"/>
        <v/>
      </c>
      <c r="S374" s="310" t="str">
        <f t="shared" si="145"/>
        <v/>
      </c>
      <c r="T374" s="9"/>
      <c r="U374" s="8"/>
      <c r="V374" s="197" t="str">
        <f>IF(E374="","",ProjTvdAtBit(E374,F374,G374,H374,D374,W374,X374))</f>
        <v/>
      </c>
      <c r="W374" s="317" t="str">
        <f>IF(E374="","",ProjIncAtBit(F374,J374,C374,M374,AJ374,AK374,AI374,$U$13:$U$505))</f>
        <v/>
      </c>
      <c r="X374" s="412" t="str">
        <f>IF(E374="","",ProjAzmAtBit(F374,G374,J374,C374,M374,AJ374,AK374,N374,O374,AI374,$U$13:$U$505))</f>
        <v/>
      </c>
      <c r="Y374" s="569"/>
      <c r="Z374" s="571"/>
      <c r="AA374" s="478" t="str">
        <f t="shared" si="146"/>
        <v/>
      </c>
      <c r="AB374" s="479" t="str">
        <f t="shared" si="147"/>
        <v/>
      </c>
      <c r="AC374" s="466"/>
      <c r="AD374" s="471"/>
      <c r="AE374" s="473"/>
      <c r="AI374" s="201" t="str">
        <f>IF(E374="","",ProjRollingMotorOut($Q$13:Q374,$M$13:M374))</f>
        <v/>
      </c>
      <c r="AJ374" s="409">
        <f>IF(OR(E374="",D374=""),0,ProjSlideMetersBetween(E374,D374,$R$13:$R$505,$S$13:$S$505,$U$13:$U$505))</f>
        <v>0</v>
      </c>
      <c r="AK374" s="409" t="str">
        <f>IF(U374="","",ProjParseTF(U374))</f>
        <v/>
      </c>
      <c r="AL374" s="213" t="str">
        <f>IF(E374="","",ProjCumN(AL373,E373,F373,G373,E374,F374,G374,FALSE))</f>
        <v/>
      </c>
      <c r="AM374" s="304" t="str">
        <f>IF(E374="","",ProjCumE(AM373,E373,F373,G373,E374,F374,G374,FALSE))</f>
        <v/>
      </c>
      <c r="AN374" s="303" t="str">
        <f t="shared" si="148"/>
        <v/>
      </c>
      <c r="AO374" s="303" t="str">
        <f>IF(E374="","",ProjActiveTargetMdEx(D374,W374,V374,ProjTargets_MD,ProjTargets_INC,ProjTargets_AZM,ProjTargets_TVD,F374,H374))</f>
        <v/>
      </c>
      <c r="AP374" s="201" t="str">
        <f>IF(OR(E374="",E374&lt;$U$2),"",ProjBitN(E374,F374,G374,AL374,D374,W374,X374))</f>
        <v/>
      </c>
      <c r="AQ374" s="201" t="str">
        <f>IF(OR(E374="",E374&lt;$U$2),"",ProjBitE(E374,F374,G374,AM374,D374,W374,X374))</f>
        <v/>
      </c>
      <c r="AR374" s="201" t="str">
        <f t="shared" si="149"/>
        <v/>
      </c>
      <c r="AS374" s="201" t="str">
        <f t="shared" si="150"/>
        <v/>
      </c>
      <c r="AT374" s="201" t="str">
        <f t="shared" si="151"/>
        <v/>
      </c>
    </row>
    <row r="375" spans="2:46" ht="15" customHeight="1" thickBot="1" x14ac:dyDescent="0.35">
      <c r="B375" s="202" t="str">
        <f t="shared" si="131"/>
        <v/>
      </c>
      <c r="C375" s="308" t="str">
        <f t="shared" si="132"/>
        <v/>
      </c>
      <c r="D375" s="27"/>
      <c r="E375" s="309" t="str">
        <f t="shared" si="133"/>
        <v/>
      </c>
      <c r="F375" s="9"/>
      <c r="G375" s="9"/>
      <c r="H375" s="310" t="str">
        <f t="shared" si="134"/>
        <v/>
      </c>
      <c r="I375" s="310" t="str">
        <f t="shared" si="135"/>
        <v xml:space="preserve">  </v>
      </c>
      <c r="J375" s="311" t="str">
        <f t="shared" si="136"/>
        <v/>
      </c>
      <c r="K375" s="312" t="str">
        <f t="shared" si="137"/>
        <v xml:space="preserve"> </v>
      </c>
      <c r="L375" s="312" t="str">
        <f t="shared" si="138"/>
        <v/>
      </c>
      <c r="M375" s="312" t="str">
        <f t="shared" si="139"/>
        <v/>
      </c>
      <c r="N375" s="313" t="str">
        <f t="shared" si="140"/>
        <v/>
      </c>
      <c r="O375" s="314" t="str">
        <f t="shared" si="141"/>
        <v/>
      </c>
      <c r="P375" s="315" t="str">
        <f t="shared" si="142"/>
        <v/>
      </c>
      <c r="Q375" s="316" t="str">
        <f t="shared" si="143"/>
        <v/>
      </c>
      <c r="R375" s="10" t="str">
        <f t="shared" si="144"/>
        <v/>
      </c>
      <c r="S375" s="310" t="str">
        <f t="shared" si="145"/>
        <v/>
      </c>
      <c r="T375" s="9"/>
      <c r="U375" s="8"/>
      <c r="V375" s="197" t="str">
        <f>IF(E375="","",ProjTvdAtBit(E375,F375,G375,H375,D375,W375,X375))</f>
        <v/>
      </c>
      <c r="W375" s="317" t="str">
        <f>IF(E375="","",ProjIncAtBit(F375,J375,C375,M375,AJ375,AK375,AI375,$U$13:$U$505))</f>
        <v/>
      </c>
      <c r="X375" s="412" t="str">
        <f>IF(E375="","",ProjAzmAtBit(F375,G375,J375,C375,M375,AJ375,AK375,N375,O375,AI375,$U$13:$U$505))</f>
        <v/>
      </c>
      <c r="Y375" s="569"/>
      <c r="Z375" s="571"/>
      <c r="AA375" s="478" t="str">
        <f t="shared" si="146"/>
        <v/>
      </c>
      <c r="AB375" s="479" t="str">
        <f t="shared" si="147"/>
        <v/>
      </c>
      <c r="AC375" s="466"/>
      <c r="AD375" s="471"/>
      <c r="AE375" s="473"/>
      <c r="AI375" s="201" t="str">
        <f>IF(E375="","",ProjRollingMotorOut($Q$13:Q375,$M$13:M375))</f>
        <v/>
      </c>
      <c r="AJ375" s="409">
        <f>IF(OR(E375="",D375=""),0,ProjSlideMetersBetween(E375,D375,$R$13:$R$505,$S$13:$S$505,$U$13:$U$505))</f>
        <v>0</v>
      </c>
      <c r="AK375" s="409" t="str">
        <f>IF(U375="","",ProjParseTF(U375))</f>
        <v/>
      </c>
      <c r="AL375" s="213" t="str">
        <f>IF(E375="","",ProjCumN(AL374,E374,F374,G374,E375,F375,G375,FALSE))</f>
        <v/>
      </c>
      <c r="AM375" s="304" t="str">
        <f>IF(E375="","",ProjCumE(AM374,E374,F374,G374,E375,F375,G375,FALSE))</f>
        <v/>
      </c>
      <c r="AN375" s="303" t="str">
        <f t="shared" si="148"/>
        <v/>
      </c>
      <c r="AO375" s="303" t="str">
        <f>IF(E375="","",ProjActiveTargetMdEx(D375,W375,V375,ProjTargets_MD,ProjTargets_INC,ProjTargets_AZM,ProjTargets_TVD,F375,H375))</f>
        <v/>
      </c>
      <c r="AP375" s="201" t="str">
        <f>IF(OR(E375="",E375&lt;$U$2),"",ProjBitN(E375,F375,G375,AL375,D375,W375,X375))</f>
        <v/>
      </c>
      <c r="AQ375" s="201" t="str">
        <f>IF(OR(E375="",E375&lt;$U$2),"",ProjBitE(E375,F375,G375,AM375,D375,W375,X375))</f>
        <v/>
      </c>
      <c r="AR375" s="201" t="str">
        <f t="shared" si="149"/>
        <v/>
      </c>
      <c r="AS375" s="201" t="str">
        <f t="shared" si="150"/>
        <v/>
      </c>
      <c r="AT375" s="201" t="str">
        <f t="shared" si="151"/>
        <v/>
      </c>
    </row>
    <row r="376" spans="2:46" ht="15" customHeight="1" thickBot="1" x14ac:dyDescent="0.35">
      <c r="B376" s="202" t="str">
        <f t="shared" si="131"/>
        <v/>
      </c>
      <c r="C376" s="308" t="str">
        <f t="shared" si="132"/>
        <v/>
      </c>
      <c r="D376" s="27"/>
      <c r="E376" s="309" t="str">
        <f t="shared" si="133"/>
        <v/>
      </c>
      <c r="F376" s="9"/>
      <c r="G376" s="9"/>
      <c r="H376" s="310" t="str">
        <f t="shared" si="134"/>
        <v/>
      </c>
      <c r="I376" s="310" t="str">
        <f t="shared" si="135"/>
        <v xml:space="preserve">  </v>
      </c>
      <c r="J376" s="311" t="str">
        <f t="shared" si="136"/>
        <v/>
      </c>
      <c r="K376" s="312" t="str">
        <f t="shared" si="137"/>
        <v xml:space="preserve"> </v>
      </c>
      <c r="L376" s="312" t="str">
        <f t="shared" si="138"/>
        <v/>
      </c>
      <c r="M376" s="312" t="str">
        <f t="shared" si="139"/>
        <v/>
      </c>
      <c r="N376" s="313" t="str">
        <f t="shared" si="140"/>
        <v/>
      </c>
      <c r="O376" s="314" t="str">
        <f t="shared" si="141"/>
        <v/>
      </c>
      <c r="P376" s="315" t="str">
        <f t="shared" si="142"/>
        <v/>
      </c>
      <c r="Q376" s="316" t="str">
        <f t="shared" si="143"/>
        <v/>
      </c>
      <c r="R376" s="10" t="str">
        <f t="shared" si="144"/>
        <v/>
      </c>
      <c r="S376" s="310" t="str">
        <f t="shared" si="145"/>
        <v/>
      </c>
      <c r="T376" s="9"/>
      <c r="U376" s="8"/>
      <c r="V376" s="197" t="str">
        <f>IF(E376="","",ProjTvdAtBit(E376,F376,G376,H376,D376,W376,X376))</f>
        <v/>
      </c>
      <c r="W376" s="317" t="str">
        <f>IF(E376="","",ProjIncAtBit(F376,J376,C376,M376,AJ376,AK376,AI376,$U$13:$U$505))</f>
        <v/>
      </c>
      <c r="X376" s="412" t="str">
        <f>IF(E376="","",ProjAzmAtBit(F376,G376,J376,C376,M376,AJ376,AK376,N376,O376,AI376,$U$13:$U$505))</f>
        <v/>
      </c>
      <c r="Y376" s="569"/>
      <c r="Z376" s="571"/>
      <c r="AA376" s="478" t="str">
        <f t="shared" si="146"/>
        <v/>
      </c>
      <c r="AB376" s="479" t="str">
        <f t="shared" si="147"/>
        <v/>
      </c>
      <c r="AC376" s="466"/>
      <c r="AD376" s="471"/>
      <c r="AE376" s="473"/>
      <c r="AI376" s="201" t="str">
        <f>IF(E376="","",ProjRollingMotorOut($Q$13:Q376,$M$13:M376))</f>
        <v/>
      </c>
      <c r="AJ376" s="409">
        <f>IF(OR(E376="",D376=""),0,ProjSlideMetersBetween(E376,D376,$R$13:$R$505,$S$13:$S$505,$U$13:$U$505))</f>
        <v>0</v>
      </c>
      <c r="AK376" s="409" t="str">
        <f>IF(U376="","",ProjParseTF(U376))</f>
        <v/>
      </c>
      <c r="AL376" s="213" t="str">
        <f>IF(E376="","",ProjCumN(AL375,E375,F375,G375,E376,F376,G376,FALSE))</f>
        <v/>
      </c>
      <c r="AM376" s="304" t="str">
        <f>IF(E376="","",ProjCumE(AM375,E375,F375,G375,E376,F376,G376,FALSE))</f>
        <v/>
      </c>
      <c r="AN376" s="303" t="str">
        <f t="shared" si="148"/>
        <v/>
      </c>
      <c r="AO376" s="303" t="str">
        <f>IF(E376="","",ProjActiveTargetMdEx(D376,W376,V376,ProjTargets_MD,ProjTargets_INC,ProjTargets_AZM,ProjTargets_TVD,F376,H376))</f>
        <v/>
      </c>
      <c r="AP376" s="201" t="str">
        <f>IF(OR(E376="",E376&lt;$U$2),"",ProjBitN(E376,F376,G376,AL376,D376,W376,X376))</f>
        <v/>
      </c>
      <c r="AQ376" s="201" t="str">
        <f>IF(OR(E376="",E376&lt;$U$2),"",ProjBitE(E376,F376,G376,AM376,D376,W376,X376))</f>
        <v/>
      </c>
      <c r="AR376" s="201" t="str">
        <f t="shared" si="149"/>
        <v/>
      </c>
      <c r="AS376" s="201" t="str">
        <f t="shared" si="150"/>
        <v/>
      </c>
      <c r="AT376" s="201" t="str">
        <f t="shared" si="151"/>
        <v/>
      </c>
    </row>
    <row r="377" spans="2:46" ht="15" customHeight="1" thickBot="1" x14ac:dyDescent="0.35">
      <c r="B377" s="202" t="str">
        <f t="shared" si="131"/>
        <v/>
      </c>
      <c r="C377" s="308" t="str">
        <f t="shared" si="132"/>
        <v/>
      </c>
      <c r="D377" s="27"/>
      <c r="E377" s="309" t="str">
        <f t="shared" si="133"/>
        <v/>
      </c>
      <c r="F377" s="9"/>
      <c r="G377" s="9"/>
      <c r="H377" s="310" t="str">
        <f t="shared" si="134"/>
        <v/>
      </c>
      <c r="I377" s="310" t="str">
        <f t="shared" si="135"/>
        <v xml:space="preserve">  </v>
      </c>
      <c r="J377" s="311" t="str">
        <f t="shared" si="136"/>
        <v/>
      </c>
      <c r="K377" s="312" t="str">
        <f t="shared" si="137"/>
        <v xml:space="preserve"> </v>
      </c>
      <c r="L377" s="312" t="str">
        <f t="shared" si="138"/>
        <v/>
      </c>
      <c r="M377" s="312" t="str">
        <f t="shared" si="139"/>
        <v/>
      </c>
      <c r="N377" s="313" t="str">
        <f t="shared" si="140"/>
        <v/>
      </c>
      <c r="O377" s="314" t="str">
        <f t="shared" si="141"/>
        <v/>
      </c>
      <c r="P377" s="315" t="str">
        <f t="shared" si="142"/>
        <v/>
      </c>
      <c r="Q377" s="316" t="str">
        <f t="shared" si="143"/>
        <v/>
      </c>
      <c r="R377" s="10" t="str">
        <f t="shared" si="144"/>
        <v/>
      </c>
      <c r="S377" s="310" t="str">
        <f t="shared" si="145"/>
        <v/>
      </c>
      <c r="T377" s="9"/>
      <c r="U377" s="8"/>
      <c r="V377" s="197" t="str">
        <f>IF(E377="","",ProjTvdAtBit(E377,F377,G377,H377,D377,W377,X377))</f>
        <v/>
      </c>
      <c r="W377" s="317" t="str">
        <f>IF(E377="","",ProjIncAtBit(F377,J377,C377,M377,AJ377,AK377,AI377,$U$13:$U$505))</f>
        <v/>
      </c>
      <c r="X377" s="412" t="str">
        <f>IF(E377="","",ProjAzmAtBit(F377,G377,J377,C377,M377,AJ377,AK377,N377,O377,AI377,$U$13:$U$505))</f>
        <v/>
      </c>
      <c r="Y377" s="569"/>
      <c r="Z377" s="571"/>
      <c r="AA377" s="478" t="str">
        <f t="shared" si="146"/>
        <v/>
      </c>
      <c r="AB377" s="479" t="str">
        <f t="shared" si="147"/>
        <v/>
      </c>
      <c r="AC377" s="466"/>
      <c r="AD377" s="471"/>
      <c r="AE377" s="473"/>
      <c r="AI377" s="201" t="str">
        <f>IF(E377="","",ProjRollingMotorOut($Q$13:Q377,$M$13:M377))</f>
        <v/>
      </c>
      <c r="AJ377" s="409">
        <f>IF(OR(E377="",D377=""),0,ProjSlideMetersBetween(E377,D377,$R$13:$R$505,$S$13:$S$505,$U$13:$U$505))</f>
        <v>0</v>
      </c>
      <c r="AK377" s="409" t="str">
        <f>IF(U377="","",ProjParseTF(U377))</f>
        <v/>
      </c>
      <c r="AL377" s="213" t="str">
        <f>IF(E377="","",ProjCumN(AL376,E376,F376,G376,E377,F377,G377,FALSE))</f>
        <v/>
      </c>
      <c r="AM377" s="304" t="str">
        <f>IF(E377="","",ProjCumE(AM376,E376,F376,G376,E377,F377,G377,FALSE))</f>
        <v/>
      </c>
      <c r="AN377" s="303" t="str">
        <f t="shared" si="148"/>
        <v/>
      </c>
      <c r="AO377" s="303" t="str">
        <f>IF(E377="","",ProjActiveTargetMdEx(D377,W377,V377,ProjTargets_MD,ProjTargets_INC,ProjTargets_AZM,ProjTargets_TVD,F377,H377))</f>
        <v/>
      </c>
      <c r="AP377" s="201" t="str">
        <f>IF(OR(E377="",E377&lt;$U$2),"",ProjBitN(E377,F377,G377,AL377,D377,W377,X377))</f>
        <v/>
      </c>
      <c r="AQ377" s="201" t="str">
        <f>IF(OR(E377="",E377&lt;$U$2),"",ProjBitE(E377,F377,G377,AM377,D377,W377,X377))</f>
        <v/>
      </c>
      <c r="AR377" s="201" t="str">
        <f t="shared" si="149"/>
        <v/>
      </c>
      <c r="AS377" s="201" t="str">
        <f t="shared" si="150"/>
        <v/>
      </c>
      <c r="AT377" s="201" t="str">
        <f t="shared" si="151"/>
        <v/>
      </c>
    </row>
    <row r="378" spans="2:46" ht="15" customHeight="1" thickBot="1" x14ac:dyDescent="0.35">
      <c r="B378" s="202" t="str">
        <f t="shared" si="131"/>
        <v/>
      </c>
      <c r="C378" s="308" t="str">
        <f t="shared" si="132"/>
        <v/>
      </c>
      <c r="D378" s="27"/>
      <c r="E378" s="309" t="str">
        <f t="shared" si="133"/>
        <v/>
      </c>
      <c r="F378" s="9"/>
      <c r="G378" s="9"/>
      <c r="H378" s="310" t="str">
        <f t="shared" si="134"/>
        <v/>
      </c>
      <c r="I378" s="310" t="str">
        <f t="shared" si="135"/>
        <v xml:space="preserve">  </v>
      </c>
      <c r="J378" s="311" t="str">
        <f t="shared" si="136"/>
        <v/>
      </c>
      <c r="K378" s="312" t="str">
        <f t="shared" si="137"/>
        <v xml:space="preserve"> </v>
      </c>
      <c r="L378" s="312" t="str">
        <f t="shared" si="138"/>
        <v/>
      </c>
      <c r="M378" s="312" t="str">
        <f t="shared" si="139"/>
        <v/>
      </c>
      <c r="N378" s="313" t="str">
        <f t="shared" si="140"/>
        <v/>
      </c>
      <c r="O378" s="314" t="str">
        <f t="shared" si="141"/>
        <v/>
      </c>
      <c r="P378" s="315" t="str">
        <f t="shared" si="142"/>
        <v/>
      </c>
      <c r="Q378" s="316" t="str">
        <f t="shared" si="143"/>
        <v/>
      </c>
      <c r="R378" s="10" t="str">
        <f t="shared" si="144"/>
        <v/>
      </c>
      <c r="S378" s="310" t="str">
        <f t="shared" si="145"/>
        <v/>
      </c>
      <c r="T378" s="9"/>
      <c r="U378" s="8"/>
      <c r="V378" s="197" t="str">
        <f>IF(E378="","",ProjTvdAtBit(E378,F378,G378,H378,D378,W378,X378))</f>
        <v/>
      </c>
      <c r="W378" s="317" t="str">
        <f>IF(E378="","",ProjIncAtBit(F378,J378,C378,M378,AJ378,AK378,AI378,$U$13:$U$505))</f>
        <v/>
      </c>
      <c r="X378" s="412" t="str">
        <f>IF(E378="","",ProjAzmAtBit(F378,G378,J378,C378,M378,AJ378,AK378,N378,O378,AI378,$U$13:$U$505))</f>
        <v/>
      </c>
      <c r="Y378" s="569"/>
      <c r="Z378" s="571"/>
      <c r="AA378" s="478" t="str">
        <f t="shared" si="146"/>
        <v/>
      </c>
      <c r="AB378" s="479" t="str">
        <f t="shared" si="147"/>
        <v/>
      </c>
      <c r="AC378" s="466"/>
      <c r="AD378" s="471"/>
      <c r="AE378" s="473"/>
      <c r="AI378" s="201" t="str">
        <f>IF(E378="","",ProjRollingMotorOut($Q$13:Q378,$M$13:M378))</f>
        <v/>
      </c>
      <c r="AJ378" s="409">
        <f>IF(OR(E378="",D378=""),0,ProjSlideMetersBetween(E378,D378,$R$13:$R$505,$S$13:$S$505,$U$13:$U$505))</f>
        <v>0</v>
      </c>
      <c r="AK378" s="409" t="str">
        <f>IF(U378="","",ProjParseTF(U378))</f>
        <v/>
      </c>
      <c r="AL378" s="213" t="str">
        <f>IF(E378="","",ProjCumN(AL377,E377,F377,G377,E378,F378,G378,FALSE))</f>
        <v/>
      </c>
      <c r="AM378" s="304" t="str">
        <f>IF(E378="","",ProjCumE(AM377,E377,F377,G377,E378,F378,G378,FALSE))</f>
        <v/>
      </c>
      <c r="AN378" s="303" t="str">
        <f t="shared" si="148"/>
        <v/>
      </c>
      <c r="AO378" s="303" t="str">
        <f>IF(E378="","",ProjActiveTargetMdEx(D378,W378,V378,ProjTargets_MD,ProjTargets_INC,ProjTargets_AZM,ProjTargets_TVD,F378,H378))</f>
        <v/>
      </c>
      <c r="AP378" s="201" t="str">
        <f>IF(OR(E378="",E378&lt;$U$2),"",ProjBitN(E378,F378,G378,AL378,D378,W378,X378))</f>
        <v/>
      </c>
      <c r="AQ378" s="201" t="str">
        <f>IF(OR(E378="",E378&lt;$U$2),"",ProjBitE(E378,F378,G378,AM378,D378,W378,X378))</f>
        <v/>
      </c>
      <c r="AR378" s="201" t="str">
        <f t="shared" si="149"/>
        <v/>
      </c>
      <c r="AS378" s="201" t="str">
        <f t="shared" si="150"/>
        <v/>
      </c>
      <c r="AT378" s="201" t="str">
        <f t="shared" si="151"/>
        <v/>
      </c>
    </row>
    <row r="379" spans="2:46" ht="15" customHeight="1" thickBot="1" x14ac:dyDescent="0.35">
      <c r="B379" s="202" t="str">
        <f t="shared" si="131"/>
        <v/>
      </c>
      <c r="C379" s="308" t="str">
        <f t="shared" si="132"/>
        <v/>
      </c>
      <c r="D379" s="27"/>
      <c r="E379" s="309" t="str">
        <f t="shared" si="133"/>
        <v/>
      </c>
      <c r="F379" s="9"/>
      <c r="G379" s="9"/>
      <c r="H379" s="310" t="str">
        <f t="shared" si="134"/>
        <v/>
      </c>
      <c r="I379" s="310" t="str">
        <f t="shared" si="135"/>
        <v xml:space="preserve">  </v>
      </c>
      <c r="J379" s="311" t="str">
        <f t="shared" si="136"/>
        <v/>
      </c>
      <c r="K379" s="312" t="str">
        <f t="shared" si="137"/>
        <v xml:space="preserve"> </v>
      </c>
      <c r="L379" s="312" t="str">
        <f t="shared" si="138"/>
        <v/>
      </c>
      <c r="M379" s="312" t="str">
        <f t="shared" si="139"/>
        <v/>
      </c>
      <c r="N379" s="313" t="str">
        <f t="shared" si="140"/>
        <v/>
      </c>
      <c r="O379" s="314" t="str">
        <f t="shared" si="141"/>
        <v/>
      </c>
      <c r="P379" s="315" t="str">
        <f t="shared" si="142"/>
        <v/>
      </c>
      <c r="Q379" s="316" t="str">
        <f t="shared" si="143"/>
        <v/>
      </c>
      <c r="R379" s="10" t="str">
        <f t="shared" si="144"/>
        <v/>
      </c>
      <c r="S379" s="310" t="str">
        <f t="shared" si="145"/>
        <v/>
      </c>
      <c r="T379" s="9"/>
      <c r="U379" s="8"/>
      <c r="V379" s="197" t="str">
        <f>IF(E379="","",ProjTvdAtBit(E379,F379,G379,H379,D379,W379,X379))</f>
        <v/>
      </c>
      <c r="W379" s="317" t="str">
        <f>IF(E379="","",ProjIncAtBit(F379,J379,C379,M379,AJ379,AK379,AI379,$U$13:$U$505))</f>
        <v/>
      </c>
      <c r="X379" s="412" t="str">
        <f>IF(E379="","",ProjAzmAtBit(F379,G379,J379,C379,M379,AJ379,AK379,N379,O379,AI379,$U$13:$U$505))</f>
        <v/>
      </c>
      <c r="Y379" s="569"/>
      <c r="Z379" s="571"/>
      <c r="AA379" s="478" t="str">
        <f t="shared" si="146"/>
        <v/>
      </c>
      <c r="AB379" s="479" t="str">
        <f t="shared" si="147"/>
        <v/>
      </c>
      <c r="AC379" s="466"/>
      <c r="AD379" s="471"/>
      <c r="AE379" s="473"/>
      <c r="AI379" s="201" t="str">
        <f>IF(E379="","",ProjRollingMotorOut($Q$13:Q379,$M$13:M379))</f>
        <v/>
      </c>
      <c r="AJ379" s="409">
        <f>IF(OR(E379="",D379=""),0,ProjSlideMetersBetween(E379,D379,$R$13:$R$505,$S$13:$S$505,$U$13:$U$505))</f>
        <v>0</v>
      </c>
      <c r="AK379" s="409" t="str">
        <f>IF(U379="","",ProjParseTF(U379))</f>
        <v/>
      </c>
      <c r="AL379" s="213" t="str">
        <f>IF(E379="","",ProjCumN(AL378,E378,F378,G378,E379,F379,G379,FALSE))</f>
        <v/>
      </c>
      <c r="AM379" s="304" t="str">
        <f>IF(E379="","",ProjCumE(AM378,E378,F378,G378,E379,F379,G379,FALSE))</f>
        <v/>
      </c>
      <c r="AN379" s="303" t="str">
        <f t="shared" si="148"/>
        <v/>
      </c>
      <c r="AO379" s="303" t="str">
        <f>IF(E379="","",ProjActiveTargetMdEx(D379,W379,V379,ProjTargets_MD,ProjTargets_INC,ProjTargets_AZM,ProjTargets_TVD,F379,H379))</f>
        <v/>
      </c>
      <c r="AP379" s="201" t="str">
        <f>IF(OR(E379="",E379&lt;$U$2),"",ProjBitN(E379,F379,G379,AL379,D379,W379,X379))</f>
        <v/>
      </c>
      <c r="AQ379" s="201" t="str">
        <f>IF(OR(E379="",E379&lt;$U$2),"",ProjBitE(E379,F379,G379,AM379,D379,W379,X379))</f>
        <v/>
      </c>
      <c r="AR379" s="201" t="str">
        <f t="shared" si="149"/>
        <v/>
      </c>
      <c r="AS379" s="201" t="str">
        <f t="shared" si="150"/>
        <v/>
      </c>
      <c r="AT379" s="201" t="str">
        <f t="shared" si="151"/>
        <v/>
      </c>
    </row>
    <row r="380" spans="2:46" ht="15" customHeight="1" thickBot="1" x14ac:dyDescent="0.35">
      <c r="B380" s="202" t="str">
        <f t="shared" si="131"/>
        <v/>
      </c>
      <c r="C380" s="308" t="str">
        <f t="shared" si="132"/>
        <v/>
      </c>
      <c r="D380" s="27"/>
      <c r="E380" s="309" t="str">
        <f t="shared" si="133"/>
        <v/>
      </c>
      <c r="F380" s="9"/>
      <c r="G380" s="9"/>
      <c r="H380" s="310" t="str">
        <f t="shared" si="134"/>
        <v/>
      </c>
      <c r="I380" s="310" t="str">
        <f t="shared" si="135"/>
        <v xml:space="preserve">  </v>
      </c>
      <c r="J380" s="311" t="str">
        <f t="shared" si="136"/>
        <v/>
      </c>
      <c r="K380" s="312" t="str">
        <f t="shared" si="137"/>
        <v xml:space="preserve"> </v>
      </c>
      <c r="L380" s="312" t="str">
        <f t="shared" si="138"/>
        <v/>
      </c>
      <c r="M380" s="312" t="str">
        <f t="shared" si="139"/>
        <v/>
      </c>
      <c r="N380" s="313" t="str">
        <f t="shared" si="140"/>
        <v/>
      </c>
      <c r="O380" s="314" t="str">
        <f t="shared" si="141"/>
        <v/>
      </c>
      <c r="P380" s="315" t="str">
        <f t="shared" si="142"/>
        <v/>
      </c>
      <c r="Q380" s="316" t="str">
        <f t="shared" si="143"/>
        <v/>
      </c>
      <c r="R380" s="10" t="str">
        <f t="shared" si="144"/>
        <v/>
      </c>
      <c r="S380" s="310" t="str">
        <f t="shared" si="145"/>
        <v/>
      </c>
      <c r="T380" s="9"/>
      <c r="U380" s="8"/>
      <c r="V380" s="197" t="str">
        <f>IF(E380="","",ProjTvdAtBit(E380,F380,G380,H380,D380,W380,X380))</f>
        <v/>
      </c>
      <c r="W380" s="317" t="str">
        <f>IF(E380="","",ProjIncAtBit(F380,J380,C380,M380,AJ380,AK380,AI380,$U$13:$U$505))</f>
        <v/>
      </c>
      <c r="X380" s="412" t="str">
        <f>IF(E380="","",ProjAzmAtBit(F380,G380,J380,C380,M380,AJ380,AK380,N380,O380,AI380,$U$13:$U$505))</f>
        <v/>
      </c>
      <c r="Y380" s="569"/>
      <c r="Z380" s="571"/>
      <c r="AA380" s="478" t="str">
        <f t="shared" si="146"/>
        <v/>
      </c>
      <c r="AB380" s="479" t="str">
        <f t="shared" si="147"/>
        <v/>
      </c>
      <c r="AC380" s="466"/>
      <c r="AD380" s="471"/>
      <c r="AE380" s="473"/>
      <c r="AI380" s="201" t="str">
        <f>IF(E380="","",ProjRollingMotorOut($Q$13:Q380,$M$13:M380))</f>
        <v/>
      </c>
      <c r="AJ380" s="409">
        <f>IF(OR(E380="",D380=""),0,ProjSlideMetersBetween(E380,D380,$R$13:$R$505,$S$13:$S$505,$U$13:$U$505))</f>
        <v>0</v>
      </c>
      <c r="AK380" s="409" t="str">
        <f>IF(U380="","",ProjParseTF(U380))</f>
        <v/>
      </c>
      <c r="AL380" s="213" t="str">
        <f>IF(E380="","",ProjCumN(AL379,E379,F379,G379,E380,F380,G380,FALSE))</f>
        <v/>
      </c>
      <c r="AM380" s="304" t="str">
        <f>IF(E380="","",ProjCumE(AM379,E379,F379,G379,E380,F380,G380,FALSE))</f>
        <v/>
      </c>
      <c r="AN380" s="303" t="str">
        <f t="shared" si="148"/>
        <v/>
      </c>
      <c r="AO380" s="303" t="str">
        <f>IF(E380="","",ProjActiveTargetMdEx(D380,W380,V380,ProjTargets_MD,ProjTargets_INC,ProjTargets_AZM,ProjTargets_TVD,F380,H380))</f>
        <v/>
      </c>
      <c r="AP380" s="201" t="str">
        <f>IF(OR(E380="",E380&lt;$U$2),"",ProjBitN(E380,F380,G380,AL380,D380,W380,X380))</f>
        <v/>
      </c>
      <c r="AQ380" s="201" t="str">
        <f>IF(OR(E380="",E380&lt;$U$2),"",ProjBitE(E380,F380,G380,AM380,D380,W380,X380))</f>
        <v/>
      </c>
      <c r="AR380" s="201" t="str">
        <f t="shared" si="149"/>
        <v/>
      </c>
      <c r="AS380" s="201" t="str">
        <f t="shared" si="150"/>
        <v/>
      </c>
      <c r="AT380" s="201" t="str">
        <f t="shared" si="151"/>
        <v/>
      </c>
    </row>
    <row r="381" spans="2:46" ht="15" customHeight="1" thickBot="1" x14ac:dyDescent="0.35">
      <c r="B381" s="202" t="str">
        <f t="shared" si="131"/>
        <v/>
      </c>
      <c r="C381" s="308" t="str">
        <f t="shared" si="132"/>
        <v/>
      </c>
      <c r="D381" s="27"/>
      <c r="E381" s="309" t="str">
        <f t="shared" si="133"/>
        <v/>
      </c>
      <c r="F381" s="9"/>
      <c r="G381" s="9"/>
      <c r="H381" s="310" t="str">
        <f t="shared" si="134"/>
        <v/>
      </c>
      <c r="I381" s="310" t="str">
        <f t="shared" si="135"/>
        <v xml:space="preserve">  </v>
      </c>
      <c r="J381" s="311" t="str">
        <f t="shared" si="136"/>
        <v/>
      </c>
      <c r="K381" s="312" t="str">
        <f t="shared" si="137"/>
        <v xml:space="preserve"> </v>
      </c>
      <c r="L381" s="312" t="str">
        <f t="shared" si="138"/>
        <v/>
      </c>
      <c r="M381" s="312" t="str">
        <f t="shared" si="139"/>
        <v/>
      </c>
      <c r="N381" s="313" t="str">
        <f t="shared" si="140"/>
        <v/>
      </c>
      <c r="O381" s="314" t="str">
        <f t="shared" si="141"/>
        <v/>
      </c>
      <c r="P381" s="315" t="str">
        <f t="shared" si="142"/>
        <v/>
      </c>
      <c r="Q381" s="316" t="str">
        <f t="shared" si="143"/>
        <v/>
      </c>
      <c r="R381" s="10" t="str">
        <f t="shared" si="144"/>
        <v/>
      </c>
      <c r="S381" s="310" t="str">
        <f t="shared" si="145"/>
        <v/>
      </c>
      <c r="T381" s="9"/>
      <c r="U381" s="8"/>
      <c r="V381" s="197" t="str">
        <f>IF(E381="","",ProjTvdAtBit(E381,F381,G381,H381,D381,W381,X381))</f>
        <v/>
      </c>
      <c r="W381" s="317" t="str">
        <f>IF(E381="","",ProjIncAtBit(F381,J381,C381,M381,AJ381,AK381,AI381,$U$13:$U$505))</f>
        <v/>
      </c>
      <c r="X381" s="412" t="str">
        <f>IF(E381="","",ProjAzmAtBit(F381,G381,J381,C381,M381,AJ381,AK381,N381,O381,AI381,$U$13:$U$505))</f>
        <v/>
      </c>
      <c r="Y381" s="569"/>
      <c r="Z381" s="571"/>
      <c r="AA381" s="478" t="str">
        <f t="shared" si="146"/>
        <v/>
      </c>
      <c r="AB381" s="479" t="str">
        <f t="shared" si="147"/>
        <v/>
      </c>
      <c r="AC381" s="466"/>
      <c r="AD381" s="471"/>
      <c r="AE381" s="473"/>
      <c r="AI381" s="201" t="str">
        <f>IF(E381="","",ProjRollingMotorOut($Q$13:Q381,$M$13:M381))</f>
        <v/>
      </c>
      <c r="AJ381" s="409">
        <f>IF(OR(E381="",D381=""),0,ProjSlideMetersBetween(E381,D381,$R$13:$R$505,$S$13:$S$505,$U$13:$U$505))</f>
        <v>0</v>
      </c>
      <c r="AK381" s="409" t="str">
        <f>IF(U381="","",ProjParseTF(U381))</f>
        <v/>
      </c>
      <c r="AL381" s="213" t="str">
        <f>IF(E381="","",ProjCumN(AL380,E380,F380,G380,E381,F381,G381,FALSE))</f>
        <v/>
      </c>
      <c r="AM381" s="304" t="str">
        <f>IF(E381="","",ProjCumE(AM380,E380,F380,G380,E381,F381,G381,FALSE))</f>
        <v/>
      </c>
      <c r="AN381" s="303" t="str">
        <f t="shared" si="148"/>
        <v/>
      </c>
      <c r="AO381" s="303" t="str">
        <f>IF(E381="","",ProjActiveTargetMdEx(D381,W381,V381,ProjTargets_MD,ProjTargets_INC,ProjTargets_AZM,ProjTargets_TVD,F381,H381))</f>
        <v/>
      </c>
      <c r="AP381" s="201" t="str">
        <f>IF(OR(E381="",E381&lt;$U$2),"",ProjBitN(E381,F381,G381,AL381,D381,W381,X381))</f>
        <v/>
      </c>
      <c r="AQ381" s="201" t="str">
        <f>IF(OR(E381="",E381&lt;$U$2),"",ProjBitE(E381,F381,G381,AM381,D381,W381,X381))</f>
        <v/>
      </c>
      <c r="AR381" s="201" t="str">
        <f t="shared" si="149"/>
        <v/>
      </c>
      <c r="AS381" s="201" t="str">
        <f t="shared" si="150"/>
        <v/>
      </c>
      <c r="AT381" s="201" t="str">
        <f t="shared" si="151"/>
        <v/>
      </c>
    </row>
    <row r="382" spans="2:46" ht="15" customHeight="1" thickBot="1" x14ac:dyDescent="0.35">
      <c r="B382" s="202" t="str">
        <f t="shared" si="131"/>
        <v/>
      </c>
      <c r="C382" s="308" t="str">
        <f t="shared" si="132"/>
        <v/>
      </c>
      <c r="D382" s="27"/>
      <c r="E382" s="309" t="str">
        <f t="shared" si="133"/>
        <v/>
      </c>
      <c r="F382" s="9"/>
      <c r="G382" s="9"/>
      <c r="H382" s="310" t="str">
        <f t="shared" si="134"/>
        <v/>
      </c>
      <c r="I382" s="310" t="str">
        <f t="shared" si="135"/>
        <v xml:space="preserve">  </v>
      </c>
      <c r="J382" s="311" t="str">
        <f t="shared" si="136"/>
        <v/>
      </c>
      <c r="K382" s="312" t="str">
        <f t="shared" si="137"/>
        <v xml:space="preserve"> </v>
      </c>
      <c r="L382" s="312" t="str">
        <f t="shared" si="138"/>
        <v/>
      </c>
      <c r="M382" s="312" t="str">
        <f t="shared" si="139"/>
        <v/>
      </c>
      <c r="N382" s="313" t="str">
        <f t="shared" si="140"/>
        <v/>
      </c>
      <c r="O382" s="314" t="str">
        <f t="shared" si="141"/>
        <v/>
      </c>
      <c r="P382" s="315" t="str">
        <f t="shared" si="142"/>
        <v/>
      </c>
      <c r="Q382" s="316" t="str">
        <f t="shared" si="143"/>
        <v/>
      </c>
      <c r="R382" s="10" t="str">
        <f t="shared" si="144"/>
        <v/>
      </c>
      <c r="S382" s="310" t="str">
        <f t="shared" si="145"/>
        <v/>
      </c>
      <c r="T382" s="9"/>
      <c r="U382" s="8"/>
      <c r="V382" s="197" t="str">
        <f>IF(E382="","",ProjTvdAtBit(E382,F382,G382,H382,D382,W382,X382))</f>
        <v/>
      </c>
      <c r="W382" s="317" t="str">
        <f>IF(E382="","",ProjIncAtBit(F382,J382,C382,M382,AJ382,AK382,AI382,$U$13:$U$505))</f>
        <v/>
      </c>
      <c r="X382" s="412" t="str">
        <f>IF(E382="","",ProjAzmAtBit(F382,G382,J382,C382,M382,AJ382,AK382,N382,O382,AI382,$U$13:$U$505))</f>
        <v/>
      </c>
      <c r="Y382" s="569"/>
      <c r="Z382" s="571"/>
      <c r="AA382" s="478" t="str">
        <f t="shared" si="146"/>
        <v/>
      </c>
      <c r="AB382" s="479" t="str">
        <f t="shared" si="147"/>
        <v/>
      </c>
      <c r="AC382" s="466"/>
      <c r="AD382" s="471"/>
      <c r="AE382" s="473"/>
      <c r="AI382" s="201" t="str">
        <f>IF(E382="","",ProjRollingMotorOut($Q$13:Q382,$M$13:M382))</f>
        <v/>
      </c>
      <c r="AJ382" s="409">
        <f>IF(OR(E382="",D382=""),0,ProjSlideMetersBetween(E382,D382,$R$13:$R$505,$S$13:$S$505,$U$13:$U$505))</f>
        <v>0</v>
      </c>
      <c r="AK382" s="409" t="str">
        <f>IF(U382="","",ProjParseTF(U382))</f>
        <v/>
      </c>
      <c r="AL382" s="213" t="str">
        <f>IF(E382="","",ProjCumN(AL381,E381,F381,G381,E382,F382,G382,FALSE))</f>
        <v/>
      </c>
      <c r="AM382" s="304" t="str">
        <f>IF(E382="","",ProjCumE(AM381,E381,F381,G381,E382,F382,G382,FALSE))</f>
        <v/>
      </c>
      <c r="AN382" s="303" t="str">
        <f t="shared" si="148"/>
        <v/>
      </c>
      <c r="AO382" s="303" t="str">
        <f>IF(E382="","",ProjActiveTargetMdEx(D382,W382,V382,ProjTargets_MD,ProjTargets_INC,ProjTargets_AZM,ProjTargets_TVD,F382,H382))</f>
        <v/>
      </c>
      <c r="AP382" s="201" t="str">
        <f>IF(OR(E382="",E382&lt;$U$2),"",ProjBitN(E382,F382,G382,AL382,D382,W382,X382))</f>
        <v/>
      </c>
      <c r="AQ382" s="201" t="str">
        <f>IF(OR(E382="",E382&lt;$U$2),"",ProjBitE(E382,F382,G382,AM382,D382,W382,X382))</f>
        <v/>
      </c>
      <c r="AR382" s="201" t="str">
        <f t="shared" si="149"/>
        <v/>
      </c>
      <c r="AS382" s="201" t="str">
        <f t="shared" si="150"/>
        <v/>
      </c>
      <c r="AT382" s="201" t="str">
        <f t="shared" si="151"/>
        <v/>
      </c>
    </row>
    <row r="383" spans="2:46" ht="15" customHeight="1" thickBot="1" x14ac:dyDescent="0.35">
      <c r="B383" s="202" t="str">
        <f t="shared" si="131"/>
        <v/>
      </c>
      <c r="C383" s="308" t="str">
        <f t="shared" si="132"/>
        <v/>
      </c>
      <c r="D383" s="27"/>
      <c r="E383" s="309" t="str">
        <f t="shared" si="133"/>
        <v/>
      </c>
      <c r="F383" s="9"/>
      <c r="G383" s="9"/>
      <c r="H383" s="310" t="str">
        <f t="shared" si="134"/>
        <v/>
      </c>
      <c r="I383" s="310" t="str">
        <f t="shared" si="135"/>
        <v xml:space="preserve">  </v>
      </c>
      <c r="J383" s="311" t="str">
        <f t="shared" si="136"/>
        <v/>
      </c>
      <c r="K383" s="312" t="str">
        <f t="shared" si="137"/>
        <v xml:space="preserve"> </v>
      </c>
      <c r="L383" s="312" t="str">
        <f t="shared" si="138"/>
        <v/>
      </c>
      <c r="M383" s="312" t="str">
        <f t="shared" si="139"/>
        <v/>
      </c>
      <c r="N383" s="313" t="str">
        <f t="shared" si="140"/>
        <v/>
      </c>
      <c r="O383" s="314" t="str">
        <f t="shared" si="141"/>
        <v/>
      </c>
      <c r="P383" s="315" t="str">
        <f t="shared" si="142"/>
        <v/>
      </c>
      <c r="Q383" s="316" t="str">
        <f t="shared" si="143"/>
        <v/>
      </c>
      <c r="R383" s="10" t="str">
        <f t="shared" si="144"/>
        <v/>
      </c>
      <c r="S383" s="310" t="str">
        <f t="shared" si="145"/>
        <v/>
      </c>
      <c r="T383" s="9"/>
      <c r="U383" s="8"/>
      <c r="V383" s="197" t="str">
        <f>IF(E383="","",ProjTvdAtBit(E383,F383,G383,H383,D383,W383,X383))</f>
        <v/>
      </c>
      <c r="W383" s="317" t="str">
        <f>IF(E383="","",ProjIncAtBit(F383,J383,C383,M383,AJ383,AK383,AI383,$U$13:$U$505))</f>
        <v/>
      </c>
      <c r="X383" s="412" t="str">
        <f>IF(E383="","",ProjAzmAtBit(F383,G383,J383,C383,M383,AJ383,AK383,N383,O383,AI383,$U$13:$U$505))</f>
        <v/>
      </c>
      <c r="Y383" s="569"/>
      <c r="Z383" s="571"/>
      <c r="AA383" s="478" t="str">
        <f t="shared" si="146"/>
        <v/>
      </c>
      <c r="AB383" s="479" t="str">
        <f t="shared" si="147"/>
        <v/>
      </c>
      <c r="AC383" s="466"/>
      <c r="AD383" s="471"/>
      <c r="AE383" s="473"/>
      <c r="AI383" s="201" t="str">
        <f>IF(E383="","",ProjRollingMotorOut($Q$13:Q383,$M$13:M383))</f>
        <v/>
      </c>
      <c r="AJ383" s="409">
        <f>IF(OR(E383="",D383=""),0,ProjSlideMetersBetween(E383,D383,$R$13:$R$505,$S$13:$S$505,$U$13:$U$505))</f>
        <v>0</v>
      </c>
      <c r="AK383" s="409" t="str">
        <f>IF(U383="","",ProjParseTF(U383))</f>
        <v/>
      </c>
      <c r="AL383" s="213" t="str">
        <f>IF(E383="","",ProjCumN(AL382,E382,F382,G382,E383,F383,G383,FALSE))</f>
        <v/>
      </c>
      <c r="AM383" s="304" t="str">
        <f>IF(E383="","",ProjCumE(AM382,E382,F382,G382,E383,F383,G383,FALSE))</f>
        <v/>
      </c>
      <c r="AN383" s="303" t="str">
        <f t="shared" si="148"/>
        <v/>
      </c>
      <c r="AO383" s="303" t="str">
        <f>IF(E383="","",ProjActiveTargetMdEx(D383,W383,V383,ProjTargets_MD,ProjTargets_INC,ProjTargets_AZM,ProjTargets_TVD,F383,H383))</f>
        <v/>
      </c>
      <c r="AP383" s="201" t="str">
        <f>IF(OR(E383="",E383&lt;$U$2),"",ProjBitN(E383,F383,G383,AL383,D383,W383,X383))</f>
        <v/>
      </c>
      <c r="AQ383" s="201" t="str">
        <f>IF(OR(E383="",E383&lt;$U$2),"",ProjBitE(E383,F383,G383,AM383,D383,W383,X383))</f>
        <v/>
      </c>
      <c r="AR383" s="201" t="str">
        <f t="shared" si="149"/>
        <v/>
      </c>
      <c r="AS383" s="201" t="str">
        <f t="shared" si="150"/>
        <v/>
      </c>
      <c r="AT383" s="201" t="str">
        <f t="shared" si="151"/>
        <v/>
      </c>
    </row>
    <row r="384" spans="2:46" ht="15" customHeight="1" thickBot="1" x14ac:dyDescent="0.35">
      <c r="B384" s="202" t="str">
        <f t="shared" si="131"/>
        <v/>
      </c>
      <c r="C384" s="308" t="str">
        <f t="shared" si="132"/>
        <v/>
      </c>
      <c r="D384" s="27"/>
      <c r="E384" s="309" t="str">
        <f t="shared" si="133"/>
        <v/>
      </c>
      <c r="F384" s="9"/>
      <c r="G384" s="9"/>
      <c r="H384" s="310" t="str">
        <f t="shared" si="134"/>
        <v/>
      </c>
      <c r="I384" s="310" t="str">
        <f t="shared" si="135"/>
        <v xml:space="preserve">  </v>
      </c>
      <c r="J384" s="311" t="str">
        <f t="shared" si="136"/>
        <v/>
      </c>
      <c r="K384" s="312" t="str">
        <f t="shared" si="137"/>
        <v xml:space="preserve"> </v>
      </c>
      <c r="L384" s="312" t="str">
        <f t="shared" si="138"/>
        <v/>
      </c>
      <c r="M384" s="312" t="str">
        <f t="shared" si="139"/>
        <v/>
      </c>
      <c r="N384" s="313" t="str">
        <f t="shared" si="140"/>
        <v/>
      </c>
      <c r="O384" s="314" t="str">
        <f t="shared" si="141"/>
        <v/>
      </c>
      <c r="P384" s="315" t="str">
        <f t="shared" si="142"/>
        <v/>
      </c>
      <c r="Q384" s="316" t="str">
        <f t="shared" si="143"/>
        <v/>
      </c>
      <c r="R384" s="10" t="str">
        <f t="shared" si="144"/>
        <v/>
      </c>
      <c r="S384" s="310" t="str">
        <f t="shared" si="145"/>
        <v/>
      </c>
      <c r="T384" s="9"/>
      <c r="U384" s="8"/>
      <c r="V384" s="197" t="str">
        <f>IF(E384="","",ProjTvdAtBit(E384,F384,G384,H384,D384,W384,X384))</f>
        <v/>
      </c>
      <c r="W384" s="317" t="str">
        <f>IF(E384="","",ProjIncAtBit(F384,J384,C384,M384,AJ384,AK384,AI384,$U$13:$U$505))</f>
        <v/>
      </c>
      <c r="X384" s="412" t="str">
        <f>IF(E384="","",ProjAzmAtBit(F384,G384,J384,C384,M384,AJ384,AK384,N384,O384,AI384,$U$13:$U$505))</f>
        <v/>
      </c>
      <c r="Y384" s="569"/>
      <c r="Z384" s="571"/>
      <c r="AA384" s="478" t="str">
        <f t="shared" si="146"/>
        <v/>
      </c>
      <c r="AB384" s="479" t="str">
        <f t="shared" si="147"/>
        <v/>
      </c>
      <c r="AC384" s="466"/>
      <c r="AD384" s="471"/>
      <c r="AE384" s="473"/>
      <c r="AI384" s="201" t="str">
        <f>IF(E384="","",ProjRollingMotorOut($Q$13:Q384,$M$13:M384))</f>
        <v/>
      </c>
      <c r="AJ384" s="409">
        <f>IF(OR(E384="",D384=""),0,ProjSlideMetersBetween(E384,D384,$R$13:$R$505,$S$13:$S$505,$U$13:$U$505))</f>
        <v>0</v>
      </c>
      <c r="AK384" s="409" t="str">
        <f>IF(U384="","",ProjParseTF(U384))</f>
        <v/>
      </c>
      <c r="AL384" s="213" t="str">
        <f>IF(E384="","",ProjCumN(AL383,E383,F383,G383,E384,F384,G384,FALSE))</f>
        <v/>
      </c>
      <c r="AM384" s="304" t="str">
        <f>IF(E384="","",ProjCumE(AM383,E383,F383,G383,E384,F384,G384,FALSE))</f>
        <v/>
      </c>
      <c r="AN384" s="303" t="str">
        <f t="shared" si="148"/>
        <v/>
      </c>
      <c r="AO384" s="303" t="str">
        <f>IF(E384="","",ProjActiveTargetMdEx(D384,W384,V384,ProjTargets_MD,ProjTargets_INC,ProjTargets_AZM,ProjTargets_TVD,F384,H384))</f>
        <v/>
      </c>
      <c r="AP384" s="201" t="str">
        <f>IF(OR(E384="",E384&lt;$U$2),"",ProjBitN(E384,F384,G384,AL384,D384,W384,X384))</f>
        <v/>
      </c>
      <c r="AQ384" s="201" t="str">
        <f>IF(OR(E384="",E384&lt;$U$2),"",ProjBitE(E384,F384,G384,AM384,D384,W384,X384))</f>
        <v/>
      </c>
      <c r="AR384" s="201" t="str">
        <f t="shared" si="149"/>
        <v/>
      </c>
      <c r="AS384" s="201" t="str">
        <f t="shared" si="150"/>
        <v/>
      </c>
      <c r="AT384" s="201" t="str">
        <f t="shared" si="151"/>
        <v/>
      </c>
    </row>
    <row r="385" spans="2:46" ht="15" customHeight="1" thickBot="1" x14ac:dyDescent="0.35">
      <c r="B385" s="202" t="str">
        <f t="shared" si="131"/>
        <v/>
      </c>
      <c r="C385" s="308" t="str">
        <f t="shared" si="132"/>
        <v/>
      </c>
      <c r="D385" s="27"/>
      <c r="E385" s="309" t="str">
        <f t="shared" si="133"/>
        <v/>
      </c>
      <c r="F385" s="9"/>
      <c r="G385" s="9"/>
      <c r="H385" s="310" t="str">
        <f t="shared" si="134"/>
        <v/>
      </c>
      <c r="I385" s="310" t="str">
        <f t="shared" si="135"/>
        <v xml:space="preserve">  </v>
      </c>
      <c r="J385" s="311" t="str">
        <f t="shared" si="136"/>
        <v/>
      </c>
      <c r="K385" s="312" t="str">
        <f t="shared" si="137"/>
        <v xml:space="preserve"> </v>
      </c>
      <c r="L385" s="312" t="str">
        <f t="shared" si="138"/>
        <v/>
      </c>
      <c r="M385" s="312" t="str">
        <f t="shared" si="139"/>
        <v/>
      </c>
      <c r="N385" s="313" t="str">
        <f t="shared" si="140"/>
        <v/>
      </c>
      <c r="O385" s="314" t="str">
        <f t="shared" si="141"/>
        <v/>
      </c>
      <c r="P385" s="315" t="str">
        <f t="shared" si="142"/>
        <v/>
      </c>
      <c r="Q385" s="316" t="str">
        <f t="shared" si="143"/>
        <v/>
      </c>
      <c r="R385" s="10" t="str">
        <f t="shared" si="144"/>
        <v/>
      </c>
      <c r="S385" s="310" t="str">
        <f t="shared" si="145"/>
        <v/>
      </c>
      <c r="T385" s="9"/>
      <c r="U385" s="8"/>
      <c r="V385" s="197" t="str">
        <f>IF(E385="","",ProjTvdAtBit(E385,F385,G385,H385,D385,W385,X385))</f>
        <v/>
      </c>
      <c r="W385" s="317" t="str">
        <f>IF(E385="","",ProjIncAtBit(F385,J385,C385,M385,AJ385,AK385,AI385,$U$13:$U$505))</f>
        <v/>
      </c>
      <c r="X385" s="412" t="str">
        <f>IF(E385="","",ProjAzmAtBit(F385,G385,J385,C385,M385,AJ385,AK385,N385,O385,AI385,$U$13:$U$505))</f>
        <v/>
      </c>
      <c r="Y385" s="569"/>
      <c r="Z385" s="571"/>
      <c r="AA385" s="478" t="str">
        <f t="shared" si="146"/>
        <v/>
      </c>
      <c r="AB385" s="479" t="str">
        <f t="shared" si="147"/>
        <v/>
      </c>
      <c r="AC385" s="466"/>
      <c r="AD385" s="471"/>
      <c r="AE385" s="473"/>
      <c r="AI385" s="201" t="str">
        <f>IF(E385="","",ProjRollingMotorOut($Q$13:Q385,$M$13:M385))</f>
        <v/>
      </c>
      <c r="AJ385" s="409">
        <f>IF(OR(E385="",D385=""),0,ProjSlideMetersBetween(E385,D385,$R$13:$R$505,$S$13:$S$505,$U$13:$U$505))</f>
        <v>0</v>
      </c>
      <c r="AK385" s="409" t="str">
        <f>IF(U385="","",ProjParseTF(U385))</f>
        <v/>
      </c>
      <c r="AL385" s="213" t="str">
        <f>IF(E385="","",ProjCumN(AL384,E384,F384,G384,E385,F385,G385,FALSE))</f>
        <v/>
      </c>
      <c r="AM385" s="304" t="str">
        <f>IF(E385="","",ProjCumE(AM384,E384,F384,G384,E385,F385,G385,FALSE))</f>
        <v/>
      </c>
      <c r="AN385" s="303" t="str">
        <f t="shared" si="148"/>
        <v/>
      </c>
      <c r="AO385" s="303" t="str">
        <f>IF(E385="","",ProjActiveTargetMdEx(D385,W385,V385,ProjTargets_MD,ProjTargets_INC,ProjTargets_AZM,ProjTargets_TVD,F385,H385))</f>
        <v/>
      </c>
      <c r="AP385" s="201" t="str">
        <f>IF(OR(E385="",E385&lt;$U$2),"",ProjBitN(E385,F385,G385,AL385,D385,W385,X385))</f>
        <v/>
      </c>
      <c r="AQ385" s="201" t="str">
        <f>IF(OR(E385="",E385&lt;$U$2),"",ProjBitE(E385,F385,G385,AM385,D385,W385,X385))</f>
        <v/>
      </c>
      <c r="AR385" s="201" t="str">
        <f t="shared" si="149"/>
        <v/>
      </c>
      <c r="AS385" s="201" t="str">
        <f t="shared" si="150"/>
        <v/>
      </c>
      <c r="AT385" s="201" t="str">
        <f t="shared" si="151"/>
        <v/>
      </c>
    </row>
    <row r="386" spans="2:46" ht="15" customHeight="1" thickBot="1" x14ac:dyDescent="0.35">
      <c r="B386" s="202" t="str">
        <f t="shared" si="131"/>
        <v/>
      </c>
      <c r="C386" s="308" t="str">
        <f t="shared" si="132"/>
        <v/>
      </c>
      <c r="D386" s="27"/>
      <c r="E386" s="309" t="str">
        <f t="shared" si="133"/>
        <v/>
      </c>
      <c r="F386" s="9"/>
      <c r="G386" s="9"/>
      <c r="H386" s="310" t="str">
        <f t="shared" si="134"/>
        <v/>
      </c>
      <c r="I386" s="310" t="str">
        <f t="shared" si="135"/>
        <v xml:space="preserve">  </v>
      </c>
      <c r="J386" s="311" t="str">
        <f t="shared" si="136"/>
        <v/>
      </c>
      <c r="K386" s="312" t="str">
        <f t="shared" si="137"/>
        <v xml:space="preserve"> </v>
      </c>
      <c r="L386" s="312" t="str">
        <f t="shared" si="138"/>
        <v/>
      </c>
      <c r="M386" s="312" t="str">
        <f t="shared" si="139"/>
        <v/>
      </c>
      <c r="N386" s="313" t="str">
        <f t="shared" si="140"/>
        <v/>
      </c>
      <c r="O386" s="314" t="str">
        <f t="shared" si="141"/>
        <v/>
      </c>
      <c r="P386" s="315" t="str">
        <f t="shared" si="142"/>
        <v/>
      </c>
      <c r="Q386" s="316" t="str">
        <f t="shared" si="143"/>
        <v/>
      </c>
      <c r="R386" s="10" t="str">
        <f t="shared" si="144"/>
        <v/>
      </c>
      <c r="S386" s="310" t="str">
        <f t="shared" si="145"/>
        <v/>
      </c>
      <c r="T386" s="9"/>
      <c r="U386" s="8"/>
      <c r="V386" s="197" t="str">
        <f>IF(E386="","",ProjTvdAtBit(E386,F386,G386,H386,D386,W386,X386))</f>
        <v/>
      </c>
      <c r="W386" s="317" t="str">
        <f>IF(E386="","",ProjIncAtBit(F386,J386,C386,M386,AJ386,AK386,AI386,$U$13:$U$505))</f>
        <v/>
      </c>
      <c r="X386" s="412" t="str">
        <f>IF(E386="","",ProjAzmAtBit(F386,G386,J386,C386,M386,AJ386,AK386,N386,O386,AI386,$U$13:$U$505))</f>
        <v/>
      </c>
      <c r="Y386" s="569"/>
      <c r="Z386" s="571"/>
      <c r="AA386" s="478" t="str">
        <f t="shared" si="146"/>
        <v/>
      </c>
      <c r="AB386" s="479" t="str">
        <f t="shared" si="147"/>
        <v/>
      </c>
      <c r="AC386" s="466"/>
      <c r="AD386" s="471"/>
      <c r="AE386" s="473"/>
      <c r="AI386" s="201" t="str">
        <f>IF(E386="","",ProjRollingMotorOut($Q$13:Q386,$M$13:M386))</f>
        <v/>
      </c>
      <c r="AJ386" s="409">
        <f>IF(OR(E386="",D386=""),0,ProjSlideMetersBetween(E386,D386,$R$13:$R$505,$S$13:$S$505,$U$13:$U$505))</f>
        <v>0</v>
      </c>
      <c r="AK386" s="409" t="str">
        <f>IF(U386="","",ProjParseTF(U386))</f>
        <v/>
      </c>
      <c r="AL386" s="213" t="str">
        <f>IF(E386="","",ProjCumN(AL385,E385,F385,G385,E386,F386,G386,FALSE))</f>
        <v/>
      </c>
      <c r="AM386" s="304" t="str">
        <f>IF(E386="","",ProjCumE(AM385,E385,F385,G385,E386,F386,G386,FALSE))</f>
        <v/>
      </c>
      <c r="AN386" s="303" t="str">
        <f t="shared" si="148"/>
        <v/>
      </c>
      <c r="AO386" s="303" t="str">
        <f>IF(E386="","",ProjActiveTargetMdEx(D386,W386,V386,ProjTargets_MD,ProjTargets_INC,ProjTargets_AZM,ProjTargets_TVD,F386,H386))</f>
        <v/>
      </c>
      <c r="AP386" s="201" t="str">
        <f>IF(OR(E386="",E386&lt;$U$2),"",ProjBitN(E386,F386,G386,AL386,D386,W386,X386))</f>
        <v/>
      </c>
      <c r="AQ386" s="201" t="str">
        <f>IF(OR(E386="",E386&lt;$U$2),"",ProjBitE(E386,F386,G386,AM386,D386,W386,X386))</f>
        <v/>
      </c>
      <c r="AR386" s="201" t="str">
        <f t="shared" si="149"/>
        <v/>
      </c>
      <c r="AS386" s="201" t="str">
        <f t="shared" si="150"/>
        <v/>
      </c>
      <c r="AT386" s="201" t="str">
        <f t="shared" si="151"/>
        <v/>
      </c>
    </row>
    <row r="387" spans="2:46" ht="15" customHeight="1" thickBot="1" x14ac:dyDescent="0.35">
      <c r="B387" s="202" t="str">
        <f t="shared" si="131"/>
        <v/>
      </c>
      <c r="C387" s="308" t="str">
        <f t="shared" si="132"/>
        <v/>
      </c>
      <c r="D387" s="27"/>
      <c r="E387" s="309" t="str">
        <f t="shared" si="133"/>
        <v/>
      </c>
      <c r="F387" s="9"/>
      <c r="G387" s="9"/>
      <c r="H387" s="310" t="str">
        <f t="shared" si="134"/>
        <v/>
      </c>
      <c r="I387" s="310" t="str">
        <f t="shared" si="135"/>
        <v xml:space="preserve">  </v>
      </c>
      <c r="J387" s="311" t="str">
        <f t="shared" si="136"/>
        <v/>
      </c>
      <c r="K387" s="312" t="str">
        <f t="shared" si="137"/>
        <v xml:space="preserve"> </v>
      </c>
      <c r="L387" s="312" t="str">
        <f t="shared" si="138"/>
        <v/>
      </c>
      <c r="M387" s="312" t="str">
        <f t="shared" si="139"/>
        <v/>
      </c>
      <c r="N387" s="313" t="str">
        <f t="shared" si="140"/>
        <v/>
      </c>
      <c r="O387" s="314" t="str">
        <f t="shared" si="141"/>
        <v/>
      </c>
      <c r="P387" s="315" t="str">
        <f t="shared" si="142"/>
        <v/>
      </c>
      <c r="Q387" s="316" t="str">
        <f t="shared" si="143"/>
        <v/>
      </c>
      <c r="R387" s="10" t="str">
        <f t="shared" si="144"/>
        <v/>
      </c>
      <c r="S387" s="310" t="str">
        <f t="shared" si="145"/>
        <v/>
      </c>
      <c r="T387" s="9"/>
      <c r="U387" s="8"/>
      <c r="V387" s="197" t="str">
        <f>IF(E387="","",ProjTvdAtBit(E387,F387,G387,H387,D387,W387,X387))</f>
        <v/>
      </c>
      <c r="W387" s="317" t="str">
        <f>IF(E387="","",ProjIncAtBit(F387,J387,C387,M387,AJ387,AK387,AI387,$U$13:$U$505))</f>
        <v/>
      </c>
      <c r="X387" s="412" t="str">
        <f>IF(E387="","",ProjAzmAtBit(F387,G387,J387,C387,M387,AJ387,AK387,N387,O387,AI387,$U$13:$U$505))</f>
        <v/>
      </c>
      <c r="Y387" s="569"/>
      <c r="Z387" s="571"/>
      <c r="AA387" s="478" t="str">
        <f t="shared" si="146"/>
        <v/>
      </c>
      <c r="AB387" s="479" t="str">
        <f t="shared" si="147"/>
        <v/>
      </c>
      <c r="AC387" s="466"/>
      <c r="AD387" s="471"/>
      <c r="AE387" s="473"/>
      <c r="AI387" s="201" t="str">
        <f>IF(E387="","",ProjRollingMotorOut($Q$13:Q387,$M$13:M387))</f>
        <v/>
      </c>
      <c r="AJ387" s="409">
        <f>IF(OR(E387="",D387=""),0,ProjSlideMetersBetween(E387,D387,$R$13:$R$505,$S$13:$S$505,$U$13:$U$505))</f>
        <v>0</v>
      </c>
      <c r="AK387" s="409" t="str">
        <f>IF(U387="","",ProjParseTF(U387))</f>
        <v/>
      </c>
      <c r="AL387" s="213" t="str">
        <f>IF(E387="","",ProjCumN(AL386,E386,F386,G386,E387,F387,G387,FALSE))</f>
        <v/>
      </c>
      <c r="AM387" s="304" t="str">
        <f>IF(E387="","",ProjCumE(AM386,E386,F386,G386,E387,F387,G387,FALSE))</f>
        <v/>
      </c>
      <c r="AN387" s="303" t="str">
        <f t="shared" si="148"/>
        <v/>
      </c>
      <c r="AO387" s="303" t="str">
        <f>IF(E387="","",ProjActiveTargetMdEx(D387,W387,V387,ProjTargets_MD,ProjTargets_INC,ProjTargets_AZM,ProjTargets_TVD,F387,H387))</f>
        <v/>
      </c>
      <c r="AP387" s="201" t="str">
        <f>IF(OR(E387="",E387&lt;$U$2),"",ProjBitN(E387,F387,G387,AL387,D387,W387,X387))</f>
        <v/>
      </c>
      <c r="AQ387" s="201" t="str">
        <f>IF(OR(E387="",E387&lt;$U$2),"",ProjBitE(E387,F387,G387,AM387,D387,W387,X387))</f>
        <v/>
      </c>
      <c r="AR387" s="201" t="str">
        <f t="shared" si="149"/>
        <v/>
      </c>
      <c r="AS387" s="201" t="str">
        <f t="shared" si="150"/>
        <v/>
      </c>
      <c r="AT387" s="201" t="str">
        <f t="shared" si="151"/>
        <v/>
      </c>
    </row>
    <row r="388" spans="2:46" ht="15" customHeight="1" thickBot="1" x14ac:dyDescent="0.35">
      <c r="B388" s="202" t="str">
        <f t="shared" si="131"/>
        <v/>
      </c>
      <c r="C388" s="308" t="str">
        <f t="shared" si="132"/>
        <v/>
      </c>
      <c r="D388" s="27"/>
      <c r="E388" s="309" t="str">
        <f t="shared" si="133"/>
        <v/>
      </c>
      <c r="F388" s="9"/>
      <c r="G388" s="9"/>
      <c r="H388" s="310" t="str">
        <f t="shared" si="134"/>
        <v/>
      </c>
      <c r="I388" s="310" t="str">
        <f t="shared" si="135"/>
        <v xml:space="preserve">  </v>
      </c>
      <c r="J388" s="311" t="str">
        <f t="shared" si="136"/>
        <v/>
      </c>
      <c r="K388" s="312" t="str">
        <f t="shared" si="137"/>
        <v xml:space="preserve"> </v>
      </c>
      <c r="L388" s="312" t="str">
        <f t="shared" si="138"/>
        <v/>
      </c>
      <c r="M388" s="312" t="str">
        <f t="shared" si="139"/>
        <v/>
      </c>
      <c r="N388" s="313" t="str">
        <f t="shared" si="140"/>
        <v/>
      </c>
      <c r="O388" s="314" t="str">
        <f t="shared" si="141"/>
        <v/>
      </c>
      <c r="P388" s="315" t="str">
        <f t="shared" si="142"/>
        <v/>
      </c>
      <c r="Q388" s="316" t="str">
        <f t="shared" si="143"/>
        <v/>
      </c>
      <c r="R388" s="10" t="str">
        <f t="shared" si="144"/>
        <v/>
      </c>
      <c r="S388" s="310" t="str">
        <f t="shared" si="145"/>
        <v/>
      </c>
      <c r="T388" s="9"/>
      <c r="U388" s="8"/>
      <c r="V388" s="197" t="str">
        <f>IF(E388="","",ProjTvdAtBit(E388,F388,G388,H388,D388,W388,X388))</f>
        <v/>
      </c>
      <c r="W388" s="317" t="str">
        <f>IF(E388="","",ProjIncAtBit(F388,J388,C388,M388,AJ388,AK388,AI388,$U$13:$U$505))</f>
        <v/>
      </c>
      <c r="X388" s="412" t="str">
        <f>IF(E388="","",ProjAzmAtBit(F388,G388,J388,C388,M388,AJ388,AK388,N388,O388,AI388,$U$13:$U$505))</f>
        <v/>
      </c>
      <c r="Y388" s="569"/>
      <c r="Z388" s="571"/>
      <c r="AA388" s="478" t="str">
        <f t="shared" si="146"/>
        <v/>
      </c>
      <c r="AB388" s="479" t="str">
        <f t="shared" si="147"/>
        <v/>
      </c>
      <c r="AC388" s="466"/>
      <c r="AD388" s="471"/>
      <c r="AE388" s="473"/>
      <c r="AI388" s="201" t="str">
        <f>IF(E388="","",ProjRollingMotorOut($Q$13:Q388,$M$13:M388))</f>
        <v/>
      </c>
      <c r="AJ388" s="409">
        <f>IF(OR(E388="",D388=""),0,ProjSlideMetersBetween(E388,D388,$R$13:$R$505,$S$13:$S$505,$U$13:$U$505))</f>
        <v>0</v>
      </c>
      <c r="AK388" s="409" t="str">
        <f>IF(U388="","",ProjParseTF(U388))</f>
        <v/>
      </c>
      <c r="AL388" s="213" t="str">
        <f>IF(E388="","",ProjCumN(AL387,E387,F387,G387,E388,F388,G388,FALSE))</f>
        <v/>
      </c>
      <c r="AM388" s="304" t="str">
        <f>IF(E388="","",ProjCumE(AM387,E387,F387,G387,E388,F388,G388,FALSE))</f>
        <v/>
      </c>
      <c r="AN388" s="303" t="str">
        <f t="shared" si="148"/>
        <v/>
      </c>
      <c r="AO388" s="303" t="str">
        <f>IF(E388="","",ProjActiveTargetMdEx(D388,W388,V388,ProjTargets_MD,ProjTargets_INC,ProjTargets_AZM,ProjTargets_TVD,F388,H388))</f>
        <v/>
      </c>
      <c r="AP388" s="201" t="str">
        <f>IF(OR(E388="",E388&lt;$U$2),"",ProjBitN(E388,F388,G388,AL388,D388,W388,X388))</f>
        <v/>
      </c>
      <c r="AQ388" s="201" t="str">
        <f>IF(OR(E388="",E388&lt;$U$2),"",ProjBitE(E388,F388,G388,AM388,D388,W388,X388))</f>
        <v/>
      </c>
      <c r="AR388" s="201" t="str">
        <f t="shared" si="149"/>
        <v/>
      </c>
      <c r="AS388" s="201" t="str">
        <f t="shared" si="150"/>
        <v/>
      </c>
      <c r="AT388" s="201" t="str">
        <f t="shared" si="151"/>
        <v/>
      </c>
    </row>
    <row r="389" spans="2:46" ht="15" customHeight="1" thickBot="1" x14ac:dyDescent="0.35">
      <c r="B389" s="202" t="str">
        <f t="shared" si="131"/>
        <v/>
      </c>
      <c r="C389" s="308" t="str">
        <f t="shared" si="132"/>
        <v/>
      </c>
      <c r="D389" s="27"/>
      <c r="E389" s="309" t="str">
        <f t="shared" si="133"/>
        <v/>
      </c>
      <c r="F389" s="9"/>
      <c r="G389" s="9"/>
      <c r="H389" s="310" t="str">
        <f t="shared" si="134"/>
        <v/>
      </c>
      <c r="I389" s="310" t="str">
        <f t="shared" si="135"/>
        <v xml:space="preserve">  </v>
      </c>
      <c r="J389" s="311" t="str">
        <f t="shared" si="136"/>
        <v/>
      </c>
      <c r="K389" s="312" t="str">
        <f t="shared" si="137"/>
        <v xml:space="preserve"> </v>
      </c>
      <c r="L389" s="312" t="str">
        <f t="shared" si="138"/>
        <v/>
      </c>
      <c r="M389" s="312" t="str">
        <f t="shared" si="139"/>
        <v/>
      </c>
      <c r="N389" s="313" t="str">
        <f t="shared" si="140"/>
        <v/>
      </c>
      <c r="O389" s="314" t="str">
        <f t="shared" si="141"/>
        <v/>
      </c>
      <c r="P389" s="315" t="str">
        <f t="shared" si="142"/>
        <v/>
      </c>
      <c r="Q389" s="316" t="str">
        <f t="shared" si="143"/>
        <v/>
      </c>
      <c r="R389" s="10" t="str">
        <f t="shared" si="144"/>
        <v/>
      </c>
      <c r="S389" s="310" t="str">
        <f t="shared" si="145"/>
        <v/>
      </c>
      <c r="T389" s="9"/>
      <c r="U389" s="8"/>
      <c r="V389" s="197" t="str">
        <f>IF(E389="","",ProjTvdAtBit(E389,F389,G389,H389,D389,W389,X389))</f>
        <v/>
      </c>
      <c r="W389" s="317" t="str">
        <f>IF(E389="","",ProjIncAtBit(F389,J389,C389,M389,AJ389,AK389,AI389,$U$13:$U$505))</f>
        <v/>
      </c>
      <c r="X389" s="412" t="str">
        <f>IF(E389="","",ProjAzmAtBit(F389,G389,J389,C389,M389,AJ389,AK389,N389,O389,AI389,$U$13:$U$505))</f>
        <v/>
      </c>
      <c r="Y389" s="569"/>
      <c r="Z389" s="571"/>
      <c r="AA389" s="478" t="str">
        <f t="shared" si="146"/>
        <v/>
      </c>
      <c r="AB389" s="479" t="str">
        <f t="shared" si="147"/>
        <v/>
      </c>
      <c r="AC389" s="466"/>
      <c r="AD389" s="471"/>
      <c r="AE389" s="473"/>
      <c r="AI389" s="201" t="str">
        <f>IF(E389="","",ProjRollingMotorOut($Q$13:Q389,$M$13:M389))</f>
        <v/>
      </c>
      <c r="AJ389" s="409">
        <f>IF(OR(E389="",D389=""),0,ProjSlideMetersBetween(E389,D389,$R$13:$R$505,$S$13:$S$505,$U$13:$U$505))</f>
        <v>0</v>
      </c>
      <c r="AK389" s="409" t="str">
        <f>IF(U389="","",ProjParseTF(U389))</f>
        <v/>
      </c>
      <c r="AL389" s="213" t="str">
        <f>IF(E389="","",ProjCumN(AL388,E388,F388,G388,E389,F389,G389,FALSE))</f>
        <v/>
      </c>
      <c r="AM389" s="304" t="str">
        <f>IF(E389="","",ProjCumE(AM388,E388,F388,G388,E389,F389,G389,FALSE))</f>
        <v/>
      </c>
      <c r="AN389" s="303" t="str">
        <f t="shared" si="148"/>
        <v/>
      </c>
      <c r="AO389" s="303" t="str">
        <f>IF(E389="","",ProjActiveTargetMdEx(D389,W389,V389,ProjTargets_MD,ProjTargets_INC,ProjTargets_AZM,ProjTargets_TVD,F389,H389))</f>
        <v/>
      </c>
      <c r="AP389" s="201" t="str">
        <f>IF(OR(E389="",E389&lt;$U$2),"",ProjBitN(E389,F389,G389,AL389,D389,W389,X389))</f>
        <v/>
      </c>
      <c r="AQ389" s="201" t="str">
        <f>IF(OR(E389="",E389&lt;$U$2),"",ProjBitE(E389,F389,G389,AM389,D389,W389,X389))</f>
        <v/>
      </c>
      <c r="AR389" s="201" t="str">
        <f t="shared" si="149"/>
        <v/>
      </c>
      <c r="AS389" s="201" t="str">
        <f t="shared" si="150"/>
        <v/>
      </c>
      <c r="AT389" s="201" t="str">
        <f t="shared" si="151"/>
        <v/>
      </c>
    </row>
    <row r="390" spans="2:46" ht="15" customHeight="1" thickBot="1" x14ac:dyDescent="0.35">
      <c r="B390" s="202" t="str">
        <f t="shared" si="131"/>
        <v/>
      </c>
      <c r="C390" s="308" t="str">
        <f t="shared" si="132"/>
        <v/>
      </c>
      <c r="D390" s="27"/>
      <c r="E390" s="309" t="str">
        <f t="shared" si="133"/>
        <v/>
      </c>
      <c r="F390" s="9"/>
      <c r="G390" s="9"/>
      <c r="H390" s="310" t="str">
        <f t="shared" si="134"/>
        <v/>
      </c>
      <c r="I390" s="310" t="str">
        <f t="shared" si="135"/>
        <v xml:space="preserve">  </v>
      </c>
      <c r="J390" s="311" t="str">
        <f t="shared" si="136"/>
        <v/>
      </c>
      <c r="K390" s="312" t="str">
        <f t="shared" si="137"/>
        <v xml:space="preserve"> </v>
      </c>
      <c r="L390" s="312" t="str">
        <f t="shared" si="138"/>
        <v/>
      </c>
      <c r="M390" s="312" t="str">
        <f t="shared" si="139"/>
        <v/>
      </c>
      <c r="N390" s="313" t="str">
        <f t="shared" si="140"/>
        <v/>
      </c>
      <c r="O390" s="314" t="str">
        <f t="shared" si="141"/>
        <v/>
      </c>
      <c r="P390" s="315" t="str">
        <f t="shared" si="142"/>
        <v/>
      </c>
      <c r="Q390" s="316" t="str">
        <f t="shared" si="143"/>
        <v/>
      </c>
      <c r="R390" s="10" t="str">
        <f t="shared" si="144"/>
        <v/>
      </c>
      <c r="S390" s="310" t="str">
        <f t="shared" si="145"/>
        <v/>
      </c>
      <c r="T390" s="9"/>
      <c r="U390" s="8"/>
      <c r="V390" s="197" t="str">
        <f>IF(E390="","",ProjTvdAtBit(E390,F390,G390,H390,D390,W390,X390))</f>
        <v/>
      </c>
      <c r="W390" s="317" t="str">
        <f>IF(E390="","",ProjIncAtBit(F390,J390,C390,M390,AJ390,AK390,AI390,$U$13:$U$505))</f>
        <v/>
      </c>
      <c r="X390" s="412" t="str">
        <f>IF(E390="","",ProjAzmAtBit(F390,G390,J390,C390,M390,AJ390,AK390,N390,O390,AI390,$U$13:$U$505))</f>
        <v/>
      </c>
      <c r="Y390" s="569"/>
      <c r="Z390" s="571"/>
      <c r="AA390" s="478" t="str">
        <f t="shared" si="146"/>
        <v/>
      </c>
      <c r="AB390" s="479" t="str">
        <f t="shared" si="147"/>
        <v/>
      </c>
      <c r="AC390" s="466"/>
      <c r="AD390" s="471"/>
      <c r="AE390" s="473"/>
      <c r="AI390" s="201" t="str">
        <f>IF(E390="","",ProjRollingMotorOut($Q$13:Q390,$M$13:M390))</f>
        <v/>
      </c>
      <c r="AJ390" s="409">
        <f>IF(OR(E390="",D390=""),0,ProjSlideMetersBetween(E390,D390,$R$13:$R$505,$S$13:$S$505,$U$13:$U$505))</f>
        <v>0</v>
      </c>
      <c r="AK390" s="409" t="str">
        <f>IF(U390="","",ProjParseTF(U390))</f>
        <v/>
      </c>
      <c r="AL390" s="213" t="str">
        <f>IF(E390="","",ProjCumN(AL389,E389,F389,G389,E390,F390,G390,FALSE))</f>
        <v/>
      </c>
      <c r="AM390" s="304" t="str">
        <f>IF(E390="","",ProjCumE(AM389,E389,F389,G389,E390,F390,G390,FALSE))</f>
        <v/>
      </c>
      <c r="AN390" s="303" t="str">
        <f t="shared" si="148"/>
        <v/>
      </c>
      <c r="AO390" s="303" t="str">
        <f>IF(E390="","",ProjActiveTargetMdEx(D390,W390,V390,ProjTargets_MD,ProjTargets_INC,ProjTargets_AZM,ProjTargets_TVD,F390,H390))</f>
        <v/>
      </c>
      <c r="AP390" s="201" t="str">
        <f>IF(OR(E390="",E390&lt;$U$2),"",ProjBitN(E390,F390,G390,AL390,D390,W390,X390))</f>
        <v/>
      </c>
      <c r="AQ390" s="201" t="str">
        <f>IF(OR(E390="",E390&lt;$U$2),"",ProjBitE(E390,F390,G390,AM390,D390,W390,X390))</f>
        <v/>
      </c>
      <c r="AR390" s="201" t="str">
        <f t="shared" si="149"/>
        <v/>
      </c>
      <c r="AS390" s="201" t="str">
        <f t="shared" si="150"/>
        <v/>
      </c>
      <c r="AT390" s="201" t="str">
        <f t="shared" si="151"/>
        <v/>
      </c>
    </row>
    <row r="391" spans="2:46" ht="15" customHeight="1" thickBot="1" x14ac:dyDescent="0.35">
      <c r="B391" s="202" t="str">
        <f t="shared" si="131"/>
        <v/>
      </c>
      <c r="C391" s="308" t="str">
        <f t="shared" si="132"/>
        <v/>
      </c>
      <c r="D391" s="27"/>
      <c r="E391" s="309" t="str">
        <f t="shared" si="133"/>
        <v/>
      </c>
      <c r="F391" s="9"/>
      <c r="G391" s="9"/>
      <c r="H391" s="310" t="str">
        <f t="shared" si="134"/>
        <v/>
      </c>
      <c r="I391" s="310" t="str">
        <f t="shared" si="135"/>
        <v xml:space="preserve">  </v>
      </c>
      <c r="J391" s="311" t="str">
        <f t="shared" si="136"/>
        <v/>
      </c>
      <c r="K391" s="312" t="str">
        <f t="shared" si="137"/>
        <v xml:space="preserve"> </v>
      </c>
      <c r="L391" s="312" t="str">
        <f t="shared" si="138"/>
        <v/>
      </c>
      <c r="M391" s="312" t="str">
        <f t="shared" si="139"/>
        <v/>
      </c>
      <c r="N391" s="313" t="str">
        <f t="shared" si="140"/>
        <v/>
      </c>
      <c r="O391" s="314" t="str">
        <f t="shared" si="141"/>
        <v/>
      </c>
      <c r="P391" s="315" t="str">
        <f t="shared" si="142"/>
        <v/>
      </c>
      <c r="Q391" s="316" t="str">
        <f t="shared" si="143"/>
        <v/>
      </c>
      <c r="R391" s="10" t="str">
        <f t="shared" si="144"/>
        <v/>
      </c>
      <c r="S391" s="310" t="str">
        <f t="shared" si="145"/>
        <v/>
      </c>
      <c r="T391" s="9"/>
      <c r="U391" s="8"/>
      <c r="V391" s="197" t="str">
        <f>IF(E391="","",ProjTvdAtBit(E391,F391,G391,H391,D391,W391,X391))</f>
        <v/>
      </c>
      <c r="W391" s="317" t="str">
        <f>IF(E391="","",ProjIncAtBit(F391,J391,C391,M391,AJ391,AK391,AI391,$U$13:$U$505))</f>
        <v/>
      </c>
      <c r="X391" s="412" t="str">
        <f>IF(E391="","",ProjAzmAtBit(F391,G391,J391,C391,M391,AJ391,AK391,N391,O391,AI391,$U$13:$U$505))</f>
        <v/>
      </c>
      <c r="Y391" s="569"/>
      <c r="Z391" s="571"/>
      <c r="AA391" s="478" t="str">
        <f t="shared" si="146"/>
        <v/>
      </c>
      <c r="AB391" s="479" t="str">
        <f t="shared" si="147"/>
        <v/>
      </c>
      <c r="AC391" s="466"/>
      <c r="AD391" s="471"/>
      <c r="AE391" s="473"/>
      <c r="AI391" s="201" t="str">
        <f>IF(E391="","",ProjRollingMotorOut($Q$13:Q391,$M$13:M391))</f>
        <v/>
      </c>
      <c r="AJ391" s="409">
        <f>IF(OR(E391="",D391=""),0,ProjSlideMetersBetween(E391,D391,$R$13:$R$505,$S$13:$S$505,$U$13:$U$505))</f>
        <v>0</v>
      </c>
      <c r="AK391" s="409" t="str">
        <f>IF(U391="","",ProjParseTF(U391))</f>
        <v/>
      </c>
      <c r="AL391" s="213" t="str">
        <f>IF(E391="","",ProjCumN(AL390,E390,F390,G390,E391,F391,G391,FALSE))</f>
        <v/>
      </c>
      <c r="AM391" s="304" t="str">
        <f>IF(E391="","",ProjCumE(AM390,E390,F390,G390,E391,F391,G391,FALSE))</f>
        <v/>
      </c>
      <c r="AN391" s="303" t="str">
        <f t="shared" si="148"/>
        <v/>
      </c>
      <c r="AO391" s="303" t="str">
        <f>IF(E391="","",ProjActiveTargetMdEx(D391,W391,V391,ProjTargets_MD,ProjTargets_INC,ProjTargets_AZM,ProjTargets_TVD,F391,H391))</f>
        <v/>
      </c>
      <c r="AP391" s="201" t="str">
        <f>IF(OR(E391="",E391&lt;$U$2),"",ProjBitN(E391,F391,G391,AL391,D391,W391,X391))</f>
        <v/>
      </c>
      <c r="AQ391" s="201" t="str">
        <f>IF(OR(E391="",E391&lt;$U$2),"",ProjBitE(E391,F391,G391,AM391,D391,W391,X391))</f>
        <v/>
      </c>
      <c r="AR391" s="201" t="str">
        <f t="shared" si="149"/>
        <v/>
      </c>
      <c r="AS391" s="201" t="str">
        <f t="shared" si="150"/>
        <v/>
      </c>
      <c r="AT391" s="201" t="str">
        <f t="shared" si="151"/>
        <v/>
      </c>
    </row>
    <row r="392" spans="2:46" ht="15" customHeight="1" thickBot="1" x14ac:dyDescent="0.35">
      <c r="B392" s="202" t="str">
        <f t="shared" si="131"/>
        <v/>
      </c>
      <c r="C392" s="308" t="str">
        <f t="shared" si="132"/>
        <v/>
      </c>
      <c r="D392" s="27"/>
      <c r="E392" s="309" t="str">
        <f t="shared" si="133"/>
        <v/>
      </c>
      <c r="F392" s="9"/>
      <c r="G392" s="9"/>
      <c r="H392" s="310" t="str">
        <f t="shared" si="134"/>
        <v/>
      </c>
      <c r="I392" s="310" t="str">
        <f t="shared" si="135"/>
        <v xml:space="preserve">  </v>
      </c>
      <c r="J392" s="311" t="str">
        <f t="shared" si="136"/>
        <v/>
      </c>
      <c r="K392" s="312" t="str">
        <f t="shared" si="137"/>
        <v xml:space="preserve"> </v>
      </c>
      <c r="L392" s="312" t="str">
        <f t="shared" si="138"/>
        <v/>
      </c>
      <c r="M392" s="312" t="str">
        <f t="shared" si="139"/>
        <v/>
      </c>
      <c r="N392" s="313" t="str">
        <f t="shared" si="140"/>
        <v/>
      </c>
      <c r="O392" s="314" t="str">
        <f t="shared" si="141"/>
        <v/>
      </c>
      <c r="P392" s="315" t="str">
        <f t="shared" si="142"/>
        <v/>
      </c>
      <c r="Q392" s="316" t="str">
        <f t="shared" si="143"/>
        <v/>
      </c>
      <c r="R392" s="10" t="str">
        <f t="shared" si="144"/>
        <v/>
      </c>
      <c r="S392" s="310" t="str">
        <f t="shared" si="145"/>
        <v/>
      </c>
      <c r="T392" s="9"/>
      <c r="U392" s="8"/>
      <c r="V392" s="197" t="str">
        <f>IF(E392="","",ProjTvdAtBit(E392,F392,G392,H392,D392,W392,X392))</f>
        <v/>
      </c>
      <c r="W392" s="317" t="str">
        <f>IF(E392="","",ProjIncAtBit(F392,J392,C392,M392,AJ392,AK392,AI392,$U$13:$U$505))</f>
        <v/>
      </c>
      <c r="X392" s="412" t="str">
        <f>IF(E392="","",ProjAzmAtBit(F392,G392,J392,C392,M392,AJ392,AK392,N392,O392,AI392,$U$13:$U$505))</f>
        <v/>
      </c>
      <c r="Y392" s="569"/>
      <c r="Z392" s="571"/>
      <c r="AA392" s="478" t="str">
        <f t="shared" si="146"/>
        <v/>
      </c>
      <c r="AB392" s="479" t="str">
        <f t="shared" si="147"/>
        <v/>
      </c>
      <c r="AC392" s="466"/>
      <c r="AD392" s="471"/>
      <c r="AE392" s="473"/>
      <c r="AI392" s="201" t="str">
        <f>IF(E392="","",ProjRollingMotorOut($Q$13:Q392,$M$13:M392))</f>
        <v/>
      </c>
      <c r="AJ392" s="409">
        <f>IF(OR(E392="",D392=""),0,ProjSlideMetersBetween(E392,D392,$R$13:$R$505,$S$13:$S$505,$U$13:$U$505))</f>
        <v>0</v>
      </c>
      <c r="AK392" s="409" t="str">
        <f>IF(U392="","",ProjParseTF(U392))</f>
        <v/>
      </c>
      <c r="AL392" s="213" t="str">
        <f>IF(E392="","",ProjCumN(AL391,E391,F391,G391,E392,F392,G392,FALSE))</f>
        <v/>
      </c>
      <c r="AM392" s="304" t="str">
        <f>IF(E392="","",ProjCumE(AM391,E391,F391,G391,E392,F392,G392,FALSE))</f>
        <v/>
      </c>
      <c r="AN392" s="303" t="str">
        <f t="shared" si="148"/>
        <v/>
      </c>
      <c r="AO392" s="303" t="str">
        <f>IF(E392="","",ProjActiveTargetMdEx(D392,W392,V392,ProjTargets_MD,ProjTargets_INC,ProjTargets_AZM,ProjTargets_TVD,F392,H392))</f>
        <v/>
      </c>
      <c r="AP392" s="201" t="str">
        <f>IF(OR(E392="",E392&lt;$U$2),"",ProjBitN(E392,F392,G392,AL392,D392,W392,X392))</f>
        <v/>
      </c>
      <c r="AQ392" s="201" t="str">
        <f>IF(OR(E392="",E392&lt;$U$2),"",ProjBitE(E392,F392,G392,AM392,D392,W392,X392))</f>
        <v/>
      </c>
      <c r="AR392" s="201" t="str">
        <f t="shared" si="149"/>
        <v/>
      </c>
      <c r="AS392" s="201" t="str">
        <f t="shared" si="150"/>
        <v/>
      </c>
      <c r="AT392" s="201" t="str">
        <f t="shared" si="151"/>
        <v/>
      </c>
    </row>
    <row r="393" spans="2:46" ht="15" customHeight="1" thickBot="1" x14ac:dyDescent="0.35">
      <c r="B393" s="202" t="str">
        <f t="shared" si="131"/>
        <v/>
      </c>
      <c r="C393" s="308" t="str">
        <f t="shared" si="132"/>
        <v/>
      </c>
      <c r="D393" s="27"/>
      <c r="E393" s="309" t="str">
        <f t="shared" si="133"/>
        <v/>
      </c>
      <c r="F393" s="9"/>
      <c r="G393" s="9"/>
      <c r="H393" s="310" t="str">
        <f t="shared" si="134"/>
        <v/>
      </c>
      <c r="I393" s="310" t="str">
        <f t="shared" si="135"/>
        <v xml:space="preserve">  </v>
      </c>
      <c r="J393" s="311" t="str">
        <f t="shared" si="136"/>
        <v/>
      </c>
      <c r="K393" s="312" t="str">
        <f t="shared" si="137"/>
        <v xml:space="preserve"> </v>
      </c>
      <c r="L393" s="312" t="str">
        <f t="shared" si="138"/>
        <v/>
      </c>
      <c r="M393" s="312" t="str">
        <f t="shared" si="139"/>
        <v/>
      </c>
      <c r="N393" s="313" t="str">
        <f t="shared" si="140"/>
        <v/>
      </c>
      <c r="O393" s="314" t="str">
        <f t="shared" si="141"/>
        <v/>
      </c>
      <c r="P393" s="315" t="str">
        <f t="shared" si="142"/>
        <v/>
      </c>
      <c r="Q393" s="316" t="str">
        <f t="shared" si="143"/>
        <v/>
      </c>
      <c r="R393" s="10" t="str">
        <f t="shared" si="144"/>
        <v/>
      </c>
      <c r="S393" s="310" t="str">
        <f t="shared" si="145"/>
        <v/>
      </c>
      <c r="T393" s="9"/>
      <c r="U393" s="8"/>
      <c r="V393" s="197" t="str">
        <f>IF(E393="","",ProjTvdAtBit(E393,F393,G393,H393,D393,W393,X393))</f>
        <v/>
      </c>
      <c r="W393" s="317" t="str">
        <f>IF(E393="","",ProjIncAtBit(F393,J393,C393,M393,AJ393,AK393,AI393,$U$13:$U$505))</f>
        <v/>
      </c>
      <c r="X393" s="412" t="str">
        <f>IF(E393="","",ProjAzmAtBit(F393,G393,J393,C393,M393,AJ393,AK393,N393,O393,AI393,$U$13:$U$505))</f>
        <v/>
      </c>
      <c r="Y393" s="569"/>
      <c r="Z393" s="571"/>
      <c r="AA393" s="478" t="str">
        <f t="shared" si="146"/>
        <v/>
      </c>
      <c r="AB393" s="479" t="str">
        <f t="shared" si="147"/>
        <v/>
      </c>
      <c r="AC393" s="466"/>
      <c r="AD393" s="471"/>
      <c r="AE393" s="473"/>
      <c r="AI393" s="201" t="str">
        <f>IF(E393="","",ProjRollingMotorOut($Q$13:Q393,$M$13:M393))</f>
        <v/>
      </c>
      <c r="AJ393" s="409">
        <f>IF(OR(E393="",D393=""),0,ProjSlideMetersBetween(E393,D393,$R$13:$R$505,$S$13:$S$505,$U$13:$U$505))</f>
        <v>0</v>
      </c>
      <c r="AK393" s="409" t="str">
        <f>IF(U393="","",ProjParseTF(U393))</f>
        <v/>
      </c>
      <c r="AL393" s="213" t="str">
        <f>IF(E393="","",ProjCumN(AL392,E392,F392,G392,E393,F393,G393,FALSE))</f>
        <v/>
      </c>
      <c r="AM393" s="304" t="str">
        <f>IF(E393="","",ProjCumE(AM392,E392,F392,G392,E393,F393,G393,FALSE))</f>
        <v/>
      </c>
      <c r="AN393" s="303" t="str">
        <f t="shared" si="148"/>
        <v/>
      </c>
      <c r="AO393" s="303" t="str">
        <f>IF(E393="","",ProjActiveTargetMdEx(D393,W393,V393,ProjTargets_MD,ProjTargets_INC,ProjTargets_AZM,ProjTargets_TVD,F393,H393))</f>
        <v/>
      </c>
      <c r="AP393" s="201" t="str">
        <f>IF(OR(E393="",E393&lt;$U$2),"",ProjBitN(E393,F393,G393,AL393,D393,W393,X393))</f>
        <v/>
      </c>
      <c r="AQ393" s="201" t="str">
        <f>IF(OR(E393="",E393&lt;$U$2),"",ProjBitE(E393,F393,G393,AM393,D393,W393,X393))</f>
        <v/>
      </c>
      <c r="AR393" s="201" t="str">
        <f t="shared" si="149"/>
        <v/>
      </c>
      <c r="AS393" s="201" t="str">
        <f t="shared" si="150"/>
        <v/>
      </c>
      <c r="AT393" s="201" t="str">
        <f t="shared" si="151"/>
        <v/>
      </c>
    </row>
    <row r="394" spans="2:46" ht="15" customHeight="1" thickBot="1" x14ac:dyDescent="0.35">
      <c r="B394" s="202" t="str">
        <f t="shared" si="131"/>
        <v/>
      </c>
      <c r="C394" s="308" t="str">
        <f t="shared" si="132"/>
        <v/>
      </c>
      <c r="D394" s="27"/>
      <c r="E394" s="309" t="str">
        <f t="shared" si="133"/>
        <v/>
      </c>
      <c r="F394" s="9"/>
      <c r="G394" s="9"/>
      <c r="H394" s="310" t="str">
        <f t="shared" si="134"/>
        <v/>
      </c>
      <c r="I394" s="310" t="str">
        <f t="shared" si="135"/>
        <v xml:space="preserve">  </v>
      </c>
      <c r="J394" s="311" t="str">
        <f t="shared" si="136"/>
        <v/>
      </c>
      <c r="K394" s="312" t="str">
        <f t="shared" si="137"/>
        <v xml:space="preserve"> </v>
      </c>
      <c r="L394" s="312" t="str">
        <f t="shared" si="138"/>
        <v/>
      </c>
      <c r="M394" s="312" t="str">
        <f t="shared" si="139"/>
        <v/>
      </c>
      <c r="N394" s="313" t="str">
        <f t="shared" si="140"/>
        <v/>
      </c>
      <c r="O394" s="314" t="str">
        <f t="shared" si="141"/>
        <v/>
      </c>
      <c r="P394" s="315" t="str">
        <f t="shared" si="142"/>
        <v/>
      </c>
      <c r="Q394" s="316" t="str">
        <f t="shared" si="143"/>
        <v/>
      </c>
      <c r="R394" s="10" t="str">
        <f t="shared" si="144"/>
        <v/>
      </c>
      <c r="S394" s="310" t="str">
        <f t="shared" si="145"/>
        <v/>
      </c>
      <c r="T394" s="9"/>
      <c r="U394" s="8"/>
      <c r="V394" s="197" t="str">
        <f>IF(E394="","",ProjTvdAtBit(E394,F394,G394,H394,D394,W394,X394))</f>
        <v/>
      </c>
      <c r="W394" s="317" t="str">
        <f>IF(E394="","",ProjIncAtBit(F394,J394,C394,M394,AJ394,AK394,AI394,$U$13:$U$505))</f>
        <v/>
      </c>
      <c r="X394" s="412" t="str">
        <f>IF(E394="","",ProjAzmAtBit(F394,G394,J394,C394,M394,AJ394,AK394,N394,O394,AI394,$U$13:$U$505))</f>
        <v/>
      </c>
      <c r="Y394" s="569"/>
      <c r="Z394" s="571"/>
      <c r="AA394" s="478" t="str">
        <f t="shared" si="146"/>
        <v/>
      </c>
      <c r="AB394" s="479" t="str">
        <f t="shared" si="147"/>
        <v/>
      </c>
      <c r="AC394" s="466"/>
      <c r="AD394" s="471"/>
      <c r="AE394" s="473"/>
      <c r="AI394" s="201" t="str">
        <f>IF(E394="","",ProjRollingMotorOut($Q$13:Q394,$M$13:M394))</f>
        <v/>
      </c>
      <c r="AJ394" s="409">
        <f>IF(OR(E394="",D394=""),0,ProjSlideMetersBetween(E394,D394,$R$13:$R$505,$S$13:$S$505,$U$13:$U$505))</f>
        <v>0</v>
      </c>
      <c r="AK394" s="409" t="str">
        <f>IF(U394="","",ProjParseTF(U394))</f>
        <v/>
      </c>
      <c r="AL394" s="213" t="str">
        <f>IF(E394="","",ProjCumN(AL393,E393,F393,G393,E394,F394,G394,FALSE))</f>
        <v/>
      </c>
      <c r="AM394" s="304" t="str">
        <f>IF(E394="","",ProjCumE(AM393,E393,F393,G393,E394,F394,G394,FALSE))</f>
        <v/>
      </c>
      <c r="AN394" s="303" t="str">
        <f t="shared" si="148"/>
        <v/>
      </c>
      <c r="AO394" s="303" t="str">
        <f>IF(E394="","",ProjActiveTargetMdEx(D394,W394,V394,ProjTargets_MD,ProjTargets_INC,ProjTargets_AZM,ProjTargets_TVD,F394,H394))</f>
        <v/>
      </c>
      <c r="AP394" s="201" t="str">
        <f>IF(OR(E394="",E394&lt;$U$2),"",ProjBitN(E394,F394,G394,AL394,D394,W394,X394))</f>
        <v/>
      </c>
      <c r="AQ394" s="201" t="str">
        <f>IF(OR(E394="",E394&lt;$U$2),"",ProjBitE(E394,F394,G394,AM394,D394,W394,X394))</f>
        <v/>
      </c>
      <c r="AR394" s="201" t="str">
        <f t="shared" si="149"/>
        <v/>
      </c>
      <c r="AS394" s="201" t="str">
        <f t="shared" si="150"/>
        <v/>
      </c>
      <c r="AT394" s="201" t="str">
        <f t="shared" si="151"/>
        <v/>
      </c>
    </row>
    <row r="395" spans="2:46" ht="15" customHeight="1" thickBot="1" x14ac:dyDescent="0.35">
      <c r="B395" s="202" t="str">
        <f t="shared" si="131"/>
        <v/>
      </c>
      <c r="C395" s="308" t="str">
        <f t="shared" si="132"/>
        <v/>
      </c>
      <c r="D395" s="27"/>
      <c r="E395" s="309" t="str">
        <f t="shared" si="133"/>
        <v/>
      </c>
      <c r="F395" s="9"/>
      <c r="G395" s="9"/>
      <c r="H395" s="310" t="str">
        <f t="shared" si="134"/>
        <v/>
      </c>
      <c r="I395" s="310" t="str">
        <f t="shared" si="135"/>
        <v xml:space="preserve">  </v>
      </c>
      <c r="J395" s="311" t="str">
        <f t="shared" si="136"/>
        <v/>
      </c>
      <c r="K395" s="312" t="str">
        <f t="shared" si="137"/>
        <v xml:space="preserve"> </v>
      </c>
      <c r="L395" s="312" t="str">
        <f t="shared" si="138"/>
        <v/>
      </c>
      <c r="M395" s="312" t="str">
        <f t="shared" si="139"/>
        <v/>
      </c>
      <c r="N395" s="313" t="str">
        <f t="shared" si="140"/>
        <v/>
      </c>
      <c r="O395" s="314" t="str">
        <f t="shared" si="141"/>
        <v/>
      </c>
      <c r="P395" s="315" t="str">
        <f t="shared" si="142"/>
        <v/>
      </c>
      <c r="Q395" s="316" t="str">
        <f t="shared" si="143"/>
        <v/>
      </c>
      <c r="R395" s="10" t="str">
        <f t="shared" si="144"/>
        <v/>
      </c>
      <c r="S395" s="310" t="str">
        <f t="shared" si="145"/>
        <v/>
      </c>
      <c r="T395" s="9"/>
      <c r="U395" s="8"/>
      <c r="V395" s="197" t="str">
        <f>IF(E395="","",ProjTvdAtBit(E395,F395,G395,H395,D395,W395,X395))</f>
        <v/>
      </c>
      <c r="W395" s="317" t="str">
        <f>IF(E395="","",ProjIncAtBit(F395,J395,C395,M395,AJ395,AK395,AI395,$U$13:$U$505))</f>
        <v/>
      </c>
      <c r="X395" s="412" t="str">
        <f>IF(E395="","",ProjAzmAtBit(F395,G395,J395,C395,M395,AJ395,AK395,N395,O395,AI395,$U$13:$U$505))</f>
        <v/>
      </c>
      <c r="Y395" s="569"/>
      <c r="Z395" s="571"/>
      <c r="AA395" s="478" t="str">
        <f t="shared" si="146"/>
        <v/>
      </c>
      <c r="AB395" s="479" t="str">
        <f t="shared" si="147"/>
        <v/>
      </c>
      <c r="AC395" s="466"/>
      <c r="AD395" s="471"/>
      <c r="AE395" s="473"/>
      <c r="AI395" s="201" t="str">
        <f>IF(E395="","",ProjRollingMotorOut($Q$13:Q395,$M$13:M395))</f>
        <v/>
      </c>
      <c r="AJ395" s="409">
        <f>IF(OR(E395="",D395=""),0,ProjSlideMetersBetween(E395,D395,$R$13:$R$505,$S$13:$S$505,$U$13:$U$505))</f>
        <v>0</v>
      </c>
      <c r="AK395" s="409" t="str">
        <f>IF(U395="","",ProjParseTF(U395))</f>
        <v/>
      </c>
      <c r="AL395" s="213" t="str">
        <f>IF(E395="","",ProjCumN(AL394,E394,F394,G394,E395,F395,G395,FALSE))</f>
        <v/>
      </c>
      <c r="AM395" s="304" t="str">
        <f>IF(E395="","",ProjCumE(AM394,E394,F394,G394,E395,F395,G395,FALSE))</f>
        <v/>
      </c>
      <c r="AN395" s="303" t="str">
        <f t="shared" si="148"/>
        <v/>
      </c>
      <c r="AO395" s="303" t="str">
        <f>IF(E395="","",ProjActiveTargetMdEx(D395,W395,V395,ProjTargets_MD,ProjTargets_INC,ProjTargets_AZM,ProjTargets_TVD,F395,H395))</f>
        <v/>
      </c>
      <c r="AP395" s="201" t="str">
        <f>IF(OR(E395="",E395&lt;$U$2),"",ProjBitN(E395,F395,G395,AL395,D395,W395,X395))</f>
        <v/>
      </c>
      <c r="AQ395" s="201" t="str">
        <f>IF(OR(E395="",E395&lt;$U$2),"",ProjBitE(E395,F395,G395,AM395,D395,W395,X395))</f>
        <v/>
      </c>
      <c r="AR395" s="201" t="str">
        <f t="shared" si="149"/>
        <v/>
      </c>
      <c r="AS395" s="201" t="str">
        <f t="shared" si="150"/>
        <v/>
      </c>
      <c r="AT395" s="201" t="str">
        <f t="shared" si="151"/>
        <v/>
      </c>
    </row>
    <row r="396" spans="2:46" ht="15" customHeight="1" thickBot="1" x14ac:dyDescent="0.35">
      <c r="B396" s="202" t="str">
        <f t="shared" si="131"/>
        <v/>
      </c>
      <c r="C396" s="308" t="str">
        <f t="shared" si="132"/>
        <v/>
      </c>
      <c r="D396" s="27"/>
      <c r="E396" s="309" t="str">
        <f t="shared" si="133"/>
        <v/>
      </c>
      <c r="F396" s="9"/>
      <c r="G396" s="9"/>
      <c r="H396" s="310" t="str">
        <f t="shared" si="134"/>
        <v/>
      </c>
      <c r="I396" s="310" t="str">
        <f t="shared" si="135"/>
        <v xml:space="preserve">  </v>
      </c>
      <c r="J396" s="311" t="str">
        <f t="shared" si="136"/>
        <v/>
      </c>
      <c r="K396" s="312" t="str">
        <f t="shared" si="137"/>
        <v xml:space="preserve"> </v>
      </c>
      <c r="L396" s="312" t="str">
        <f t="shared" si="138"/>
        <v/>
      </c>
      <c r="M396" s="312" t="str">
        <f t="shared" si="139"/>
        <v/>
      </c>
      <c r="N396" s="313" t="str">
        <f t="shared" si="140"/>
        <v/>
      </c>
      <c r="O396" s="314" t="str">
        <f t="shared" si="141"/>
        <v/>
      </c>
      <c r="P396" s="315" t="str">
        <f t="shared" si="142"/>
        <v/>
      </c>
      <c r="Q396" s="316" t="str">
        <f t="shared" si="143"/>
        <v/>
      </c>
      <c r="R396" s="10" t="str">
        <f t="shared" si="144"/>
        <v/>
      </c>
      <c r="S396" s="310" t="str">
        <f t="shared" si="145"/>
        <v/>
      </c>
      <c r="T396" s="9"/>
      <c r="U396" s="8"/>
      <c r="V396" s="197" t="str">
        <f>IF(E396="","",ProjTvdAtBit(E396,F396,G396,H396,D396,W396,X396))</f>
        <v/>
      </c>
      <c r="W396" s="317" t="str">
        <f>IF(E396="","",ProjIncAtBit(F396,J396,C396,M396,AJ396,AK396,AI396,$U$13:$U$505))</f>
        <v/>
      </c>
      <c r="X396" s="412" t="str">
        <f>IF(E396="","",ProjAzmAtBit(F396,G396,J396,C396,M396,AJ396,AK396,N396,O396,AI396,$U$13:$U$505))</f>
        <v/>
      </c>
      <c r="Y396" s="569"/>
      <c r="Z396" s="571"/>
      <c r="AA396" s="478" t="str">
        <f t="shared" si="146"/>
        <v/>
      </c>
      <c r="AB396" s="479" t="str">
        <f t="shared" si="147"/>
        <v/>
      </c>
      <c r="AC396" s="466"/>
      <c r="AD396" s="471"/>
      <c r="AE396" s="473"/>
      <c r="AI396" s="201" t="str">
        <f>IF(E396="","",ProjRollingMotorOut($Q$13:Q396,$M$13:M396))</f>
        <v/>
      </c>
      <c r="AJ396" s="409">
        <f>IF(OR(E396="",D396=""),0,ProjSlideMetersBetween(E396,D396,$R$13:$R$505,$S$13:$S$505,$U$13:$U$505))</f>
        <v>0</v>
      </c>
      <c r="AK396" s="409" t="str">
        <f>IF(U396="","",ProjParseTF(U396))</f>
        <v/>
      </c>
      <c r="AL396" s="213" t="str">
        <f>IF(E396="","",ProjCumN(AL395,E395,F395,G395,E396,F396,G396,FALSE))</f>
        <v/>
      </c>
      <c r="AM396" s="304" t="str">
        <f>IF(E396="","",ProjCumE(AM395,E395,F395,G395,E396,F396,G396,FALSE))</f>
        <v/>
      </c>
      <c r="AN396" s="303" t="str">
        <f t="shared" si="148"/>
        <v/>
      </c>
      <c r="AO396" s="303" t="str">
        <f>IF(E396="","",ProjActiveTargetMdEx(D396,W396,V396,ProjTargets_MD,ProjTargets_INC,ProjTargets_AZM,ProjTargets_TVD,F396,H396))</f>
        <v/>
      </c>
      <c r="AP396" s="201" t="str">
        <f>IF(OR(E396="",E396&lt;$U$2),"",ProjBitN(E396,F396,G396,AL396,D396,W396,X396))</f>
        <v/>
      </c>
      <c r="AQ396" s="201" t="str">
        <f>IF(OR(E396="",E396&lt;$U$2),"",ProjBitE(E396,F396,G396,AM396,D396,W396,X396))</f>
        <v/>
      </c>
      <c r="AR396" s="201" t="str">
        <f t="shared" si="149"/>
        <v/>
      </c>
      <c r="AS396" s="201" t="str">
        <f t="shared" si="150"/>
        <v/>
      </c>
      <c r="AT396" s="201" t="str">
        <f t="shared" si="151"/>
        <v/>
      </c>
    </row>
    <row r="397" spans="2:46" ht="15" customHeight="1" thickBot="1" x14ac:dyDescent="0.35">
      <c r="B397" s="202" t="str">
        <f t="shared" si="131"/>
        <v/>
      </c>
      <c r="C397" s="308" t="str">
        <f t="shared" si="132"/>
        <v/>
      </c>
      <c r="D397" s="27"/>
      <c r="E397" s="309" t="str">
        <f t="shared" si="133"/>
        <v/>
      </c>
      <c r="F397" s="9"/>
      <c r="G397" s="9"/>
      <c r="H397" s="310" t="str">
        <f t="shared" si="134"/>
        <v/>
      </c>
      <c r="I397" s="310" t="str">
        <f t="shared" si="135"/>
        <v xml:space="preserve">  </v>
      </c>
      <c r="J397" s="311" t="str">
        <f t="shared" si="136"/>
        <v/>
      </c>
      <c r="K397" s="312" t="str">
        <f t="shared" si="137"/>
        <v xml:space="preserve"> </v>
      </c>
      <c r="L397" s="312" t="str">
        <f t="shared" si="138"/>
        <v/>
      </c>
      <c r="M397" s="312" t="str">
        <f t="shared" si="139"/>
        <v/>
      </c>
      <c r="N397" s="313" t="str">
        <f t="shared" si="140"/>
        <v/>
      </c>
      <c r="O397" s="314" t="str">
        <f t="shared" si="141"/>
        <v/>
      </c>
      <c r="P397" s="315" t="str">
        <f t="shared" si="142"/>
        <v/>
      </c>
      <c r="Q397" s="316" t="str">
        <f t="shared" si="143"/>
        <v/>
      </c>
      <c r="R397" s="10" t="str">
        <f t="shared" si="144"/>
        <v/>
      </c>
      <c r="S397" s="310" t="str">
        <f t="shared" si="145"/>
        <v/>
      </c>
      <c r="T397" s="9"/>
      <c r="U397" s="8"/>
      <c r="V397" s="197" t="str">
        <f>IF(E397="","",ProjTvdAtBit(E397,F397,G397,H397,D397,W397,X397))</f>
        <v/>
      </c>
      <c r="W397" s="317" t="str">
        <f>IF(E397="","",ProjIncAtBit(F397,J397,C397,M397,AJ397,AK397,AI397,$U$13:$U$505))</f>
        <v/>
      </c>
      <c r="X397" s="412" t="str">
        <f>IF(E397="","",ProjAzmAtBit(F397,G397,J397,C397,M397,AJ397,AK397,N397,O397,AI397,$U$13:$U$505))</f>
        <v/>
      </c>
      <c r="Y397" s="569"/>
      <c r="Z397" s="571"/>
      <c r="AA397" s="478" t="str">
        <f t="shared" si="146"/>
        <v/>
      </c>
      <c r="AB397" s="479" t="str">
        <f t="shared" si="147"/>
        <v/>
      </c>
      <c r="AC397" s="466"/>
      <c r="AD397" s="471"/>
      <c r="AE397" s="473"/>
      <c r="AI397" s="201" t="str">
        <f>IF(E397="","",ProjRollingMotorOut($Q$13:Q397,$M$13:M397))</f>
        <v/>
      </c>
      <c r="AJ397" s="409">
        <f>IF(OR(E397="",D397=""),0,ProjSlideMetersBetween(E397,D397,$R$13:$R$505,$S$13:$S$505,$U$13:$U$505))</f>
        <v>0</v>
      </c>
      <c r="AK397" s="409" t="str">
        <f>IF(U397="","",ProjParseTF(U397))</f>
        <v/>
      </c>
      <c r="AL397" s="213" t="str">
        <f>IF(E397="","",ProjCumN(AL396,E396,F396,G396,E397,F397,G397,FALSE))</f>
        <v/>
      </c>
      <c r="AM397" s="304" t="str">
        <f>IF(E397="","",ProjCumE(AM396,E396,F396,G396,E397,F397,G397,FALSE))</f>
        <v/>
      </c>
      <c r="AN397" s="303" t="str">
        <f t="shared" si="148"/>
        <v/>
      </c>
      <c r="AO397" s="303" t="str">
        <f>IF(E397="","",ProjActiveTargetMdEx(D397,W397,V397,ProjTargets_MD,ProjTargets_INC,ProjTargets_AZM,ProjTargets_TVD,F397,H397))</f>
        <v/>
      </c>
      <c r="AP397" s="201" t="str">
        <f>IF(OR(E397="",E397&lt;$U$2),"",ProjBitN(E397,F397,G397,AL397,D397,W397,X397))</f>
        <v/>
      </c>
      <c r="AQ397" s="201" t="str">
        <f>IF(OR(E397="",E397&lt;$U$2),"",ProjBitE(E397,F397,G397,AM397,D397,W397,X397))</f>
        <v/>
      </c>
      <c r="AR397" s="201" t="str">
        <f t="shared" si="149"/>
        <v/>
      </c>
      <c r="AS397" s="201" t="str">
        <f t="shared" si="150"/>
        <v/>
      </c>
      <c r="AT397" s="201" t="str">
        <f t="shared" si="151"/>
        <v/>
      </c>
    </row>
    <row r="398" spans="2:46" ht="15" customHeight="1" thickBot="1" x14ac:dyDescent="0.35">
      <c r="B398" s="202" t="str">
        <f t="shared" si="131"/>
        <v/>
      </c>
      <c r="C398" s="308" t="str">
        <f t="shared" si="132"/>
        <v/>
      </c>
      <c r="D398" s="27"/>
      <c r="E398" s="309" t="str">
        <f t="shared" si="133"/>
        <v/>
      </c>
      <c r="F398" s="9"/>
      <c r="G398" s="9"/>
      <c r="H398" s="310" t="str">
        <f t="shared" si="134"/>
        <v/>
      </c>
      <c r="I398" s="310" t="str">
        <f t="shared" si="135"/>
        <v xml:space="preserve">  </v>
      </c>
      <c r="J398" s="311" t="str">
        <f t="shared" si="136"/>
        <v/>
      </c>
      <c r="K398" s="312" t="str">
        <f t="shared" si="137"/>
        <v xml:space="preserve"> </v>
      </c>
      <c r="L398" s="312" t="str">
        <f t="shared" si="138"/>
        <v/>
      </c>
      <c r="M398" s="312" t="str">
        <f t="shared" si="139"/>
        <v/>
      </c>
      <c r="N398" s="313" t="str">
        <f t="shared" si="140"/>
        <v/>
      </c>
      <c r="O398" s="314" t="str">
        <f t="shared" si="141"/>
        <v/>
      </c>
      <c r="P398" s="315" t="str">
        <f t="shared" si="142"/>
        <v/>
      </c>
      <c r="Q398" s="316" t="str">
        <f t="shared" si="143"/>
        <v/>
      </c>
      <c r="R398" s="10" t="str">
        <f t="shared" si="144"/>
        <v/>
      </c>
      <c r="S398" s="310" t="str">
        <f t="shared" si="145"/>
        <v/>
      </c>
      <c r="T398" s="9"/>
      <c r="U398" s="8"/>
      <c r="V398" s="197" t="str">
        <f>IF(E398="","",ProjTvdAtBit(E398,F398,G398,H398,D398,W398,X398))</f>
        <v/>
      </c>
      <c r="W398" s="317" t="str">
        <f>IF(E398="","",ProjIncAtBit(F398,J398,C398,M398,AJ398,AK398,AI398,$U$13:$U$505))</f>
        <v/>
      </c>
      <c r="X398" s="412" t="str">
        <f>IF(E398="","",ProjAzmAtBit(F398,G398,J398,C398,M398,AJ398,AK398,N398,O398,AI398,$U$13:$U$505))</f>
        <v/>
      </c>
      <c r="Y398" s="569"/>
      <c r="Z398" s="571"/>
      <c r="AA398" s="478" t="str">
        <f t="shared" si="146"/>
        <v/>
      </c>
      <c r="AB398" s="479" t="str">
        <f t="shared" si="147"/>
        <v/>
      </c>
      <c r="AC398" s="466"/>
      <c r="AD398" s="471"/>
      <c r="AE398" s="473"/>
      <c r="AI398" s="201" t="str">
        <f>IF(E398="","",ProjRollingMotorOut($Q$13:Q398,$M$13:M398))</f>
        <v/>
      </c>
      <c r="AJ398" s="409">
        <f>IF(OR(E398="",D398=""),0,ProjSlideMetersBetween(E398,D398,$R$13:$R$505,$S$13:$S$505,$U$13:$U$505))</f>
        <v>0</v>
      </c>
      <c r="AK398" s="409" t="str">
        <f>IF(U398="","",ProjParseTF(U398))</f>
        <v/>
      </c>
      <c r="AL398" s="213" t="str">
        <f>IF(E398="","",ProjCumN(AL397,E397,F397,G397,E398,F398,G398,FALSE))</f>
        <v/>
      </c>
      <c r="AM398" s="304" t="str">
        <f>IF(E398="","",ProjCumE(AM397,E397,F397,G397,E398,F398,G398,FALSE))</f>
        <v/>
      </c>
      <c r="AN398" s="303" t="str">
        <f t="shared" si="148"/>
        <v/>
      </c>
      <c r="AO398" s="303" t="str">
        <f>IF(E398="","",ProjActiveTargetMdEx(D398,W398,V398,ProjTargets_MD,ProjTargets_INC,ProjTargets_AZM,ProjTargets_TVD,F398,H398))</f>
        <v/>
      </c>
      <c r="AP398" s="201" t="str">
        <f>IF(OR(E398="",E398&lt;$U$2),"",ProjBitN(E398,F398,G398,AL398,D398,W398,X398))</f>
        <v/>
      </c>
      <c r="AQ398" s="201" t="str">
        <f>IF(OR(E398="",E398&lt;$U$2),"",ProjBitE(E398,F398,G398,AM398,D398,W398,X398))</f>
        <v/>
      </c>
      <c r="AR398" s="201" t="str">
        <f t="shared" si="149"/>
        <v/>
      </c>
      <c r="AS398" s="201" t="str">
        <f t="shared" si="150"/>
        <v/>
      </c>
      <c r="AT398" s="201" t="str">
        <f t="shared" si="151"/>
        <v/>
      </c>
    </row>
    <row r="399" spans="2:46" ht="15" customHeight="1" thickBot="1" x14ac:dyDescent="0.35">
      <c r="B399" s="202" t="str">
        <f t="shared" si="131"/>
        <v/>
      </c>
      <c r="C399" s="308" t="str">
        <f t="shared" si="132"/>
        <v/>
      </c>
      <c r="D399" s="27"/>
      <c r="E399" s="309" t="str">
        <f t="shared" si="133"/>
        <v/>
      </c>
      <c r="F399" s="9"/>
      <c r="G399" s="9"/>
      <c r="H399" s="310" t="str">
        <f t="shared" si="134"/>
        <v/>
      </c>
      <c r="I399" s="310" t="str">
        <f t="shared" si="135"/>
        <v xml:space="preserve">  </v>
      </c>
      <c r="J399" s="311" t="str">
        <f t="shared" si="136"/>
        <v/>
      </c>
      <c r="K399" s="312" t="str">
        <f t="shared" si="137"/>
        <v xml:space="preserve"> </v>
      </c>
      <c r="L399" s="312" t="str">
        <f t="shared" si="138"/>
        <v/>
      </c>
      <c r="M399" s="312" t="str">
        <f t="shared" si="139"/>
        <v/>
      </c>
      <c r="N399" s="313" t="str">
        <f t="shared" si="140"/>
        <v/>
      </c>
      <c r="O399" s="314" t="str">
        <f t="shared" si="141"/>
        <v/>
      </c>
      <c r="P399" s="315" t="str">
        <f t="shared" si="142"/>
        <v/>
      </c>
      <c r="Q399" s="316" t="str">
        <f t="shared" si="143"/>
        <v/>
      </c>
      <c r="R399" s="10" t="str">
        <f t="shared" si="144"/>
        <v/>
      </c>
      <c r="S399" s="310" t="str">
        <f t="shared" si="145"/>
        <v/>
      </c>
      <c r="T399" s="9"/>
      <c r="U399" s="8"/>
      <c r="V399" s="197" t="str">
        <f>IF(E399="","",ProjTvdAtBit(E399,F399,G399,H399,D399,W399,X399))</f>
        <v/>
      </c>
      <c r="W399" s="317" t="str">
        <f>IF(E399="","",ProjIncAtBit(F399,J399,C399,M399,AJ399,AK399,AI399,$U$13:$U$505))</f>
        <v/>
      </c>
      <c r="X399" s="412" t="str">
        <f>IF(E399="","",ProjAzmAtBit(F399,G399,J399,C399,M399,AJ399,AK399,N399,O399,AI399,$U$13:$U$505))</f>
        <v/>
      </c>
      <c r="Y399" s="569"/>
      <c r="Z399" s="571"/>
      <c r="AA399" s="478" t="str">
        <f t="shared" si="146"/>
        <v/>
      </c>
      <c r="AB399" s="479" t="str">
        <f t="shared" si="147"/>
        <v/>
      </c>
      <c r="AC399" s="466"/>
      <c r="AD399" s="471"/>
      <c r="AE399" s="473"/>
      <c r="AI399" s="201" t="str">
        <f>IF(E399="","",ProjRollingMotorOut($Q$13:Q399,$M$13:M399))</f>
        <v/>
      </c>
      <c r="AJ399" s="409">
        <f>IF(OR(E399="",D399=""),0,ProjSlideMetersBetween(E399,D399,$R$13:$R$505,$S$13:$S$505,$U$13:$U$505))</f>
        <v>0</v>
      </c>
      <c r="AK399" s="409" t="str">
        <f>IF(U399="","",ProjParseTF(U399))</f>
        <v/>
      </c>
      <c r="AL399" s="213" t="str">
        <f>IF(E399="","",ProjCumN(AL398,E398,F398,G398,E399,F399,G399,FALSE))</f>
        <v/>
      </c>
      <c r="AM399" s="304" t="str">
        <f>IF(E399="","",ProjCumE(AM398,E398,F398,G398,E399,F399,G399,FALSE))</f>
        <v/>
      </c>
      <c r="AN399" s="303" t="str">
        <f t="shared" si="148"/>
        <v/>
      </c>
      <c r="AO399" s="303" t="str">
        <f>IF(E399="","",ProjActiveTargetMdEx(D399,W399,V399,ProjTargets_MD,ProjTargets_INC,ProjTargets_AZM,ProjTargets_TVD,F399,H399))</f>
        <v/>
      </c>
      <c r="AP399" s="201" t="str">
        <f>IF(OR(E399="",E399&lt;$U$2),"",ProjBitN(E399,F399,G399,AL399,D399,W399,X399))</f>
        <v/>
      </c>
      <c r="AQ399" s="201" t="str">
        <f>IF(OR(E399="",E399&lt;$U$2),"",ProjBitE(E399,F399,G399,AM399,D399,W399,X399))</f>
        <v/>
      </c>
      <c r="AR399" s="201" t="str">
        <f t="shared" si="149"/>
        <v/>
      </c>
      <c r="AS399" s="201" t="str">
        <f t="shared" si="150"/>
        <v/>
      </c>
      <c r="AT399" s="201" t="str">
        <f t="shared" si="151"/>
        <v/>
      </c>
    </row>
    <row r="400" spans="2:46" ht="15" customHeight="1" thickBot="1" x14ac:dyDescent="0.35">
      <c r="B400" s="202" t="str">
        <f t="shared" si="131"/>
        <v/>
      </c>
      <c r="C400" s="308" t="str">
        <f t="shared" si="132"/>
        <v/>
      </c>
      <c r="D400" s="27"/>
      <c r="E400" s="309" t="str">
        <f t="shared" si="133"/>
        <v/>
      </c>
      <c r="F400" s="9"/>
      <c r="G400" s="9"/>
      <c r="H400" s="310" t="str">
        <f t="shared" si="134"/>
        <v/>
      </c>
      <c r="I400" s="310" t="str">
        <f t="shared" si="135"/>
        <v xml:space="preserve">  </v>
      </c>
      <c r="J400" s="311" t="str">
        <f t="shared" si="136"/>
        <v/>
      </c>
      <c r="K400" s="312" t="str">
        <f t="shared" si="137"/>
        <v xml:space="preserve"> </v>
      </c>
      <c r="L400" s="312" t="str">
        <f t="shared" si="138"/>
        <v/>
      </c>
      <c r="M400" s="312" t="str">
        <f t="shared" si="139"/>
        <v/>
      </c>
      <c r="N400" s="313" t="str">
        <f t="shared" si="140"/>
        <v/>
      </c>
      <c r="O400" s="314" t="str">
        <f t="shared" si="141"/>
        <v/>
      </c>
      <c r="P400" s="315" t="str">
        <f t="shared" si="142"/>
        <v/>
      </c>
      <c r="Q400" s="316" t="str">
        <f t="shared" si="143"/>
        <v/>
      </c>
      <c r="R400" s="10" t="str">
        <f t="shared" si="144"/>
        <v/>
      </c>
      <c r="S400" s="310" t="str">
        <f t="shared" si="145"/>
        <v/>
      </c>
      <c r="T400" s="9"/>
      <c r="U400" s="8"/>
      <c r="V400" s="197" t="str">
        <f>IF(E400="","",ProjTvdAtBit(E400,F400,G400,H400,D400,W400,X400))</f>
        <v/>
      </c>
      <c r="W400" s="317" t="str">
        <f>IF(E400="","",ProjIncAtBit(F400,J400,C400,M400,AJ400,AK400,AI400,$U$13:$U$505))</f>
        <v/>
      </c>
      <c r="X400" s="412" t="str">
        <f>IF(E400="","",ProjAzmAtBit(F400,G400,J400,C400,M400,AJ400,AK400,N400,O400,AI400,$U$13:$U$505))</f>
        <v/>
      </c>
      <c r="Y400" s="569"/>
      <c r="Z400" s="571"/>
      <c r="AA400" s="478" t="str">
        <f t="shared" si="146"/>
        <v/>
      </c>
      <c r="AB400" s="479" t="str">
        <f t="shared" si="147"/>
        <v/>
      </c>
      <c r="AC400" s="466"/>
      <c r="AD400" s="471"/>
      <c r="AE400" s="473"/>
      <c r="AI400" s="201" t="str">
        <f>IF(E400="","",ProjRollingMotorOut($Q$13:Q400,$M$13:M400))</f>
        <v/>
      </c>
      <c r="AJ400" s="409">
        <f>IF(OR(E400="",D400=""),0,ProjSlideMetersBetween(E400,D400,$R$13:$R$505,$S$13:$S$505,$U$13:$U$505))</f>
        <v>0</v>
      </c>
      <c r="AK400" s="409" t="str">
        <f>IF(U400="","",ProjParseTF(U400))</f>
        <v/>
      </c>
      <c r="AL400" s="213" t="str">
        <f>IF(E400="","",ProjCumN(AL399,E399,F399,G399,E400,F400,G400,FALSE))</f>
        <v/>
      </c>
      <c r="AM400" s="304" t="str">
        <f>IF(E400="","",ProjCumE(AM399,E399,F399,G399,E400,F400,G400,FALSE))</f>
        <v/>
      </c>
      <c r="AN400" s="303" t="str">
        <f t="shared" si="148"/>
        <v/>
      </c>
      <c r="AO400" s="303" t="str">
        <f>IF(E400="","",ProjActiveTargetMdEx(D400,W400,V400,ProjTargets_MD,ProjTargets_INC,ProjTargets_AZM,ProjTargets_TVD,F400,H400))</f>
        <v/>
      </c>
      <c r="AP400" s="201" t="str">
        <f>IF(OR(E400="",E400&lt;$U$2),"",ProjBitN(E400,F400,G400,AL400,D400,W400,X400))</f>
        <v/>
      </c>
      <c r="AQ400" s="201" t="str">
        <f>IF(OR(E400="",E400&lt;$U$2),"",ProjBitE(E400,F400,G400,AM400,D400,W400,X400))</f>
        <v/>
      </c>
      <c r="AR400" s="201" t="str">
        <f t="shared" si="149"/>
        <v/>
      </c>
      <c r="AS400" s="201" t="str">
        <f t="shared" si="150"/>
        <v/>
      </c>
      <c r="AT400" s="201" t="str">
        <f t="shared" si="151"/>
        <v/>
      </c>
    </row>
    <row r="401" spans="2:46" ht="15" customHeight="1" thickBot="1" x14ac:dyDescent="0.35">
      <c r="B401" s="202" t="str">
        <f t="shared" si="131"/>
        <v/>
      </c>
      <c r="C401" s="308" t="str">
        <f t="shared" si="132"/>
        <v/>
      </c>
      <c r="D401" s="27"/>
      <c r="E401" s="309" t="str">
        <f t="shared" si="133"/>
        <v/>
      </c>
      <c r="F401" s="9"/>
      <c r="G401" s="9"/>
      <c r="H401" s="310" t="str">
        <f t="shared" si="134"/>
        <v/>
      </c>
      <c r="I401" s="310" t="str">
        <f t="shared" si="135"/>
        <v xml:space="preserve">  </v>
      </c>
      <c r="J401" s="311" t="str">
        <f t="shared" si="136"/>
        <v/>
      </c>
      <c r="K401" s="312" t="str">
        <f t="shared" si="137"/>
        <v xml:space="preserve"> </v>
      </c>
      <c r="L401" s="312" t="str">
        <f t="shared" si="138"/>
        <v/>
      </c>
      <c r="M401" s="312" t="str">
        <f t="shared" si="139"/>
        <v/>
      </c>
      <c r="N401" s="313" t="str">
        <f t="shared" si="140"/>
        <v/>
      </c>
      <c r="O401" s="314" t="str">
        <f t="shared" si="141"/>
        <v/>
      </c>
      <c r="P401" s="315" t="str">
        <f t="shared" si="142"/>
        <v/>
      </c>
      <c r="Q401" s="316" t="str">
        <f t="shared" si="143"/>
        <v/>
      </c>
      <c r="R401" s="10" t="str">
        <f t="shared" si="144"/>
        <v/>
      </c>
      <c r="S401" s="310" t="str">
        <f t="shared" si="145"/>
        <v/>
      </c>
      <c r="T401" s="9"/>
      <c r="U401" s="8"/>
      <c r="V401" s="197" t="str">
        <f>IF(E401="","",ProjTvdAtBit(E401,F401,G401,H401,D401,W401,X401))</f>
        <v/>
      </c>
      <c r="W401" s="317" t="str">
        <f>IF(E401="","",ProjIncAtBit(F401,J401,C401,M401,AJ401,AK401,AI401,$U$13:$U$505))</f>
        <v/>
      </c>
      <c r="X401" s="412" t="str">
        <f>IF(E401="","",ProjAzmAtBit(F401,G401,J401,C401,M401,AJ401,AK401,N401,O401,AI401,$U$13:$U$505))</f>
        <v/>
      </c>
      <c r="Y401" s="569"/>
      <c r="Z401" s="571"/>
      <c r="AA401" s="478" t="str">
        <f t="shared" si="146"/>
        <v/>
      </c>
      <c r="AB401" s="479" t="str">
        <f t="shared" si="147"/>
        <v/>
      </c>
      <c r="AC401" s="466"/>
      <c r="AD401" s="471"/>
      <c r="AE401" s="473"/>
      <c r="AI401" s="201" t="str">
        <f>IF(E401="","",ProjRollingMotorOut($Q$13:Q401,$M$13:M401))</f>
        <v/>
      </c>
      <c r="AJ401" s="409">
        <f>IF(OR(E401="",D401=""),0,ProjSlideMetersBetween(E401,D401,$R$13:$R$505,$S$13:$S$505,$U$13:$U$505))</f>
        <v>0</v>
      </c>
      <c r="AK401" s="409" t="str">
        <f>IF(U401="","",ProjParseTF(U401))</f>
        <v/>
      </c>
      <c r="AL401" s="213" t="str">
        <f>IF(E401="","",ProjCumN(AL400,E400,F400,G400,E401,F401,G401,FALSE))</f>
        <v/>
      </c>
      <c r="AM401" s="304" t="str">
        <f>IF(E401="","",ProjCumE(AM400,E400,F400,G400,E401,F401,G401,FALSE))</f>
        <v/>
      </c>
      <c r="AN401" s="303" t="str">
        <f t="shared" si="148"/>
        <v/>
      </c>
      <c r="AO401" s="303" t="str">
        <f>IF(E401="","",ProjActiveTargetMdEx(D401,W401,V401,ProjTargets_MD,ProjTargets_INC,ProjTargets_AZM,ProjTargets_TVD,F401,H401))</f>
        <v/>
      </c>
      <c r="AP401" s="201" t="str">
        <f>IF(OR(E401="",E401&lt;$U$2),"",ProjBitN(E401,F401,G401,AL401,D401,W401,X401))</f>
        <v/>
      </c>
      <c r="AQ401" s="201" t="str">
        <f>IF(OR(E401="",E401&lt;$U$2),"",ProjBitE(E401,F401,G401,AM401,D401,W401,X401))</f>
        <v/>
      </c>
      <c r="AR401" s="201" t="str">
        <f t="shared" si="149"/>
        <v/>
      </c>
      <c r="AS401" s="201" t="str">
        <f t="shared" si="150"/>
        <v/>
      </c>
      <c r="AT401" s="201" t="str">
        <f t="shared" si="151"/>
        <v/>
      </c>
    </row>
    <row r="402" spans="2:46" ht="15" customHeight="1" thickBot="1" x14ac:dyDescent="0.35">
      <c r="B402" s="202" t="str">
        <f t="shared" si="131"/>
        <v/>
      </c>
      <c r="C402" s="308" t="str">
        <f t="shared" si="132"/>
        <v/>
      </c>
      <c r="D402" s="27"/>
      <c r="E402" s="309" t="str">
        <f t="shared" si="133"/>
        <v/>
      </c>
      <c r="F402" s="9"/>
      <c r="G402" s="9"/>
      <c r="H402" s="310" t="str">
        <f t="shared" si="134"/>
        <v/>
      </c>
      <c r="I402" s="310" t="str">
        <f t="shared" si="135"/>
        <v xml:space="preserve">  </v>
      </c>
      <c r="J402" s="311" t="str">
        <f t="shared" si="136"/>
        <v/>
      </c>
      <c r="K402" s="312" t="str">
        <f t="shared" si="137"/>
        <v xml:space="preserve"> </v>
      </c>
      <c r="L402" s="312" t="str">
        <f t="shared" si="138"/>
        <v/>
      </c>
      <c r="M402" s="312" t="str">
        <f t="shared" si="139"/>
        <v/>
      </c>
      <c r="N402" s="313" t="str">
        <f t="shared" si="140"/>
        <v/>
      </c>
      <c r="O402" s="314" t="str">
        <f t="shared" si="141"/>
        <v/>
      </c>
      <c r="P402" s="315" t="str">
        <f t="shared" si="142"/>
        <v/>
      </c>
      <c r="Q402" s="316" t="str">
        <f t="shared" si="143"/>
        <v/>
      </c>
      <c r="R402" s="10" t="str">
        <f t="shared" si="144"/>
        <v/>
      </c>
      <c r="S402" s="310" t="str">
        <f t="shared" si="145"/>
        <v/>
      </c>
      <c r="T402" s="9"/>
      <c r="U402" s="8"/>
      <c r="V402" s="197" t="str">
        <f>IF(E402="","",ProjTvdAtBit(E402,F402,G402,H402,D402,W402,X402))</f>
        <v/>
      </c>
      <c r="W402" s="317" t="str">
        <f>IF(E402="","",ProjIncAtBit(F402,J402,C402,M402,AJ402,AK402,AI402,$U$13:$U$505))</f>
        <v/>
      </c>
      <c r="X402" s="412" t="str">
        <f>IF(E402="","",ProjAzmAtBit(F402,G402,J402,C402,M402,AJ402,AK402,N402,O402,AI402,$U$13:$U$505))</f>
        <v/>
      </c>
      <c r="Y402" s="569"/>
      <c r="Z402" s="571"/>
      <c r="AA402" s="478" t="str">
        <f t="shared" si="146"/>
        <v/>
      </c>
      <c r="AB402" s="479" t="str">
        <f t="shared" si="147"/>
        <v/>
      </c>
      <c r="AC402" s="466"/>
      <c r="AD402" s="471"/>
      <c r="AE402" s="473"/>
      <c r="AI402" s="201" t="str">
        <f>IF(E402="","",ProjRollingMotorOut($Q$13:Q402,$M$13:M402))</f>
        <v/>
      </c>
      <c r="AJ402" s="409">
        <f>IF(OR(E402="",D402=""),0,ProjSlideMetersBetween(E402,D402,$R$13:$R$505,$S$13:$S$505,$U$13:$U$505))</f>
        <v>0</v>
      </c>
      <c r="AK402" s="409" t="str">
        <f>IF(U402="","",ProjParseTF(U402))</f>
        <v/>
      </c>
      <c r="AL402" s="213" t="str">
        <f>IF(E402="","",ProjCumN(AL401,E401,F401,G401,E402,F402,G402,FALSE))</f>
        <v/>
      </c>
      <c r="AM402" s="304" t="str">
        <f>IF(E402="","",ProjCumE(AM401,E401,F401,G401,E402,F402,G402,FALSE))</f>
        <v/>
      </c>
      <c r="AN402" s="303" t="str">
        <f t="shared" si="148"/>
        <v/>
      </c>
      <c r="AO402" s="303" t="str">
        <f>IF(E402="","",ProjActiveTargetMdEx(D402,W402,V402,ProjTargets_MD,ProjTargets_INC,ProjTargets_AZM,ProjTargets_TVD,F402,H402))</f>
        <v/>
      </c>
      <c r="AP402" s="201" t="str">
        <f>IF(OR(E402="",E402&lt;$U$2),"",ProjBitN(E402,F402,G402,AL402,D402,W402,X402))</f>
        <v/>
      </c>
      <c r="AQ402" s="201" t="str">
        <f>IF(OR(E402="",E402&lt;$U$2),"",ProjBitE(E402,F402,G402,AM402,D402,W402,X402))</f>
        <v/>
      </c>
      <c r="AR402" s="201" t="str">
        <f t="shared" si="149"/>
        <v/>
      </c>
      <c r="AS402" s="201" t="str">
        <f t="shared" si="150"/>
        <v/>
      </c>
      <c r="AT402" s="201" t="str">
        <f t="shared" si="151"/>
        <v/>
      </c>
    </row>
    <row r="403" spans="2:46" ht="15" customHeight="1" thickBot="1" x14ac:dyDescent="0.35">
      <c r="B403" s="202" t="str">
        <f t="shared" si="131"/>
        <v/>
      </c>
      <c r="C403" s="308" t="str">
        <f t="shared" si="132"/>
        <v/>
      </c>
      <c r="D403" s="27"/>
      <c r="E403" s="309" t="str">
        <f t="shared" si="133"/>
        <v/>
      </c>
      <c r="F403" s="9"/>
      <c r="G403" s="9"/>
      <c r="H403" s="310" t="str">
        <f t="shared" si="134"/>
        <v/>
      </c>
      <c r="I403" s="310" t="str">
        <f t="shared" si="135"/>
        <v xml:space="preserve">  </v>
      </c>
      <c r="J403" s="311" t="str">
        <f t="shared" si="136"/>
        <v/>
      </c>
      <c r="K403" s="312" t="str">
        <f t="shared" si="137"/>
        <v xml:space="preserve"> </v>
      </c>
      <c r="L403" s="312" t="str">
        <f t="shared" si="138"/>
        <v/>
      </c>
      <c r="M403" s="312" t="str">
        <f t="shared" si="139"/>
        <v/>
      </c>
      <c r="N403" s="313" t="str">
        <f t="shared" si="140"/>
        <v/>
      </c>
      <c r="O403" s="314" t="str">
        <f t="shared" si="141"/>
        <v/>
      </c>
      <c r="P403" s="315" t="str">
        <f t="shared" si="142"/>
        <v/>
      </c>
      <c r="Q403" s="316" t="str">
        <f t="shared" si="143"/>
        <v/>
      </c>
      <c r="R403" s="10" t="str">
        <f t="shared" si="144"/>
        <v/>
      </c>
      <c r="S403" s="310" t="str">
        <f t="shared" si="145"/>
        <v/>
      </c>
      <c r="T403" s="9"/>
      <c r="U403" s="8"/>
      <c r="V403" s="197" t="str">
        <f>IF(E403="","",ProjTvdAtBit(E403,F403,G403,H403,D403,W403,X403))</f>
        <v/>
      </c>
      <c r="W403" s="317" t="str">
        <f>IF(E403="","",ProjIncAtBit(F403,J403,C403,M403,AJ403,AK403,AI403,$U$13:$U$505))</f>
        <v/>
      </c>
      <c r="X403" s="412" t="str">
        <f>IF(E403="","",ProjAzmAtBit(F403,G403,J403,C403,M403,AJ403,AK403,N403,O403,AI403,$U$13:$U$505))</f>
        <v/>
      </c>
      <c r="Y403" s="569"/>
      <c r="Z403" s="571"/>
      <c r="AA403" s="478" t="str">
        <f t="shared" si="146"/>
        <v/>
      </c>
      <c r="AB403" s="479" t="str">
        <f t="shared" si="147"/>
        <v/>
      </c>
      <c r="AC403" s="466"/>
      <c r="AD403" s="471"/>
      <c r="AE403" s="473"/>
      <c r="AI403" s="201" t="str">
        <f>IF(E403="","",ProjRollingMotorOut($Q$13:Q403,$M$13:M403))</f>
        <v/>
      </c>
      <c r="AJ403" s="409">
        <f>IF(OR(E403="",D403=""),0,ProjSlideMetersBetween(E403,D403,$R$13:$R$505,$S$13:$S$505,$U$13:$U$505))</f>
        <v>0</v>
      </c>
      <c r="AK403" s="409" t="str">
        <f>IF(U403="","",ProjParseTF(U403))</f>
        <v/>
      </c>
      <c r="AL403" s="213" t="str">
        <f>IF(E403="","",ProjCumN(AL402,E402,F402,G402,E403,F403,G403,FALSE))</f>
        <v/>
      </c>
      <c r="AM403" s="304" t="str">
        <f>IF(E403="","",ProjCumE(AM402,E402,F402,G402,E403,F403,G403,FALSE))</f>
        <v/>
      </c>
      <c r="AN403" s="303" t="str">
        <f t="shared" si="148"/>
        <v/>
      </c>
      <c r="AO403" s="303" t="str">
        <f>IF(E403="","",ProjActiveTargetMdEx(D403,W403,V403,ProjTargets_MD,ProjTargets_INC,ProjTargets_AZM,ProjTargets_TVD,F403,H403))</f>
        <v/>
      </c>
      <c r="AP403" s="201" t="str">
        <f>IF(OR(E403="",E403&lt;$U$2),"",ProjBitN(E403,F403,G403,AL403,D403,W403,X403))</f>
        <v/>
      </c>
      <c r="AQ403" s="201" t="str">
        <f>IF(OR(E403="",E403&lt;$U$2),"",ProjBitE(E403,F403,G403,AM403,D403,W403,X403))</f>
        <v/>
      </c>
      <c r="AR403" s="201" t="str">
        <f t="shared" si="149"/>
        <v/>
      </c>
      <c r="AS403" s="201" t="str">
        <f t="shared" si="150"/>
        <v/>
      </c>
      <c r="AT403" s="201" t="str">
        <f t="shared" si="151"/>
        <v/>
      </c>
    </row>
    <row r="404" spans="2:46" ht="15" customHeight="1" thickBot="1" x14ac:dyDescent="0.35">
      <c r="B404" s="202" t="str">
        <f t="shared" si="131"/>
        <v/>
      </c>
      <c r="C404" s="308" t="str">
        <f t="shared" si="132"/>
        <v/>
      </c>
      <c r="D404" s="27"/>
      <c r="E404" s="309" t="str">
        <f t="shared" si="133"/>
        <v/>
      </c>
      <c r="F404" s="9"/>
      <c r="G404" s="9"/>
      <c r="H404" s="310" t="str">
        <f t="shared" si="134"/>
        <v/>
      </c>
      <c r="I404" s="310" t="str">
        <f t="shared" si="135"/>
        <v xml:space="preserve">  </v>
      </c>
      <c r="J404" s="311" t="str">
        <f t="shared" si="136"/>
        <v/>
      </c>
      <c r="K404" s="312" t="str">
        <f t="shared" si="137"/>
        <v xml:space="preserve"> </v>
      </c>
      <c r="L404" s="312" t="str">
        <f t="shared" si="138"/>
        <v/>
      </c>
      <c r="M404" s="312" t="str">
        <f t="shared" si="139"/>
        <v/>
      </c>
      <c r="N404" s="313" t="str">
        <f t="shared" si="140"/>
        <v/>
      </c>
      <c r="O404" s="314" t="str">
        <f t="shared" si="141"/>
        <v/>
      </c>
      <c r="P404" s="315" t="str">
        <f t="shared" si="142"/>
        <v/>
      </c>
      <c r="Q404" s="316" t="str">
        <f t="shared" si="143"/>
        <v/>
      </c>
      <c r="R404" s="10" t="str">
        <f t="shared" si="144"/>
        <v/>
      </c>
      <c r="S404" s="310" t="str">
        <f t="shared" si="145"/>
        <v/>
      </c>
      <c r="T404" s="9"/>
      <c r="U404" s="8"/>
      <c r="V404" s="197" t="str">
        <f>IF(E404="","",ProjTvdAtBit(E404,F404,G404,H404,D404,W404,X404))</f>
        <v/>
      </c>
      <c r="W404" s="317" t="str">
        <f>IF(E404="","",ProjIncAtBit(F404,J404,C404,M404,AJ404,AK404,AI404,$U$13:$U$505))</f>
        <v/>
      </c>
      <c r="X404" s="412" t="str">
        <f>IF(E404="","",ProjAzmAtBit(F404,G404,J404,C404,M404,AJ404,AK404,N404,O404,AI404,$U$13:$U$505))</f>
        <v/>
      </c>
      <c r="Y404" s="569"/>
      <c r="Z404" s="571"/>
      <c r="AA404" s="478" t="str">
        <f t="shared" si="146"/>
        <v/>
      </c>
      <c r="AB404" s="479" t="str">
        <f t="shared" si="147"/>
        <v/>
      </c>
      <c r="AC404" s="466"/>
      <c r="AD404" s="471"/>
      <c r="AE404" s="473"/>
      <c r="AI404" s="201" t="str">
        <f>IF(E404="","",ProjRollingMotorOut($Q$13:Q404,$M$13:M404))</f>
        <v/>
      </c>
      <c r="AJ404" s="409">
        <f>IF(OR(E404="",D404=""),0,ProjSlideMetersBetween(E404,D404,$R$13:$R$505,$S$13:$S$505,$U$13:$U$505))</f>
        <v>0</v>
      </c>
      <c r="AK404" s="409" t="str">
        <f>IF(U404="","",ProjParseTF(U404))</f>
        <v/>
      </c>
      <c r="AL404" s="213" t="str">
        <f>IF(E404="","",ProjCumN(AL403,E403,F403,G403,E404,F404,G404,FALSE))</f>
        <v/>
      </c>
      <c r="AM404" s="304" t="str">
        <f>IF(E404="","",ProjCumE(AM403,E403,F403,G403,E404,F404,G404,FALSE))</f>
        <v/>
      </c>
      <c r="AN404" s="303" t="str">
        <f t="shared" si="148"/>
        <v/>
      </c>
      <c r="AO404" s="303" t="str">
        <f>IF(E404="","",ProjActiveTargetMdEx(D404,W404,V404,ProjTargets_MD,ProjTargets_INC,ProjTargets_AZM,ProjTargets_TVD,F404,H404))</f>
        <v/>
      </c>
      <c r="AP404" s="201" t="str">
        <f>IF(OR(E404="",E404&lt;$U$2),"",ProjBitN(E404,F404,G404,AL404,D404,W404,X404))</f>
        <v/>
      </c>
      <c r="AQ404" s="201" t="str">
        <f>IF(OR(E404="",E404&lt;$U$2),"",ProjBitE(E404,F404,G404,AM404,D404,W404,X404))</f>
        <v/>
      </c>
      <c r="AR404" s="201" t="str">
        <f t="shared" si="149"/>
        <v/>
      </c>
      <c r="AS404" s="201" t="str">
        <f t="shared" si="150"/>
        <v/>
      </c>
      <c r="AT404" s="201" t="str">
        <f t="shared" si="151"/>
        <v/>
      </c>
    </row>
    <row r="405" spans="2:46" ht="15" customHeight="1" thickBot="1" x14ac:dyDescent="0.35">
      <c r="B405" s="202" t="str">
        <f t="shared" si="131"/>
        <v/>
      </c>
      <c r="C405" s="308" t="str">
        <f t="shared" si="132"/>
        <v/>
      </c>
      <c r="D405" s="27"/>
      <c r="E405" s="309" t="str">
        <f t="shared" si="133"/>
        <v/>
      </c>
      <c r="F405" s="9"/>
      <c r="G405" s="9"/>
      <c r="H405" s="310" t="str">
        <f t="shared" si="134"/>
        <v/>
      </c>
      <c r="I405" s="310" t="str">
        <f t="shared" si="135"/>
        <v xml:space="preserve">  </v>
      </c>
      <c r="J405" s="311" t="str">
        <f t="shared" si="136"/>
        <v/>
      </c>
      <c r="K405" s="312" t="str">
        <f t="shared" si="137"/>
        <v xml:space="preserve"> </v>
      </c>
      <c r="L405" s="312" t="str">
        <f t="shared" si="138"/>
        <v/>
      </c>
      <c r="M405" s="312" t="str">
        <f t="shared" si="139"/>
        <v/>
      </c>
      <c r="N405" s="313" t="str">
        <f t="shared" si="140"/>
        <v/>
      </c>
      <c r="O405" s="314" t="str">
        <f t="shared" si="141"/>
        <v/>
      </c>
      <c r="P405" s="315" t="str">
        <f t="shared" si="142"/>
        <v/>
      </c>
      <c r="Q405" s="316" t="str">
        <f t="shared" si="143"/>
        <v/>
      </c>
      <c r="R405" s="10" t="str">
        <f t="shared" si="144"/>
        <v/>
      </c>
      <c r="S405" s="310" t="str">
        <f t="shared" si="145"/>
        <v/>
      </c>
      <c r="T405" s="9"/>
      <c r="U405" s="8"/>
      <c r="V405" s="197" t="str">
        <f>IF(E405="","",ProjTvdAtBit(E405,F405,G405,H405,D405,W405,X405))</f>
        <v/>
      </c>
      <c r="W405" s="317" t="str">
        <f>IF(E405="","",ProjIncAtBit(F405,J405,C405,M405,AJ405,AK405,AI405,$U$13:$U$505))</f>
        <v/>
      </c>
      <c r="X405" s="412" t="str">
        <f>IF(E405="","",ProjAzmAtBit(F405,G405,J405,C405,M405,AJ405,AK405,N405,O405,AI405,$U$13:$U$505))</f>
        <v/>
      </c>
      <c r="Y405" s="569"/>
      <c r="Z405" s="571"/>
      <c r="AA405" s="478" t="str">
        <f t="shared" si="146"/>
        <v/>
      </c>
      <c r="AB405" s="479" t="str">
        <f t="shared" si="147"/>
        <v/>
      </c>
      <c r="AC405" s="466"/>
      <c r="AD405" s="471"/>
      <c r="AE405" s="473"/>
      <c r="AI405" s="201" t="str">
        <f>IF(E405="","",ProjRollingMotorOut($Q$13:Q405,$M$13:M405))</f>
        <v/>
      </c>
      <c r="AJ405" s="409">
        <f>IF(OR(E405="",D405=""),0,ProjSlideMetersBetween(E405,D405,$R$13:$R$505,$S$13:$S$505,$U$13:$U$505))</f>
        <v>0</v>
      </c>
      <c r="AK405" s="409" t="str">
        <f>IF(U405="","",ProjParseTF(U405))</f>
        <v/>
      </c>
      <c r="AL405" s="213" t="str">
        <f>IF(E405="","",ProjCumN(AL404,E404,F404,G404,E405,F405,G405,FALSE))</f>
        <v/>
      </c>
      <c r="AM405" s="304" t="str">
        <f>IF(E405="","",ProjCumE(AM404,E404,F404,G404,E405,F405,G405,FALSE))</f>
        <v/>
      </c>
      <c r="AN405" s="303" t="str">
        <f t="shared" si="148"/>
        <v/>
      </c>
      <c r="AO405" s="303" t="str">
        <f>IF(E405="","",ProjActiveTargetMdEx(D405,W405,V405,ProjTargets_MD,ProjTargets_INC,ProjTargets_AZM,ProjTargets_TVD,F405,H405))</f>
        <v/>
      </c>
      <c r="AP405" s="201" t="str">
        <f>IF(OR(E405="",E405&lt;$U$2),"",ProjBitN(E405,F405,G405,AL405,D405,W405,X405))</f>
        <v/>
      </c>
      <c r="AQ405" s="201" t="str">
        <f>IF(OR(E405="",E405&lt;$U$2),"",ProjBitE(E405,F405,G405,AM405,D405,W405,X405))</f>
        <v/>
      </c>
      <c r="AR405" s="201" t="str">
        <f t="shared" si="149"/>
        <v/>
      </c>
      <c r="AS405" s="201" t="str">
        <f t="shared" si="150"/>
        <v/>
      </c>
      <c r="AT405" s="201" t="str">
        <f t="shared" si="151"/>
        <v/>
      </c>
    </row>
    <row r="406" spans="2:46" ht="15" customHeight="1" thickBot="1" x14ac:dyDescent="0.35">
      <c r="B406" s="202" t="str">
        <f t="shared" si="131"/>
        <v/>
      </c>
      <c r="C406" s="308" t="str">
        <f t="shared" si="132"/>
        <v/>
      </c>
      <c r="D406" s="27"/>
      <c r="E406" s="309" t="str">
        <f t="shared" si="133"/>
        <v/>
      </c>
      <c r="F406" s="9"/>
      <c r="G406" s="9"/>
      <c r="H406" s="310" t="str">
        <f t="shared" si="134"/>
        <v/>
      </c>
      <c r="I406" s="310" t="str">
        <f t="shared" si="135"/>
        <v xml:space="preserve">  </v>
      </c>
      <c r="J406" s="311" t="str">
        <f t="shared" si="136"/>
        <v/>
      </c>
      <c r="K406" s="312" t="str">
        <f t="shared" si="137"/>
        <v xml:space="preserve"> </v>
      </c>
      <c r="L406" s="312" t="str">
        <f t="shared" si="138"/>
        <v/>
      </c>
      <c r="M406" s="312" t="str">
        <f t="shared" si="139"/>
        <v/>
      </c>
      <c r="N406" s="313" t="str">
        <f t="shared" si="140"/>
        <v/>
      </c>
      <c r="O406" s="314" t="str">
        <f t="shared" si="141"/>
        <v/>
      </c>
      <c r="P406" s="315" t="str">
        <f t="shared" si="142"/>
        <v/>
      </c>
      <c r="Q406" s="316" t="str">
        <f t="shared" si="143"/>
        <v/>
      </c>
      <c r="R406" s="10" t="str">
        <f t="shared" si="144"/>
        <v/>
      </c>
      <c r="S406" s="310" t="str">
        <f t="shared" si="145"/>
        <v/>
      </c>
      <c r="T406" s="9"/>
      <c r="U406" s="8"/>
      <c r="V406" s="197" t="str">
        <f>IF(E406="","",ProjTvdAtBit(E406,F406,G406,H406,D406,W406,X406))</f>
        <v/>
      </c>
      <c r="W406" s="317" t="str">
        <f>IF(E406="","",ProjIncAtBit(F406,J406,C406,M406,AJ406,AK406,AI406,$U$13:$U$505))</f>
        <v/>
      </c>
      <c r="X406" s="412" t="str">
        <f>IF(E406="","",ProjAzmAtBit(F406,G406,J406,C406,M406,AJ406,AK406,N406,O406,AI406,$U$13:$U$505))</f>
        <v/>
      </c>
      <c r="Y406" s="569"/>
      <c r="Z406" s="571"/>
      <c r="AA406" s="478" t="str">
        <f t="shared" si="146"/>
        <v/>
      </c>
      <c r="AB406" s="479" t="str">
        <f t="shared" si="147"/>
        <v/>
      </c>
      <c r="AC406" s="466"/>
      <c r="AD406" s="471"/>
      <c r="AE406" s="473"/>
      <c r="AI406" s="201" t="str">
        <f>IF(E406="","",ProjRollingMotorOut($Q$13:Q406,$M$13:M406))</f>
        <v/>
      </c>
      <c r="AJ406" s="409">
        <f>IF(OR(E406="",D406=""),0,ProjSlideMetersBetween(E406,D406,$R$13:$R$505,$S$13:$S$505,$U$13:$U$505))</f>
        <v>0</v>
      </c>
      <c r="AK406" s="409" t="str">
        <f>IF(U406="","",ProjParseTF(U406))</f>
        <v/>
      </c>
      <c r="AL406" s="213" t="str">
        <f>IF(E406="","",ProjCumN(AL405,E405,F405,G405,E406,F406,G406,FALSE))</f>
        <v/>
      </c>
      <c r="AM406" s="304" t="str">
        <f>IF(E406="","",ProjCumE(AM405,E405,F405,G405,E406,F406,G406,FALSE))</f>
        <v/>
      </c>
      <c r="AN406" s="303" t="str">
        <f t="shared" si="148"/>
        <v/>
      </c>
      <c r="AO406" s="303" t="str">
        <f>IF(E406="","",ProjActiveTargetMdEx(D406,W406,V406,ProjTargets_MD,ProjTargets_INC,ProjTargets_AZM,ProjTargets_TVD,F406,H406))</f>
        <v/>
      </c>
      <c r="AP406" s="201" t="str">
        <f>IF(OR(E406="",E406&lt;$U$2),"",ProjBitN(E406,F406,G406,AL406,D406,W406,X406))</f>
        <v/>
      </c>
      <c r="AQ406" s="201" t="str">
        <f>IF(OR(E406="",E406&lt;$U$2),"",ProjBitE(E406,F406,G406,AM406,D406,W406,X406))</f>
        <v/>
      </c>
      <c r="AR406" s="201" t="str">
        <f t="shared" si="149"/>
        <v/>
      </c>
      <c r="AS406" s="201" t="str">
        <f t="shared" si="150"/>
        <v/>
      </c>
      <c r="AT406" s="201" t="str">
        <f t="shared" si="151"/>
        <v/>
      </c>
    </row>
    <row r="407" spans="2:46" ht="15" customHeight="1" thickBot="1" x14ac:dyDescent="0.35">
      <c r="B407" s="202" t="str">
        <f t="shared" si="131"/>
        <v/>
      </c>
      <c r="C407" s="308" t="str">
        <f t="shared" si="132"/>
        <v/>
      </c>
      <c r="D407" s="27"/>
      <c r="E407" s="309" t="str">
        <f t="shared" si="133"/>
        <v/>
      </c>
      <c r="F407" s="9"/>
      <c r="G407" s="9"/>
      <c r="H407" s="310" t="str">
        <f t="shared" si="134"/>
        <v/>
      </c>
      <c r="I407" s="310" t="str">
        <f t="shared" si="135"/>
        <v xml:space="preserve">  </v>
      </c>
      <c r="J407" s="311" t="str">
        <f t="shared" si="136"/>
        <v/>
      </c>
      <c r="K407" s="312" t="str">
        <f t="shared" si="137"/>
        <v xml:space="preserve"> </v>
      </c>
      <c r="L407" s="312" t="str">
        <f t="shared" si="138"/>
        <v/>
      </c>
      <c r="M407" s="312" t="str">
        <f t="shared" si="139"/>
        <v/>
      </c>
      <c r="N407" s="313" t="str">
        <f t="shared" si="140"/>
        <v/>
      </c>
      <c r="O407" s="314" t="str">
        <f t="shared" si="141"/>
        <v/>
      </c>
      <c r="P407" s="315" t="str">
        <f t="shared" si="142"/>
        <v/>
      </c>
      <c r="Q407" s="316" t="str">
        <f t="shared" si="143"/>
        <v/>
      </c>
      <c r="R407" s="10" t="str">
        <f t="shared" si="144"/>
        <v/>
      </c>
      <c r="S407" s="310" t="str">
        <f t="shared" si="145"/>
        <v/>
      </c>
      <c r="T407" s="9"/>
      <c r="U407" s="8"/>
      <c r="V407" s="197" t="str">
        <f>IF(E407="","",ProjTvdAtBit(E407,F407,G407,H407,D407,W407,X407))</f>
        <v/>
      </c>
      <c r="W407" s="317" t="str">
        <f>IF(E407="","",ProjIncAtBit(F407,J407,C407,M407,AJ407,AK407,AI407,$U$13:$U$505))</f>
        <v/>
      </c>
      <c r="X407" s="412" t="str">
        <f>IF(E407="","",ProjAzmAtBit(F407,G407,J407,C407,M407,AJ407,AK407,N407,O407,AI407,$U$13:$U$505))</f>
        <v/>
      </c>
      <c r="Y407" s="569"/>
      <c r="Z407" s="571"/>
      <c r="AA407" s="478" t="str">
        <f t="shared" si="146"/>
        <v/>
      </c>
      <c r="AB407" s="479" t="str">
        <f t="shared" si="147"/>
        <v/>
      </c>
      <c r="AC407" s="466"/>
      <c r="AD407" s="471"/>
      <c r="AE407" s="473"/>
      <c r="AI407" s="201" t="str">
        <f>IF(E407="","",ProjRollingMotorOut($Q$13:Q407,$M$13:M407))</f>
        <v/>
      </c>
      <c r="AJ407" s="409">
        <f>IF(OR(E407="",D407=""),0,ProjSlideMetersBetween(E407,D407,$R$13:$R$505,$S$13:$S$505,$U$13:$U$505))</f>
        <v>0</v>
      </c>
      <c r="AK407" s="409" t="str">
        <f>IF(U407="","",ProjParseTF(U407))</f>
        <v/>
      </c>
      <c r="AL407" s="213" t="str">
        <f>IF(E407="","",ProjCumN(AL406,E406,F406,G406,E407,F407,G407,FALSE))</f>
        <v/>
      </c>
      <c r="AM407" s="304" t="str">
        <f>IF(E407="","",ProjCumE(AM406,E406,F406,G406,E407,F407,G407,FALSE))</f>
        <v/>
      </c>
      <c r="AN407" s="303" t="str">
        <f t="shared" si="148"/>
        <v/>
      </c>
      <c r="AO407" s="303" t="str">
        <f>IF(E407="","",ProjActiveTargetMdEx(D407,W407,V407,ProjTargets_MD,ProjTargets_INC,ProjTargets_AZM,ProjTargets_TVD,F407,H407))</f>
        <v/>
      </c>
      <c r="AP407" s="201" t="str">
        <f>IF(OR(E407="",E407&lt;$U$2),"",ProjBitN(E407,F407,G407,AL407,D407,W407,X407))</f>
        <v/>
      </c>
      <c r="AQ407" s="201" t="str">
        <f>IF(OR(E407="",E407&lt;$U$2),"",ProjBitE(E407,F407,G407,AM407,D407,W407,X407))</f>
        <v/>
      </c>
      <c r="AR407" s="201" t="str">
        <f t="shared" si="149"/>
        <v/>
      </c>
      <c r="AS407" s="201" t="str">
        <f t="shared" si="150"/>
        <v/>
      </c>
      <c r="AT407" s="201" t="str">
        <f t="shared" si="151"/>
        <v/>
      </c>
    </row>
    <row r="408" spans="2:46" ht="15" customHeight="1" thickBot="1" x14ac:dyDescent="0.35">
      <c r="B408" s="202" t="str">
        <f t="shared" si="131"/>
        <v/>
      </c>
      <c r="C408" s="308" t="str">
        <f t="shared" si="132"/>
        <v/>
      </c>
      <c r="D408" s="27"/>
      <c r="E408" s="309" t="str">
        <f t="shared" si="133"/>
        <v/>
      </c>
      <c r="F408" s="9"/>
      <c r="G408" s="9"/>
      <c r="H408" s="310" t="str">
        <f t="shared" si="134"/>
        <v/>
      </c>
      <c r="I408" s="310" t="str">
        <f t="shared" si="135"/>
        <v xml:space="preserve">  </v>
      </c>
      <c r="J408" s="311" t="str">
        <f t="shared" si="136"/>
        <v/>
      </c>
      <c r="K408" s="312" t="str">
        <f t="shared" si="137"/>
        <v xml:space="preserve"> </v>
      </c>
      <c r="L408" s="312" t="str">
        <f t="shared" si="138"/>
        <v/>
      </c>
      <c r="M408" s="312" t="str">
        <f t="shared" si="139"/>
        <v/>
      </c>
      <c r="N408" s="313" t="str">
        <f t="shared" si="140"/>
        <v/>
      </c>
      <c r="O408" s="314" t="str">
        <f t="shared" si="141"/>
        <v/>
      </c>
      <c r="P408" s="315" t="str">
        <f t="shared" si="142"/>
        <v/>
      </c>
      <c r="Q408" s="316" t="str">
        <f t="shared" si="143"/>
        <v/>
      </c>
      <c r="R408" s="10" t="str">
        <f t="shared" si="144"/>
        <v/>
      </c>
      <c r="S408" s="310" t="str">
        <f t="shared" si="145"/>
        <v/>
      </c>
      <c r="T408" s="9"/>
      <c r="U408" s="8"/>
      <c r="V408" s="197" t="str">
        <f>IF(E408="","",ProjTvdAtBit(E408,F408,G408,H408,D408,W408,X408))</f>
        <v/>
      </c>
      <c r="W408" s="317" t="str">
        <f>IF(E408="","",ProjIncAtBit(F408,J408,C408,M408,AJ408,AK408,AI408,$U$13:$U$505))</f>
        <v/>
      </c>
      <c r="X408" s="412" t="str">
        <f>IF(E408="","",ProjAzmAtBit(F408,G408,J408,C408,M408,AJ408,AK408,N408,O408,AI408,$U$13:$U$505))</f>
        <v/>
      </c>
      <c r="Y408" s="569"/>
      <c r="Z408" s="571"/>
      <c r="AA408" s="478" t="str">
        <f t="shared" si="146"/>
        <v/>
      </c>
      <c r="AB408" s="479" t="str">
        <f t="shared" si="147"/>
        <v/>
      </c>
      <c r="AC408" s="466"/>
      <c r="AD408" s="471"/>
      <c r="AE408" s="473"/>
      <c r="AI408" s="201" t="str">
        <f>IF(E408="","",ProjRollingMotorOut($Q$13:Q408,$M$13:M408))</f>
        <v/>
      </c>
      <c r="AJ408" s="409">
        <f>IF(OR(E408="",D408=""),0,ProjSlideMetersBetween(E408,D408,$R$13:$R$505,$S$13:$S$505,$U$13:$U$505))</f>
        <v>0</v>
      </c>
      <c r="AK408" s="409" t="str">
        <f>IF(U408="","",ProjParseTF(U408))</f>
        <v/>
      </c>
      <c r="AL408" s="213" t="str">
        <f>IF(E408="","",ProjCumN(AL407,E407,F407,G407,E408,F408,G408,FALSE))</f>
        <v/>
      </c>
      <c r="AM408" s="304" t="str">
        <f>IF(E408="","",ProjCumE(AM407,E407,F407,G407,E408,F408,G408,FALSE))</f>
        <v/>
      </c>
      <c r="AN408" s="303" t="str">
        <f t="shared" si="148"/>
        <v/>
      </c>
      <c r="AO408" s="303" t="str">
        <f>IF(E408="","",ProjActiveTargetMdEx(D408,W408,V408,ProjTargets_MD,ProjTargets_INC,ProjTargets_AZM,ProjTargets_TVD,F408,H408))</f>
        <v/>
      </c>
      <c r="AP408" s="201" t="str">
        <f>IF(OR(E408="",E408&lt;$U$2),"",ProjBitN(E408,F408,G408,AL408,D408,W408,X408))</f>
        <v/>
      </c>
      <c r="AQ408" s="201" t="str">
        <f>IF(OR(E408="",E408&lt;$U$2),"",ProjBitE(E408,F408,G408,AM408,D408,W408,X408))</f>
        <v/>
      </c>
      <c r="AR408" s="201" t="str">
        <f t="shared" si="149"/>
        <v/>
      </c>
      <c r="AS408" s="201" t="str">
        <f t="shared" si="150"/>
        <v/>
      </c>
      <c r="AT408" s="201" t="str">
        <f t="shared" si="151"/>
        <v/>
      </c>
    </row>
    <row r="409" spans="2:46" ht="15" customHeight="1" thickBot="1" x14ac:dyDescent="0.35">
      <c r="B409" s="202" t="str">
        <f t="shared" si="131"/>
        <v/>
      </c>
      <c r="C409" s="308" t="str">
        <f t="shared" si="132"/>
        <v/>
      </c>
      <c r="D409" s="27"/>
      <c r="E409" s="309" t="str">
        <f t="shared" si="133"/>
        <v/>
      </c>
      <c r="F409" s="9"/>
      <c r="G409" s="9"/>
      <c r="H409" s="310" t="str">
        <f t="shared" si="134"/>
        <v/>
      </c>
      <c r="I409" s="310" t="str">
        <f t="shared" si="135"/>
        <v xml:space="preserve">  </v>
      </c>
      <c r="J409" s="311" t="str">
        <f t="shared" si="136"/>
        <v/>
      </c>
      <c r="K409" s="312" t="str">
        <f t="shared" si="137"/>
        <v xml:space="preserve"> </v>
      </c>
      <c r="L409" s="312" t="str">
        <f t="shared" si="138"/>
        <v/>
      </c>
      <c r="M409" s="312" t="str">
        <f t="shared" si="139"/>
        <v/>
      </c>
      <c r="N409" s="313" t="str">
        <f t="shared" si="140"/>
        <v/>
      </c>
      <c r="O409" s="314" t="str">
        <f t="shared" si="141"/>
        <v/>
      </c>
      <c r="P409" s="315" t="str">
        <f t="shared" si="142"/>
        <v/>
      </c>
      <c r="Q409" s="316" t="str">
        <f t="shared" si="143"/>
        <v/>
      </c>
      <c r="R409" s="10" t="str">
        <f t="shared" si="144"/>
        <v/>
      </c>
      <c r="S409" s="310" t="str">
        <f t="shared" si="145"/>
        <v/>
      </c>
      <c r="T409" s="9"/>
      <c r="U409" s="8"/>
      <c r="V409" s="197" t="str">
        <f>IF(E409="","",ProjTvdAtBit(E409,F409,G409,H409,D409,W409,X409))</f>
        <v/>
      </c>
      <c r="W409" s="317" t="str">
        <f>IF(E409="","",ProjIncAtBit(F409,J409,C409,M409,AJ409,AK409,AI409,$U$13:$U$505))</f>
        <v/>
      </c>
      <c r="X409" s="412" t="str">
        <f>IF(E409="","",ProjAzmAtBit(F409,G409,J409,C409,M409,AJ409,AK409,N409,O409,AI409,$U$13:$U$505))</f>
        <v/>
      </c>
      <c r="Y409" s="569"/>
      <c r="Z409" s="571"/>
      <c r="AA409" s="478" t="str">
        <f t="shared" si="146"/>
        <v/>
      </c>
      <c r="AB409" s="479" t="str">
        <f t="shared" si="147"/>
        <v/>
      </c>
      <c r="AC409" s="466"/>
      <c r="AD409" s="471"/>
      <c r="AE409" s="473"/>
      <c r="AI409" s="201" t="str">
        <f>IF(E409="","",ProjRollingMotorOut($Q$13:Q409,$M$13:M409))</f>
        <v/>
      </c>
      <c r="AJ409" s="409">
        <f>IF(OR(E409="",D409=""),0,ProjSlideMetersBetween(E409,D409,$R$13:$R$505,$S$13:$S$505,$U$13:$U$505))</f>
        <v>0</v>
      </c>
      <c r="AK409" s="409" t="str">
        <f>IF(U409="","",ProjParseTF(U409))</f>
        <v/>
      </c>
      <c r="AL409" s="213" t="str">
        <f>IF(E409="","",ProjCumN(AL408,E408,F408,G408,E409,F409,G409,FALSE))</f>
        <v/>
      </c>
      <c r="AM409" s="304" t="str">
        <f>IF(E409="","",ProjCumE(AM408,E408,F408,G408,E409,F409,G409,FALSE))</f>
        <v/>
      </c>
      <c r="AN409" s="303" t="str">
        <f t="shared" si="148"/>
        <v/>
      </c>
      <c r="AO409" s="303" t="str">
        <f>IF(E409="","",ProjActiveTargetMdEx(D409,W409,V409,ProjTargets_MD,ProjTargets_INC,ProjTargets_AZM,ProjTargets_TVD,F409,H409))</f>
        <v/>
      </c>
      <c r="AP409" s="201" t="str">
        <f>IF(OR(E409="",E409&lt;$U$2),"",ProjBitN(E409,F409,G409,AL409,D409,W409,X409))</f>
        <v/>
      </c>
      <c r="AQ409" s="201" t="str">
        <f>IF(OR(E409="",E409&lt;$U$2),"",ProjBitE(E409,F409,G409,AM409,D409,W409,X409))</f>
        <v/>
      </c>
      <c r="AR409" s="201" t="str">
        <f t="shared" si="149"/>
        <v/>
      </c>
      <c r="AS409" s="201" t="str">
        <f t="shared" si="150"/>
        <v/>
      </c>
      <c r="AT409" s="201" t="str">
        <f t="shared" si="151"/>
        <v/>
      </c>
    </row>
    <row r="410" spans="2:46" ht="15" customHeight="1" thickBot="1" x14ac:dyDescent="0.35">
      <c r="B410" s="202" t="str">
        <f t="shared" si="131"/>
        <v/>
      </c>
      <c r="C410" s="308" t="str">
        <f t="shared" si="132"/>
        <v/>
      </c>
      <c r="D410" s="27"/>
      <c r="E410" s="309" t="str">
        <f t="shared" si="133"/>
        <v/>
      </c>
      <c r="F410" s="9"/>
      <c r="G410" s="9"/>
      <c r="H410" s="310" t="str">
        <f t="shared" si="134"/>
        <v/>
      </c>
      <c r="I410" s="310" t="str">
        <f t="shared" si="135"/>
        <v xml:space="preserve">  </v>
      </c>
      <c r="J410" s="311" t="str">
        <f t="shared" si="136"/>
        <v/>
      </c>
      <c r="K410" s="312" t="str">
        <f t="shared" si="137"/>
        <v xml:space="preserve"> </v>
      </c>
      <c r="L410" s="312" t="str">
        <f t="shared" si="138"/>
        <v/>
      </c>
      <c r="M410" s="312" t="str">
        <f t="shared" si="139"/>
        <v/>
      </c>
      <c r="N410" s="313" t="str">
        <f t="shared" si="140"/>
        <v/>
      </c>
      <c r="O410" s="314" t="str">
        <f t="shared" si="141"/>
        <v/>
      </c>
      <c r="P410" s="315" t="str">
        <f t="shared" si="142"/>
        <v/>
      </c>
      <c r="Q410" s="316" t="str">
        <f t="shared" si="143"/>
        <v/>
      </c>
      <c r="R410" s="10" t="str">
        <f t="shared" si="144"/>
        <v/>
      </c>
      <c r="S410" s="310" t="str">
        <f t="shared" si="145"/>
        <v/>
      </c>
      <c r="T410" s="9"/>
      <c r="U410" s="8"/>
      <c r="V410" s="197" t="str">
        <f>IF(E410="","",ProjTvdAtBit(E410,F410,G410,H410,D410,W410,X410))</f>
        <v/>
      </c>
      <c r="W410" s="317" t="str">
        <f>IF(E410="","",ProjIncAtBit(F410,J410,C410,M410,AJ410,AK410,AI410,$U$13:$U$505))</f>
        <v/>
      </c>
      <c r="X410" s="412" t="str">
        <f>IF(E410="","",ProjAzmAtBit(F410,G410,J410,C410,M410,AJ410,AK410,N410,O410,AI410,$U$13:$U$505))</f>
        <v/>
      </c>
      <c r="Y410" s="569"/>
      <c r="Z410" s="571"/>
      <c r="AA410" s="478" t="str">
        <f t="shared" si="146"/>
        <v/>
      </c>
      <c r="AB410" s="479" t="str">
        <f t="shared" si="147"/>
        <v/>
      </c>
      <c r="AC410" s="466"/>
      <c r="AD410" s="471"/>
      <c r="AE410" s="473"/>
      <c r="AI410" s="201" t="str">
        <f>IF(E410="","",ProjRollingMotorOut($Q$13:Q410,$M$13:M410))</f>
        <v/>
      </c>
      <c r="AJ410" s="409">
        <f>IF(OR(E410="",D410=""),0,ProjSlideMetersBetween(E410,D410,$R$13:$R$505,$S$13:$S$505,$U$13:$U$505))</f>
        <v>0</v>
      </c>
      <c r="AK410" s="409" t="str">
        <f>IF(U410="","",ProjParseTF(U410))</f>
        <v/>
      </c>
      <c r="AL410" s="213" t="str">
        <f>IF(E410="","",ProjCumN(AL409,E409,F409,G409,E410,F410,G410,FALSE))</f>
        <v/>
      </c>
      <c r="AM410" s="304" t="str">
        <f>IF(E410="","",ProjCumE(AM409,E409,F409,G409,E410,F410,G410,FALSE))</f>
        <v/>
      </c>
      <c r="AN410" s="303" t="str">
        <f t="shared" si="148"/>
        <v/>
      </c>
      <c r="AO410" s="303" t="str">
        <f>IF(E410="","",ProjActiveTargetMdEx(D410,W410,V410,ProjTargets_MD,ProjTargets_INC,ProjTargets_AZM,ProjTargets_TVD,F410,H410))</f>
        <v/>
      </c>
      <c r="AP410" s="201" t="str">
        <f>IF(OR(E410="",E410&lt;$U$2),"",ProjBitN(E410,F410,G410,AL410,D410,W410,X410))</f>
        <v/>
      </c>
      <c r="AQ410" s="201" t="str">
        <f>IF(OR(E410="",E410&lt;$U$2),"",ProjBitE(E410,F410,G410,AM410,D410,W410,X410))</f>
        <v/>
      </c>
      <c r="AR410" s="201" t="str">
        <f t="shared" si="149"/>
        <v/>
      </c>
      <c r="AS410" s="201" t="str">
        <f t="shared" si="150"/>
        <v/>
      </c>
      <c r="AT410" s="201" t="str">
        <f t="shared" si="151"/>
        <v/>
      </c>
    </row>
    <row r="411" spans="2:46" ht="15" customHeight="1" thickBot="1" x14ac:dyDescent="0.35">
      <c r="B411" s="202" t="str">
        <f t="shared" si="131"/>
        <v/>
      </c>
      <c r="C411" s="308" t="str">
        <f t="shared" si="132"/>
        <v/>
      </c>
      <c r="D411" s="27"/>
      <c r="E411" s="309" t="str">
        <f t="shared" si="133"/>
        <v/>
      </c>
      <c r="F411" s="9"/>
      <c r="G411" s="9"/>
      <c r="H411" s="310" t="str">
        <f t="shared" si="134"/>
        <v/>
      </c>
      <c r="I411" s="310" t="str">
        <f t="shared" si="135"/>
        <v xml:space="preserve">  </v>
      </c>
      <c r="J411" s="311" t="str">
        <f t="shared" si="136"/>
        <v/>
      </c>
      <c r="K411" s="312" t="str">
        <f t="shared" si="137"/>
        <v xml:space="preserve"> </v>
      </c>
      <c r="L411" s="312" t="str">
        <f t="shared" si="138"/>
        <v/>
      </c>
      <c r="M411" s="312" t="str">
        <f t="shared" si="139"/>
        <v/>
      </c>
      <c r="N411" s="313" t="str">
        <f t="shared" si="140"/>
        <v/>
      </c>
      <c r="O411" s="314" t="str">
        <f t="shared" si="141"/>
        <v/>
      </c>
      <c r="P411" s="315" t="str">
        <f t="shared" si="142"/>
        <v/>
      </c>
      <c r="Q411" s="316" t="str">
        <f t="shared" si="143"/>
        <v/>
      </c>
      <c r="R411" s="10" t="str">
        <f t="shared" si="144"/>
        <v/>
      </c>
      <c r="S411" s="310" t="str">
        <f t="shared" si="145"/>
        <v/>
      </c>
      <c r="T411" s="9"/>
      <c r="U411" s="8"/>
      <c r="V411" s="197" t="str">
        <f>IF(E411="","",ProjTvdAtBit(E411,F411,G411,H411,D411,W411,X411))</f>
        <v/>
      </c>
      <c r="W411" s="317" t="str">
        <f>IF(E411="","",ProjIncAtBit(F411,J411,C411,M411,AJ411,AK411,AI411,$U$13:$U$505))</f>
        <v/>
      </c>
      <c r="X411" s="412" t="str">
        <f>IF(E411="","",ProjAzmAtBit(F411,G411,J411,C411,M411,AJ411,AK411,N411,O411,AI411,$U$13:$U$505))</f>
        <v/>
      </c>
      <c r="Y411" s="569"/>
      <c r="Z411" s="571"/>
      <c r="AA411" s="478" t="str">
        <f t="shared" si="146"/>
        <v/>
      </c>
      <c r="AB411" s="479" t="str">
        <f t="shared" si="147"/>
        <v/>
      </c>
      <c r="AC411" s="466"/>
      <c r="AD411" s="471"/>
      <c r="AE411" s="473"/>
      <c r="AI411" s="201" t="str">
        <f>IF(E411="","",ProjRollingMotorOut($Q$13:Q411,$M$13:M411))</f>
        <v/>
      </c>
      <c r="AJ411" s="409">
        <f>IF(OR(E411="",D411=""),0,ProjSlideMetersBetween(E411,D411,$R$13:$R$505,$S$13:$S$505,$U$13:$U$505))</f>
        <v>0</v>
      </c>
      <c r="AK411" s="409" t="str">
        <f>IF(U411="","",ProjParseTF(U411))</f>
        <v/>
      </c>
      <c r="AL411" s="213" t="str">
        <f>IF(E411="","",ProjCumN(AL410,E410,F410,G410,E411,F411,G411,FALSE))</f>
        <v/>
      </c>
      <c r="AM411" s="304" t="str">
        <f>IF(E411="","",ProjCumE(AM410,E410,F410,G410,E411,F411,G411,FALSE))</f>
        <v/>
      </c>
      <c r="AN411" s="303" t="str">
        <f t="shared" si="148"/>
        <v/>
      </c>
      <c r="AO411" s="303" t="str">
        <f>IF(E411="","",ProjActiveTargetMdEx(D411,W411,V411,ProjTargets_MD,ProjTargets_INC,ProjTargets_AZM,ProjTargets_TVD,F411,H411))</f>
        <v/>
      </c>
      <c r="AP411" s="201" t="str">
        <f>IF(OR(E411="",E411&lt;$U$2),"",ProjBitN(E411,F411,G411,AL411,D411,W411,X411))</f>
        <v/>
      </c>
      <c r="AQ411" s="201" t="str">
        <f>IF(OR(E411="",E411&lt;$U$2),"",ProjBitE(E411,F411,G411,AM411,D411,W411,X411))</f>
        <v/>
      </c>
      <c r="AR411" s="201" t="str">
        <f t="shared" si="149"/>
        <v/>
      </c>
      <c r="AS411" s="201" t="str">
        <f t="shared" si="150"/>
        <v/>
      </c>
      <c r="AT411" s="201" t="str">
        <f t="shared" si="151"/>
        <v/>
      </c>
    </row>
    <row r="412" spans="2:46" ht="15" customHeight="1" thickBot="1" x14ac:dyDescent="0.35">
      <c r="B412" s="202" t="str">
        <f t="shared" si="131"/>
        <v/>
      </c>
      <c r="C412" s="308" t="str">
        <f t="shared" si="132"/>
        <v/>
      </c>
      <c r="D412" s="27"/>
      <c r="E412" s="309" t="str">
        <f t="shared" si="133"/>
        <v/>
      </c>
      <c r="F412" s="9"/>
      <c r="G412" s="9"/>
      <c r="H412" s="310" t="str">
        <f t="shared" si="134"/>
        <v/>
      </c>
      <c r="I412" s="310" t="str">
        <f t="shared" si="135"/>
        <v xml:space="preserve">  </v>
      </c>
      <c r="J412" s="311" t="str">
        <f t="shared" si="136"/>
        <v/>
      </c>
      <c r="K412" s="312" t="str">
        <f t="shared" si="137"/>
        <v xml:space="preserve"> </v>
      </c>
      <c r="L412" s="312" t="str">
        <f t="shared" si="138"/>
        <v/>
      </c>
      <c r="M412" s="312" t="str">
        <f t="shared" si="139"/>
        <v/>
      </c>
      <c r="N412" s="313" t="str">
        <f t="shared" si="140"/>
        <v/>
      </c>
      <c r="O412" s="314" t="str">
        <f t="shared" si="141"/>
        <v/>
      </c>
      <c r="P412" s="315" t="str">
        <f t="shared" si="142"/>
        <v/>
      </c>
      <c r="Q412" s="316" t="str">
        <f t="shared" si="143"/>
        <v/>
      </c>
      <c r="R412" s="10" t="str">
        <f t="shared" si="144"/>
        <v/>
      </c>
      <c r="S412" s="310" t="str">
        <f t="shared" si="145"/>
        <v/>
      </c>
      <c r="T412" s="9"/>
      <c r="U412" s="8"/>
      <c r="V412" s="197" t="str">
        <f>IF(E412="","",ProjTvdAtBit(E412,F412,G412,H412,D412,W412,X412))</f>
        <v/>
      </c>
      <c r="W412" s="317" t="str">
        <f>IF(E412="","",ProjIncAtBit(F412,J412,C412,M412,AJ412,AK412,AI412,$U$13:$U$505))</f>
        <v/>
      </c>
      <c r="X412" s="412" t="str">
        <f>IF(E412="","",ProjAzmAtBit(F412,G412,J412,C412,M412,AJ412,AK412,N412,O412,AI412,$U$13:$U$505))</f>
        <v/>
      </c>
      <c r="Y412" s="569"/>
      <c r="Z412" s="571"/>
      <c r="AA412" s="478" t="str">
        <f t="shared" si="146"/>
        <v/>
      </c>
      <c r="AB412" s="479" t="str">
        <f t="shared" si="147"/>
        <v/>
      </c>
      <c r="AC412" s="466"/>
      <c r="AD412" s="471"/>
      <c r="AE412" s="473"/>
      <c r="AI412" s="201" t="str">
        <f>IF(E412="","",ProjRollingMotorOut($Q$13:Q412,$M$13:M412))</f>
        <v/>
      </c>
      <c r="AJ412" s="409">
        <f>IF(OR(E412="",D412=""),0,ProjSlideMetersBetween(E412,D412,$R$13:$R$505,$S$13:$S$505,$U$13:$U$505))</f>
        <v>0</v>
      </c>
      <c r="AK412" s="409" t="str">
        <f>IF(U412="","",ProjParseTF(U412))</f>
        <v/>
      </c>
      <c r="AL412" s="213" t="str">
        <f>IF(E412="","",ProjCumN(AL411,E411,F411,G411,E412,F412,G412,FALSE))</f>
        <v/>
      </c>
      <c r="AM412" s="304" t="str">
        <f>IF(E412="","",ProjCumE(AM411,E411,F411,G411,E412,F412,G412,FALSE))</f>
        <v/>
      </c>
      <c r="AN412" s="303" t="str">
        <f t="shared" si="148"/>
        <v/>
      </c>
      <c r="AO412" s="303" t="str">
        <f>IF(E412="","",ProjActiveTargetMdEx(D412,W412,V412,ProjTargets_MD,ProjTargets_INC,ProjTargets_AZM,ProjTargets_TVD,F412,H412))</f>
        <v/>
      </c>
      <c r="AP412" s="201" t="str">
        <f>IF(OR(E412="",E412&lt;$U$2),"",ProjBitN(E412,F412,G412,AL412,D412,W412,X412))</f>
        <v/>
      </c>
      <c r="AQ412" s="201" t="str">
        <f>IF(OR(E412="",E412&lt;$U$2),"",ProjBitE(E412,F412,G412,AM412,D412,W412,X412))</f>
        <v/>
      </c>
      <c r="AR412" s="201" t="str">
        <f t="shared" si="149"/>
        <v/>
      </c>
      <c r="AS412" s="201" t="str">
        <f t="shared" si="150"/>
        <v/>
      </c>
      <c r="AT412" s="201" t="str">
        <f t="shared" si="151"/>
        <v/>
      </c>
    </row>
    <row r="413" spans="2:46" ht="15" customHeight="1" thickBot="1" x14ac:dyDescent="0.35">
      <c r="B413" s="202" t="str">
        <f t="shared" si="131"/>
        <v/>
      </c>
      <c r="C413" s="308" t="str">
        <f t="shared" si="132"/>
        <v/>
      </c>
      <c r="D413" s="27"/>
      <c r="E413" s="309" t="str">
        <f t="shared" si="133"/>
        <v/>
      </c>
      <c r="F413" s="9"/>
      <c r="G413" s="9"/>
      <c r="H413" s="310" t="str">
        <f t="shared" si="134"/>
        <v/>
      </c>
      <c r="I413" s="310" t="str">
        <f t="shared" si="135"/>
        <v xml:space="preserve">  </v>
      </c>
      <c r="J413" s="311" t="str">
        <f t="shared" si="136"/>
        <v/>
      </c>
      <c r="K413" s="312" t="str">
        <f t="shared" si="137"/>
        <v xml:space="preserve"> </v>
      </c>
      <c r="L413" s="312" t="str">
        <f t="shared" si="138"/>
        <v/>
      </c>
      <c r="M413" s="312" t="str">
        <f t="shared" si="139"/>
        <v/>
      </c>
      <c r="N413" s="313" t="str">
        <f t="shared" si="140"/>
        <v/>
      </c>
      <c r="O413" s="314" t="str">
        <f t="shared" si="141"/>
        <v/>
      </c>
      <c r="P413" s="315" t="str">
        <f t="shared" si="142"/>
        <v/>
      </c>
      <c r="Q413" s="316" t="str">
        <f t="shared" si="143"/>
        <v/>
      </c>
      <c r="R413" s="10" t="str">
        <f t="shared" si="144"/>
        <v/>
      </c>
      <c r="S413" s="310" t="str">
        <f t="shared" si="145"/>
        <v/>
      </c>
      <c r="T413" s="9"/>
      <c r="U413" s="8"/>
      <c r="V413" s="197" t="str">
        <f>IF(E413="","",ProjTvdAtBit(E413,F413,G413,H413,D413,W413,X413))</f>
        <v/>
      </c>
      <c r="W413" s="317" t="str">
        <f>IF(E413="","",ProjIncAtBit(F413,J413,C413,M413,AJ413,AK413,AI413,$U$13:$U$505))</f>
        <v/>
      </c>
      <c r="X413" s="412" t="str">
        <f>IF(E413="","",ProjAzmAtBit(F413,G413,J413,C413,M413,AJ413,AK413,N413,O413,AI413,$U$13:$U$505))</f>
        <v/>
      </c>
      <c r="Y413" s="569"/>
      <c r="Z413" s="571"/>
      <c r="AA413" s="478" t="str">
        <f t="shared" si="146"/>
        <v/>
      </c>
      <c r="AB413" s="479" t="str">
        <f t="shared" si="147"/>
        <v/>
      </c>
      <c r="AC413" s="466"/>
      <c r="AD413" s="471"/>
      <c r="AE413" s="473"/>
      <c r="AI413" s="201" t="str">
        <f>IF(E413="","",ProjRollingMotorOut($Q$13:Q413,$M$13:M413))</f>
        <v/>
      </c>
      <c r="AJ413" s="409">
        <f>IF(OR(E413="",D413=""),0,ProjSlideMetersBetween(E413,D413,$R$13:$R$505,$S$13:$S$505,$U$13:$U$505))</f>
        <v>0</v>
      </c>
      <c r="AK413" s="409" t="str">
        <f>IF(U413="","",ProjParseTF(U413))</f>
        <v/>
      </c>
      <c r="AL413" s="213" t="str">
        <f>IF(E413="","",ProjCumN(AL412,E412,F412,G412,E413,F413,G413,FALSE))</f>
        <v/>
      </c>
      <c r="AM413" s="304" t="str">
        <f>IF(E413="","",ProjCumE(AM412,E412,F412,G412,E413,F413,G413,FALSE))</f>
        <v/>
      </c>
      <c r="AN413" s="303" t="str">
        <f t="shared" si="148"/>
        <v/>
      </c>
      <c r="AO413" s="303" t="str">
        <f>IF(E413="","",ProjActiveTargetMdEx(D413,W413,V413,ProjTargets_MD,ProjTargets_INC,ProjTargets_AZM,ProjTargets_TVD,F413,H413))</f>
        <v/>
      </c>
      <c r="AP413" s="201" t="str">
        <f>IF(OR(E413="",E413&lt;$U$2),"",ProjBitN(E413,F413,G413,AL413,D413,W413,X413))</f>
        <v/>
      </c>
      <c r="AQ413" s="201" t="str">
        <f>IF(OR(E413="",E413&lt;$U$2),"",ProjBitE(E413,F413,G413,AM413,D413,W413,X413))</f>
        <v/>
      </c>
      <c r="AR413" s="201" t="str">
        <f t="shared" si="149"/>
        <v/>
      </c>
      <c r="AS413" s="201" t="str">
        <f t="shared" si="150"/>
        <v/>
      </c>
      <c r="AT413" s="201" t="str">
        <f t="shared" si="151"/>
        <v/>
      </c>
    </row>
    <row r="414" spans="2:46" ht="15" customHeight="1" thickBot="1" x14ac:dyDescent="0.35">
      <c r="B414" s="202" t="str">
        <f t="shared" si="131"/>
        <v/>
      </c>
      <c r="C414" s="308" t="str">
        <f t="shared" si="132"/>
        <v/>
      </c>
      <c r="D414" s="27"/>
      <c r="E414" s="309" t="str">
        <f t="shared" si="133"/>
        <v/>
      </c>
      <c r="F414" s="9"/>
      <c r="G414" s="9"/>
      <c r="H414" s="310" t="str">
        <f t="shared" si="134"/>
        <v/>
      </c>
      <c r="I414" s="310" t="str">
        <f t="shared" si="135"/>
        <v xml:space="preserve">  </v>
      </c>
      <c r="J414" s="311" t="str">
        <f t="shared" si="136"/>
        <v/>
      </c>
      <c r="K414" s="312" t="str">
        <f t="shared" si="137"/>
        <v xml:space="preserve"> </v>
      </c>
      <c r="L414" s="312" t="str">
        <f t="shared" si="138"/>
        <v/>
      </c>
      <c r="M414" s="312" t="str">
        <f t="shared" si="139"/>
        <v/>
      </c>
      <c r="N414" s="313" t="str">
        <f t="shared" si="140"/>
        <v/>
      </c>
      <c r="O414" s="314" t="str">
        <f t="shared" si="141"/>
        <v/>
      </c>
      <c r="P414" s="315" t="str">
        <f t="shared" si="142"/>
        <v/>
      </c>
      <c r="Q414" s="316" t="str">
        <f t="shared" si="143"/>
        <v/>
      </c>
      <c r="R414" s="10" t="str">
        <f t="shared" si="144"/>
        <v/>
      </c>
      <c r="S414" s="310" t="str">
        <f t="shared" si="145"/>
        <v/>
      </c>
      <c r="T414" s="9"/>
      <c r="U414" s="8"/>
      <c r="V414" s="197" t="str">
        <f>IF(E414="","",ProjTvdAtBit(E414,F414,G414,H414,D414,W414,X414))</f>
        <v/>
      </c>
      <c r="W414" s="317" t="str">
        <f>IF(E414="","",ProjIncAtBit(F414,J414,C414,M414,AJ414,AK414,AI414,$U$13:$U$505))</f>
        <v/>
      </c>
      <c r="X414" s="412" t="str">
        <f>IF(E414="","",ProjAzmAtBit(F414,G414,J414,C414,M414,AJ414,AK414,N414,O414,AI414,$U$13:$U$505))</f>
        <v/>
      </c>
      <c r="Y414" s="569"/>
      <c r="Z414" s="571"/>
      <c r="AA414" s="478" t="str">
        <f t="shared" si="146"/>
        <v/>
      </c>
      <c r="AB414" s="479" t="str">
        <f t="shared" si="147"/>
        <v/>
      </c>
      <c r="AC414" s="466"/>
      <c r="AD414" s="471"/>
      <c r="AE414" s="473"/>
      <c r="AI414" s="201" t="str">
        <f>IF(E414="","",ProjRollingMotorOut($Q$13:Q414,$M$13:M414))</f>
        <v/>
      </c>
      <c r="AJ414" s="409">
        <f>IF(OR(E414="",D414=""),0,ProjSlideMetersBetween(E414,D414,$R$13:$R$505,$S$13:$S$505,$U$13:$U$505))</f>
        <v>0</v>
      </c>
      <c r="AK414" s="409" t="str">
        <f>IF(U414="","",ProjParseTF(U414))</f>
        <v/>
      </c>
      <c r="AL414" s="213" t="str">
        <f>IF(E414="","",ProjCumN(AL413,E413,F413,G413,E414,F414,G414,FALSE))</f>
        <v/>
      </c>
      <c r="AM414" s="304" t="str">
        <f>IF(E414="","",ProjCumE(AM413,E413,F413,G413,E414,F414,G414,FALSE))</f>
        <v/>
      </c>
      <c r="AN414" s="303" t="str">
        <f t="shared" si="148"/>
        <v/>
      </c>
      <c r="AO414" s="303" t="str">
        <f>IF(E414="","",ProjActiveTargetMdEx(D414,W414,V414,ProjTargets_MD,ProjTargets_INC,ProjTargets_AZM,ProjTargets_TVD,F414,H414))</f>
        <v/>
      </c>
      <c r="AP414" s="201" t="str">
        <f>IF(OR(E414="",E414&lt;$U$2),"",ProjBitN(E414,F414,G414,AL414,D414,W414,X414))</f>
        <v/>
      </c>
      <c r="AQ414" s="201" t="str">
        <f>IF(OR(E414="",E414&lt;$U$2),"",ProjBitE(E414,F414,G414,AM414,D414,W414,X414))</f>
        <v/>
      </c>
      <c r="AR414" s="201" t="str">
        <f t="shared" si="149"/>
        <v/>
      </c>
      <c r="AS414" s="201" t="str">
        <f t="shared" si="150"/>
        <v/>
      </c>
      <c r="AT414" s="201" t="str">
        <f t="shared" si="151"/>
        <v/>
      </c>
    </row>
    <row r="415" spans="2:46" ht="15" customHeight="1" thickBot="1" x14ac:dyDescent="0.35">
      <c r="B415" s="202" t="str">
        <f t="shared" si="131"/>
        <v/>
      </c>
      <c r="C415" s="308" t="str">
        <f t="shared" si="132"/>
        <v/>
      </c>
      <c r="D415" s="27"/>
      <c r="E415" s="309" t="str">
        <f t="shared" si="133"/>
        <v/>
      </c>
      <c r="F415" s="9"/>
      <c r="G415" s="9"/>
      <c r="H415" s="310" t="str">
        <f t="shared" si="134"/>
        <v/>
      </c>
      <c r="I415" s="310" t="str">
        <f t="shared" si="135"/>
        <v xml:space="preserve">  </v>
      </c>
      <c r="J415" s="311" t="str">
        <f t="shared" si="136"/>
        <v/>
      </c>
      <c r="K415" s="312" t="str">
        <f t="shared" si="137"/>
        <v xml:space="preserve"> </v>
      </c>
      <c r="L415" s="312" t="str">
        <f t="shared" si="138"/>
        <v/>
      </c>
      <c r="M415" s="312" t="str">
        <f t="shared" si="139"/>
        <v/>
      </c>
      <c r="N415" s="313" t="str">
        <f t="shared" si="140"/>
        <v/>
      </c>
      <c r="O415" s="314" t="str">
        <f t="shared" si="141"/>
        <v/>
      </c>
      <c r="P415" s="315" t="str">
        <f t="shared" si="142"/>
        <v/>
      </c>
      <c r="Q415" s="316" t="str">
        <f t="shared" si="143"/>
        <v/>
      </c>
      <c r="R415" s="10" t="str">
        <f t="shared" si="144"/>
        <v/>
      </c>
      <c r="S415" s="310" t="str">
        <f t="shared" si="145"/>
        <v/>
      </c>
      <c r="T415" s="9"/>
      <c r="U415" s="8"/>
      <c r="V415" s="197" t="str">
        <f>IF(E415="","",ProjTvdAtBit(E415,F415,G415,H415,D415,W415,X415))</f>
        <v/>
      </c>
      <c r="W415" s="317" t="str">
        <f>IF(E415="","",ProjIncAtBit(F415,J415,C415,M415,AJ415,AK415,AI415,$U$13:$U$505))</f>
        <v/>
      </c>
      <c r="X415" s="412" t="str">
        <f>IF(E415="","",ProjAzmAtBit(F415,G415,J415,C415,M415,AJ415,AK415,N415,O415,AI415,$U$13:$U$505))</f>
        <v/>
      </c>
      <c r="Y415" s="569"/>
      <c r="Z415" s="571"/>
      <c r="AA415" s="478" t="str">
        <f t="shared" si="146"/>
        <v/>
      </c>
      <c r="AB415" s="479" t="str">
        <f t="shared" si="147"/>
        <v/>
      </c>
      <c r="AC415" s="466"/>
      <c r="AD415" s="471"/>
      <c r="AE415" s="473"/>
      <c r="AI415" s="201" t="str">
        <f>IF(E415="","",ProjRollingMotorOut($Q$13:Q415,$M$13:M415))</f>
        <v/>
      </c>
      <c r="AJ415" s="409">
        <f>IF(OR(E415="",D415=""),0,ProjSlideMetersBetween(E415,D415,$R$13:$R$505,$S$13:$S$505,$U$13:$U$505))</f>
        <v>0</v>
      </c>
      <c r="AK415" s="409" t="str">
        <f>IF(U415="","",ProjParseTF(U415))</f>
        <v/>
      </c>
      <c r="AL415" s="213" t="str">
        <f>IF(E415="","",ProjCumN(AL414,E414,F414,G414,E415,F415,G415,FALSE))</f>
        <v/>
      </c>
      <c r="AM415" s="304" t="str">
        <f>IF(E415="","",ProjCumE(AM414,E414,F414,G414,E415,F415,G415,FALSE))</f>
        <v/>
      </c>
      <c r="AN415" s="303" t="str">
        <f t="shared" si="148"/>
        <v/>
      </c>
      <c r="AO415" s="303" t="str">
        <f>IF(E415="","",ProjActiveTargetMdEx(D415,W415,V415,ProjTargets_MD,ProjTargets_INC,ProjTargets_AZM,ProjTargets_TVD,F415,H415))</f>
        <v/>
      </c>
      <c r="AP415" s="201" t="str">
        <f>IF(OR(E415="",E415&lt;$U$2),"",ProjBitN(E415,F415,G415,AL415,D415,W415,X415))</f>
        <v/>
      </c>
      <c r="AQ415" s="201" t="str">
        <f>IF(OR(E415="",E415&lt;$U$2),"",ProjBitE(E415,F415,G415,AM415,D415,W415,X415))</f>
        <v/>
      </c>
      <c r="AR415" s="201" t="str">
        <f t="shared" si="149"/>
        <v/>
      </c>
      <c r="AS415" s="201" t="str">
        <f t="shared" si="150"/>
        <v/>
      </c>
      <c r="AT415" s="201" t="str">
        <f t="shared" si="151"/>
        <v/>
      </c>
    </row>
    <row r="416" spans="2:46" ht="15" customHeight="1" thickBot="1" x14ac:dyDescent="0.35">
      <c r="B416" s="202" t="str">
        <f t="shared" si="131"/>
        <v/>
      </c>
      <c r="C416" s="308" t="str">
        <f t="shared" si="132"/>
        <v/>
      </c>
      <c r="D416" s="27"/>
      <c r="E416" s="309" t="str">
        <f t="shared" si="133"/>
        <v/>
      </c>
      <c r="F416" s="9"/>
      <c r="G416" s="9"/>
      <c r="H416" s="310" t="str">
        <f t="shared" si="134"/>
        <v/>
      </c>
      <c r="I416" s="310" t="str">
        <f t="shared" si="135"/>
        <v xml:space="preserve">  </v>
      </c>
      <c r="J416" s="311" t="str">
        <f t="shared" si="136"/>
        <v/>
      </c>
      <c r="K416" s="312" t="str">
        <f t="shared" si="137"/>
        <v xml:space="preserve"> </v>
      </c>
      <c r="L416" s="312" t="str">
        <f t="shared" si="138"/>
        <v/>
      </c>
      <c r="M416" s="312" t="str">
        <f t="shared" si="139"/>
        <v/>
      </c>
      <c r="N416" s="313" t="str">
        <f t="shared" si="140"/>
        <v/>
      </c>
      <c r="O416" s="314" t="str">
        <f t="shared" si="141"/>
        <v/>
      </c>
      <c r="P416" s="315" t="str">
        <f t="shared" si="142"/>
        <v/>
      </c>
      <c r="Q416" s="316" t="str">
        <f t="shared" si="143"/>
        <v/>
      </c>
      <c r="R416" s="10" t="str">
        <f t="shared" si="144"/>
        <v/>
      </c>
      <c r="S416" s="310" t="str">
        <f t="shared" si="145"/>
        <v/>
      </c>
      <c r="T416" s="9"/>
      <c r="U416" s="8"/>
      <c r="V416" s="197" t="str">
        <f>IF(E416="","",ProjTvdAtBit(E416,F416,G416,H416,D416,W416,X416))</f>
        <v/>
      </c>
      <c r="W416" s="317" t="str">
        <f>IF(E416="","",ProjIncAtBit(F416,J416,C416,M416,AJ416,AK416,AI416,$U$13:$U$505))</f>
        <v/>
      </c>
      <c r="X416" s="412" t="str">
        <f>IF(E416="","",ProjAzmAtBit(F416,G416,J416,C416,M416,AJ416,AK416,N416,O416,AI416,$U$13:$U$505))</f>
        <v/>
      </c>
      <c r="Y416" s="569"/>
      <c r="Z416" s="571"/>
      <c r="AA416" s="478" t="str">
        <f t="shared" si="146"/>
        <v/>
      </c>
      <c r="AB416" s="479" t="str">
        <f t="shared" si="147"/>
        <v/>
      </c>
      <c r="AC416" s="466"/>
      <c r="AD416" s="471"/>
      <c r="AE416" s="473"/>
      <c r="AI416" s="201" t="str">
        <f>IF(E416="","",ProjRollingMotorOut($Q$13:Q416,$M$13:M416))</f>
        <v/>
      </c>
      <c r="AJ416" s="409">
        <f>IF(OR(E416="",D416=""),0,ProjSlideMetersBetween(E416,D416,$R$13:$R$505,$S$13:$S$505,$U$13:$U$505))</f>
        <v>0</v>
      </c>
      <c r="AK416" s="409" t="str">
        <f>IF(U416="","",ProjParseTF(U416))</f>
        <v/>
      </c>
      <c r="AL416" s="213" t="str">
        <f>IF(E416="","",ProjCumN(AL415,E415,F415,G415,E416,F416,G416,FALSE))</f>
        <v/>
      </c>
      <c r="AM416" s="304" t="str">
        <f>IF(E416="","",ProjCumE(AM415,E415,F415,G415,E416,F416,G416,FALSE))</f>
        <v/>
      </c>
      <c r="AN416" s="303" t="str">
        <f t="shared" si="148"/>
        <v/>
      </c>
      <c r="AO416" s="303" t="str">
        <f>IF(E416="","",ProjActiveTargetMdEx(D416,W416,V416,ProjTargets_MD,ProjTargets_INC,ProjTargets_AZM,ProjTargets_TVD,F416,H416))</f>
        <v/>
      </c>
      <c r="AP416" s="201" t="str">
        <f>IF(OR(E416="",E416&lt;$U$2),"",ProjBitN(E416,F416,G416,AL416,D416,W416,X416))</f>
        <v/>
      </c>
      <c r="AQ416" s="201" t="str">
        <f>IF(OR(E416="",E416&lt;$U$2),"",ProjBitE(E416,F416,G416,AM416,D416,W416,X416))</f>
        <v/>
      </c>
      <c r="AR416" s="201" t="str">
        <f t="shared" si="149"/>
        <v/>
      </c>
      <c r="AS416" s="201" t="str">
        <f t="shared" si="150"/>
        <v/>
      </c>
      <c r="AT416" s="201" t="str">
        <f t="shared" si="151"/>
        <v/>
      </c>
    </row>
    <row r="417" spans="2:46" ht="15" customHeight="1" thickBot="1" x14ac:dyDescent="0.35">
      <c r="B417" s="202" t="str">
        <f t="shared" si="131"/>
        <v/>
      </c>
      <c r="C417" s="308" t="str">
        <f t="shared" si="132"/>
        <v/>
      </c>
      <c r="D417" s="27"/>
      <c r="E417" s="309" t="str">
        <f t="shared" si="133"/>
        <v/>
      </c>
      <c r="F417" s="9"/>
      <c r="G417" s="9"/>
      <c r="H417" s="310" t="str">
        <f t="shared" si="134"/>
        <v/>
      </c>
      <c r="I417" s="310" t="str">
        <f t="shared" si="135"/>
        <v xml:space="preserve">  </v>
      </c>
      <c r="J417" s="311" t="str">
        <f t="shared" si="136"/>
        <v/>
      </c>
      <c r="K417" s="312" t="str">
        <f t="shared" si="137"/>
        <v xml:space="preserve"> </v>
      </c>
      <c r="L417" s="312" t="str">
        <f t="shared" si="138"/>
        <v/>
      </c>
      <c r="M417" s="312" t="str">
        <f t="shared" si="139"/>
        <v/>
      </c>
      <c r="N417" s="313" t="str">
        <f t="shared" si="140"/>
        <v/>
      </c>
      <c r="O417" s="314" t="str">
        <f t="shared" si="141"/>
        <v/>
      </c>
      <c r="P417" s="315" t="str">
        <f t="shared" si="142"/>
        <v/>
      </c>
      <c r="Q417" s="316" t="str">
        <f t="shared" si="143"/>
        <v/>
      </c>
      <c r="R417" s="10" t="str">
        <f t="shared" si="144"/>
        <v/>
      </c>
      <c r="S417" s="310" t="str">
        <f t="shared" si="145"/>
        <v/>
      </c>
      <c r="T417" s="9"/>
      <c r="U417" s="8"/>
      <c r="V417" s="197" t="str">
        <f>IF(E417="","",ProjTvdAtBit(E417,F417,G417,H417,D417,W417,X417))</f>
        <v/>
      </c>
      <c r="W417" s="317" t="str">
        <f>IF(E417="","",ProjIncAtBit(F417,J417,C417,M417,AJ417,AK417,AI417,$U$13:$U$505))</f>
        <v/>
      </c>
      <c r="X417" s="412" t="str">
        <f>IF(E417="","",ProjAzmAtBit(F417,G417,J417,C417,M417,AJ417,AK417,N417,O417,AI417,$U$13:$U$505))</f>
        <v/>
      </c>
      <c r="Y417" s="569"/>
      <c r="Z417" s="571"/>
      <c r="AA417" s="478" t="str">
        <f t="shared" si="146"/>
        <v/>
      </c>
      <c r="AB417" s="479" t="str">
        <f t="shared" si="147"/>
        <v/>
      </c>
      <c r="AC417" s="466"/>
      <c r="AD417" s="471"/>
      <c r="AE417" s="473"/>
      <c r="AI417" s="201" t="str">
        <f>IF(E417="","",ProjRollingMotorOut($Q$13:Q417,$M$13:M417))</f>
        <v/>
      </c>
      <c r="AJ417" s="409">
        <f>IF(OR(E417="",D417=""),0,ProjSlideMetersBetween(E417,D417,$R$13:$R$505,$S$13:$S$505,$U$13:$U$505))</f>
        <v>0</v>
      </c>
      <c r="AK417" s="409" t="str">
        <f>IF(U417="","",ProjParseTF(U417))</f>
        <v/>
      </c>
      <c r="AL417" s="213" t="str">
        <f>IF(E417="","",ProjCumN(AL416,E416,F416,G416,E417,F417,G417,FALSE))</f>
        <v/>
      </c>
      <c r="AM417" s="304" t="str">
        <f>IF(E417="","",ProjCumE(AM416,E416,F416,G416,E417,F417,G417,FALSE))</f>
        <v/>
      </c>
      <c r="AN417" s="303" t="str">
        <f t="shared" si="148"/>
        <v/>
      </c>
      <c r="AO417" s="303" t="str">
        <f>IF(E417="","",ProjActiveTargetMdEx(D417,W417,V417,ProjTargets_MD,ProjTargets_INC,ProjTargets_AZM,ProjTargets_TVD,F417,H417))</f>
        <v/>
      </c>
      <c r="AP417" s="201" t="str">
        <f>IF(OR(E417="",E417&lt;$U$2),"",ProjBitN(E417,F417,G417,AL417,D417,W417,X417))</f>
        <v/>
      </c>
      <c r="AQ417" s="201" t="str">
        <f>IF(OR(E417="",E417&lt;$U$2),"",ProjBitE(E417,F417,G417,AM417,D417,W417,X417))</f>
        <v/>
      </c>
      <c r="AR417" s="201" t="str">
        <f t="shared" si="149"/>
        <v/>
      </c>
      <c r="AS417" s="201" t="str">
        <f t="shared" si="150"/>
        <v/>
      </c>
      <c r="AT417" s="201" t="str">
        <f t="shared" si="151"/>
        <v/>
      </c>
    </row>
    <row r="418" spans="2:46" ht="15" customHeight="1" thickBot="1" x14ac:dyDescent="0.35">
      <c r="B418" s="202" t="str">
        <f t="shared" si="131"/>
        <v/>
      </c>
      <c r="C418" s="308" t="str">
        <f t="shared" si="132"/>
        <v/>
      </c>
      <c r="D418" s="27"/>
      <c r="E418" s="309" t="str">
        <f t="shared" si="133"/>
        <v/>
      </c>
      <c r="F418" s="9"/>
      <c r="G418" s="9"/>
      <c r="H418" s="310" t="str">
        <f t="shared" si="134"/>
        <v/>
      </c>
      <c r="I418" s="310" t="str">
        <f t="shared" si="135"/>
        <v xml:space="preserve">  </v>
      </c>
      <c r="J418" s="311" t="str">
        <f t="shared" si="136"/>
        <v/>
      </c>
      <c r="K418" s="312" t="str">
        <f t="shared" si="137"/>
        <v xml:space="preserve"> </v>
      </c>
      <c r="L418" s="312" t="str">
        <f t="shared" si="138"/>
        <v/>
      </c>
      <c r="M418" s="312" t="str">
        <f t="shared" si="139"/>
        <v/>
      </c>
      <c r="N418" s="313" t="str">
        <f t="shared" si="140"/>
        <v/>
      </c>
      <c r="O418" s="314" t="str">
        <f t="shared" si="141"/>
        <v/>
      </c>
      <c r="P418" s="315" t="str">
        <f t="shared" si="142"/>
        <v/>
      </c>
      <c r="Q418" s="316" t="str">
        <f t="shared" si="143"/>
        <v/>
      </c>
      <c r="R418" s="10" t="str">
        <f t="shared" si="144"/>
        <v/>
      </c>
      <c r="S418" s="310" t="str">
        <f t="shared" si="145"/>
        <v/>
      </c>
      <c r="T418" s="9"/>
      <c r="U418" s="8"/>
      <c r="V418" s="197" t="str">
        <f>IF(E418="","",ProjTvdAtBit(E418,F418,G418,H418,D418,W418,X418))</f>
        <v/>
      </c>
      <c r="W418" s="317" t="str">
        <f>IF(E418="","",ProjIncAtBit(F418,J418,C418,M418,AJ418,AK418,AI418,$U$13:$U$505))</f>
        <v/>
      </c>
      <c r="X418" s="412" t="str">
        <f>IF(E418="","",ProjAzmAtBit(F418,G418,J418,C418,M418,AJ418,AK418,N418,O418,AI418,$U$13:$U$505))</f>
        <v/>
      </c>
      <c r="Y418" s="569"/>
      <c r="Z418" s="571"/>
      <c r="AA418" s="478" t="str">
        <f t="shared" si="146"/>
        <v/>
      </c>
      <c r="AB418" s="479" t="str">
        <f t="shared" si="147"/>
        <v/>
      </c>
      <c r="AC418" s="466"/>
      <c r="AD418" s="471"/>
      <c r="AE418" s="473"/>
      <c r="AI418" s="201" t="str">
        <f>IF(E418="","",ProjRollingMotorOut($Q$13:Q418,$M$13:M418))</f>
        <v/>
      </c>
      <c r="AJ418" s="409">
        <f>IF(OR(E418="",D418=""),0,ProjSlideMetersBetween(E418,D418,$R$13:$R$505,$S$13:$S$505,$U$13:$U$505))</f>
        <v>0</v>
      </c>
      <c r="AK418" s="409" t="str">
        <f>IF(U418="","",ProjParseTF(U418))</f>
        <v/>
      </c>
      <c r="AL418" s="213" t="str">
        <f>IF(E418="","",ProjCumN(AL417,E417,F417,G417,E418,F418,G418,FALSE))</f>
        <v/>
      </c>
      <c r="AM418" s="304" t="str">
        <f>IF(E418="","",ProjCumE(AM417,E417,F417,G417,E418,F418,G418,FALSE))</f>
        <v/>
      </c>
      <c r="AN418" s="303" t="str">
        <f t="shared" si="148"/>
        <v/>
      </c>
      <c r="AO418" s="303" t="str">
        <f>IF(E418="","",ProjActiveTargetMdEx(D418,W418,V418,ProjTargets_MD,ProjTargets_INC,ProjTargets_AZM,ProjTargets_TVD,F418,H418))</f>
        <v/>
      </c>
      <c r="AP418" s="201" t="str">
        <f>IF(OR(E418="",E418&lt;$U$2),"",ProjBitN(E418,F418,G418,AL418,D418,W418,X418))</f>
        <v/>
      </c>
      <c r="AQ418" s="201" t="str">
        <f>IF(OR(E418="",E418&lt;$U$2),"",ProjBitE(E418,F418,G418,AM418,D418,W418,X418))</f>
        <v/>
      </c>
      <c r="AR418" s="201" t="str">
        <f t="shared" si="149"/>
        <v/>
      </c>
      <c r="AS418" s="201" t="str">
        <f t="shared" si="150"/>
        <v/>
      </c>
      <c r="AT418" s="201" t="str">
        <f t="shared" si="151"/>
        <v/>
      </c>
    </row>
    <row r="419" spans="2:46" ht="15" customHeight="1" thickBot="1" x14ac:dyDescent="0.35">
      <c r="B419" s="202" t="str">
        <f t="shared" si="131"/>
        <v/>
      </c>
      <c r="C419" s="308" t="str">
        <f t="shared" si="132"/>
        <v/>
      </c>
      <c r="D419" s="27"/>
      <c r="E419" s="309" t="str">
        <f t="shared" si="133"/>
        <v/>
      </c>
      <c r="F419" s="9"/>
      <c r="G419" s="9"/>
      <c r="H419" s="310" t="str">
        <f t="shared" si="134"/>
        <v/>
      </c>
      <c r="I419" s="310" t="str">
        <f t="shared" si="135"/>
        <v xml:space="preserve">  </v>
      </c>
      <c r="J419" s="311" t="str">
        <f t="shared" si="136"/>
        <v/>
      </c>
      <c r="K419" s="312" t="str">
        <f t="shared" si="137"/>
        <v xml:space="preserve"> </v>
      </c>
      <c r="L419" s="312" t="str">
        <f t="shared" si="138"/>
        <v/>
      </c>
      <c r="M419" s="312" t="str">
        <f t="shared" si="139"/>
        <v/>
      </c>
      <c r="N419" s="313" t="str">
        <f t="shared" si="140"/>
        <v/>
      </c>
      <c r="O419" s="314" t="str">
        <f t="shared" si="141"/>
        <v/>
      </c>
      <c r="P419" s="315" t="str">
        <f t="shared" si="142"/>
        <v/>
      </c>
      <c r="Q419" s="316" t="str">
        <f t="shared" si="143"/>
        <v/>
      </c>
      <c r="R419" s="10" t="str">
        <f t="shared" si="144"/>
        <v/>
      </c>
      <c r="S419" s="310" t="str">
        <f t="shared" si="145"/>
        <v/>
      </c>
      <c r="T419" s="9"/>
      <c r="U419" s="8"/>
      <c r="V419" s="197" t="str">
        <f>IF(E419="","",ProjTvdAtBit(E419,F419,G419,H419,D419,W419,X419))</f>
        <v/>
      </c>
      <c r="W419" s="317" t="str">
        <f>IF(E419="","",ProjIncAtBit(F419,J419,C419,M419,AJ419,AK419,AI419,$U$13:$U$505))</f>
        <v/>
      </c>
      <c r="X419" s="412" t="str">
        <f>IF(E419="","",ProjAzmAtBit(F419,G419,J419,C419,M419,AJ419,AK419,N419,O419,AI419,$U$13:$U$505))</f>
        <v/>
      </c>
      <c r="Y419" s="569"/>
      <c r="Z419" s="571"/>
      <c r="AA419" s="478" t="str">
        <f t="shared" si="146"/>
        <v/>
      </c>
      <c r="AB419" s="479" t="str">
        <f t="shared" si="147"/>
        <v/>
      </c>
      <c r="AC419" s="466"/>
      <c r="AD419" s="471"/>
      <c r="AE419" s="473"/>
      <c r="AI419" s="201" t="str">
        <f>IF(E419="","",ProjRollingMotorOut($Q$13:Q419,$M$13:M419))</f>
        <v/>
      </c>
      <c r="AJ419" s="409">
        <f>IF(OR(E419="",D419=""),0,ProjSlideMetersBetween(E419,D419,$R$13:$R$505,$S$13:$S$505,$U$13:$U$505))</f>
        <v>0</v>
      </c>
      <c r="AK419" s="409" t="str">
        <f>IF(U419="","",ProjParseTF(U419))</f>
        <v/>
      </c>
      <c r="AL419" s="213" t="str">
        <f>IF(E419="","",ProjCumN(AL418,E418,F418,G418,E419,F419,G419,FALSE))</f>
        <v/>
      </c>
      <c r="AM419" s="304" t="str">
        <f>IF(E419="","",ProjCumE(AM418,E418,F418,G418,E419,F419,G419,FALSE))</f>
        <v/>
      </c>
      <c r="AN419" s="303" t="str">
        <f t="shared" si="148"/>
        <v/>
      </c>
      <c r="AO419" s="303" t="str">
        <f>IF(E419="","",ProjActiveTargetMdEx(D419,W419,V419,ProjTargets_MD,ProjTargets_INC,ProjTargets_AZM,ProjTargets_TVD,F419,H419))</f>
        <v/>
      </c>
      <c r="AP419" s="201" t="str">
        <f>IF(OR(E419="",E419&lt;$U$2),"",ProjBitN(E419,F419,G419,AL419,D419,W419,X419))</f>
        <v/>
      </c>
      <c r="AQ419" s="201" t="str">
        <f>IF(OR(E419="",E419&lt;$U$2),"",ProjBitE(E419,F419,G419,AM419,D419,W419,X419))</f>
        <v/>
      </c>
      <c r="AR419" s="201" t="str">
        <f t="shared" si="149"/>
        <v/>
      </c>
      <c r="AS419" s="201" t="str">
        <f t="shared" si="150"/>
        <v/>
      </c>
      <c r="AT419" s="201" t="str">
        <f t="shared" si="151"/>
        <v/>
      </c>
    </row>
    <row r="420" spans="2:46" ht="15" customHeight="1" thickBot="1" x14ac:dyDescent="0.35">
      <c r="B420" s="202" t="str">
        <f t="shared" si="131"/>
        <v/>
      </c>
      <c r="C420" s="308" t="str">
        <f t="shared" si="132"/>
        <v/>
      </c>
      <c r="D420" s="27"/>
      <c r="E420" s="309" t="str">
        <f t="shared" si="133"/>
        <v/>
      </c>
      <c r="F420" s="9"/>
      <c r="G420" s="9"/>
      <c r="H420" s="310" t="str">
        <f t="shared" si="134"/>
        <v/>
      </c>
      <c r="I420" s="310" t="str">
        <f t="shared" si="135"/>
        <v xml:space="preserve">  </v>
      </c>
      <c r="J420" s="311" t="str">
        <f t="shared" si="136"/>
        <v/>
      </c>
      <c r="K420" s="312" t="str">
        <f t="shared" si="137"/>
        <v xml:space="preserve"> </v>
      </c>
      <c r="L420" s="312" t="str">
        <f t="shared" si="138"/>
        <v/>
      </c>
      <c r="M420" s="312" t="str">
        <f t="shared" si="139"/>
        <v/>
      </c>
      <c r="N420" s="313" t="str">
        <f t="shared" si="140"/>
        <v/>
      </c>
      <c r="O420" s="314" t="str">
        <f t="shared" si="141"/>
        <v/>
      </c>
      <c r="P420" s="315" t="str">
        <f t="shared" si="142"/>
        <v/>
      </c>
      <c r="Q420" s="316" t="str">
        <f t="shared" si="143"/>
        <v/>
      </c>
      <c r="R420" s="10" t="str">
        <f t="shared" si="144"/>
        <v/>
      </c>
      <c r="S420" s="310" t="str">
        <f t="shared" si="145"/>
        <v/>
      </c>
      <c r="T420" s="9"/>
      <c r="U420" s="8"/>
      <c r="V420" s="197" t="str">
        <f>IF(E420="","",ProjTvdAtBit(E420,F420,G420,H420,D420,W420,X420))</f>
        <v/>
      </c>
      <c r="W420" s="317" t="str">
        <f>IF(E420="","",ProjIncAtBit(F420,J420,C420,M420,AJ420,AK420,AI420,$U$13:$U$505))</f>
        <v/>
      </c>
      <c r="X420" s="412" t="str">
        <f>IF(E420="","",ProjAzmAtBit(F420,G420,J420,C420,M420,AJ420,AK420,N420,O420,AI420,$U$13:$U$505))</f>
        <v/>
      </c>
      <c r="Y420" s="569"/>
      <c r="Z420" s="571"/>
      <c r="AA420" s="478" t="str">
        <f t="shared" si="146"/>
        <v/>
      </c>
      <c r="AB420" s="479" t="str">
        <f t="shared" si="147"/>
        <v/>
      </c>
      <c r="AC420" s="466"/>
      <c r="AD420" s="471"/>
      <c r="AE420" s="473"/>
      <c r="AI420" s="201" t="str">
        <f>IF(E420="","",ProjRollingMotorOut($Q$13:Q420,$M$13:M420))</f>
        <v/>
      </c>
      <c r="AJ420" s="409">
        <f>IF(OR(E420="",D420=""),0,ProjSlideMetersBetween(E420,D420,$R$13:$R$505,$S$13:$S$505,$U$13:$U$505))</f>
        <v>0</v>
      </c>
      <c r="AK420" s="409" t="str">
        <f>IF(U420="","",ProjParseTF(U420))</f>
        <v/>
      </c>
      <c r="AL420" s="213" t="str">
        <f>IF(E420="","",ProjCumN(AL419,E419,F419,G419,E420,F420,G420,FALSE))</f>
        <v/>
      </c>
      <c r="AM420" s="304" t="str">
        <f>IF(E420="","",ProjCumE(AM419,E419,F419,G419,E420,F420,G420,FALSE))</f>
        <v/>
      </c>
      <c r="AN420" s="303" t="str">
        <f t="shared" si="148"/>
        <v/>
      </c>
      <c r="AO420" s="303" t="str">
        <f>IF(E420="","",ProjActiveTargetMdEx(D420,W420,V420,ProjTargets_MD,ProjTargets_INC,ProjTargets_AZM,ProjTargets_TVD,F420,H420))</f>
        <v/>
      </c>
      <c r="AP420" s="201" t="str">
        <f>IF(OR(E420="",E420&lt;$U$2),"",ProjBitN(E420,F420,G420,AL420,D420,W420,X420))</f>
        <v/>
      </c>
      <c r="AQ420" s="201" t="str">
        <f>IF(OR(E420="",E420&lt;$U$2),"",ProjBitE(E420,F420,G420,AM420,D420,W420,X420))</f>
        <v/>
      </c>
      <c r="AR420" s="201" t="str">
        <f t="shared" si="149"/>
        <v/>
      </c>
      <c r="AS420" s="201" t="str">
        <f t="shared" si="150"/>
        <v/>
      </c>
      <c r="AT420" s="201" t="str">
        <f t="shared" si="151"/>
        <v/>
      </c>
    </row>
    <row r="421" spans="2:46" ht="15" customHeight="1" thickBot="1" x14ac:dyDescent="0.35">
      <c r="B421" s="202" t="str">
        <f t="shared" si="131"/>
        <v/>
      </c>
      <c r="C421" s="308" t="str">
        <f t="shared" si="132"/>
        <v/>
      </c>
      <c r="D421" s="27"/>
      <c r="E421" s="309" t="str">
        <f t="shared" si="133"/>
        <v/>
      </c>
      <c r="F421" s="9"/>
      <c r="G421" s="9"/>
      <c r="H421" s="310" t="str">
        <f t="shared" si="134"/>
        <v/>
      </c>
      <c r="I421" s="310" t="str">
        <f t="shared" si="135"/>
        <v xml:space="preserve">  </v>
      </c>
      <c r="J421" s="311" t="str">
        <f t="shared" si="136"/>
        <v/>
      </c>
      <c r="K421" s="312" t="str">
        <f t="shared" si="137"/>
        <v xml:space="preserve"> </v>
      </c>
      <c r="L421" s="312" t="str">
        <f t="shared" si="138"/>
        <v/>
      </c>
      <c r="M421" s="312" t="str">
        <f t="shared" si="139"/>
        <v/>
      </c>
      <c r="N421" s="313" t="str">
        <f t="shared" si="140"/>
        <v/>
      </c>
      <c r="O421" s="314" t="str">
        <f t="shared" si="141"/>
        <v/>
      </c>
      <c r="P421" s="315" t="str">
        <f t="shared" si="142"/>
        <v/>
      </c>
      <c r="Q421" s="316" t="str">
        <f t="shared" si="143"/>
        <v/>
      </c>
      <c r="R421" s="10" t="str">
        <f t="shared" si="144"/>
        <v/>
      </c>
      <c r="S421" s="310" t="str">
        <f t="shared" si="145"/>
        <v/>
      </c>
      <c r="T421" s="9"/>
      <c r="U421" s="8"/>
      <c r="V421" s="197" t="str">
        <f>IF(E421="","",ProjTvdAtBit(E421,F421,G421,H421,D421,W421,X421))</f>
        <v/>
      </c>
      <c r="W421" s="317" t="str">
        <f>IF(E421="","",ProjIncAtBit(F421,J421,C421,M421,AJ421,AK421,AI421,$U$13:$U$505))</f>
        <v/>
      </c>
      <c r="X421" s="412" t="str">
        <f>IF(E421="","",ProjAzmAtBit(F421,G421,J421,C421,M421,AJ421,AK421,N421,O421,AI421,$U$13:$U$505))</f>
        <v/>
      </c>
      <c r="Y421" s="569"/>
      <c r="Z421" s="571"/>
      <c r="AA421" s="478" t="str">
        <f t="shared" si="146"/>
        <v/>
      </c>
      <c r="AB421" s="479" t="str">
        <f t="shared" si="147"/>
        <v/>
      </c>
      <c r="AC421" s="466"/>
      <c r="AD421" s="471"/>
      <c r="AE421" s="473"/>
      <c r="AI421" s="201" t="str">
        <f>IF(E421="","",ProjRollingMotorOut($Q$13:Q421,$M$13:M421))</f>
        <v/>
      </c>
      <c r="AJ421" s="409">
        <f>IF(OR(E421="",D421=""),0,ProjSlideMetersBetween(E421,D421,$R$13:$R$505,$S$13:$S$505,$U$13:$U$505))</f>
        <v>0</v>
      </c>
      <c r="AK421" s="409" t="str">
        <f>IF(U421="","",ProjParseTF(U421))</f>
        <v/>
      </c>
      <c r="AL421" s="213" t="str">
        <f>IF(E421="","",ProjCumN(AL420,E420,F420,G420,E421,F421,G421,FALSE))</f>
        <v/>
      </c>
      <c r="AM421" s="304" t="str">
        <f>IF(E421="","",ProjCumE(AM420,E420,F420,G420,E421,F421,G421,FALSE))</f>
        <v/>
      </c>
      <c r="AN421" s="303" t="str">
        <f t="shared" si="148"/>
        <v/>
      </c>
      <c r="AO421" s="303" t="str">
        <f>IF(E421="","",ProjActiveTargetMdEx(D421,W421,V421,ProjTargets_MD,ProjTargets_INC,ProjTargets_AZM,ProjTargets_TVD,F421,H421))</f>
        <v/>
      </c>
      <c r="AP421" s="201" t="str">
        <f>IF(OR(E421="",E421&lt;$U$2),"",ProjBitN(E421,F421,G421,AL421,D421,W421,X421))</f>
        <v/>
      </c>
      <c r="AQ421" s="201" t="str">
        <f>IF(OR(E421="",E421&lt;$U$2),"",ProjBitE(E421,F421,G421,AM421,D421,W421,X421))</f>
        <v/>
      </c>
      <c r="AR421" s="201" t="str">
        <f t="shared" si="149"/>
        <v/>
      </c>
      <c r="AS421" s="201" t="str">
        <f t="shared" si="150"/>
        <v/>
      </c>
      <c r="AT421" s="201" t="str">
        <f t="shared" si="151"/>
        <v/>
      </c>
    </row>
    <row r="422" spans="2:46" ht="15" customHeight="1" thickBot="1" x14ac:dyDescent="0.35">
      <c r="B422" s="202" t="str">
        <f t="shared" si="131"/>
        <v/>
      </c>
      <c r="C422" s="308" t="str">
        <f t="shared" si="132"/>
        <v/>
      </c>
      <c r="D422" s="27"/>
      <c r="E422" s="309" t="str">
        <f t="shared" si="133"/>
        <v/>
      </c>
      <c r="F422" s="9"/>
      <c r="G422" s="9"/>
      <c r="H422" s="310" t="str">
        <f t="shared" si="134"/>
        <v/>
      </c>
      <c r="I422" s="310" t="str">
        <f t="shared" si="135"/>
        <v xml:space="preserve">  </v>
      </c>
      <c r="J422" s="311" t="str">
        <f t="shared" si="136"/>
        <v/>
      </c>
      <c r="K422" s="312" t="str">
        <f t="shared" si="137"/>
        <v xml:space="preserve"> </v>
      </c>
      <c r="L422" s="312" t="str">
        <f t="shared" si="138"/>
        <v/>
      </c>
      <c r="M422" s="312" t="str">
        <f t="shared" si="139"/>
        <v/>
      </c>
      <c r="N422" s="313" t="str">
        <f t="shared" si="140"/>
        <v/>
      </c>
      <c r="O422" s="314" t="str">
        <f t="shared" si="141"/>
        <v/>
      </c>
      <c r="P422" s="315" t="str">
        <f t="shared" si="142"/>
        <v/>
      </c>
      <c r="Q422" s="316" t="str">
        <f t="shared" si="143"/>
        <v/>
      </c>
      <c r="R422" s="10" t="str">
        <f t="shared" si="144"/>
        <v/>
      </c>
      <c r="S422" s="310" t="str">
        <f t="shared" si="145"/>
        <v/>
      </c>
      <c r="T422" s="9"/>
      <c r="U422" s="8"/>
      <c r="V422" s="197" t="str">
        <f>IF(E422="","",ProjTvdAtBit(E422,F422,G422,H422,D422,W422,X422))</f>
        <v/>
      </c>
      <c r="W422" s="317" t="str">
        <f>IF(E422="","",ProjIncAtBit(F422,J422,C422,M422,AJ422,AK422,AI422,$U$13:$U$505))</f>
        <v/>
      </c>
      <c r="X422" s="412" t="str">
        <f>IF(E422="","",ProjAzmAtBit(F422,G422,J422,C422,M422,AJ422,AK422,N422,O422,AI422,$U$13:$U$505))</f>
        <v/>
      </c>
      <c r="Y422" s="569"/>
      <c r="Z422" s="571"/>
      <c r="AA422" s="478" t="str">
        <f t="shared" si="146"/>
        <v/>
      </c>
      <c r="AB422" s="479" t="str">
        <f t="shared" si="147"/>
        <v/>
      </c>
      <c r="AC422" s="466"/>
      <c r="AD422" s="471"/>
      <c r="AE422" s="473"/>
      <c r="AI422" s="201" t="str">
        <f>IF(E422="","",ProjRollingMotorOut($Q$13:Q422,$M$13:M422))</f>
        <v/>
      </c>
      <c r="AJ422" s="409">
        <f>IF(OR(E422="",D422=""),0,ProjSlideMetersBetween(E422,D422,$R$13:$R$505,$S$13:$S$505,$U$13:$U$505))</f>
        <v>0</v>
      </c>
      <c r="AK422" s="409" t="str">
        <f>IF(U422="","",ProjParseTF(U422))</f>
        <v/>
      </c>
      <c r="AL422" s="213" t="str">
        <f>IF(E422="","",ProjCumN(AL421,E421,F421,G421,E422,F422,G422,FALSE))</f>
        <v/>
      </c>
      <c r="AM422" s="304" t="str">
        <f>IF(E422="","",ProjCumE(AM421,E421,F421,G421,E422,F422,G422,FALSE))</f>
        <v/>
      </c>
      <c r="AN422" s="303" t="str">
        <f t="shared" si="148"/>
        <v/>
      </c>
      <c r="AO422" s="303" t="str">
        <f>IF(E422="","",ProjActiveTargetMdEx(D422,W422,V422,ProjTargets_MD,ProjTargets_INC,ProjTargets_AZM,ProjTargets_TVD,F422,H422))</f>
        <v/>
      </c>
      <c r="AP422" s="201" t="str">
        <f>IF(OR(E422="",E422&lt;$U$2),"",ProjBitN(E422,F422,G422,AL422,D422,W422,X422))</f>
        <v/>
      </c>
      <c r="AQ422" s="201" t="str">
        <f>IF(OR(E422="",E422&lt;$U$2),"",ProjBitE(E422,F422,G422,AM422,D422,W422,X422))</f>
        <v/>
      </c>
      <c r="AR422" s="201" t="str">
        <f t="shared" si="149"/>
        <v/>
      </c>
      <c r="AS422" s="201" t="str">
        <f t="shared" si="150"/>
        <v/>
      </c>
      <c r="AT422" s="201" t="str">
        <f t="shared" si="151"/>
        <v/>
      </c>
    </row>
    <row r="423" spans="2:46" ht="15" customHeight="1" thickBot="1" x14ac:dyDescent="0.35">
      <c r="B423" s="202" t="str">
        <f t="shared" si="131"/>
        <v/>
      </c>
      <c r="C423" s="308" t="str">
        <f t="shared" si="132"/>
        <v/>
      </c>
      <c r="D423" s="27"/>
      <c r="E423" s="309" t="str">
        <f t="shared" si="133"/>
        <v/>
      </c>
      <c r="F423" s="9"/>
      <c r="G423" s="9"/>
      <c r="H423" s="310" t="str">
        <f t="shared" si="134"/>
        <v/>
      </c>
      <c r="I423" s="310" t="str">
        <f t="shared" si="135"/>
        <v xml:space="preserve">  </v>
      </c>
      <c r="J423" s="311" t="str">
        <f t="shared" si="136"/>
        <v/>
      </c>
      <c r="K423" s="312" t="str">
        <f t="shared" si="137"/>
        <v xml:space="preserve"> </v>
      </c>
      <c r="L423" s="312" t="str">
        <f t="shared" si="138"/>
        <v/>
      </c>
      <c r="M423" s="312" t="str">
        <f t="shared" si="139"/>
        <v/>
      </c>
      <c r="N423" s="313" t="str">
        <f t="shared" si="140"/>
        <v/>
      </c>
      <c r="O423" s="314" t="str">
        <f t="shared" si="141"/>
        <v/>
      </c>
      <c r="P423" s="315" t="str">
        <f t="shared" si="142"/>
        <v/>
      </c>
      <c r="Q423" s="316" t="str">
        <f t="shared" si="143"/>
        <v/>
      </c>
      <c r="R423" s="10" t="str">
        <f t="shared" si="144"/>
        <v/>
      </c>
      <c r="S423" s="310" t="str">
        <f t="shared" si="145"/>
        <v/>
      </c>
      <c r="T423" s="9"/>
      <c r="U423" s="8"/>
      <c r="V423" s="197" t="str">
        <f>IF(E423="","",ProjTvdAtBit(E423,F423,G423,H423,D423,W423,X423))</f>
        <v/>
      </c>
      <c r="W423" s="317" t="str">
        <f>IF(E423="","",ProjIncAtBit(F423,J423,C423,M423,AJ423,AK423,AI423,$U$13:$U$505))</f>
        <v/>
      </c>
      <c r="X423" s="412" t="str">
        <f>IF(E423="","",ProjAzmAtBit(F423,G423,J423,C423,M423,AJ423,AK423,N423,O423,AI423,$U$13:$U$505))</f>
        <v/>
      </c>
      <c r="Y423" s="569"/>
      <c r="Z423" s="571"/>
      <c r="AA423" s="478" t="str">
        <f t="shared" si="146"/>
        <v/>
      </c>
      <c r="AB423" s="479" t="str">
        <f t="shared" si="147"/>
        <v/>
      </c>
      <c r="AC423" s="466"/>
      <c r="AD423" s="471"/>
      <c r="AE423" s="473"/>
      <c r="AI423" s="201" t="str">
        <f>IF(E423="","",ProjRollingMotorOut($Q$13:Q423,$M$13:M423))</f>
        <v/>
      </c>
      <c r="AJ423" s="409">
        <f>IF(OR(E423="",D423=""),0,ProjSlideMetersBetween(E423,D423,$R$13:$R$505,$S$13:$S$505,$U$13:$U$505))</f>
        <v>0</v>
      </c>
      <c r="AK423" s="409" t="str">
        <f>IF(U423="","",ProjParseTF(U423))</f>
        <v/>
      </c>
      <c r="AL423" s="213" t="str">
        <f>IF(E423="","",ProjCumN(AL422,E422,F422,G422,E423,F423,G423,FALSE))</f>
        <v/>
      </c>
      <c r="AM423" s="304" t="str">
        <f>IF(E423="","",ProjCumE(AM422,E422,F422,G422,E423,F423,G423,FALSE))</f>
        <v/>
      </c>
      <c r="AN423" s="303" t="str">
        <f t="shared" si="148"/>
        <v/>
      </c>
      <c r="AO423" s="303" t="str">
        <f>IF(E423="","",ProjActiveTargetMdEx(D423,W423,V423,ProjTargets_MD,ProjTargets_INC,ProjTargets_AZM,ProjTargets_TVD,F423,H423))</f>
        <v/>
      </c>
      <c r="AP423" s="201" t="str">
        <f>IF(OR(E423="",E423&lt;$U$2),"",ProjBitN(E423,F423,G423,AL423,D423,W423,X423))</f>
        <v/>
      </c>
      <c r="AQ423" s="201" t="str">
        <f>IF(OR(E423="",E423&lt;$U$2),"",ProjBitE(E423,F423,G423,AM423,D423,W423,X423))</f>
        <v/>
      </c>
      <c r="AR423" s="201" t="str">
        <f t="shared" si="149"/>
        <v/>
      </c>
      <c r="AS423" s="201" t="str">
        <f t="shared" si="150"/>
        <v/>
      </c>
      <c r="AT423" s="201" t="str">
        <f t="shared" si="151"/>
        <v/>
      </c>
    </row>
    <row r="424" spans="2:46" ht="15" customHeight="1" thickBot="1" x14ac:dyDescent="0.35">
      <c r="B424" s="202" t="str">
        <f t="shared" si="131"/>
        <v/>
      </c>
      <c r="C424" s="308" t="str">
        <f t="shared" si="132"/>
        <v/>
      </c>
      <c r="D424" s="27"/>
      <c r="E424" s="309" t="str">
        <f t="shared" si="133"/>
        <v/>
      </c>
      <c r="F424" s="9"/>
      <c r="G424" s="9"/>
      <c r="H424" s="310" t="str">
        <f t="shared" si="134"/>
        <v/>
      </c>
      <c r="I424" s="310" t="str">
        <f t="shared" si="135"/>
        <v xml:space="preserve">  </v>
      </c>
      <c r="J424" s="311" t="str">
        <f t="shared" si="136"/>
        <v/>
      </c>
      <c r="K424" s="312" t="str">
        <f t="shared" si="137"/>
        <v xml:space="preserve"> </v>
      </c>
      <c r="L424" s="312" t="str">
        <f t="shared" si="138"/>
        <v/>
      </c>
      <c r="M424" s="312" t="str">
        <f t="shared" si="139"/>
        <v/>
      </c>
      <c r="N424" s="313" t="str">
        <f t="shared" si="140"/>
        <v/>
      </c>
      <c r="O424" s="314" t="str">
        <f t="shared" si="141"/>
        <v/>
      </c>
      <c r="P424" s="315" t="str">
        <f t="shared" si="142"/>
        <v/>
      </c>
      <c r="Q424" s="316" t="str">
        <f t="shared" si="143"/>
        <v/>
      </c>
      <c r="R424" s="10" t="str">
        <f t="shared" si="144"/>
        <v/>
      </c>
      <c r="S424" s="310" t="str">
        <f t="shared" si="145"/>
        <v/>
      </c>
      <c r="T424" s="9"/>
      <c r="U424" s="8"/>
      <c r="V424" s="197" t="str">
        <f>IF(E424="","",ProjTvdAtBit(E424,F424,G424,H424,D424,W424,X424))</f>
        <v/>
      </c>
      <c r="W424" s="317" t="str">
        <f>IF(E424="","",ProjIncAtBit(F424,J424,C424,M424,AJ424,AK424,AI424,$U$13:$U$505))</f>
        <v/>
      </c>
      <c r="X424" s="412" t="str">
        <f>IF(E424="","",ProjAzmAtBit(F424,G424,J424,C424,M424,AJ424,AK424,N424,O424,AI424,$U$13:$U$505))</f>
        <v/>
      </c>
      <c r="Y424" s="569"/>
      <c r="Z424" s="571"/>
      <c r="AA424" s="478" t="str">
        <f t="shared" si="146"/>
        <v/>
      </c>
      <c r="AB424" s="479" t="str">
        <f t="shared" si="147"/>
        <v/>
      </c>
      <c r="AC424" s="466"/>
      <c r="AD424" s="471"/>
      <c r="AE424" s="473"/>
      <c r="AI424" s="201" t="str">
        <f>IF(E424="","",ProjRollingMotorOut($Q$13:Q424,$M$13:M424))</f>
        <v/>
      </c>
      <c r="AJ424" s="409">
        <f>IF(OR(E424="",D424=""),0,ProjSlideMetersBetween(E424,D424,$R$13:$R$505,$S$13:$S$505,$U$13:$U$505))</f>
        <v>0</v>
      </c>
      <c r="AK424" s="409" t="str">
        <f>IF(U424="","",ProjParseTF(U424))</f>
        <v/>
      </c>
      <c r="AL424" s="213" t="str">
        <f>IF(E424="","",ProjCumN(AL423,E423,F423,G423,E424,F424,G424,FALSE))</f>
        <v/>
      </c>
      <c r="AM424" s="304" t="str">
        <f>IF(E424="","",ProjCumE(AM423,E423,F423,G423,E424,F424,G424,FALSE))</f>
        <v/>
      </c>
      <c r="AN424" s="303" t="str">
        <f t="shared" si="148"/>
        <v/>
      </c>
      <c r="AO424" s="303" t="str">
        <f>IF(E424="","",ProjActiveTargetMdEx(D424,W424,V424,ProjTargets_MD,ProjTargets_INC,ProjTargets_AZM,ProjTargets_TVD,F424,H424))</f>
        <v/>
      </c>
      <c r="AP424" s="201" t="str">
        <f>IF(OR(E424="",E424&lt;$U$2),"",ProjBitN(E424,F424,G424,AL424,D424,W424,X424))</f>
        <v/>
      </c>
      <c r="AQ424" s="201" t="str">
        <f>IF(OR(E424="",E424&lt;$U$2),"",ProjBitE(E424,F424,G424,AM424,D424,W424,X424))</f>
        <v/>
      </c>
      <c r="AR424" s="201" t="str">
        <f t="shared" si="149"/>
        <v/>
      </c>
      <c r="AS424" s="201" t="str">
        <f t="shared" si="150"/>
        <v/>
      </c>
      <c r="AT424" s="201" t="str">
        <f t="shared" si="151"/>
        <v/>
      </c>
    </row>
    <row r="425" spans="2:46" ht="15" customHeight="1" thickBot="1" x14ac:dyDescent="0.35">
      <c r="B425" s="202" t="str">
        <f t="shared" si="131"/>
        <v/>
      </c>
      <c r="C425" s="308" t="str">
        <f t="shared" si="132"/>
        <v/>
      </c>
      <c r="D425" s="27"/>
      <c r="E425" s="309" t="str">
        <f t="shared" si="133"/>
        <v/>
      </c>
      <c r="F425" s="9"/>
      <c r="G425" s="9"/>
      <c r="H425" s="310" t="str">
        <f t="shared" si="134"/>
        <v/>
      </c>
      <c r="I425" s="310" t="str">
        <f t="shared" si="135"/>
        <v xml:space="preserve">  </v>
      </c>
      <c r="J425" s="311" t="str">
        <f t="shared" si="136"/>
        <v/>
      </c>
      <c r="K425" s="312" t="str">
        <f t="shared" si="137"/>
        <v xml:space="preserve"> </v>
      </c>
      <c r="L425" s="312" t="str">
        <f t="shared" si="138"/>
        <v/>
      </c>
      <c r="M425" s="312" t="str">
        <f t="shared" si="139"/>
        <v/>
      </c>
      <c r="N425" s="313" t="str">
        <f t="shared" si="140"/>
        <v/>
      </c>
      <c r="O425" s="314" t="str">
        <f t="shared" si="141"/>
        <v/>
      </c>
      <c r="P425" s="315" t="str">
        <f t="shared" si="142"/>
        <v/>
      </c>
      <c r="Q425" s="316" t="str">
        <f t="shared" si="143"/>
        <v/>
      </c>
      <c r="R425" s="10" t="str">
        <f t="shared" si="144"/>
        <v/>
      </c>
      <c r="S425" s="310" t="str">
        <f t="shared" si="145"/>
        <v/>
      </c>
      <c r="T425" s="9"/>
      <c r="U425" s="8"/>
      <c r="V425" s="197" t="str">
        <f>IF(E425="","",ProjTvdAtBit(E425,F425,G425,H425,D425,W425,X425))</f>
        <v/>
      </c>
      <c r="W425" s="317" t="str">
        <f>IF(E425="","",ProjIncAtBit(F425,J425,C425,M425,AJ425,AK425,AI425,$U$13:$U$505))</f>
        <v/>
      </c>
      <c r="X425" s="412" t="str">
        <f>IF(E425="","",ProjAzmAtBit(F425,G425,J425,C425,M425,AJ425,AK425,N425,O425,AI425,$U$13:$U$505))</f>
        <v/>
      </c>
      <c r="Y425" s="569"/>
      <c r="Z425" s="571"/>
      <c r="AA425" s="478" t="str">
        <f t="shared" si="146"/>
        <v/>
      </c>
      <c r="AB425" s="479" t="str">
        <f t="shared" si="147"/>
        <v/>
      </c>
      <c r="AC425" s="466"/>
      <c r="AD425" s="471"/>
      <c r="AE425" s="473"/>
      <c r="AI425" s="201" t="str">
        <f>IF(E425="","",ProjRollingMotorOut($Q$13:Q425,$M$13:M425))</f>
        <v/>
      </c>
      <c r="AJ425" s="409">
        <f>IF(OR(E425="",D425=""),0,ProjSlideMetersBetween(E425,D425,$R$13:$R$505,$S$13:$S$505,$U$13:$U$505))</f>
        <v>0</v>
      </c>
      <c r="AK425" s="409" t="str">
        <f>IF(U425="","",ProjParseTF(U425))</f>
        <v/>
      </c>
      <c r="AL425" s="213" t="str">
        <f>IF(E425="","",ProjCumN(AL424,E424,F424,G424,E425,F425,G425,FALSE))</f>
        <v/>
      </c>
      <c r="AM425" s="304" t="str">
        <f>IF(E425="","",ProjCumE(AM424,E424,F424,G424,E425,F425,G425,FALSE))</f>
        <v/>
      </c>
      <c r="AN425" s="303" t="str">
        <f t="shared" si="148"/>
        <v/>
      </c>
      <c r="AO425" s="303" t="str">
        <f>IF(E425="","",ProjActiveTargetMdEx(D425,W425,V425,ProjTargets_MD,ProjTargets_INC,ProjTargets_AZM,ProjTargets_TVD,F425,H425))</f>
        <v/>
      </c>
      <c r="AP425" s="201" t="str">
        <f>IF(OR(E425="",E425&lt;$U$2),"",ProjBitN(E425,F425,G425,AL425,D425,W425,X425))</f>
        <v/>
      </c>
      <c r="AQ425" s="201" t="str">
        <f>IF(OR(E425="",E425&lt;$U$2),"",ProjBitE(E425,F425,G425,AM425,D425,W425,X425))</f>
        <v/>
      </c>
      <c r="AR425" s="201" t="str">
        <f t="shared" si="149"/>
        <v/>
      </c>
      <c r="AS425" s="201" t="str">
        <f t="shared" si="150"/>
        <v/>
      </c>
      <c r="AT425" s="201" t="str">
        <f t="shared" si="151"/>
        <v/>
      </c>
    </row>
    <row r="426" spans="2:46" ht="15" customHeight="1" thickBot="1" x14ac:dyDescent="0.35">
      <c r="B426" s="202" t="str">
        <f t="shared" si="131"/>
        <v/>
      </c>
      <c r="C426" s="308" t="str">
        <f t="shared" si="132"/>
        <v/>
      </c>
      <c r="D426" s="27"/>
      <c r="E426" s="309" t="str">
        <f t="shared" si="133"/>
        <v/>
      </c>
      <c r="F426" s="9"/>
      <c r="G426" s="9"/>
      <c r="H426" s="310" t="str">
        <f t="shared" si="134"/>
        <v/>
      </c>
      <c r="I426" s="310" t="str">
        <f t="shared" si="135"/>
        <v xml:space="preserve">  </v>
      </c>
      <c r="J426" s="311" t="str">
        <f t="shared" si="136"/>
        <v/>
      </c>
      <c r="K426" s="312" t="str">
        <f t="shared" si="137"/>
        <v xml:space="preserve"> </v>
      </c>
      <c r="L426" s="312" t="str">
        <f t="shared" si="138"/>
        <v/>
      </c>
      <c r="M426" s="312" t="str">
        <f t="shared" si="139"/>
        <v/>
      </c>
      <c r="N426" s="313" t="str">
        <f t="shared" si="140"/>
        <v/>
      </c>
      <c r="O426" s="314" t="str">
        <f t="shared" si="141"/>
        <v/>
      </c>
      <c r="P426" s="315" t="str">
        <f t="shared" si="142"/>
        <v/>
      </c>
      <c r="Q426" s="316" t="str">
        <f t="shared" si="143"/>
        <v/>
      </c>
      <c r="R426" s="10" t="str">
        <f t="shared" si="144"/>
        <v/>
      </c>
      <c r="S426" s="310" t="str">
        <f t="shared" si="145"/>
        <v/>
      </c>
      <c r="T426" s="9"/>
      <c r="U426" s="8"/>
      <c r="V426" s="197" t="str">
        <f>IF(E426="","",ProjTvdAtBit(E426,F426,G426,H426,D426,W426,X426))</f>
        <v/>
      </c>
      <c r="W426" s="317" t="str">
        <f>IF(E426="","",ProjIncAtBit(F426,J426,C426,M426,AJ426,AK426,AI426,$U$13:$U$505))</f>
        <v/>
      </c>
      <c r="X426" s="412" t="str">
        <f>IF(E426="","",ProjAzmAtBit(F426,G426,J426,C426,M426,AJ426,AK426,N426,O426,AI426,$U$13:$U$505))</f>
        <v/>
      </c>
      <c r="Y426" s="569"/>
      <c r="Z426" s="571"/>
      <c r="AA426" s="478" t="str">
        <f t="shared" si="146"/>
        <v/>
      </c>
      <c r="AB426" s="479" t="str">
        <f t="shared" si="147"/>
        <v/>
      </c>
      <c r="AC426" s="466"/>
      <c r="AD426" s="471"/>
      <c r="AE426" s="473"/>
      <c r="AI426" s="201" t="str">
        <f>IF(E426="","",ProjRollingMotorOut($Q$13:Q426,$M$13:M426))</f>
        <v/>
      </c>
      <c r="AJ426" s="409">
        <f>IF(OR(E426="",D426=""),0,ProjSlideMetersBetween(E426,D426,$R$13:$R$505,$S$13:$S$505,$U$13:$U$505))</f>
        <v>0</v>
      </c>
      <c r="AK426" s="409" t="str">
        <f>IF(U426="","",ProjParseTF(U426))</f>
        <v/>
      </c>
      <c r="AL426" s="213" t="str">
        <f>IF(E426="","",ProjCumN(AL425,E425,F425,G425,E426,F426,G426,FALSE))</f>
        <v/>
      </c>
      <c r="AM426" s="304" t="str">
        <f>IF(E426="","",ProjCumE(AM425,E425,F425,G425,E426,F426,G426,FALSE))</f>
        <v/>
      </c>
      <c r="AN426" s="303" t="str">
        <f t="shared" si="148"/>
        <v/>
      </c>
      <c r="AO426" s="303" t="str">
        <f>IF(E426="","",ProjActiveTargetMdEx(D426,W426,V426,ProjTargets_MD,ProjTargets_INC,ProjTargets_AZM,ProjTargets_TVD,F426,H426))</f>
        <v/>
      </c>
      <c r="AP426" s="201" t="str">
        <f>IF(OR(E426="",E426&lt;$U$2),"",ProjBitN(E426,F426,G426,AL426,D426,W426,X426))</f>
        <v/>
      </c>
      <c r="AQ426" s="201" t="str">
        <f>IF(OR(E426="",E426&lt;$U$2),"",ProjBitE(E426,F426,G426,AM426,D426,W426,X426))</f>
        <v/>
      </c>
      <c r="AR426" s="201" t="str">
        <f t="shared" si="149"/>
        <v/>
      </c>
      <c r="AS426" s="201" t="str">
        <f t="shared" si="150"/>
        <v/>
      </c>
      <c r="AT426" s="201" t="str">
        <f t="shared" si="151"/>
        <v/>
      </c>
    </row>
    <row r="427" spans="2:46" ht="15" customHeight="1" thickBot="1" x14ac:dyDescent="0.35">
      <c r="B427" s="202" t="str">
        <f t="shared" si="131"/>
        <v/>
      </c>
      <c r="C427" s="308" t="str">
        <f t="shared" si="132"/>
        <v/>
      </c>
      <c r="D427" s="27"/>
      <c r="E427" s="309" t="str">
        <f t="shared" si="133"/>
        <v/>
      </c>
      <c r="F427" s="9"/>
      <c r="G427" s="9"/>
      <c r="H427" s="310" t="str">
        <f t="shared" si="134"/>
        <v/>
      </c>
      <c r="I427" s="310" t="str">
        <f t="shared" si="135"/>
        <v xml:space="preserve">  </v>
      </c>
      <c r="J427" s="311" t="str">
        <f t="shared" si="136"/>
        <v/>
      </c>
      <c r="K427" s="312" t="str">
        <f t="shared" si="137"/>
        <v xml:space="preserve"> </v>
      </c>
      <c r="L427" s="312" t="str">
        <f t="shared" si="138"/>
        <v/>
      </c>
      <c r="M427" s="312" t="str">
        <f t="shared" si="139"/>
        <v/>
      </c>
      <c r="N427" s="313" t="str">
        <f t="shared" si="140"/>
        <v/>
      </c>
      <c r="O427" s="314" t="str">
        <f t="shared" si="141"/>
        <v/>
      </c>
      <c r="P427" s="315" t="str">
        <f t="shared" si="142"/>
        <v/>
      </c>
      <c r="Q427" s="316" t="str">
        <f t="shared" si="143"/>
        <v/>
      </c>
      <c r="R427" s="10" t="str">
        <f t="shared" si="144"/>
        <v/>
      </c>
      <c r="S427" s="310" t="str">
        <f t="shared" si="145"/>
        <v/>
      </c>
      <c r="T427" s="9"/>
      <c r="U427" s="8"/>
      <c r="V427" s="197" t="str">
        <f>IF(E427="","",ProjTvdAtBit(E427,F427,G427,H427,D427,W427,X427))</f>
        <v/>
      </c>
      <c r="W427" s="317" t="str">
        <f>IF(E427="","",ProjIncAtBit(F427,J427,C427,M427,AJ427,AK427,AI427,$U$13:$U$505))</f>
        <v/>
      </c>
      <c r="X427" s="412" t="str">
        <f>IF(E427="","",ProjAzmAtBit(F427,G427,J427,C427,M427,AJ427,AK427,N427,O427,AI427,$U$13:$U$505))</f>
        <v/>
      </c>
      <c r="Y427" s="569"/>
      <c r="Z427" s="571"/>
      <c r="AA427" s="478" t="str">
        <f t="shared" si="146"/>
        <v/>
      </c>
      <c r="AB427" s="479" t="str">
        <f t="shared" si="147"/>
        <v/>
      </c>
      <c r="AC427" s="466"/>
      <c r="AD427" s="471"/>
      <c r="AE427" s="473"/>
      <c r="AI427" s="201" t="str">
        <f>IF(E427="","",ProjRollingMotorOut($Q$13:Q427,$M$13:M427))</f>
        <v/>
      </c>
      <c r="AJ427" s="409">
        <f>IF(OR(E427="",D427=""),0,ProjSlideMetersBetween(E427,D427,$R$13:$R$505,$S$13:$S$505,$U$13:$U$505))</f>
        <v>0</v>
      </c>
      <c r="AK427" s="409" t="str">
        <f>IF(U427="","",ProjParseTF(U427))</f>
        <v/>
      </c>
      <c r="AL427" s="213" t="str">
        <f>IF(E427="","",ProjCumN(AL426,E426,F426,G426,E427,F427,G427,FALSE))</f>
        <v/>
      </c>
      <c r="AM427" s="304" t="str">
        <f>IF(E427="","",ProjCumE(AM426,E426,F426,G426,E427,F427,G427,FALSE))</f>
        <v/>
      </c>
      <c r="AN427" s="303" t="str">
        <f t="shared" si="148"/>
        <v/>
      </c>
      <c r="AO427" s="303" t="str">
        <f>IF(E427="","",ProjActiveTargetMdEx(D427,W427,V427,ProjTargets_MD,ProjTargets_INC,ProjTargets_AZM,ProjTargets_TVD,F427,H427))</f>
        <v/>
      </c>
      <c r="AP427" s="201" t="str">
        <f>IF(OR(E427="",E427&lt;$U$2),"",ProjBitN(E427,F427,G427,AL427,D427,W427,X427))</f>
        <v/>
      </c>
      <c r="AQ427" s="201" t="str">
        <f>IF(OR(E427="",E427&lt;$U$2),"",ProjBitE(E427,F427,G427,AM427,D427,W427,X427))</f>
        <v/>
      </c>
      <c r="AR427" s="201" t="str">
        <f t="shared" si="149"/>
        <v/>
      </c>
      <c r="AS427" s="201" t="str">
        <f t="shared" si="150"/>
        <v/>
      </c>
      <c r="AT427" s="201" t="str">
        <f t="shared" si="151"/>
        <v/>
      </c>
    </row>
    <row r="428" spans="2:46" ht="15" customHeight="1" thickBot="1" x14ac:dyDescent="0.35">
      <c r="B428" s="202" t="str">
        <f t="shared" si="131"/>
        <v/>
      </c>
      <c r="C428" s="308" t="str">
        <f t="shared" si="132"/>
        <v/>
      </c>
      <c r="D428" s="27"/>
      <c r="E428" s="309" t="str">
        <f t="shared" si="133"/>
        <v/>
      </c>
      <c r="F428" s="9"/>
      <c r="G428" s="9"/>
      <c r="H428" s="310" t="str">
        <f t="shared" si="134"/>
        <v/>
      </c>
      <c r="I428" s="310" t="str">
        <f t="shared" si="135"/>
        <v xml:space="preserve">  </v>
      </c>
      <c r="J428" s="311" t="str">
        <f t="shared" si="136"/>
        <v/>
      </c>
      <c r="K428" s="312" t="str">
        <f t="shared" si="137"/>
        <v xml:space="preserve"> </v>
      </c>
      <c r="L428" s="312" t="str">
        <f t="shared" si="138"/>
        <v/>
      </c>
      <c r="M428" s="312" t="str">
        <f t="shared" si="139"/>
        <v/>
      </c>
      <c r="N428" s="313" t="str">
        <f t="shared" si="140"/>
        <v/>
      </c>
      <c r="O428" s="314" t="str">
        <f t="shared" si="141"/>
        <v/>
      </c>
      <c r="P428" s="315" t="str">
        <f t="shared" si="142"/>
        <v/>
      </c>
      <c r="Q428" s="316" t="str">
        <f t="shared" si="143"/>
        <v/>
      </c>
      <c r="R428" s="10" t="str">
        <f t="shared" si="144"/>
        <v/>
      </c>
      <c r="S428" s="310" t="str">
        <f t="shared" si="145"/>
        <v/>
      </c>
      <c r="T428" s="9"/>
      <c r="U428" s="8"/>
      <c r="V428" s="197" t="str">
        <f>IF(E428="","",ProjTvdAtBit(E428,F428,G428,H428,D428,W428,X428))</f>
        <v/>
      </c>
      <c r="W428" s="317" t="str">
        <f>IF(E428="","",ProjIncAtBit(F428,J428,C428,M428,AJ428,AK428,AI428,$U$13:$U$505))</f>
        <v/>
      </c>
      <c r="X428" s="412" t="str">
        <f>IF(E428="","",ProjAzmAtBit(F428,G428,J428,C428,M428,AJ428,AK428,N428,O428,AI428,$U$13:$U$505))</f>
        <v/>
      </c>
      <c r="Y428" s="569"/>
      <c r="Z428" s="571"/>
      <c r="AA428" s="478" t="str">
        <f t="shared" si="146"/>
        <v/>
      </c>
      <c r="AB428" s="479" t="str">
        <f t="shared" si="147"/>
        <v/>
      </c>
      <c r="AC428" s="466"/>
      <c r="AD428" s="471"/>
      <c r="AE428" s="473"/>
      <c r="AI428" s="201" t="str">
        <f>IF(E428="","",ProjRollingMotorOut($Q$13:Q428,$M$13:M428))</f>
        <v/>
      </c>
      <c r="AJ428" s="409">
        <f>IF(OR(E428="",D428=""),0,ProjSlideMetersBetween(E428,D428,$R$13:$R$505,$S$13:$S$505,$U$13:$U$505))</f>
        <v>0</v>
      </c>
      <c r="AK428" s="409" t="str">
        <f>IF(U428="","",ProjParseTF(U428))</f>
        <v/>
      </c>
      <c r="AL428" s="213" t="str">
        <f>IF(E428="","",ProjCumN(AL427,E427,F427,G427,E428,F428,G428,FALSE))</f>
        <v/>
      </c>
      <c r="AM428" s="304" t="str">
        <f>IF(E428="","",ProjCumE(AM427,E427,F427,G427,E428,F428,G428,FALSE))</f>
        <v/>
      </c>
      <c r="AN428" s="303" t="str">
        <f t="shared" si="148"/>
        <v/>
      </c>
      <c r="AO428" s="303" t="str">
        <f>IF(E428="","",ProjActiveTargetMdEx(D428,W428,V428,ProjTargets_MD,ProjTargets_INC,ProjTargets_AZM,ProjTargets_TVD,F428,H428))</f>
        <v/>
      </c>
      <c r="AP428" s="201" t="str">
        <f>IF(OR(E428="",E428&lt;$U$2),"",ProjBitN(E428,F428,G428,AL428,D428,W428,X428))</f>
        <v/>
      </c>
      <c r="AQ428" s="201" t="str">
        <f>IF(OR(E428="",E428&lt;$U$2),"",ProjBitE(E428,F428,G428,AM428,D428,W428,X428))</f>
        <v/>
      </c>
      <c r="AR428" s="201" t="str">
        <f t="shared" si="149"/>
        <v/>
      </c>
      <c r="AS428" s="201" t="str">
        <f t="shared" si="150"/>
        <v/>
      </c>
      <c r="AT428" s="201" t="str">
        <f t="shared" si="151"/>
        <v/>
      </c>
    </row>
    <row r="429" spans="2:46" ht="15" customHeight="1" thickBot="1" x14ac:dyDescent="0.35">
      <c r="B429" s="202" t="str">
        <f t="shared" si="131"/>
        <v/>
      </c>
      <c r="C429" s="308" t="str">
        <f t="shared" si="132"/>
        <v/>
      </c>
      <c r="D429" s="27"/>
      <c r="E429" s="309" t="str">
        <f t="shared" si="133"/>
        <v/>
      </c>
      <c r="F429" s="9"/>
      <c r="G429" s="9"/>
      <c r="H429" s="310" t="str">
        <f t="shared" si="134"/>
        <v/>
      </c>
      <c r="I429" s="310" t="str">
        <f t="shared" si="135"/>
        <v xml:space="preserve">  </v>
      </c>
      <c r="J429" s="311" t="str">
        <f t="shared" si="136"/>
        <v/>
      </c>
      <c r="K429" s="312" t="str">
        <f t="shared" si="137"/>
        <v xml:space="preserve"> </v>
      </c>
      <c r="L429" s="312" t="str">
        <f t="shared" si="138"/>
        <v/>
      </c>
      <c r="M429" s="312" t="str">
        <f t="shared" si="139"/>
        <v/>
      </c>
      <c r="N429" s="313" t="str">
        <f t="shared" si="140"/>
        <v/>
      </c>
      <c r="O429" s="314" t="str">
        <f t="shared" si="141"/>
        <v/>
      </c>
      <c r="P429" s="315" t="str">
        <f t="shared" si="142"/>
        <v/>
      </c>
      <c r="Q429" s="316" t="str">
        <f t="shared" si="143"/>
        <v/>
      </c>
      <c r="R429" s="10" t="str">
        <f t="shared" si="144"/>
        <v/>
      </c>
      <c r="S429" s="310" t="str">
        <f t="shared" si="145"/>
        <v/>
      </c>
      <c r="T429" s="9"/>
      <c r="U429" s="8"/>
      <c r="V429" s="197" t="str">
        <f>IF(E429="","",ProjTvdAtBit(E429,F429,G429,H429,D429,W429,X429))</f>
        <v/>
      </c>
      <c r="W429" s="317" t="str">
        <f>IF(E429="","",ProjIncAtBit(F429,J429,C429,M429,AJ429,AK429,AI429,$U$13:$U$505))</f>
        <v/>
      </c>
      <c r="X429" s="412" t="str">
        <f>IF(E429="","",ProjAzmAtBit(F429,G429,J429,C429,M429,AJ429,AK429,N429,O429,AI429,$U$13:$U$505))</f>
        <v/>
      </c>
      <c r="Y429" s="569"/>
      <c r="Z429" s="571"/>
      <c r="AA429" s="478" t="str">
        <f t="shared" si="146"/>
        <v/>
      </c>
      <c r="AB429" s="479" t="str">
        <f t="shared" si="147"/>
        <v/>
      </c>
      <c r="AC429" s="466"/>
      <c r="AD429" s="471"/>
      <c r="AE429" s="473"/>
      <c r="AI429" s="201" t="str">
        <f>IF(E429="","",ProjRollingMotorOut($Q$13:Q429,$M$13:M429))</f>
        <v/>
      </c>
      <c r="AJ429" s="409">
        <f>IF(OR(E429="",D429=""),0,ProjSlideMetersBetween(E429,D429,$R$13:$R$505,$S$13:$S$505,$U$13:$U$505))</f>
        <v>0</v>
      </c>
      <c r="AK429" s="409" t="str">
        <f>IF(U429="","",ProjParseTF(U429))</f>
        <v/>
      </c>
      <c r="AL429" s="213" t="str">
        <f>IF(E429="","",ProjCumN(AL428,E428,F428,G428,E429,F429,G429,FALSE))</f>
        <v/>
      </c>
      <c r="AM429" s="304" t="str">
        <f>IF(E429="","",ProjCumE(AM428,E428,F428,G428,E429,F429,G429,FALSE))</f>
        <v/>
      </c>
      <c r="AN429" s="303" t="str">
        <f t="shared" si="148"/>
        <v/>
      </c>
      <c r="AO429" s="303" t="str">
        <f>IF(E429="","",ProjActiveTargetMdEx(D429,W429,V429,ProjTargets_MD,ProjTargets_INC,ProjTargets_AZM,ProjTargets_TVD,F429,H429))</f>
        <v/>
      </c>
      <c r="AP429" s="201" t="str">
        <f>IF(OR(E429="",E429&lt;$U$2),"",ProjBitN(E429,F429,G429,AL429,D429,W429,X429))</f>
        <v/>
      </c>
      <c r="AQ429" s="201" t="str">
        <f>IF(OR(E429="",E429&lt;$U$2),"",ProjBitE(E429,F429,G429,AM429,D429,W429,X429))</f>
        <v/>
      </c>
      <c r="AR429" s="201" t="str">
        <f t="shared" si="149"/>
        <v/>
      </c>
      <c r="AS429" s="201" t="str">
        <f t="shared" si="150"/>
        <v/>
      </c>
      <c r="AT429" s="201" t="str">
        <f t="shared" si="151"/>
        <v/>
      </c>
    </row>
    <row r="430" spans="2:46" ht="15" customHeight="1" thickBot="1" x14ac:dyDescent="0.35">
      <c r="B430" s="202" t="str">
        <f t="shared" si="131"/>
        <v/>
      </c>
      <c r="C430" s="308" t="str">
        <f t="shared" si="132"/>
        <v/>
      </c>
      <c r="D430" s="27"/>
      <c r="E430" s="309" t="str">
        <f t="shared" si="133"/>
        <v/>
      </c>
      <c r="F430" s="9"/>
      <c r="G430" s="9"/>
      <c r="H430" s="310" t="str">
        <f t="shared" si="134"/>
        <v/>
      </c>
      <c r="I430" s="310" t="str">
        <f t="shared" si="135"/>
        <v xml:space="preserve">  </v>
      </c>
      <c r="J430" s="311" t="str">
        <f t="shared" si="136"/>
        <v/>
      </c>
      <c r="K430" s="312" t="str">
        <f t="shared" si="137"/>
        <v xml:space="preserve"> </v>
      </c>
      <c r="L430" s="312" t="str">
        <f t="shared" si="138"/>
        <v/>
      </c>
      <c r="M430" s="312" t="str">
        <f t="shared" si="139"/>
        <v/>
      </c>
      <c r="N430" s="313" t="str">
        <f t="shared" si="140"/>
        <v/>
      </c>
      <c r="O430" s="314" t="str">
        <f t="shared" si="141"/>
        <v/>
      </c>
      <c r="P430" s="315" t="str">
        <f t="shared" si="142"/>
        <v/>
      </c>
      <c r="Q430" s="316" t="str">
        <f t="shared" si="143"/>
        <v/>
      </c>
      <c r="R430" s="10" t="str">
        <f t="shared" si="144"/>
        <v/>
      </c>
      <c r="S430" s="310" t="str">
        <f t="shared" si="145"/>
        <v/>
      </c>
      <c r="T430" s="9"/>
      <c r="U430" s="8"/>
      <c r="V430" s="197" t="str">
        <f>IF(E430="","",ProjTvdAtBit(E430,F430,G430,H430,D430,W430,X430))</f>
        <v/>
      </c>
      <c r="W430" s="317" t="str">
        <f>IF(E430="","",ProjIncAtBit(F430,J430,C430,M430,AJ430,AK430,AI430,$U$13:$U$505))</f>
        <v/>
      </c>
      <c r="X430" s="412" t="str">
        <f>IF(E430="","",ProjAzmAtBit(F430,G430,J430,C430,M430,AJ430,AK430,N430,O430,AI430,$U$13:$U$505))</f>
        <v/>
      </c>
      <c r="Y430" s="569"/>
      <c r="Z430" s="571"/>
      <c r="AA430" s="478" t="str">
        <f t="shared" si="146"/>
        <v/>
      </c>
      <c r="AB430" s="479" t="str">
        <f t="shared" si="147"/>
        <v/>
      </c>
      <c r="AC430" s="466"/>
      <c r="AD430" s="471"/>
      <c r="AE430" s="473"/>
      <c r="AI430" s="201" t="str">
        <f>IF(E430="","",ProjRollingMotorOut($Q$13:Q430,$M$13:M430))</f>
        <v/>
      </c>
      <c r="AJ430" s="409">
        <f>IF(OR(E430="",D430=""),0,ProjSlideMetersBetween(E430,D430,$R$13:$R$505,$S$13:$S$505,$U$13:$U$505))</f>
        <v>0</v>
      </c>
      <c r="AK430" s="409" t="str">
        <f>IF(U430="","",ProjParseTF(U430))</f>
        <v/>
      </c>
      <c r="AL430" s="213" t="str">
        <f>IF(E430="","",ProjCumN(AL429,E429,F429,G429,E430,F430,G430,FALSE))</f>
        <v/>
      </c>
      <c r="AM430" s="304" t="str">
        <f>IF(E430="","",ProjCumE(AM429,E429,F429,G429,E430,F430,G430,FALSE))</f>
        <v/>
      </c>
      <c r="AN430" s="303" t="str">
        <f t="shared" si="148"/>
        <v/>
      </c>
      <c r="AO430" s="303" t="str">
        <f>IF(E430="","",ProjActiveTargetMdEx(D430,W430,V430,ProjTargets_MD,ProjTargets_INC,ProjTargets_AZM,ProjTargets_TVD,F430,H430))</f>
        <v/>
      </c>
      <c r="AP430" s="201" t="str">
        <f>IF(OR(E430="",E430&lt;$U$2),"",ProjBitN(E430,F430,G430,AL430,D430,W430,X430))</f>
        <v/>
      </c>
      <c r="AQ430" s="201" t="str">
        <f>IF(OR(E430="",E430&lt;$U$2),"",ProjBitE(E430,F430,G430,AM430,D430,W430,X430))</f>
        <v/>
      </c>
      <c r="AR430" s="201" t="str">
        <f t="shared" si="149"/>
        <v/>
      </c>
      <c r="AS430" s="201" t="str">
        <f t="shared" si="150"/>
        <v/>
      </c>
      <c r="AT430" s="201" t="str">
        <f t="shared" si="151"/>
        <v/>
      </c>
    </row>
    <row r="431" spans="2:46" ht="15" customHeight="1" thickBot="1" x14ac:dyDescent="0.35">
      <c r="B431" s="202" t="str">
        <f t="shared" si="131"/>
        <v/>
      </c>
      <c r="C431" s="308" t="str">
        <f t="shared" si="132"/>
        <v/>
      </c>
      <c r="D431" s="27"/>
      <c r="E431" s="309" t="str">
        <f t="shared" si="133"/>
        <v/>
      </c>
      <c r="F431" s="9"/>
      <c r="G431" s="9"/>
      <c r="H431" s="310" t="str">
        <f t="shared" si="134"/>
        <v/>
      </c>
      <c r="I431" s="310" t="str">
        <f t="shared" si="135"/>
        <v xml:space="preserve">  </v>
      </c>
      <c r="J431" s="311" t="str">
        <f t="shared" si="136"/>
        <v/>
      </c>
      <c r="K431" s="312" t="str">
        <f t="shared" si="137"/>
        <v xml:space="preserve"> </v>
      </c>
      <c r="L431" s="312" t="str">
        <f t="shared" si="138"/>
        <v/>
      </c>
      <c r="M431" s="312" t="str">
        <f t="shared" si="139"/>
        <v/>
      </c>
      <c r="N431" s="313" t="str">
        <f t="shared" si="140"/>
        <v/>
      </c>
      <c r="O431" s="314" t="str">
        <f t="shared" si="141"/>
        <v/>
      </c>
      <c r="P431" s="315" t="str">
        <f t="shared" si="142"/>
        <v/>
      </c>
      <c r="Q431" s="316" t="str">
        <f t="shared" si="143"/>
        <v/>
      </c>
      <c r="R431" s="10" t="str">
        <f t="shared" si="144"/>
        <v/>
      </c>
      <c r="S431" s="310" t="str">
        <f t="shared" si="145"/>
        <v/>
      </c>
      <c r="T431" s="9"/>
      <c r="U431" s="8"/>
      <c r="V431" s="197" t="str">
        <f>IF(E431="","",ProjTvdAtBit(E431,F431,G431,H431,D431,W431,X431))</f>
        <v/>
      </c>
      <c r="W431" s="317" t="str">
        <f>IF(E431="","",ProjIncAtBit(F431,J431,C431,M431,AJ431,AK431,AI431,$U$13:$U$505))</f>
        <v/>
      </c>
      <c r="X431" s="412" t="str">
        <f>IF(E431="","",ProjAzmAtBit(F431,G431,J431,C431,M431,AJ431,AK431,N431,O431,AI431,$U$13:$U$505))</f>
        <v/>
      </c>
      <c r="Y431" s="569"/>
      <c r="Z431" s="571"/>
      <c r="AA431" s="478" t="str">
        <f t="shared" si="146"/>
        <v/>
      </c>
      <c r="AB431" s="479" t="str">
        <f t="shared" si="147"/>
        <v/>
      </c>
      <c r="AC431" s="466"/>
      <c r="AD431" s="471"/>
      <c r="AE431" s="473"/>
      <c r="AI431" s="201" t="str">
        <f>IF(E431="","",ProjRollingMotorOut($Q$13:Q431,$M$13:M431))</f>
        <v/>
      </c>
      <c r="AJ431" s="409">
        <f>IF(OR(E431="",D431=""),0,ProjSlideMetersBetween(E431,D431,$R$13:$R$505,$S$13:$S$505,$U$13:$U$505))</f>
        <v>0</v>
      </c>
      <c r="AK431" s="409" t="str">
        <f>IF(U431="","",ProjParseTF(U431))</f>
        <v/>
      </c>
      <c r="AL431" s="213" t="str">
        <f>IF(E431="","",ProjCumN(AL430,E430,F430,G430,E431,F431,G431,FALSE))</f>
        <v/>
      </c>
      <c r="AM431" s="304" t="str">
        <f>IF(E431="","",ProjCumE(AM430,E430,F430,G430,E431,F431,G431,FALSE))</f>
        <v/>
      </c>
      <c r="AN431" s="303" t="str">
        <f t="shared" si="148"/>
        <v/>
      </c>
      <c r="AO431" s="303" t="str">
        <f>IF(E431="","",ProjActiveTargetMdEx(D431,W431,V431,ProjTargets_MD,ProjTargets_INC,ProjTargets_AZM,ProjTargets_TVD,F431,H431))</f>
        <v/>
      </c>
      <c r="AP431" s="201" t="str">
        <f>IF(OR(E431="",E431&lt;$U$2),"",ProjBitN(E431,F431,G431,AL431,D431,W431,X431))</f>
        <v/>
      </c>
      <c r="AQ431" s="201" t="str">
        <f>IF(OR(E431="",E431&lt;$U$2),"",ProjBitE(E431,F431,G431,AM431,D431,W431,X431))</f>
        <v/>
      </c>
      <c r="AR431" s="201" t="str">
        <f t="shared" si="149"/>
        <v/>
      </c>
      <c r="AS431" s="201" t="str">
        <f t="shared" si="150"/>
        <v/>
      </c>
      <c r="AT431" s="201" t="str">
        <f t="shared" si="151"/>
        <v/>
      </c>
    </row>
    <row r="432" spans="2:46" ht="15" customHeight="1" thickBot="1" x14ac:dyDescent="0.35">
      <c r="B432" s="202" t="str">
        <f t="shared" si="131"/>
        <v/>
      </c>
      <c r="C432" s="308" t="str">
        <f t="shared" si="132"/>
        <v/>
      </c>
      <c r="D432" s="27"/>
      <c r="E432" s="309" t="str">
        <f t="shared" si="133"/>
        <v/>
      </c>
      <c r="F432" s="9"/>
      <c r="G432" s="9"/>
      <c r="H432" s="310" t="str">
        <f t="shared" si="134"/>
        <v/>
      </c>
      <c r="I432" s="310" t="str">
        <f t="shared" si="135"/>
        <v xml:space="preserve">  </v>
      </c>
      <c r="J432" s="311" t="str">
        <f t="shared" si="136"/>
        <v/>
      </c>
      <c r="K432" s="312" t="str">
        <f t="shared" si="137"/>
        <v xml:space="preserve"> </v>
      </c>
      <c r="L432" s="312" t="str">
        <f t="shared" si="138"/>
        <v/>
      </c>
      <c r="M432" s="312" t="str">
        <f t="shared" si="139"/>
        <v/>
      </c>
      <c r="N432" s="313" t="str">
        <f t="shared" si="140"/>
        <v/>
      </c>
      <c r="O432" s="314" t="str">
        <f t="shared" si="141"/>
        <v/>
      </c>
      <c r="P432" s="315" t="str">
        <f t="shared" si="142"/>
        <v/>
      </c>
      <c r="Q432" s="316" t="str">
        <f t="shared" si="143"/>
        <v/>
      </c>
      <c r="R432" s="10" t="str">
        <f t="shared" si="144"/>
        <v/>
      </c>
      <c r="S432" s="310" t="str">
        <f t="shared" si="145"/>
        <v/>
      </c>
      <c r="T432" s="9"/>
      <c r="U432" s="8"/>
      <c r="V432" s="197" t="str">
        <f>IF(E432="","",ProjTvdAtBit(E432,F432,G432,H432,D432,W432,X432))</f>
        <v/>
      </c>
      <c r="W432" s="317" t="str">
        <f>IF(E432="","",ProjIncAtBit(F432,J432,C432,M432,AJ432,AK432,AI432,$U$13:$U$505))</f>
        <v/>
      </c>
      <c r="X432" s="412" t="str">
        <f>IF(E432="","",ProjAzmAtBit(F432,G432,J432,C432,M432,AJ432,AK432,N432,O432,AI432,$U$13:$U$505))</f>
        <v/>
      </c>
      <c r="Y432" s="569"/>
      <c r="Z432" s="571"/>
      <c r="AA432" s="478" t="str">
        <f t="shared" si="146"/>
        <v/>
      </c>
      <c r="AB432" s="479" t="str">
        <f t="shared" si="147"/>
        <v/>
      </c>
      <c r="AC432" s="466"/>
      <c r="AD432" s="471"/>
      <c r="AE432" s="473"/>
      <c r="AI432" s="201" t="str">
        <f>IF(E432="","",ProjRollingMotorOut($Q$13:Q432,$M$13:M432))</f>
        <v/>
      </c>
      <c r="AJ432" s="409">
        <f>IF(OR(E432="",D432=""),0,ProjSlideMetersBetween(E432,D432,$R$13:$R$505,$S$13:$S$505,$U$13:$U$505))</f>
        <v>0</v>
      </c>
      <c r="AK432" s="409" t="str">
        <f>IF(U432="","",ProjParseTF(U432))</f>
        <v/>
      </c>
      <c r="AL432" s="213" t="str">
        <f>IF(E432="","",ProjCumN(AL431,E431,F431,G431,E432,F432,G432,FALSE))</f>
        <v/>
      </c>
      <c r="AM432" s="304" t="str">
        <f>IF(E432="","",ProjCumE(AM431,E431,F431,G431,E432,F432,G432,FALSE))</f>
        <v/>
      </c>
      <c r="AN432" s="303" t="str">
        <f t="shared" si="148"/>
        <v/>
      </c>
      <c r="AO432" s="303" t="str">
        <f>IF(E432="","",ProjActiveTargetMdEx(D432,W432,V432,ProjTargets_MD,ProjTargets_INC,ProjTargets_AZM,ProjTargets_TVD,F432,H432))</f>
        <v/>
      </c>
      <c r="AP432" s="201" t="str">
        <f>IF(OR(E432="",E432&lt;$U$2),"",ProjBitN(E432,F432,G432,AL432,D432,W432,X432))</f>
        <v/>
      </c>
      <c r="AQ432" s="201" t="str">
        <f>IF(OR(E432="",E432&lt;$U$2),"",ProjBitE(E432,F432,G432,AM432,D432,W432,X432))</f>
        <v/>
      </c>
      <c r="AR432" s="201" t="str">
        <f t="shared" si="149"/>
        <v/>
      </c>
      <c r="AS432" s="201" t="str">
        <f t="shared" si="150"/>
        <v/>
      </c>
      <c r="AT432" s="201" t="str">
        <f t="shared" si="151"/>
        <v/>
      </c>
    </row>
    <row r="433" spans="2:46" ht="15" customHeight="1" thickBot="1" x14ac:dyDescent="0.35">
      <c r="B433" s="202" t="str">
        <f t="shared" si="131"/>
        <v/>
      </c>
      <c r="C433" s="308" t="str">
        <f t="shared" si="132"/>
        <v/>
      </c>
      <c r="D433" s="27"/>
      <c r="E433" s="309" t="str">
        <f t="shared" si="133"/>
        <v/>
      </c>
      <c r="F433" s="9"/>
      <c r="G433" s="9"/>
      <c r="H433" s="310" t="str">
        <f t="shared" si="134"/>
        <v/>
      </c>
      <c r="I433" s="310" t="str">
        <f t="shared" si="135"/>
        <v xml:space="preserve">  </v>
      </c>
      <c r="J433" s="311" t="str">
        <f t="shared" si="136"/>
        <v/>
      </c>
      <c r="K433" s="312" t="str">
        <f t="shared" si="137"/>
        <v xml:space="preserve"> </v>
      </c>
      <c r="L433" s="312" t="str">
        <f t="shared" si="138"/>
        <v/>
      </c>
      <c r="M433" s="312" t="str">
        <f t="shared" si="139"/>
        <v/>
      </c>
      <c r="N433" s="313" t="str">
        <f t="shared" si="140"/>
        <v/>
      </c>
      <c r="O433" s="314" t="str">
        <f t="shared" si="141"/>
        <v/>
      </c>
      <c r="P433" s="315" t="str">
        <f t="shared" si="142"/>
        <v/>
      </c>
      <c r="Q433" s="316" t="str">
        <f t="shared" si="143"/>
        <v/>
      </c>
      <c r="R433" s="10" t="str">
        <f t="shared" si="144"/>
        <v/>
      </c>
      <c r="S433" s="310" t="str">
        <f t="shared" si="145"/>
        <v/>
      </c>
      <c r="T433" s="9"/>
      <c r="U433" s="8"/>
      <c r="V433" s="197" t="str">
        <f>IF(E433="","",ProjTvdAtBit(E433,F433,G433,H433,D433,W433,X433))</f>
        <v/>
      </c>
      <c r="W433" s="317" t="str">
        <f>IF(E433="","",ProjIncAtBit(F433,J433,C433,M433,AJ433,AK433,AI433,$U$13:$U$505))</f>
        <v/>
      </c>
      <c r="X433" s="412" t="str">
        <f>IF(E433="","",ProjAzmAtBit(F433,G433,J433,C433,M433,AJ433,AK433,N433,O433,AI433,$U$13:$U$505))</f>
        <v/>
      </c>
      <c r="Y433" s="569"/>
      <c r="Z433" s="571"/>
      <c r="AA433" s="478" t="str">
        <f t="shared" si="146"/>
        <v/>
      </c>
      <c r="AB433" s="479" t="str">
        <f t="shared" si="147"/>
        <v/>
      </c>
      <c r="AC433" s="466"/>
      <c r="AD433" s="471"/>
      <c r="AE433" s="473"/>
      <c r="AI433" s="201" t="str">
        <f>IF(E433="","",ProjRollingMotorOut($Q$13:Q433,$M$13:M433))</f>
        <v/>
      </c>
      <c r="AJ433" s="409">
        <f>IF(OR(E433="",D433=""),0,ProjSlideMetersBetween(E433,D433,$R$13:$R$505,$S$13:$S$505,$U$13:$U$505))</f>
        <v>0</v>
      </c>
      <c r="AK433" s="409" t="str">
        <f>IF(U433="","",ProjParseTF(U433))</f>
        <v/>
      </c>
      <c r="AL433" s="213" t="str">
        <f>IF(E433="","",ProjCumN(AL432,E432,F432,G432,E433,F433,G433,FALSE))</f>
        <v/>
      </c>
      <c r="AM433" s="304" t="str">
        <f>IF(E433="","",ProjCumE(AM432,E432,F432,G432,E433,F433,G433,FALSE))</f>
        <v/>
      </c>
      <c r="AN433" s="303" t="str">
        <f t="shared" si="148"/>
        <v/>
      </c>
      <c r="AO433" s="303" t="str">
        <f>IF(E433="","",ProjActiveTargetMdEx(D433,W433,V433,ProjTargets_MD,ProjTargets_INC,ProjTargets_AZM,ProjTargets_TVD,F433,H433))</f>
        <v/>
      </c>
      <c r="AP433" s="201" t="str">
        <f>IF(OR(E433="",E433&lt;$U$2),"",ProjBitN(E433,F433,G433,AL433,D433,W433,X433))</f>
        <v/>
      </c>
      <c r="AQ433" s="201" t="str">
        <f>IF(OR(E433="",E433&lt;$U$2),"",ProjBitE(E433,F433,G433,AM433,D433,W433,X433))</f>
        <v/>
      </c>
      <c r="AR433" s="201" t="str">
        <f t="shared" si="149"/>
        <v/>
      </c>
      <c r="AS433" s="201" t="str">
        <f t="shared" si="150"/>
        <v/>
      </c>
      <c r="AT433" s="201" t="str">
        <f t="shared" si="151"/>
        <v/>
      </c>
    </row>
    <row r="434" spans="2:46" ht="15" customHeight="1" thickBot="1" x14ac:dyDescent="0.35">
      <c r="B434" s="202" t="str">
        <f t="shared" ref="B434:B497" si="152">IF(ISBLANK(D434),"",B433)</f>
        <v/>
      </c>
      <c r="C434" s="308" t="str">
        <f t="shared" ref="C434:C497" si="153">IF(ISBLANK(D434),"",D434-D433)</f>
        <v/>
      </c>
      <c r="D434" s="27"/>
      <c r="E434" s="309" t="str">
        <f t="shared" ref="E434:E497" si="154">IF(D434="","",(ROUND(SUM(D434-B434),2)))</f>
        <v/>
      </c>
      <c r="F434" s="9"/>
      <c r="G434" s="9"/>
      <c r="H434" s="310" t="str">
        <f t="shared" ref="H434:H497" si="155">IF(ISNUMBER(F434),COS(((F434+F433)/2)*(PI()/180))*(E434-E433)+H433,"")</f>
        <v/>
      </c>
      <c r="I434" s="310" t="str">
        <f t="shared" ref="I434:I497" si="156">IF(ISBLANK(F434),"  ",H434-$R$4)</f>
        <v xml:space="preserve">  </v>
      </c>
      <c r="J434" s="311" t="str">
        <f t="shared" ref="J434:J497" si="157">IF(AND(ISNUMBER(E434),ISNUMBER(F434),ISNUMBER(G434)),ACOS(SIN(F433*PI()/180)*SIN(F434*PI()/180)*COS((G434*PI()/180)-(G433*PI()/180))+COS(F433*PI()/180)*COS(F434*PI()/180))*30/(E434-E433)*180/PI(),"")</f>
        <v/>
      </c>
      <c r="K434" s="312" t="str">
        <f t="shared" ref="K434:K497" si="158">IF(F434=0," ",SUM(F434-F433)/SUM(E434-E433)*30)</f>
        <v xml:space="preserve"> </v>
      </c>
      <c r="L434" s="312" t="str">
        <f t="shared" ref="L434:L497" si="159">IF(J434="","",IF(G433&lt;180,IF(AND(G434&gt;G433,G434&lt;SUM(G433+180)),SUM(((G434-G433)/SUM(E434-E433)*30)),IF(G434&lt;G433,SUM(((G434-G433)/SUM(E434-E433)*30)),SUM(((G433+(360-G434))*(-1))/SUM(E434-E433)*30))),IF(G434&gt;G433,SUM(((G434-G433)/SUM(E434-E433)*30)),IF(G434&gt;SUM(G433-180),SUM(((G434-G433)/SUM(E434-E433)*30)),SUM(((360-G433+G434)/SUM(E434-E433)*30))))))</f>
        <v/>
      </c>
      <c r="M434" s="312" t="str">
        <f t="shared" ref="M434:M497" si="160">IF(T433="",IF(T432="",IF(T431="",IF(T430="","",IF(E434&lt;R430,"",IF(E434&lt;S430,IF(E433&lt;R430,SUM(E434-R430),IF(E433&lt;S430,IF(E433&lt;E434,SUM(E434-E433),""),"")),IF(E433&lt;R430,T430,IF(E433&lt;S430,SUM(S430-E433),""))))),IF(T430="",IF(E434&lt;R431,"",IF(E434&lt;S431,IF(E433&lt;R431,SUM(E434-R431),IF(E433&lt;S431,IF(E433&lt;E434,SUM(E434-E433),""),"")),IF(E433&lt;R431,T431,IF(E433&lt;S431,SUM(S431-E433),""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433&lt;R430,SUM(T430+T431),IF(E433&lt;S430,SUM(S430-E433+T431),IF(E433&lt;R431,T431,IF(E433&lt;S431,SUM(S431-E433),"")))))))))),IF(T431="",IF(T430="",IF(E434&lt;R432,"",IF(E434&lt;S432,IF(E433&lt;R432,SUM(E434-R432),IF(E433&lt;S432,IF(E433&lt;E434,SUM(E434-E433),""),"")),IF(E433&lt;R432,T432,IF(E433&lt;S432,SUM(S432-E433),"")))),IF(E434&lt;R430,"",IF(E434&lt;S430,IF(E433&lt;R430,SUM(E434-R430),IF(E433&lt;S430,IF(E433&lt;E434,SUM(E434-E433),""),"")),IF(E434&lt;R432,IF(E433&lt;R430,T430,IF(E433&lt;S430,SUM(S430-E433),"")),IF(E434&lt;S432,IF(E433&lt;R430,SUM(T430+E434-R432),IF(E433&lt;S430,SUM(S430-E433+E434-R432),IF(E433&lt;R432,SUM(E434-R432),IF(E433&lt;S432,IF(E433&lt;E434,SUM(E434-E433),""),"")))),IF(E433&lt;R430,SUM(T430+T432),IF(E433&lt;S430,SUM(S430-E433+T432),IF(E433&lt;R432,T432,IF(E433&lt;S432,SUM(S432-E433),""))))))))),IF(T430="",IF(E434&lt;R431,"",IF(E434&lt;S431,IF(E433&lt;R431,SUM(E434-R431),IF(E433&lt;S431,IF(E433&lt;E434,SUM(E434-E433),""),"")),IF(E434&lt;R432,IF(E433&lt;R431,T431,IF(E433&lt;S431,SUM(S431-E433),"")),IF(E434&lt;S432,IF(E433&lt;R431,SUM(T431+E434-R432),IF(E433&lt;S431,SUM(S431-E433+E434-R432),IF(E433&lt;R432,SUM(E434-R432),IF(E433&lt;S432,IF(E433&lt;E434,SUM(E434-E433),""),"")))),IF(E433&lt;R431,SUM(T431+T432),IF(E433&lt;S431,SUM(S431-E433+T432),IF(E433&lt;R432,T432,IF(E433&lt;S432,SUM(S432-E433),""))))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434&lt;R432,IF(E433&lt;R430,SUM(T430+T431),IF(E433&lt;S430,SUM(S430-E433+T431),IF(E433&lt;R431,T431,IF(E433&lt;S431,SUM(S431-E433),"")))),IF(E434&lt;S432,IF(E433&lt;R430,SUM(T430+T431+E434-R432),IF(E433&lt;S430,SUM(S430-E433+T431+E434-R432),IF(E433&lt;R431,SUM(T431+E434-R432),IF(E433&lt;S431,SUM(S431-E433+E434-R432),IF(E433&lt;R432,SUM(E434-R432),IF(E433&lt;S432,IF(E433&lt;E434,SUM(E434-E433),""),"")))))),IF(E433&lt;R430,SUM(T430+T431+T432),IF(E433&lt;S430,SUM(S430-E433+T431+T432),IF(E433&lt;R431,SUM(T431+T432),IF(E433&lt;S431,SUM(S431-E433+T432),IF(E433&lt;R432,T432,IF(E433&lt;S432,SUM(S432-E433),""))))))))))))))),IF(T432="",IF(T431="",IF(T430="",IF(E434&lt;R433,"",IF(E434&lt;S433,SUM(E434-R433),T433)),IF(E434&lt;R430,"",IF(E434&lt;S430,IF(E433&lt;R430,SUM(E434-R430),IF(E433&lt;S430,IF(E433&lt;E434,SUM(E434-E433),""),"")),IF(E434&lt;R433,IF(E433&lt;R430,T430,IF(E433&lt;S430,SUM(S430-E433),"")),IF(E434&lt;S433,IF(E433&lt;R430,SUM(T430+E434-R433),IF(E433&lt;S430,SUM(S430-E433+E434-R433),SUM(E434-R433))),IF(E433&lt;R430,SUM(T430+T433),IF(E433&lt;S430,SUM(S430-E433+T433),T433))))))),IF(T430="",IF(E434&lt;R431,"",IF(E434&lt;S431,IF(E433&lt;R431,SUM(E434-R431),IF(E433&lt;S431,IF(E433&lt;E434,SUM(E434-E433),""),"")),IF(E434&lt;R433,IF(E433&lt;R431,T431,IF(E433&lt;S431,SUM(S431-E433),"")),IF(E434&lt;S433,IF(E433&lt;R431,SUM(T431+E434-R433),IF(E433&lt;S431,SUM(S431-E433+E434-R433),SUM(E434-R433))),IF(E433&lt;R431,SUM(T431+T433),IF(E433&lt;S431,SUM(S431-E433+T433),T433))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434&lt;R433,IF(E433&lt;R430,SUM(T430+T431),IF(E433&lt;S430,SUM(S430-E433+T431),IF(E433&lt;R431,T431,IF(E433&lt;S431,SUM(S431-E433),"")))),IF(E434&lt;S433,IF(E433&lt;R430,SUM(T430+T431+E434-R433),IF(E433&lt;S430,SUM(S430-E433+T431+E434-R433),IF(E433&lt;R431,SUM(T431+E434-R433),IF(E433&lt;S431,SUM(S431-E433+E434-R433),SUM(E434-R433))))),IF(E433&lt;R430,SUM(T430+T431+T433),IF(E433&lt;S430,SUM(S430-E433+T431+T433),IF(E433&lt;R431,SUM(T431+T433),IF(E433&lt;S431,SUM(S431-E433+T433),T433)))))))))))),IF(T431="",IF(T430="",IF(E434&lt;R432,"",IF(E434&lt;S432,IF(E433&lt;R432,SUM(E434-R432),IF(E433&lt;S432,IF(E433&lt;E434,SUM(E434-E433),""),"")),IF(E434&lt;R433,IF(E433&lt;R432,T432,IF(E433&lt;S432,SUM(S432-E433),"")),IF(E434&lt;S433,IF(E433&lt;R432,SUM(T432+E434-R433),IF(E433&lt;S432,SUM(S432-E433+E434-R433),SUM(E434-R433))),IF(E433&lt;R432,SUM(T432+T433),IF(E433&lt;S432,SUM(S432-E433+T433),T433)))))),IF(E434&lt;R430,"",IF(E434&lt;S430,IF(E433&lt;R430,SUM(E434-R430),IF(E433&lt;S430,IF(E433&lt;E434,SUM(E434-E433),""),"")),IF(E434&lt;R432,IF(E433&lt;R430,T430,IF(E433&lt;S430,SUM(S430-E433),"")),IF(E434&lt;S432,IF(E433&lt;R430,SUM(T430+E434-R432),IF(E433&lt;S430,SUM(S430-E433+E434-R432),IF(E433&lt;R432,SUM(E434-R432),IF(E433&lt;S432,IF(E433&lt;E434,SUM(E434-E433),""),"")))),IF(E434&lt;R433,IF(E433&lt;R430,SUM(T430+T432),IF(E433&lt;S430,SUM(S430-E433+T432),IF(E433&lt;R432,T432,IF(E433&lt;S432,SUM(S432-E433),"")))),IF(E434&lt;S433,IF(E433&lt;R430,SUM(T430+T432+E434-R433),IF(E433&lt;S430,SUM(S430-E433+T432+E434-R433),IF(E433&lt;R432,SUM(T432+E434-R433),IF(E433&lt;S432,SUM(S432-E433+E434-R433),SUM(E434-R433))))),IF(E433&lt;R430,SUM(T430+T432+T433),IF(E433&lt;S430,SUM(S430-E433+T432+T433),IF(E433&lt;R432,SUM(T432+T433),IF(E433&lt;S432,SUM(S432-E433+T433),T433))))))))))),IF(T430="",IF(E434&lt;R431,"",IF(E434&lt;S431,IF(E433&lt;R431,SUM(E434-R431),IF(E433&lt;S431,IF(E433&lt;E434,SUM(E434-E433),""),"")),IF(E434&lt;R432,IF(E433&lt;R431,T431,IF(E433&lt;S431,SUM(S431-E433),"")),IF(E434&lt;S432,IF(E433&lt;R431,SUM(T431+E434-R432),IF(E433&lt;S431,SUM(S431-E433+E434-R432),IF(E433&lt;R432,SUM(E434-R432),IF(E433&lt;S432,IF(E433&lt;E434,SUM(E434-E433),""),"")))),IF(E434&lt;R433,IF(E433&lt;R431,SUM(T431+T432),IF(E433&lt;S431,SUM(S431-E433+T432),IF(E433&lt;R432,T432,IF(E433&lt;S432,SUM(S432-E433),"")))),IF(E434&lt;S433,IF(E433&lt;R431,SUM(T431+T432+E434-R433),IF(E433&lt;S431,SUM(S431-E433+T432+E434-R433),IF(E433&lt;R432,SUM(T432+E434-R433),IF(E433&lt;S432,SUM(S432-E433+E434-R433),SUM(E434-R433))))),IF(E433&lt;R431,SUM(T431+T432+T433),IF(E433&lt;S431,SUM(S431-E433+T432+T433),IF(E433&lt;R432,SUM(T432+T433),IF(E433&lt;S432,SUM(S432-E433+T433),T433))))))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434&lt;R432,IF(E433&lt;R430,SUM(T430+T431),IF(E433&lt;S430,SUM(S430-E433+T431),IF(E433&lt;R431,T431,IF(E433&lt;S431,SUM(S431-E433),"")))),IF(E434&lt;S432,IF(E433&lt;R430,SUM(T430+T431+E434-R432),IF(E433&lt;S430,SUM(S430-E433+T431+E434-R432),IF(E433&lt;R431,SUM(T431+E434-R432),IF(E433&lt;S431,SUM(S431-E433+E434-R432),IF(E433&lt;R432,SUM(E434-R432),IF(E433&lt;S432,IF(E433&lt;E434,SUM(E434-E433),""),"")))))),IF(E434&lt;R433,IF(E433&lt;R430,SUM(T430+T431+T432),IF(E433&lt;S430,SUM(S430-E433+T431+T432),IF(E433&lt;R431,SUM(T431+T432),IF(E433&lt;S431,SUM(S431-E433+T432),IF(E433&lt;R432,T432,IF(E433&lt;S432,SUM(S432-E433),"")))))),IF(E434&lt;S433,IF(E433&lt;R430,SUM(T430+T431+T432+E434-R433),IF(E433&lt;S430,SUM(S430-E433+T431+T432+E434-R433),IF(E433&lt;R431,SUM(T431+T432+E434-R433),IF(E433&lt;S431,SUM(S431-E433+T432+E434-R433),IF(E433&lt;R432,SUM(T432+E434-R433),IF(E433&lt;S432,SUM(S432-E433+E434-R433),SUM(E434-R433))))))),IF(E433&lt;R430,SUM(T430+T431+T432+T433),IF(E433&lt;S430,SUM(S430-E433+T431+T432+T433),IF(E433&lt;R431,SUM(T431+T432+T433),IF(E433&lt;S431,SUM(S431-E433+T432+T433),IF(E433&lt;R432,SUM(T432+T433),IF(E433&lt;S432,SUM(S432-E433+T433),T433))))))))))))))))))</f>
        <v/>
      </c>
      <c r="N434" s="313" t="str">
        <f t="shared" ref="N434:N497" si="161">IF(J434=0,"",IF(AND(ISNUMBER(F434),ISNUMBER(J434)),(IF(AND(F434&gt;F433,G434=G433),0,IF(AND(F434&lt;F433,G434=G433),180,IF(AND(G433=0,G434&gt;0),G434,ACOS((C434*K434/30)/(C434*J434/30))*180/PI())))),""))</f>
        <v/>
      </c>
      <c r="O434" s="314" t="str">
        <f t="shared" ref="O434:O497" si="162">IF(F434="","",IF(N434="","",IF(F434&lt;5,"Mag",IF(L434&lt;0,"L",IF(N434=0,"HS",IF(N434=360,"HS",IF(N434=180,"LS","R")))))))</f>
        <v/>
      </c>
      <c r="P434" s="315" t="str">
        <f t="shared" ref="P434:P497" si="163">IF(F434="","",IF(M434="","",SUM((F434-F433)/M434)))</f>
        <v/>
      </c>
      <c r="Q434" s="316" t="str">
        <f t="shared" ref="Q434:Q497" si="164">IF(ISBLANK(F434),"",IF(J434="", "", IF(M434="","",SUM(C434*J434/M434))))</f>
        <v/>
      </c>
      <c r="R434" s="10" t="str">
        <f t="shared" ref="R434:R497" si="165">IF(T434="", "", D434)</f>
        <v/>
      </c>
      <c r="S434" s="310" t="str">
        <f t="shared" ref="S434:S497" si="166">IF(T434="","",SUM(R434+T434))</f>
        <v/>
      </c>
      <c r="T434" s="9"/>
      <c r="U434" s="8"/>
      <c r="V434" s="197" t="str">
        <f>IF(E434="","",ProjTvdAtBit(E434,F434,G434,H434,D434,W434,X434))</f>
        <v/>
      </c>
      <c r="W434" s="317" t="str">
        <f>IF(E434="","",ProjIncAtBit(F434,J434,C434,M434,AJ434,AK434,AI434,$U$13:$U$505))</f>
        <v/>
      </c>
      <c r="X434" s="412" t="str">
        <f>IF(E434="","",ProjAzmAtBit(F434,G434,J434,C434,M434,AJ434,AK434,N434,O434,AI434,$U$13:$U$505))</f>
        <v/>
      </c>
      <c r="Y434" s="569"/>
      <c r="Z434" s="571"/>
      <c r="AA434" s="478" t="str">
        <f t="shared" ref="AA434:AA497" si="167">IFERROR(IF(D434="","",IF(COUNT($AC$14:$AC$33)=0,"",IF(D434&lt;_xlfn.AGGREGATE(5,6,$AC$14:$AC$33),"",INDEX($AE$15:$AE$33,MATCH(D434,$AC$14:$AC$33,1))))),"")</f>
        <v/>
      </c>
      <c r="AB434" s="479" t="str">
        <f t="shared" ref="AB434:AB497" si="168">IF(OR(D434="",H434=""),"",IF(COUNT($AC$14:$AC$33)&lt;2,"",IF(OR(D434&lt;_xlfn.AGGREGATE(5,6,$AC$14:$AC$33),D434&gt;_xlfn.AGGREGATE(4,6,$AC$14:$AC$33)),"",IFERROR((INDEX($AD$14:$AD$33,MATCH(D434,$AC$14:$AC$33,1))+(D434-INDEX($AC$14:$AC$33,MATCH(D434,$AC$14:$AC$33,1)))*(INDEX($AD$14:$AD$33,MATCH(D434,$AC$14:$AC$33,1)+1)-INDEX($AD$14:$AD$33,MATCH(D434,$AC$14:$AC$33,1)))/(INDEX($AC$14:$AC$33,MATCH(D434,$AC$14:$AC$33,1)+1)-INDEX($AC$14:$AC$33,MATCH(D434,$AC$14:$AC$33,1))))-H434,""))))</f>
        <v/>
      </c>
      <c r="AC434" s="466"/>
      <c r="AD434" s="471"/>
      <c r="AE434" s="473"/>
      <c r="AI434" s="201" t="str">
        <f>IF(E434="","",ProjRollingMotorOut($Q$13:Q434,$M$13:M434))</f>
        <v/>
      </c>
      <c r="AJ434" s="409">
        <f>IF(OR(E434="",D434=""),0,ProjSlideMetersBetween(E434,D434,$R$13:$R$505,$S$13:$S$505,$U$13:$U$505))</f>
        <v>0</v>
      </c>
      <c r="AK434" s="409" t="str">
        <f>IF(U434="","",ProjParseTF(U434))</f>
        <v/>
      </c>
      <c r="AL434" s="213" t="str">
        <f>IF(E434="","",ProjCumN(AL433,E433,F433,G433,E434,F434,G434,FALSE))</f>
        <v/>
      </c>
      <c r="AM434" s="304" t="str">
        <f>IF(E434="","",ProjCumE(AM433,E433,F433,G433,E434,F434,G434,FALSE))</f>
        <v/>
      </c>
      <c r="AN434" s="303" t="str">
        <f t="shared" ref="AN434:AN497" si="169">IF(X434="","",X434)</f>
        <v/>
      </c>
      <c r="AO434" s="303" t="str">
        <f>IF(E434="","",ProjActiveTargetMdEx(D434,W434,V434,ProjTargets_MD,ProjTargets_INC,ProjTargets_AZM,ProjTargets_TVD,F434,H434))</f>
        <v/>
      </c>
      <c r="AP434" s="201" t="str">
        <f>IF(OR(E434="",E434&lt;$U$2),"",ProjBitN(E434,F434,G434,AL434,D434,W434,X434))</f>
        <v/>
      </c>
      <c r="AQ434" s="201" t="str">
        <f>IF(OR(E434="",E434&lt;$U$2),"",ProjBitE(E434,F434,G434,AM434,D434,W434,X434))</f>
        <v/>
      </c>
      <c r="AR434" s="201" t="str">
        <f t="shared" ref="AR434:AR497" si="170">_xlfn.SINGLE(IF(OR(E434="",E434&lt;_xlfn.SINGLE(ProjBuildStartMd),AO434=""),"",ProjBurr(D434,W434,X434,AI434,C434,ProjTargets_MD,ProjTargets_INC,ProjTargets_AZM,ProjTargets_TVD,V434)))</f>
        <v/>
      </c>
      <c r="AS434" s="201" t="str">
        <f t="shared" ref="AS434:AS497" si="171">_xlfn.SINGLE(IF(OR(E434="",E434&lt;_xlfn.SINGLE(ProjBuildStartMd),AO434=""),"",ProjMetersToSlide(D434,W434,X434,AI434,C434,ProjTargets_MD,ProjTargets_INC,ProjTargets_AZM,ProjTargets_TVD,V434)))</f>
        <v/>
      </c>
      <c r="AT434" s="201" t="str">
        <f t="shared" ref="AT434:AT497" si="172">_xlfn.SINGLE(IF(OR(E434="",E434&lt;_xlfn.SINGLE(ProjBuildStartMd),AO434=""),"",ProjRequiredTf(D434,W434,X434,ProjTargets_MD,ProjTargets_INC,ProjTargets_AZM,ProjTargets_TVD,5,V434)))</f>
        <v/>
      </c>
    </row>
    <row r="435" spans="2:46" ht="15" customHeight="1" thickBot="1" x14ac:dyDescent="0.35">
      <c r="B435" s="202" t="str">
        <f t="shared" si="152"/>
        <v/>
      </c>
      <c r="C435" s="308" t="str">
        <f t="shared" si="153"/>
        <v/>
      </c>
      <c r="D435" s="27"/>
      <c r="E435" s="309" t="str">
        <f t="shared" si="154"/>
        <v/>
      </c>
      <c r="F435" s="9"/>
      <c r="G435" s="9"/>
      <c r="H435" s="310" t="str">
        <f t="shared" si="155"/>
        <v/>
      </c>
      <c r="I435" s="310" t="str">
        <f t="shared" si="156"/>
        <v xml:space="preserve">  </v>
      </c>
      <c r="J435" s="311" t="str">
        <f t="shared" si="157"/>
        <v/>
      </c>
      <c r="K435" s="312" t="str">
        <f t="shared" si="158"/>
        <v xml:space="preserve"> </v>
      </c>
      <c r="L435" s="312" t="str">
        <f t="shared" si="159"/>
        <v/>
      </c>
      <c r="M435" s="312" t="str">
        <f t="shared" si="160"/>
        <v/>
      </c>
      <c r="N435" s="313" t="str">
        <f t="shared" si="161"/>
        <v/>
      </c>
      <c r="O435" s="314" t="str">
        <f t="shared" si="162"/>
        <v/>
      </c>
      <c r="P435" s="315" t="str">
        <f t="shared" si="163"/>
        <v/>
      </c>
      <c r="Q435" s="316" t="str">
        <f t="shared" si="164"/>
        <v/>
      </c>
      <c r="R435" s="10" t="str">
        <f t="shared" si="165"/>
        <v/>
      </c>
      <c r="S435" s="310" t="str">
        <f t="shared" si="166"/>
        <v/>
      </c>
      <c r="T435" s="9"/>
      <c r="U435" s="8"/>
      <c r="V435" s="197" t="str">
        <f>IF(E435="","",ProjTvdAtBit(E435,F435,G435,H435,D435,W435,X435))</f>
        <v/>
      </c>
      <c r="W435" s="317" t="str">
        <f>IF(E435="","",ProjIncAtBit(F435,J435,C435,M435,AJ435,AK435,AI435,$U$13:$U$505))</f>
        <v/>
      </c>
      <c r="X435" s="412" t="str">
        <f>IF(E435="","",ProjAzmAtBit(F435,G435,J435,C435,M435,AJ435,AK435,N435,O435,AI435,$U$13:$U$505))</f>
        <v/>
      </c>
      <c r="Y435" s="569"/>
      <c r="Z435" s="571"/>
      <c r="AA435" s="478" t="str">
        <f t="shared" si="167"/>
        <v/>
      </c>
      <c r="AB435" s="479" t="str">
        <f t="shared" si="168"/>
        <v/>
      </c>
      <c r="AC435" s="466"/>
      <c r="AD435" s="471"/>
      <c r="AE435" s="473"/>
      <c r="AI435" s="201" t="str">
        <f>IF(E435="","",ProjRollingMotorOut($Q$13:Q435,$M$13:M435))</f>
        <v/>
      </c>
      <c r="AJ435" s="409">
        <f>IF(OR(E435="",D435=""),0,ProjSlideMetersBetween(E435,D435,$R$13:$R$505,$S$13:$S$505,$U$13:$U$505))</f>
        <v>0</v>
      </c>
      <c r="AK435" s="409" t="str">
        <f>IF(U435="","",ProjParseTF(U435))</f>
        <v/>
      </c>
      <c r="AL435" s="213" t="str">
        <f>IF(E435="","",ProjCumN(AL434,E434,F434,G434,E435,F435,G435,FALSE))</f>
        <v/>
      </c>
      <c r="AM435" s="304" t="str">
        <f>IF(E435="","",ProjCumE(AM434,E434,F434,G434,E435,F435,G435,FALSE))</f>
        <v/>
      </c>
      <c r="AN435" s="303" t="str">
        <f t="shared" si="169"/>
        <v/>
      </c>
      <c r="AO435" s="303" t="str">
        <f>IF(E435="","",ProjActiveTargetMdEx(D435,W435,V435,ProjTargets_MD,ProjTargets_INC,ProjTargets_AZM,ProjTargets_TVD,F435,H435))</f>
        <v/>
      </c>
      <c r="AP435" s="201" t="str">
        <f>IF(OR(E435="",E435&lt;$U$2),"",ProjBitN(E435,F435,G435,AL435,D435,W435,X435))</f>
        <v/>
      </c>
      <c r="AQ435" s="201" t="str">
        <f>IF(OR(E435="",E435&lt;$U$2),"",ProjBitE(E435,F435,G435,AM435,D435,W435,X435))</f>
        <v/>
      </c>
      <c r="AR435" s="201" t="str">
        <f t="shared" si="170"/>
        <v/>
      </c>
      <c r="AS435" s="201" t="str">
        <f t="shared" si="171"/>
        <v/>
      </c>
      <c r="AT435" s="201" t="str">
        <f t="shared" si="172"/>
        <v/>
      </c>
    </row>
    <row r="436" spans="2:46" ht="15" customHeight="1" thickBot="1" x14ac:dyDescent="0.35">
      <c r="B436" s="202" t="str">
        <f t="shared" si="152"/>
        <v/>
      </c>
      <c r="C436" s="308" t="str">
        <f t="shared" si="153"/>
        <v/>
      </c>
      <c r="D436" s="27"/>
      <c r="E436" s="309" t="str">
        <f t="shared" si="154"/>
        <v/>
      </c>
      <c r="F436" s="9"/>
      <c r="G436" s="9"/>
      <c r="H436" s="310" t="str">
        <f t="shared" si="155"/>
        <v/>
      </c>
      <c r="I436" s="310" t="str">
        <f t="shared" si="156"/>
        <v xml:space="preserve">  </v>
      </c>
      <c r="J436" s="311" t="str">
        <f t="shared" si="157"/>
        <v/>
      </c>
      <c r="K436" s="312" t="str">
        <f t="shared" si="158"/>
        <v xml:space="preserve"> </v>
      </c>
      <c r="L436" s="312" t="str">
        <f t="shared" si="159"/>
        <v/>
      </c>
      <c r="M436" s="312" t="str">
        <f t="shared" si="160"/>
        <v/>
      </c>
      <c r="N436" s="313" t="str">
        <f t="shared" si="161"/>
        <v/>
      </c>
      <c r="O436" s="314" t="str">
        <f t="shared" si="162"/>
        <v/>
      </c>
      <c r="P436" s="315" t="str">
        <f t="shared" si="163"/>
        <v/>
      </c>
      <c r="Q436" s="316" t="str">
        <f t="shared" si="164"/>
        <v/>
      </c>
      <c r="R436" s="10" t="str">
        <f t="shared" si="165"/>
        <v/>
      </c>
      <c r="S436" s="310" t="str">
        <f t="shared" si="166"/>
        <v/>
      </c>
      <c r="T436" s="9"/>
      <c r="U436" s="8"/>
      <c r="V436" s="197" t="str">
        <f>IF(E436="","",ProjTvdAtBit(E436,F436,G436,H436,D436,W436,X436))</f>
        <v/>
      </c>
      <c r="W436" s="317" t="str">
        <f>IF(E436="","",ProjIncAtBit(F436,J436,C436,M436,AJ436,AK436,AI436,$U$13:$U$505))</f>
        <v/>
      </c>
      <c r="X436" s="412" t="str">
        <f>IF(E436="","",ProjAzmAtBit(F436,G436,J436,C436,M436,AJ436,AK436,N436,O436,AI436,$U$13:$U$505))</f>
        <v/>
      </c>
      <c r="Y436" s="569"/>
      <c r="Z436" s="571"/>
      <c r="AA436" s="478" t="str">
        <f t="shared" si="167"/>
        <v/>
      </c>
      <c r="AB436" s="479" t="str">
        <f t="shared" si="168"/>
        <v/>
      </c>
      <c r="AC436" s="466"/>
      <c r="AD436" s="471"/>
      <c r="AE436" s="473"/>
      <c r="AI436" s="201" t="str">
        <f>IF(E436="","",ProjRollingMotorOut($Q$13:Q436,$M$13:M436))</f>
        <v/>
      </c>
      <c r="AJ436" s="409">
        <f>IF(OR(E436="",D436=""),0,ProjSlideMetersBetween(E436,D436,$R$13:$R$505,$S$13:$S$505,$U$13:$U$505))</f>
        <v>0</v>
      </c>
      <c r="AK436" s="409" t="str">
        <f>IF(U436="","",ProjParseTF(U436))</f>
        <v/>
      </c>
      <c r="AL436" s="213" t="str">
        <f>IF(E436="","",ProjCumN(AL435,E435,F435,G435,E436,F436,G436,FALSE))</f>
        <v/>
      </c>
      <c r="AM436" s="304" t="str">
        <f>IF(E436="","",ProjCumE(AM435,E435,F435,G435,E436,F436,G436,FALSE))</f>
        <v/>
      </c>
      <c r="AN436" s="303" t="str">
        <f t="shared" si="169"/>
        <v/>
      </c>
      <c r="AO436" s="303" t="str">
        <f>IF(E436="","",ProjActiveTargetMdEx(D436,W436,V436,ProjTargets_MD,ProjTargets_INC,ProjTargets_AZM,ProjTargets_TVD,F436,H436))</f>
        <v/>
      </c>
      <c r="AP436" s="201" t="str">
        <f>IF(OR(E436="",E436&lt;$U$2),"",ProjBitN(E436,F436,G436,AL436,D436,W436,X436))</f>
        <v/>
      </c>
      <c r="AQ436" s="201" t="str">
        <f>IF(OR(E436="",E436&lt;$U$2),"",ProjBitE(E436,F436,G436,AM436,D436,W436,X436))</f>
        <v/>
      </c>
      <c r="AR436" s="201" t="str">
        <f t="shared" si="170"/>
        <v/>
      </c>
      <c r="AS436" s="201" t="str">
        <f t="shared" si="171"/>
        <v/>
      </c>
      <c r="AT436" s="201" t="str">
        <f t="shared" si="172"/>
        <v/>
      </c>
    </row>
    <row r="437" spans="2:46" ht="15" customHeight="1" thickBot="1" x14ac:dyDescent="0.35">
      <c r="B437" s="202" t="str">
        <f t="shared" si="152"/>
        <v/>
      </c>
      <c r="C437" s="308" t="str">
        <f t="shared" si="153"/>
        <v/>
      </c>
      <c r="D437" s="27"/>
      <c r="E437" s="309" t="str">
        <f t="shared" si="154"/>
        <v/>
      </c>
      <c r="F437" s="9"/>
      <c r="G437" s="9"/>
      <c r="H437" s="310" t="str">
        <f t="shared" si="155"/>
        <v/>
      </c>
      <c r="I437" s="310" t="str">
        <f t="shared" si="156"/>
        <v xml:space="preserve">  </v>
      </c>
      <c r="J437" s="311" t="str">
        <f t="shared" si="157"/>
        <v/>
      </c>
      <c r="K437" s="312" t="str">
        <f t="shared" si="158"/>
        <v xml:space="preserve"> </v>
      </c>
      <c r="L437" s="312" t="str">
        <f t="shared" si="159"/>
        <v/>
      </c>
      <c r="M437" s="312" t="str">
        <f t="shared" si="160"/>
        <v/>
      </c>
      <c r="N437" s="313" t="str">
        <f t="shared" si="161"/>
        <v/>
      </c>
      <c r="O437" s="314" t="str">
        <f t="shared" si="162"/>
        <v/>
      </c>
      <c r="P437" s="315" t="str">
        <f t="shared" si="163"/>
        <v/>
      </c>
      <c r="Q437" s="316" t="str">
        <f t="shared" si="164"/>
        <v/>
      </c>
      <c r="R437" s="10" t="str">
        <f t="shared" si="165"/>
        <v/>
      </c>
      <c r="S437" s="310" t="str">
        <f t="shared" si="166"/>
        <v/>
      </c>
      <c r="T437" s="9"/>
      <c r="U437" s="8"/>
      <c r="V437" s="197" t="str">
        <f>IF(E437="","",ProjTvdAtBit(E437,F437,G437,H437,D437,W437,X437))</f>
        <v/>
      </c>
      <c r="W437" s="317" t="str">
        <f>IF(E437="","",ProjIncAtBit(F437,J437,C437,M437,AJ437,AK437,AI437,$U$13:$U$505))</f>
        <v/>
      </c>
      <c r="X437" s="412" t="str">
        <f>IF(E437="","",ProjAzmAtBit(F437,G437,J437,C437,M437,AJ437,AK437,N437,O437,AI437,$U$13:$U$505))</f>
        <v/>
      </c>
      <c r="Y437" s="569"/>
      <c r="Z437" s="571"/>
      <c r="AA437" s="478" t="str">
        <f t="shared" si="167"/>
        <v/>
      </c>
      <c r="AB437" s="479" t="str">
        <f t="shared" si="168"/>
        <v/>
      </c>
      <c r="AC437" s="466"/>
      <c r="AD437" s="471"/>
      <c r="AE437" s="473"/>
      <c r="AI437" s="201" t="str">
        <f>IF(E437="","",ProjRollingMotorOut($Q$13:Q437,$M$13:M437))</f>
        <v/>
      </c>
      <c r="AJ437" s="409">
        <f>IF(OR(E437="",D437=""),0,ProjSlideMetersBetween(E437,D437,$R$13:$R$505,$S$13:$S$505,$U$13:$U$505))</f>
        <v>0</v>
      </c>
      <c r="AK437" s="409" t="str">
        <f>IF(U437="","",ProjParseTF(U437))</f>
        <v/>
      </c>
      <c r="AL437" s="213" t="str">
        <f>IF(E437="","",ProjCumN(AL436,E436,F436,G436,E437,F437,G437,FALSE))</f>
        <v/>
      </c>
      <c r="AM437" s="304" t="str">
        <f>IF(E437="","",ProjCumE(AM436,E436,F436,G436,E437,F437,G437,FALSE))</f>
        <v/>
      </c>
      <c r="AN437" s="303" t="str">
        <f t="shared" si="169"/>
        <v/>
      </c>
      <c r="AO437" s="303" t="str">
        <f>IF(E437="","",ProjActiveTargetMdEx(D437,W437,V437,ProjTargets_MD,ProjTargets_INC,ProjTargets_AZM,ProjTargets_TVD,F437,H437))</f>
        <v/>
      </c>
      <c r="AP437" s="201" t="str">
        <f>IF(OR(E437="",E437&lt;$U$2),"",ProjBitN(E437,F437,G437,AL437,D437,W437,X437))</f>
        <v/>
      </c>
      <c r="AQ437" s="201" t="str">
        <f>IF(OR(E437="",E437&lt;$U$2),"",ProjBitE(E437,F437,G437,AM437,D437,W437,X437))</f>
        <v/>
      </c>
      <c r="AR437" s="201" t="str">
        <f t="shared" si="170"/>
        <v/>
      </c>
      <c r="AS437" s="201" t="str">
        <f t="shared" si="171"/>
        <v/>
      </c>
      <c r="AT437" s="201" t="str">
        <f t="shared" si="172"/>
        <v/>
      </c>
    </row>
    <row r="438" spans="2:46" ht="15" customHeight="1" thickBot="1" x14ac:dyDescent="0.35">
      <c r="B438" s="202" t="str">
        <f t="shared" si="152"/>
        <v/>
      </c>
      <c r="C438" s="308" t="str">
        <f t="shared" si="153"/>
        <v/>
      </c>
      <c r="D438" s="27"/>
      <c r="E438" s="309" t="str">
        <f t="shared" si="154"/>
        <v/>
      </c>
      <c r="F438" s="9"/>
      <c r="G438" s="9"/>
      <c r="H438" s="310" t="str">
        <f t="shared" si="155"/>
        <v/>
      </c>
      <c r="I438" s="310" t="str">
        <f t="shared" si="156"/>
        <v xml:space="preserve">  </v>
      </c>
      <c r="J438" s="311" t="str">
        <f t="shared" si="157"/>
        <v/>
      </c>
      <c r="K438" s="312" t="str">
        <f t="shared" si="158"/>
        <v xml:space="preserve"> </v>
      </c>
      <c r="L438" s="312" t="str">
        <f t="shared" si="159"/>
        <v/>
      </c>
      <c r="M438" s="312" t="str">
        <f t="shared" si="160"/>
        <v/>
      </c>
      <c r="N438" s="313" t="str">
        <f t="shared" si="161"/>
        <v/>
      </c>
      <c r="O438" s="314" t="str">
        <f t="shared" si="162"/>
        <v/>
      </c>
      <c r="P438" s="315" t="str">
        <f t="shared" si="163"/>
        <v/>
      </c>
      <c r="Q438" s="316" t="str">
        <f t="shared" si="164"/>
        <v/>
      </c>
      <c r="R438" s="10" t="str">
        <f t="shared" si="165"/>
        <v/>
      </c>
      <c r="S438" s="310" t="str">
        <f t="shared" si="166"/>
        <v/>
      </c>
      <c r="T438" s="9"/>
      <c r="U438" s="8"/>
      <c r="V438" s="197" t="str">
        <f>IF(E438="","",ProjTvdAtBit(E438,F438,G438,H438,D438,W438,X438))</f>
        <v/>
      </c>
      <c r="W438" s="317" t="str">
        <f>IF(E438="","",ProjIncAtBit(F438,J438,C438,M438,AJ438,AK438,AI438,$U$13:$U$505))</f>
        <v/>
      </c>
      <c r="X438" s="412" t="str">
        <f>IF(E438="","",ProjAzmAtBit(F438,G438,J438,C438,M438,AJ438,AK438,N438,O438,AI438,$U$13:$U$505))</f>
        <v/>
      </c>
      <c r="Y438" s="569"/>
      <c r="Z438" s="571"/>
      <c r="AA438" s="478" t="str">
        <f t="shared" si="167"/>
        <v/>
      </c>
      <c r="AB438" s="479" t="str">
        <f t="shared" si="168"/>
        <v/>
      </c>
      <c r="AC438" s="466"/>
      <c r="AD438" s="471"/>
      <c r="AE438" s="473"/>
      <c r="AI438" s="201" t="str">
        <f>IF(E438="","",ProjRollingMotorOut($Q$13:Q438,$M$13:M438))</f>
        <v/>
      </c>
      <c r="AJ438" s="409">
        <f>IF(OR(E438="",D438=""),0,ProjSlideMetersBetween(E438,D438,$R$13:$R$505,$S$13:$S$505,$U$13:$U$505))</f>
        <v>0</v>
      </c>
      <c r="AK438" s="409" t="str">
        <f>IF(U438="","",ProjParseTF(U438))</f>
        <v/>
      </c>
      <c r="AL438" s="213" t="str">
        <f>IF(E438="","",ProjCumN(AL437,E437,F437,G437,E438,F438,G438,FALSE))</f>
        <v/>
      </c>
      <c r="AM438" s="304" t="str">
        <f>IF(E438="","",ProjCumE(AM437,E437,F437,G437,E438,F438,G438,FALSE))</f>
        <v/>
      </c>
      <c r="AN438" s="303" t="str">
        <f t="shared" si="169"/>
        <v/>
      </c>
      <c r="AO438" s="303" t="str">
        <f>IF(E438="","",ProjActiveTargetMdEx(D438,W438,V438,ProjTargets_MD,ProjTargets_INC,ProjTargets_AZM,ProjTargets_TVD,F438,H438))</f>
        <v/>
      </c>
      <c r="AP438" s="201" t="str">
        <f>IF(OR(E438="",E438&lt;$U$2),"",ProjBitN(E438,F438,G438,AL438,D438,W438,X438))</f>
        <v/>
      </c>
      <c r="AQ438" s="201" t="str">
        <f>IF(OR(E438="",E438&lt;$U$2),"",ProjBitE(E438,F438,G438,AM438,D438,W438,X438))</f>
        <v/>
      </c>
      <c r="AR438" s="201" t="str">
        <f t="shared" si="170"/>
        <v/>
      </c>
      <c r="AS438" s="201" t="str">
        <f t="shared" si="171"/>
        <v/>
      </c>
      <c r="AT438" s="201" t="str">
        <f t="shared" si="172"/>
        <v/>
      </c>
    </row>
    <row r="439" spans="2:46" ht="15" customHeight="1" thickBot="1" x14ac:dyDescent="0.35">
      <c r="B439" s="202" t="str">
        <f t="shared" si="152"/>
        <v/>
      </c>
      <c r="C439" s="308" t="str">
        <f t="shared" si="153"/>
        <v/>
      </c>
      <c r="D439" s="27"/>
      <c r="E439" s="309" t="str">
        <f t="shared" si="154"/>
        <v/>
      </c>
      <c r="F439" s="9"/>
      <c r="G439" s="9"/>
      <c r="H439" s="310" t="str">
        <f t="shared" si="155"/>
        <v/>
      </c>
      <c r="I439" s="310" t="str">
        <f t="shared" si="156"/>
        <v xml:space="preserve">  </v>
      </c>
      <c r="J439" s="311" t="str">
        <f t="shared" si="157"/>
        <v/>
      </c>
      <c r="K439" s="312" t="str">
        <f t="shared" si="158"/>
        <v xml:space="preserve"> </v>
      </c>
      <c r="L439" s="312" t="str">
        <f t="shared" si="159"/>
        <v/>
      </c>
      <c r="M439" s="312" t="str">
        <f t="shared" si="160"/>
        <v/>
      </c>
      <c r="N439" s="313" t="str">
        <f t="shared" si="161"/>
        <v/>
      </c>
      <c r="O439" s="314" t="str">
        <f t="shared" si="162"/>
        <v/>
      </c>
      <c r="P439" s="315" t="str">
        <f t="shared" si="163"/>
        <v/>
      </c>
      <c r="Q439" s="316" t="str">
        <f t="shared" si="164"/>
        <v/>
      </c>
      <c r="R439" s="10" t="str">
        <f t="shared" si="165"/>
        <v/>
      </c>
      <c r="S439" s="310" t="str">
        <f t="shared" si="166"/>
        <v/>
      </c>
      <c r="T439" s="9"/>
      <c r="U439" s="8"/>
      <c r="V439" s="197" t="str">
        <f>IF(E439="","",ProjTvdAtBit(E439,F439,G439,H439,D439,W439,X439))</f>
        <v/>
      </c>
      <c r="W439" s="317" t="str">
        <f>IF(E439="","",ProjIncAtBit(F439,J439,C439,M439,AJ439,AK439,AI439,$U$13:$U$505))</f>
        <v/>
      </c>
      <c r="X439" s="412" t="str">
        <f>IF(E439="","",ProjAzmAtBit(F439,G439,J439,C439,M439,AJ439,AK439,N439,O439,AI439,$U$13:$U$505))</f>
        <v/>
      </c>
      <c r="Y439" s="569"/>
      <c r="Z439" s="571"/>
      <c r="AA439" s="478" t="str">
        <f t="shared" si="167"/>
        <v/>
      </c>
      <c r="AB439" s="479" t="str">
        <f t="shared" si="168"/>
        <v/>
      </c>
      <c r="AC439" s="466"/>
      <c r="AD439" s="471"/>
      <c r="AE439" s="473"/>
      <c r="AI439" s="201" t="str">
        <f>IF(E439="","",ProjRollingMotorOut($Q$13:Q439,$M$13:M439))</f>
        <v/>
      </c>
      <c r="AJ439" s="409">
        <f>IF(OR(E439="",D439=""),0,ProjSlideMetersBetween(E439,D439,$R$13:$R$505,$S$13:$S$505,$U$13:$U$505))</f>
        <v>0</v>
      </c>
      <c r="AK439" s="409" t="str">
        <f>IF(U439="","",ProjParseTF(U439))</f>
        <v/>
      </c>
      <c r="AL439" s="213" t="str">
        <f>IF(E439="","",ProjCumN(AL438,E438,F438,G438,E439,F439,G439,FALSE))</f>
        <v/>
      </c>
      <c r="AM439" s="304" t="str">
        <f>IF(E439="","",ProjCumE(AM438,E438,F438,G438,E439,F439,G439,FALSE))</f>
        <v/>
      </c>
      <c r="AN439" s="303" t="str">
        <f t="shared" si="169"/>
        <v/>
      </c>
      <c r="AO439" s="303" t="str">
        <f>IF(E439="","",ProjActiveTargetMdEx(D439,W439,V439,ProjTargets_MD,ProjTargets_INC,ProjTargets_AZM,ProjTargets_TVD,F439,H439))</f>
        <v/>
      </c>
      <c r="AP439" s="201" t="str">
        <f>IF(OR(E439="",E439&lt;$U$2),"",ProjBitN(E439,F439,G439,AL439,D439,W439,X439))</f>
        <v/>
      </c>
      <c r="AQ439" s="201" t="str">
        <f>IF(OR(E439="",E439&lt;$U$2),"",ProjBitE(E439,F439,G439,AM439,D439,W439,X439))</f>
        <v/>
      </c>
      <c r="AR439" s="201" t="str">
        <f t="shared" si="170"/>
        <v/>
      </c>
      <c r="AS439" s="201" t="str">
        <f t="shared" si="171"/>
        <v/>
      </c>
      <c r="AT439" s="201" t="str">
        <f t="shared" si="172"/>
        <v/>
      </c>
    </row>
    <row r="440" spans="2:46" ht="15" customHeight="1" thickBot="1" x14ac:dyDescent="0.35">
      <c r="B440" s="202" t="str">
        <f t="shared" si="152"/>
        <v/>
      </c>
      <c r="C440" s="308" t="str">
        <f t="shared" si="153"/>
        <v/>
      </c>
      <c r="D440" s="27"/>
      <c r="E440" s="309" t="str">
        <f t="shared" si="154"/>
        <v/>
      </c>
      <c r="F440" s="9"/>
      <c r="G440" s="9"/>
      <c r="H440" s="310" t="str">
        <f t="shared" si="155"/>
        <v/>
      </c>
      <c r="I440" s="310" t="str">
        <f t="shared" si="156"/>
        <v xml:space="preserve">  </v>
      </c>
      <c r="J440" s="311" t="str">
        <f t="shared" si="157"/>
        <v/>
      </c>
      <c r="K440" s="312" t="str">
        <f t="shared" si="158"/>
        <v xml:space="preserve"> </v>
      </c>
      <c r="L440" s="312" t="str">
        <f t="shared" si="159"/>
        <v/>
      </c>
      <c r="M440" s="312" t="str">
        <f t="shared" si="160"/>
        <v/>
      </c>
      <c r="N440" s="313" t="str">
        <f t="shared" si="161"/>
        <v/>
      </c>
      <c r="O440" s="314" t="str">
        <f t="shared" si="162"/>
        <v/>
      </c>
      <c r="P440" s="315" t="str">
        <f t="shared" si="163"/>
        <v/>
      </c>
      <c r="Q440" s="316" t="str">
        <f t="shared" si="164"/>
        <v/>
      </c>
      <c r="R440" s="10" t="str">
        <f t="shared" si="165"/>
        <v/>
      </c>
      <c r="S440" s="310" t="str">
        <f t="shared" si="166"/>
        <v/>
      </c>
      <c r="T440" s="9"/>
      <c r="U440" s="8"/>
      <c r="V440" s="197" t="str">
        <f>IF(E440="","",ProjTvdAtBit(E440,F440,G440,H440,D440,W440,X440))</f>
        <v/>
      </c>
      <c r="W440" s="317" t="str">
        <f>IF(E440="","",ProjIncAtBit(F440,J440,C440,M440,AJ440,AK440,AI440,$U$13:$U$505))</f>
        <v/>
      </c>
      <c r="X440" s="412" t="str">
        <f>IF(E440="","",ProjAzmAtBit(F440,G440,J440,C440,M440,AJ440,AK440,N440,O440,AI440,$U$13:$U$505))</f>
        <v/>
      </c>
      <c r="Y440" s="569"/>
      <c r="Z440" s="571"/>
      <c r="AA440" s="478" t="str">
        <f t="shared" si="167"/>
        <v/>
      </c>
      <c r="AB440" s="479" t="str">
        <f t="shared" si="168"/>
        <v/>
      </c>
      <c r="AC440" s="466"/>
      <c r="AD440" s="471"/>
      <c r="AE440" s="473"/>
      <c r="AI440" s="201" t="str">
        <f>IF(E440="","",ProjRollingMotorOut($Q$13:Q440,$M$13:M440))</f>
        <v/>
      </c>
      <c r="AJ440" s="409">
        <f>IF(OR(E440="",D440=""),0,ProjSlideMetersBetween(E440,D440,$R$13:$R$505,$S$13:$S$505,$U$13:$U$505))</f>
        <v>0</v>
      </c>
      <c r="AK440" s="409" t="str">
        <f>IF(U440="","",ProjParseTF(U440))</f>
        <v/>
      </c>
      <c r="AL440" s="213" t="str">
        <f>IF(E440="","",ProjCumN(AL439,E439,F439,G439,E440,F440,G440,FALSE))</f>
        <v/>
      </c>
      <c r="AM440" s="304" t="str">
        <f>IF(E440="","",ProjCumE(AM439,E439,F439,G439,E440,F440,G440,FALSE))</f>
        <v/>
      </c>
      <c r="AN440" s="303" t="str">
        <f t="shared" si="169"/>
        <v/>
      </c>
      <c r="AO440" s="303" t="str">
        <f>IF(E440="","",ProjActiveTargetMdEx(D440,W440,V440,ProjTargets_MD,ProjTargets_INC,ProjTargets_AZM,ProjTargets_TVD,F440,H440))</f>
        <v/>
      </c>
      <c r="AP440" s="201" t="str">
        <f>IF(OR(E440="",E440&lt;$U$2),"",ProjBitN(E440,F440,G440,AL440,D440,W440,X440))</f>
        <v/>
      </c>
      <c r="AQ440" s="201" t="str">
        <f>IF(OR(E440="",E440&lt;$U$2),"",ProjBitE(E440,F440,G440,AM440,D440,W440,X440))</f>
        <v/>
      </c>
      <c r="AR440" s="201" t="str">
        <f t="shared" si="170"/>
        <v/>
      </c>
      <c r="AS440" s="201" t="str">
        <f t="shared" si="171"/>
        <v/>
      </c>
      <c r="AT440" s="201" t="str">
        <f t="shared" si="172"/>
        <v/>
      </c>
    </row>
    <row r="441" spans="2:46" ht="15" customHeight="1" thickBot="1" x14ac:dyDescent="0.35">
      <c r="B441" s="202" t="str">
        <f t="shared" si="152"/>
        <v/>
      </c>
      <c r="C441" s="308" t="str">
        <f t="shared" si="153"/>
        <v/>
      </c>
      <c r="D441" s="27"/>
      <c r="E441" s="309" t="str">
        <f t="shared" si="154"/>
        <v/>
      </c>
      <c r="F441" s="9"/>
      <c r="G441" s="9"/>
      <c r="H441" s="310" t="str">
        <f t="shared" si="155"/>
        <v/>
      </c>
      <c r="I441" s="310" t="str">
        <f t="shared" si="156"/>
        <v xml:space="preserve">  </v>
      </c>
      <c r="J441" s="311" t="str">
        <f t="shared" si="157"/>
        <v/>
      </c>
      <c r="K441" s="312" t="str">
        <f t="shared" si="158"/>
        <v xml:space="preserve"> </v>
      </c>
      <c r="L441" s="312" t="str">
        <f t="shared" si="159"/>
        <v/>
      </c>
      <c r="M441" s="312" t="str">
        <f t="shared" si="160"/>
        <v/>
      </c>
      <c r="N441" s="313" t="str">
        <f t="shared" si="161"/>
        <v/>
      </c>
      <c r="O441" s="314" t="str">
        <f t="shared" si="162"/>
        <v/>
      </c>
      <c r="P441" s="315" t="str">
        <f t="shared" si="163"/>
        <v/>
      </c>
      <c r="Q441" s="316" t="str">
        <f t="shared" si="164"/>
        <v/>
      </c>
      <c r="R441" s="10" t="str">
        <f t="shared" si="165"/>
        <v/>
      </c>
      <c r="S441" s="310" t="str">
        <f t="shared" si="166"/>
        <v/>
      </c>
      <c r="T441" s="9"/>
      <c r="U441" s="8"/>
      <c r="V441" s="197" t="str">
        <f>IF(E441="","",ProjTvdAtBit(E441,F441,G441,H441,D441,W441,X441))</f>
        <v/>
      </c>
      <c r="W441" s="317" t="str">
        <f>IF(E441="","",ProjIncAtBit(F441,J441,C441,M441,AJ441,AK441,AI441,$U$13:$U$505))</f>
        <v/>
      </c>
      <c r="X441" s="412" t="str">
        <f>IF(E441="","",ProjAzmAtBit(F441,G441,J441,C441,M441,AJ441,AK441,N441,O441,AI441,$U$13:$U$505))</f>
        <v/>
      </c>
      <c r="Y441" s="569"/>
      <c r="Z441" s="571"/>
      <c r="AA441" s="478" t="str">
        <f t="shared" si="167"/>
        <v/>
      </c>
      <c r="AB441" s="479" t="str">
        <f t="shared" si="168"/>
        <v/>
      </c>
      <c r="AC441" s="466"/>
      <c r="AD441" s="471"/>
      <c r="AE441" s="473"/>
      <c r="AI441" s="201" t="str">
        <f>IF(E441="","",ProjRollingMotorOut($Q$13:Q441,$M$13:M441))</f>
        <v/>
      </c>
      <c r="AJ441" s="409">
        <f>IF(OR(E441="",D441=""),0,ProjSlideMetersBetween(E441,D441,$R$13:$R$505,$S$13:$S$505,$U$13:$U$505))</f>
        <v>0</v>
      </c>
      <c r="AK441" s="409" t="str">
        <f>IF(U441="","",ProjParseTF(U441))</f>
        <v/>
      </c>
      <c r="AL441" s="213" t="str">
        <f>IF(E441="","",ProjCumN(AL440,E440,F440,G440,E441,F441,G441,FALSE))</f>
        <v/>
      </c>
      <c r="AM441" s="304" t="str">
        <f>IF(E441="","",ProjCumE(AM440,E440,F440,G440,E441,F441,G441,FALSE))</f>
        <v/>
      </c>
      <c r="AN441" s="303" t="str">
        <f t="shared" si="169"/>
        <v/>
      </c>
      <c r="AO441" s="303" t="str">
        <f>IF(E441="","",ProjActiveTargetMdEx(D441,W441,V441,ProjTargets_MD,ProjTargets_INC,ProjTargets_AZM,ProjTargets_TVD,F441,H441))</f>
        <v/>
      </c>
      <c r="AP441" s="201" t="str">
        <f>IF(OR(E441="",E441&lt;$U$2),"",ProjBitN(E441,F441,G441,AL441,D441,W441,X441))</f>
        <v/>
      </c>
      <c r="AQ441" s="201" t="str">
        <f>IF(OR(E441="",E441&lt;$U$2),"",ProjBitE(E441,F441,G441,AM441,D441,W441,X441))</f>
        <v/>
      </c>
      <c r="AR441" s="201" t="str">
        <f t="shared" si="170"/>
        <v/>
      </c>
      <c r="AS441" s="201" t="str">
        <f t="shared" si="171"/>
        <v/>
      </c>
      <c r="AT441" s="201" t="str">
        <f t="shared" si="172"/>
        <v/>
      </c>
    </row>
    <row r="442" spans="2:46" ht="15" customHeight="1" thickBot="1" x14ac:dyDescent="0.35">
      <c r="B442" s="202" t="str">
        <f t="shared" si="152"/>
        <v/>
      </c>
      <c r="C442" s="308" t="str">
        <f t="shared" si="153"/>
        <v/>
      </c>
      <c r="D442" s="27"/>
      <c r="E442" s="309" t="str">
        <f t="shared" si="154"/>
        <v/>
      </c>
      <c r="F442" s="9"/>
      <c r="G442" s="9"/>
      <c r="H442" s="310" t="str">
        <f t="shared" si="155"/>
        <v/>
      </c>
      <c r="I442" s="310" t="str">
        <f t="shared" si="156"/>
        <v xml:space="preserve">  </v>
      </c>
      <c r="J442" s="311" t="str">
        <f t="shared" si="157"/>
        <v/>
      </c>
      <c r="K442" s="312" t="str">
        <f t="shared" si="158"/>
        <v xml:space="preserve"> </v>
      </c>
      <c r="L442" s="312" t="str">
        <f t="shared" si="159"/>
        <v/>
      </c>
      <c r="M442" s="312" t="str">
        <f t="shared" si="160"/>
        <v/>
      </c>
      <c r="N442" s="313" t="str">
        <f t="shared" si="161"/>
        <v/>
      </c>
      <c r="O442" s="314" t="str">
        <f t="shared" si="162"/>
        <v/>
      </c>
      <c r="P442" s="315" t="str">
        <f t="shared" si="163"/>
        <v/>
      </c>
      <c r="Q442" s="316" t="str">
        <f t="shared" si="164"/>
        <v/>
      </c>
      <c r="R442" s="10" t="str">
        <f t="shared" si="165"/>
        <v/>
      </c>
      <c r="S442" s="310" t="str">
        <f t="shared" si="166"/>
        <v/>
      </c>
      <c r="T442" s="9"/>
      <c r="U442" s="8"/>
      <c r="V442" s="197" t="str">
        <f>IF(E442="","",ProjTvdAtBit(E442,F442,G442,H442,D442,W442,X442))</f>
        <v/>
      </c>
      <c r="W442" s="317" t="str">
        <f>IF(E442="","",ProjIncAtBit(F442,J442,C442,M442,AJ442,AK442,AI442,$U$13:$U$505))</f>
        <v/>
      </c>
      <c r="X442" s="412" t="str">
        <f>IF(E442="","",ProjAzmAtBit(F442,G442,J442,C442,M442,AJ442,AK442,N442,O442,AI442,$U$13:$U$505))</f>
        <v/>
      </c>
      <c r="Y442" s="569"/>
      <c r="Z442" s="571"/>
      <c r="AA442" s="478" t="str">
        <f t="shared" si="167"/>
        <v/>
      </c>
      <c r="AB442" s="479" t="str">
        <f t="shared" si="168"/>
        <v/>
      </c>
      <c r="AC442" s="466"/>
      <c r="AD442" s="471"/>
      <c r="AE442" s="473"/>
      <c r="AI442" s="201" t="str">
        <f>IF(E442="","",ProjRollingMotorOut($Q$13:Q442,$M$13:M442))</f>
        <v/>
      </c>
      <c r="AJ442" s="409">
        <f>IF(OR(E442="",D442=""),0,ProjSlideMetersBetween(E442,D442,$R$13:$R$505,$S$13:$S$505,$U$13:$U$505))</f>
        <v>0</v>
      </c>
      <c r="AK442" s="409" t="str">
        <f>IF(U442="","",ProjParseTF(U442))</f>
        <v/>
      </c>
      <c r="AL442" s="213" t="str">
        <f>IF(E442="","",ProjCumN(AL441,E441,F441,G441,E442,F442,G442,FALSE))</f>
        <v/>
      </c>
      <c r="AM442" s="304" t="str">
        <f>IF(E442="","",ProjCumE(AM441,E441,F441,G441,E442,F442,G442,FALSE))</f>
        <v/>
      </c>
      <c r="AN442" s="303" t="str">
        <f t="shared" si="169"/>
        <v/>
      </c>
      <c r="AO442" s="303" t="str">
        <f>IF(E442="","",ProjActiveTargetMdEx(D442,W442,V442,ProjTargets_MD,ProjTargets_INC,ProjTargets_AZM,ProjTargets_TVD,F442,H442))</f>
        <v/>
      </c>
      <c r="AP442" s="201" t="str">
        <f>IF(OR(E442="",E442&lt;$U$2),"",ProjBitN(E442,F442,G442,AL442,D442,W442,X442))</f>
        <v/>
      </c>
      <c r="AQ442" s="201" t="str">
        <f>IF(OR(E442="",E442&lt;$U$2),"",ProjBitE(E442,F442,G442,AM442,D442,W442,X442))</f>
        <v/>
      </c>
      <c r="AR442" s="201" t="str">
        <f t="shared" si="170"/>
        <v/>
      </c>
      <c r="AS442" s="201" t="str">
        <f t="shared" si="171"/>
        <v/>
      </c>
      <c r="AT442" s="201" t="str">
        <f t="shared" si="172"/>
        <v/>
      </c>
    </row>
    <row r="443" spans="2:46" ht="15" customHeight="1" thickBot="1" x14ac:dyDescent="0.35">
      <c r="B443" s="202" t="str">
        <f t="shared" si="152"/>
        <v/>
      </c>
      <c r="C443" s="308" t="str">
        <f t="shared" si="153"/>
        <v/>
      </c>
      <c r="D443" s="27"/>
      <c r="E443" s="309" t="str">
        <f t="shared" si="154"/>
        <v/>
      </c>
      <c r="F443" s="9"/>
      <c r="G443" s="9"/>
      <c r="H443" s="310" t="str">
        <f t="shared" si="155"/>
        <v/>
      </c>
      <c r="I443" s="310" t="str">
        <f t="shared" si="156"/>
        <v xml:space="preserve">  </v>
      </c>
      <c r="J443" s="311" t="str">
        <f t="shared" si="157"/>
        <v/>
      </c>
      <c r="K443" s="312" t="str">
        <f t="shared" si="158"/>
        <v xml:space="preserve"> </v>
      </c>
      <c r="L443" s="312" t="str">
        <f t="shared" si="159"/>
        <v/>
      </c>
      <c r="M443" s="312" t="str">
        <f t="shared" si="160"/>
        <v/>
      </c>
      <c r="N443" s="313" t="str">
        <f t="shared" si="161"/>
        <v/>
      </c>
      <c r="O443" s="314" t="str">
        <f t="shared" si="162"/>
        <v/>
      </c>
      <c r="P443" s="315" t="str">
        <f t="shared" si="163"/>
        <v/>
      </c>
      <c r="Q443" s="316" t="str">
        <f t="shared" si="164"/>
        <v/>
      </c>
      <c r="R443" s="10" t="str">
        <f t="shared" si="165"/>
        <v/>
      </c>
      <c r="S443" s="310" t="str">
        <f t="shared" si="166"/>
        <v/>
      </c>
      <c r="T443" s="9"/>
      <c r="U443" s="8"/>
      <c r="V443" s="197" t="str">
        <f>IF(E443="","",ProjTvdAtBit(E443,F443,G443,H443,D443,W443,X443))</f>
        <v/>
      </c>
      <c r="W443" s="317" t="str">
        <f>IF(E443="","",ProjIncAtBit(F443,J443,C443,M443,AJ443,AK443,AI443,$U$13:$U$505))</f>
        <v/>
      </c>
      <c r="X443" s="412" t="str">
        <f>IF(E443="","",ProjAzmAtBit(F443,G443,J443,C443,M443,AJ443,AK443,N443,O443,AI443,$U$13:$U$505))</f>
        <v/>
      </c>
      <c r="Y443" s="569"/>
      <c r="Z443" s="571"/>
      <c r="AA443" s="478" t="str">
        <f t="shared" si="167"/>
        <v/>
      </c>
      <c r="AB443" s="479" t="str">
        <f t="shared" si="168"/>
        <v/>
      </c>
      <c r="AC443" s="466"/>
      <c r="AD443" s="471"/>
      <c r="AE443" s="473"/>
      <c r="AI443" s="201" t="str">
        <f>IF(E443="","",ProjRollingMotorOut($Q$13:Q443,$M$13:M443))</f>
        <v/>
      </c>
      <c r="AJ443" s="409">
        <f>IF(OR(E443="",D443=""),0,ProjSlideMetersBetween(E443,D443,$R$13:$R$505,$S$13:$S$505,$U$13:$U$505))</f>
        <v>0</v>
      </c>
      <c r="AK443" s="409" t="str">
        <f>IF(U443="","",ProjParseTF(U443))</f>
        <v/>
      </c>
      <c r="AL443" s="213" t="str">
        <f>IF(E443="","",ProjCumN(AL442,E442,F442,G442,E443,F443,G443,FALSE))</f>
        <v/>
      </c>
      <c r="AM443" s="304" t="str">
        <f>IF(E443="","",ProjCumE(AM442,E442,F442,G442,E443,F443,G443,FALSE))</f>
        <v/>
      </c>
      <c r="AN443" s="303" t="str">
        <f t="shared" si="169"/>
        <v/>
      </c>
      <c r="AO443" s="303" t="str">
        <f>IF(E443="","",ProjActiveTargetMdEx(D443,W443,V443,ProjTargets_MD,ProjTargets_INC,ProjTargets_AZM,ProjTargets_TVD,F443,H443))</f>
        <v/>
      </c>
      <c r="AP443" s="201" t="str">
        <f>IF(OR(E443="",E443&lt;$U$2),"",ProjBitN(E443,F443,G443,AL443,D443,W443,X443))</f>
        <v/>
      </c>
      <c r="AQ443" s="201" t="str">
        <f>IF(OR(E443="",E443&lt;$U$2),"",ProjBitE(E443,F443,G443,AM443,D443,W443,X443))</f>
        <v/>
      </c>
      <c r="AR443" s="201" t="str">
        <f t="shared" si="170"/>
        <v/>
      </c>
      <c r="AS443" s="201" t="str">
        <f t="shared" si="171"/>
        <v/>
      </c>
      <c r="AT443" s="201" t="str">
        <f t="shared" si="172"/>
        <v/>
      </c>
    </row>
    <row r="444" spans="2:46" ht="15" customHeight="1" thickBot="1" x14ac:dyDescent="0.35">
      <c r="B444" s="202" t="str">
        <f t="shared" si="152"/>
        <v/>
      </c>
      <c r="C444" s="308" t="str">
        <f t="shared" si="153"/>
        <v/>
      </c>
      <c r="D444" s="27"/>
      <c r="E444" s="309" t="str">
        <f t="shared" si="154"/>
        <v/>
      </c>
      <c r="F444" s="9"/>
      <c r="G444" s="9"/>
      <c r="H444" s="310" t="str">
        <f t="shared" si="155"/>
        <v/>
      </c>
      <c r="I444" s="310" t="str">
        <f t="shared" si="156"/>
        <v xml:space="preserve">  </v>
      </c>
      <c r="J444" s="311" t="str">
        <f t="shared" si="157"/>
        <v/>
      </c>
      <c r="K444" s="312" t="str">
        <f t="shared" si="158"/>
        <v xml:space="preserve"> </v>
      </c>
      <c r="L444" s="312" t="str">
        <f t="shared" si="159"/>
        <v/>
      </c>
      <c r="M444" s="312" t="str">
        <f t="shared" si="160"/>
        <v/>
      </c>
      <c r="N444" s="313" t="str">
        <f t="shared" si="161"/>
        <v/>
      </c>
      <c r="O444" s="314" t="str">
        <f t="shared" si="162"/>
        <v/>
      </c>
      <c r="P444" s="315" t="str">
        <f t="shared" si="163"/>
        <v/>
      </c>
      <c r="Q444" s="316" t="str">
        <f t="shared" si="164"/>
        <v/>
      </c>
      <c r="R444" s="10" t="str">
        <f t="shared" si="165"/>
        <v/>
      </c>
      <c r="S444" s="310" t="str">
        <f t="shared" si="166"/>
        <v/>
      </c>
      <c r="T444" s="9"/>
      <c r="U444" s="8"/>
      <c r="V444" s="197" t="str">
        <f>IF(E444="","",ProjTvdAtBit(E444,F444,G444,H444,D444,W444,X444))</f>
        <v/>
      </c>
      <c r="W444" s="317" t="str">
        <f>IF(E444="","",ProjIncAtBit(F444,J444,C444,M444,AJ444,AK444,AI444,$U$13:$U$505))</f>
        <v/>
      </c>
      <c r="X444" s="412" t="str">
        <f>IF(E444="","",ProjAzmAtBit(F444,G444,J444,C444,M444,AJ444,AK444,N444,O444,AI444,$U$13:$U$505))</f>
        <v/>
      </c>
      <c r="Y444" s="569"/>
      <c r="Z444" s="571"/>
      <c r="AA444" s="478" t="str">
        <f t="shared" si="167"/>
        <v/>
      </c>
      <c r="AB444" s="479" t="str">
        <f t="shared" si="168"/>
        <v/>
      </c>
      <c r="AC444" s="466"/>
      <c r="AD444" s="471"/>
      <c r="AE444" s="473"/>
      <c r="AI444" s="201" t="str">
        <f>IF(E444="","",ProjRollingMotorOut($Q$13:Q444,$M$13:M444))</f>
        <v/>
      </c>
      <c r="AJ444" s="409">
        <f>IF(OR(E444="",D444=""),0,ProjSlideMetersBetween(E444,D444,$R$13:$R$505,$S$13:$S$505,$U$13:$U$505))</f>
        <v>0</v>
      </c>
      <c r="AK444" s="409" t="str">
        <f>IF(U444="","",ProjParseTF(U444))</f>
        <v/>
      </c>
      <c r="AL444" s="213" t="str">
        <f>IF(E444="","",ProjCumN(AL443,E443,F443,G443,E444,F444,G444,FALSE))</f>
        <v/>
      </c>
      <c r="AM444" s="304" t="str">
        <f>IF(E444="","",ProjCumE(AM443,E443,F443,G443,E444,F444,G444,FALSE))</f>
        <v/>
      </c>
      <c r="AN444" s="303" t="str">
        <f t="shared" si="169"/>
        <v/>
      </c>
      <c r="AO444" s="303" t="str">
        <f>IF(E444="","",ProjActiveTargetMdEx(D444,W444,V444,ProjTargets_MD,ProjTargets_INC,ProjTargets_AZM,ProjTargets_TVD,F444,H444))</f>
        <v/>
      </c>
      <c r="AP444" s="201" t="str">
        <f>IF(OR(E444="",E444&lt;$U$2),"",ProjBitN(E444,F444,G444,AL444,D444,W444,X444))</f>
        <v/>
      </c>
      <c r="AQ444" s="201" t="str">
        <f>IF(OR(E444="",E444&lt;$U$2),"",ProjBitE(E444,F444,G444,AM444,D444,W444,X444))</f>
        <v/>
      </c>
      <c r="AR444" s="201" t="str">
        <f t="shared" si="170"/>
        <v/>
      </c>
      <c r="AS444" s="201" t="str">
        <f t="shared" si="171"/>
        <v/>
      </c>
      <c r="AT444" s="201" t="str">
        <f t="shared" si="172"/>
        <v/>
      </c>
    </row>
    <row r="445" spans="2:46" ht="15" customHeight="1" thickBot="1" x14ac:dyDescent="0.35">
      <c r="B445" s="202" t="str">
        <f t="shared" si="152"/>
        <v/>
      </c>
      <c r="C445" s="308" t="str">
        <f t="shared" si="153"/>
        <v/>
      </c>
      <c r="D445" s="27"/>
      <c r="E445" s="309" t="str">
        <f t="shared" si="154"/>
        <v/>
      </c>
      <c r="F445" s="9"/>
      <c r="G445" s="9"/>
      <c r="H445" s="310" t="str">
        <f t="shared" si="155"/>
        <v/>
      </c>
      <c r="I445" s="310" t="str">
        <f t="shared" si="156"/>
        <v xml:space="preserve">  </v>
      </c>
      <c r="J445" s="311" t="str">
        <f t="shared" si="157"/>
        <v/>
      </c>
      <c r="K445" s="312" t="str">
        <f t="shared" si="158"/>
        <v xml:space="preserve"> </v>
      </c>
      <c r="L445" s="312" t="str">
        <f t="shared" si="159"/>
        <v/>
      </c>
      <c r="M445" s="312" t="str">
        <f t="shared" si="160"/>
        <v/>
      </c>
      <c r="N445" s="313" t="str">
        <f t="shared" si="161"/>
        <v/>
      </c>
      <c r="O445" s="314" t="str">
        <f t="shared" si="162"/>
        <v/>
      </c>
      <c r="P445" s="315" t="str">
        <f t="shared" si="163"/>
        <v/>
      </c>
      <c r="Q445" s="316" t="str">
        <f t="shared" si="164"/>
        <v/>
      </c>
      <c r="R445" s="10" t="str">
        <f t="shared" si="165"/>
        <v/>
      </c>
      <c r="S445" s="310" t="str">
        <f t="shared" si="166"/>
        <v/>
      </c>
      <c r="T445" s="9"/>
      <c r="U445" s="8"/>
      <c r="V445" s="197" t="str">
        <f>IF(E445="","",ProjTvdAtBit(E445,F445,G445,H445,D445,W445,X445))</f>
        <v/>
      </c>
      <c r="W445" s="317" t="str">
        <f>IF(E445="","",ProjIncAtBit(F445,J445,C445,M445,AJ445,AK445,AI445,$U$13:$U$505))</f>
        <v/>
      </c>
      <c r="X445" s="412" t="str">
        <f>IF(E445="","",ProjAzmAtBit(F445,G445,J445,C445,M445,AJ445,AK445,N445,O445,AI445,$U$13:$U$505))</f>
        <v/>
      </c>
      <c r="Y445" s="569"/>
      <c r="Z445" s="571"/>
      <c r="AA445" s="478" t="str">
        <f t="shared" si="167"/>
        <v/>
      </c>
      <c r="AB445" s="479" t="str">
        <f t="shared" si="168"/>
        <v/>
      </c>
      <c r="AC445" s="466"/>
      <c r="AD445" s="471"/>
      <c r="AE445" s="473"/>
      <c r="AI445" s="201" t="str">
        <f>IF(E445="","",ProjRollingMotorOut($Q$13:Q445,$M$13:M445))</f>
        <v/>
      </c>
      <c r="AJ445" s="409">
        <f>IF(OR(E445="",D445=""),0,ProjSlideMetersBetween(E445,D445,$R$13:$R$505,$S$13:$S$505,$U$13:$U$505))</f>
        <v>0</v>
      </c>
      <c r="AK445" s="409" t="str">
        <f>IF(U445="","",ProjParseTF(U445))</f>
        <v/>
      </c>
      <c r="AL445" s="213" t="str">
        <f>IF(E445="","",ProjCumN(AL444,E444,F444,G444,E445,F445,G445,FALSE))</f>
        <v/>
      </c>
      <c r="AM445" s="304" t="str">
        <f>IF(E445="","",ProjCumE(AM444,E444,F444,G444,E445,F445,G445,FALSE))</f>
        <v/>
      </c>
      <c r="AN445" s="303" t="str">
        <f t="shared" si="169"/>
        <v/>
      </c>
      <c r="AO445" s="303" t="str">
        <f>IF(E445="","",ProjActiveTargetMdEx(D445,W445,V445,ProjTargets_MD,ProjTargets_INC,ProjTargets_AZM,ProjTargets_TVD,F445,H445))</f>
        <v/>
      </c>
      <c r="AP445" s="201" t="str">
        <f>IF(OR(E445="",E445&lt;$U$2),"",ProjBitN(E445,F445,G445,AL445,D445,W445,X445))</f>
        <v/>
      </c>
      <c r="AQ445" s="201" t="str">
        <f>IF(OR(E445="",E445&lt;$U$2),"",ProjBitE(E445,F445,G445,AM445,D445,W445,X445))</f>
        <v/>
      </c>
      <c r="AR445" s="201" t="str">
        <f t="shared" si="170"/>
        <v/>
      </c>
      <c r="AS445" s="201" t="str">
        <f t="shared" si="171"/>
        <v/>
      </c>
      <c r="AT445" s="201" t="str">
        <f t="shared" si="172"/>
        <v/>
      </c>
    </row>
    <row r="446" spans="2:46" ht="15" customHeight="1" thickBot="1" x14ac:dyDescent="0.35">
      <c r="B446" s="202" t="str">
        <f t="shared" si="152"/>
        <v/>
      </c>
      <c r="C446" s="308" t="str">
        <f t="shared" si="153"/>
        <v/>
      </c>
      <c r="D446" s="27"/>
      <c r="E446" s="309" t="str">
        <f t="shared" si="154"/>
        <v/>
      </c>
      <c r="F446" s="9"/>
      <c r="G446" s="9"/>
      <c r="H446" s="310" t="str">
        <f t="shared" si="155"/>
        <v/>
      </c>
      <c r="I446" s="310" t="str">
        <f t="shared" si="156"/>
        <v xml:space="preserve">  </v>
      </c>
      <c r="J446" s="311" t="str">
        <f t="shared" si="157"/>
        <v/>
      </c>
      <c r="K446" s="312" t="str">
        <f t="shared" si="158"/>
        <v xml:space="preserve"> </v>
      </c>
      <c r="L446" s="312" t="str">
        <f t="shared" si="159"/>
        <v/>
      </c>
      <c r="M446" s="312" t="str">
        <f t="shared" si="160"/>
        <v/>
      </c>
      <c r="N446" s="313" t="str">
        <f t="shared" si="161"/>
        <v/>
      </c>
      <c r="O446" s="314" t="str">
        <f t="shared" si="162"/>
        <v/>
      </c>
      <c r="P446" s="315" t="str">
        <f t="shared" si="163"/>
        <v/>
      </c>
      <c r="Q446" s="316" t="str">
        <f t="shared" si="164"/>
        <v/>
      </c>
      <c r="R446" s="10" t="str">
        <f t="shared" si="165"/>
        <v/>
      </c>
      <c r="S446" s="310" t="str">
        <f t="shared" si="166"/>
        <v/>
      </c>
      <c r="T446" s="9"/>
      <c r="U446" s="8"/>
      <c r="V446" s="197" t="str">
        <f>IF(E446="","",ProjTvdAtBit(E446,F446,G446,H446,D446,W446,X446))</f>
        <v/>
      </c>
      <c r="W446" s="317" t="str">
        <f>IF(E446="","",ProjIncAtBit(F446,J446,C446,M446,AJ446,AK446,AI446,$U$13:$U$505))</f>
        <v/>
      </c>
      <c r="X446" s="412" t="str">
        <f>IF(E446="","",ProjAzmAtBit(F446,G446,J446,C446,M446,AJ446,AK446,N446,O446,AI446,$U$13:$U$505))</f>
        <v/>
      </c>
      <c r="Y446" s="569"/>
      <c r="Z446" s="571"/>
      <c r="AA446" s="478" t="str">
        <f t="shared" si="167"/>
        <v/>
      </c>
      <c r="AB446" s="479" t="str">
        <f t="shared" si="168"/>
        <v/>
      </c>
      <c r="AC446" s="466"/>
      <c r="AD446" s="471"/>
      <c r="AE446" s="473"/>
      <c r="AI446" s="201" t="str">
        <f>IF(E446="","",ProjRollingMotorOut($Q$13:Q446,$M$13:M446))</f>
        <v/>
      </c>
      <c r="AJ446" s="409">
        <f>IF(OR(E446="",D446=""),0,ProjSlideMetersBetween(E446,D446,$R$13:$R$505,$S$13:$S$505,$U$13:$U$505))</f>
        <v>0</v>
      </c>
      <c r="AK446" s="409" t="str">
        <f>IF(U446="","",ProjParseTF(U446))</f>
        <v/>
      </c>
      <c r="AL446" s="213" t="str">
        <f>IF(E446="","",ProjCumN(AL445,E445,F445,G445,E446,F446,G446,FALSE))</f>
        <v/>
      </c>
      <c r="AM446" s="304" t="str">
        <f>IF(E446="","",ProjCumE(AM445,E445,F445,G445,E446,F446,G446,FALSE))</f>
        <v/>
      </c>
      <c r="AN446" s="303" t="str">
        <f t="shared" si="169"/>
        <v/>
      </c>
      <c r="AO446" s="303" t="str">
        <f>IF(E446="","",ProjActiveTargetMdEx(D446,W446,V446,ProjTargets_MD,ProjTargets_INC,ProjTargets_AZM,ProjTargets_TVD,F446,H446))</f>
        <v/>
      </c>
      <c r="AP446" s="201" t="str">
        <f>IF(OR(E446="",E446&lt;$U$2),"",ProjBitN(E446,F446,G446,AL446,D446,W446,X446))</f>
        <v/>
      </c>
      <c r="AQ446" s="201" t="str">
        <f>IF(OR(E446="",E446&lt;$U$2),"",ProjBitE(E446,F446,G446,AM446,D446,W446,X446))</f>
        <v/>
      </c>
      <c r="AR446" s="201" t="str">
        <f t="shared" si="170"/>
        <v/>
      </c>
      <c r="AS446" s="201" t="str">
        <f t="shared" si="171"/>
        <v/>
      </c>
      <c r="AT446" s="201" t="str">
        <f t="shared" si="172"/>
        <v/>
      </c>
    </row>
    <row r="447" spans="2:46" ht="15" customHeight="1" thickBot="1" x14ac:dyDescent="0.35">
      <c r="B447" s="202" t="str">
        <f t="shared" si="152"/>
        <v/>
      </c>
      <c r="C447" s="308" t="str">
        <f t="shared" si="153"/>
        <v/>
      </c>
      <c r="D447" s="27"/>
      <c r="E447" s="309" t="str">
        <f t="shared" si="154"/>
        <v/>
      </c>
      <c r="F447" s="9"/>
      <c r="G447" s="9"/>
      <c r="H447" s="310" t="str">
        <f t="shared" si="155"/>
        <v/>
      </c>
      <c r="I447" s="310" t="str">
        <f t="shared" si="156"/>
        <v xml:space="preserve">  </v>
      </c>
      <c r="J447" s="311" t="str">
        <f t="shared" si="157"/>
        <v/>
      </c>
      <c r="K447" s="312" t="str">
        <f t="shared" si="158"/>
        <v xml:space="preserve"> </v>
      </c>
      <c r="L447" s="312" t="str">
        <f t="shared" si="159"/>
        <v/>
      </c>
      <c r="M447" s="312" t="str">
        <f t="shared" si="160"/>
        <v/>
      </c>
      <c r="N447" s="313" t="str">
        <f t="shared" si="161"/>
        <v/>
      </c>
      <c r="O447" s="314" t="str">
        <f t="shared" si="162"/>
        <v/>
      </c>
      <c r="P447" s="315" t="str">
        <f t="shared" si="163"/>
        <v/>
      </c>
      <c r="Q447" s="316" t="str">
        <f t="shared" si="164"/>
        <v/>
      </c>
      <c r="R447" s="10" t="str">
        <f t="shared" si="165"/>
        <v/>
      </c>
      <c r="S447" s="310" t="str">
        <f t="shared" si="166"/>
        <v/>
      </c>
      <c r="T447" s="9"/>
      <c r="U447" s="8"/>
      <c r="V447" s="197" t="str">
        <f>IF(E447="","",ProjTvdAtBit(E447,F447,G447,H447,D447,W447,X447))</f>
        <v/>
      </c>
      <c r="W447" s="317" t="str">
        <f>IF(E447="","",ProjIncAtBit(F447,J447,C447,M447,AJ447,AK447,AI447,$U$13:$U$505))</f>
        <v/>
      </c>
      <c r="X447" s="412" t="str">
        <f>IF(E447="","",ProjAzmAtBit(F447,G447,J447,C447,M447,AJ447,AK447,N447,O447,AI447,$U$13:$U$505))</f>
        <v/>
      </c>
      <c r="Y447" s="569"/>
      <c r="Z447" s="571"/>
      <c r="AA447" s="478" t="str">
        <f t="shared" si="167"/>
        <v/>
      </c>
      <c r="AB447" s="479" t="str">
        <f t="shared" si="168"/>
        <v/>
      </c>
      <c r="AC447" s="466"/>
      <c r="AD447" s="471"/>
      <c r="AE447" s="473"/>
      <c r="AI447" s="201" t="str">
        <f>IF(E447="","",ProjRollingMotorOut($Q$13:Q447,$M$13:M447))</f>
        <v/>
      </c>
      <c r="AJ447" s="409">
        <f>IF(OR(E447="",D447=""),0,ProjSlideMetersBetween(E447,D447,$R$13:$R$505,$S$13:$S$505,$U$13:$U$505))</f>
        <v>0</v>
      </c>
      <c r="AK447" s="409" t="str">
        <f>IF(U447="","",ProjParseTF(U447))</f>
        <v/>
      </c>
      <c r="AL447" s="213" t="str">
        <f>IF(E447="","",ProjCumN(AL446,E446,F446,G446,E447,F447,G447,FALSE))</f>
        <v/>
      </c>
      <c r="AM447" s="304" t="str">
        <f>IF(E447="","",ProjCumE(AM446,E446,F446,G446,E447,F447,G447,FALSE))</f>
        <v/>
      </c>
      <c r="AN447" s="303" t="str">
        <f t="shared" si="169"/>
        <v/>
      </c>
      <c r="AO447" s="303" t="str">
        <f>IF(E447="","",ProjActiveTargetMdEx(D447,W447,V447,ProjTargets_MD,ProjTargets_INC,ProjTargets_AZM,ProjTargets_TVD,F447,H447))</f>
        <v/>
      </c>
      <c r="AP447" s="201" t="str">
        <f>IF(OR(E447="",E447&lt;$U$2),"",ProjBitN(E447,F447,G447,AL447,D447,W447,X447))</f>
        <v/>
      </c>
      <c r="AQ447" s="201" t="str">
        <f>IF(OR(E447="",E447&lt;$U$2),"",ProjBitE(E447,F447,G447,AM447,D447,W447,X447))</f>
        <v/>
      </c>
      <c r="AR447" s="201" t="str">
        <f t="shared" si="170"/>
        <v/>
      </c>
      <c r="AS447" s="201" t="str">
        <f t="shared" si="171"/>
        <v/>
      </c>
      <c r="AT447" s="201" t="str">
        <f t="shared" si="172"/>
        <v/>
      </c>
    </row>
    <row r="448" spans="2:46" ht="15" customHeight="1" thickBot="1" x14ac:dyDescent="0.35">
      <c r="B448" s="202" t="str">
        <f t="shared" si="152"/>
        <v/>
      </c>
      <c r="C448" s="308" t="str">
        <f t="shared" si="153"/>
        <v/>
      </c>
      <c r="D448" s="27"/>
      <c r="E448" s="309" t="str">
        <f t="shared" si="154"/>
        <v/>
      </c>
      <c r="F448" s="9"/>
      <c r="G448" s="9"/>
      <c r="H448" s="310" t="str">
        <f t="shared" si="155"/>
        <v/>
      </c>
      <c r="I448" s="310" t="str">
        <f t="shared" si="156"/>
        <v xml:space="preserve">  </v>
      </c>
      <c r="J448" s="311" t="str">
        <f t="shared" si="157"/>
        <v/>
      </c>
      <c r="K448" s="312" t="str">
        <f t="shared" si="158"/>
        <v xml:space="preserve"> </v>
      </c>
      <c r="L448" s="312" t="str">
        <f t="shared" si="159"/>
        <v/>
      </c>
      <c r="M448" s="312" t="str">
        <f t="shared" si="160"/>
        <v/>
      </c>
      <c r="N448" s="313" t="str">
        <f t="shared" si="161"/>
        <v/>
      </c>
      <c r="O448" s="314" t="str">
        <f t="shared" si="162"/>
        <v/>
      </c>
      <c r="P448" s="315" t="str">
        <f t="shared" si="163"/>
        <v/>
      </c>
      <c r="Q448" s="316" t="str">
        <f t="shared" si="164"/>
        <v/>
      </c>
      <c r="R448" s="10" t="str">
        <f t="shared" si="165"/>
        <v/>
      </c>
      <c r="S448" s="310" t="str">
        <f t="shared" si="166"/>
        <v/>
      </c>
      <c r="T448" s="9"/>
      <c r="U448" s="8"/>
      <c r="V448" s="197" t="str">
        <f>IF(E448="","",ProjTvdAtBit(E448,F448,G448,H448,D448,W448,X448))</f>
        <v/>
      </c>
      <c r="W448" s="317" t="str">
        <f>IF(E448="","",ProjIncAtBit(F448,J448,C448,M448,AJ448,AK448,AI448,$U$13:$U$505))</f>
        <v/>
      </c>
      <c r="X448" s="412" t="str">
        <f>IF(E448="","",ProjAzmAtBit(F448,G448,J448,C448,M448,AJ448,AK448,N448,O448,AI448,$U$13:$U$505))</f>
        <v/>
      </c>
      <c r="Y448" s="569"/>
      <c r="Z448" s="571"/>
      <c r="AA448" s="478" t="str">
        <f t="shared" si="167"/>
        <v/>
      </c>
      <c r="AB448" s="479" t="str">
        <f t="shared" si="168"/>
        <v/>
      </c>
      <c r="AC448" s="466"/>
      <c r="AD448" s="471"/>
      <c r="AE448" s="473"/>
      <c r="AI448" s="201" t="str">
        <f>IF(E448="","",ProjRollingMotorOut($Q$13:Q448,$M$13:M448))</f>
        <v/>
      </c>
      <c r="AJ448" s="409">
        <f>IF(OR(E448="",D448=""),0,ProjSlideMetersBetween(E448,D448,$R$13:$R$505,$S$13:$S$505,$U$13:$U$505))</f>
        <v>0</v>
      </c>
      <c r="AK448" s="409" t="str">
        <f>IF(U448="","",ProjParseTF(U448))</f>
        <v/>
      </c>
      <c r="AL448" s="213" t="str">
        <f>IF(E448="","",ProjCumN(AL447,E447,F447,G447,E448,F448,G448,FALSE))</f>
        <v/>
      </c>
      <c r="AM448" s="304" t="str">
        <f>IF(E448="","",ProjCumE(AM447,E447,F447,G447,E448,F448,G448,FALSE))</f>
        <v/>
      </c>
      <c r="AN448" s="303" t="str">
        <f t="shared" si="169"/>
        <v/>
      </c>
      <c r="AO448" s="303" t="str">
        <f>IF(E448="","",ProjActiveTargetMdEx(D448,W448,V448,ProjTargets_MD,ProjTargets_INC,ProjTargets_AZM,ProjTargets_TVD,F448,H448))</f>
        <v/>
      </c>
      <c r="AP448" s="201" t="str">
        <f>IF(OR(E448="",E448&lt;$U$2),"",ProjBitN(E448,F448,G448,AL448,D448,W448,X448))</f>
        <v/>
      </c>
      <c r="AQ448" s="201" t="str">
        <f>IF(OR(E448="",E448&lt;$U$2),"",ProjBitE(E448,F448,G448,AM448,D448,W448,X448))</f>
        <v/>
      </c>
      <c r="AR448" s="201" t="str">
        <f t="shared" si="170"/>
        <v/>
      </c>
      <c r="AS448" s="201" t="str">
        <f t="shared" si="171"/>
        <v/>
      </c>
      <c r="AT448" s="201" t="str">
        <f t="shared" si="172"/>
        <v/>
      </c>
    </row>
    <row r="449" spans="2:46" ht="15" customHeight="1" thickBot="1" x14ac:dyDescent="0.35">
      <c r="B449" s="202" t="str">
        <f t="shared" si="152"/>
        <v/>
      </c>
      <c r="C449" s="308" t="str">
        <f t="shared" si="153"/>
        <v/>
      </c>
      <c r="D449" s="27"/>
      <c r="E449" s="309" t="str">
        <f t="shared" si="154"/>
        <v/>
      </c>
      <c r="F449" s="9"/>
      <c r="G449" s="9"/>
      <c r="H449" s="310" t="str">
        <f t="shared" si="155"/>
        <v/>
      </c>
      <c r="I449" s="310" t="str">
        <f t="shared" si="156"/>
        <v xml:space="preserve">  </v>
      </c>
      <c r="J449" s="311" t="str">
        <f t="shared" si="157"/>
        <v/>
      </c>
      <c r="K449" s="312" t="str">
        <f t="shared" si="158"/>
        <v xml:space="preserve"> </v>
      </c>
      <c r="L449" s="312" t="str">
        <f t="shared" si="159"/>
        <v/>
      </c>
      <c r="M449" s="312" t="str">
        <f t="shared" si="160"/>
        <v/>
      </c>
      <c r="N449" s="313" t="str">
        <f t="shared" si="161"/>
        <v/>
      </c>
      <c r="O449" s="314" t="str">
        <f t="shared" si="162"/>
        <v/>
      </c>
      <c r="P449" s="315" t="str">
        <f t="shared" si="163"/>
        <v/>
      </c>
      <c r="Q449" s="316" t="str">
        <f t="shared" si="164"/>
        <v/>
      </c>
      <c r="R449" s="10" t="str">
        <f t="shared" si="165"/>
        <v/>
      </c>
      <c r="S449" s="310" t="str">
        <f t="shared" si="166"/>
        <v/>
      </c>
      <c r="T449" s="9"/>
      <c r="U449" s="8"/>
      <c r="V449" s="197" t="str">
        <f>IF(E449="","",ProjTvdAtBit(E449,F449,G449,H449,D449,W449,X449))</f>
        <v/>
      </c>
      <c r="W449" s="317" t="str">
        <f>IF(E449="","",ProjIncAtBit(F449,J449,C449,M449,AJ449,AK449,AI449,$U$13:$U$505))</f>
        <v/>
      </c>
      <c r="X449" s="412" t="str">
        <f>IF(E449="","",ProjAzmAtBit(F449,G449,J449,C449,M449,AJ449,AK449,N449,O449,AI449,$U$13:$U$505))</f>
        <v/>
      </c>
      <c r="Y449" s="569"/>
      <c r="Z449" s="571"/>
      <c r="AA449" s="478" t="str">
        <f t="shared" si="167"/>
        <v/>
      </c>
      <c r="AB449" s="479" t="str">
        <f t="shared" si="168"/>
        <v/>
      </c>
      <c r="AC449" s="466"/>
      <c r="AD449" s="471"/>
      <c r="AE449" s="473"/>
      <c r="AI449" s="201" t="str">
        <f>IF(E449="","",ProjRollingMotorOut($Q$13:Q449,$M$13:M449))</f>
        <v/>
      </c>
      <c r="AJ449" s="409">
        <f>IF(OR(E449="",D449=""),0,ProjSlideMetersBetween(E449,D449,$R$13:$R$505,$S$13:$S$505,$U$13:$U$505))</f>
        <v>0</v>
      </c>
      <c r="AK449" s="409" t="str">
        <f>IF(U449="","",ProjParseTF(U449))</f>
        <v/>
      </c>
      <c r="AL449" s="213" t="str">
        <f>IF(E449="","",ProjCumN(AL448,E448,F448,G448,E449,F449,G449,FALSE))</f>
        <v/>
      </c>
      <c r="AM449" s="304" t="str">
        <f>IF(E449="","",ProjCumE(AM448,E448,F448,G448,E449,F449,G449,FALSE))</f>
        <v/>
      </c>
      <c r="AN449" s="303" t="str">
        <f t="shared" si="169"/>
        <v/>
      </c>
      <c r="AO449" s="303" t="str">
        <f>IF(E449="","",ProjActiveTargetMdEx(D449,W449,V449,ProjTargets_MD,ProjTargets_INC,ProjTargets_AZM,ProjTargets_TVD,F449,H449))</f>
        <v/>
      </c>
      <c r="AP449" s="201" t="str">
        <f>IF(OR(E449="",E449&lt;$U$2),"",ProjBitN(E449,F449,G449,AL449,D449,W449,X449))</f>
        <v/>
      </c>
      <c r="AQ449" s="201" t="str">
        <f>IF(OR(E449="",E449&lt;$U$2),"",ProjBitE(E449,F449,G449,AM449,D449,W449,X449))</f>
        <v/>
      </c>
      <c r="AR449" s="201" t="str">
        <f t="shared" si="170"/>
        <v/>
      </c>
      <c r="AS449" s="201" t="str">
        <f t="shared" si="171"/>
        <v/>
      </c>
      <c r="AT449" s="201" t="str">
        <f t="shared" si="172"/>
        <v/>
      </c>
    </row>
    <row r="450" spans="2:46" ht="15" customHeight="1" thickBot="1" x14ac:dyDescent="0.35">
      <c r="B450" s="202" t="str">
        <f t="shared" si="152"/>
        <v/>
      </c>
      <c r="C450" s="308" t="str">
        <f t="shared" si="153"/>
        <v/>
      </c>
      <c r="D450" s="27"/>
      <c r="E450" s="309" t="str">
        <f t="shared" si="154"/>
        <v/>
      </c>
      <c r="F450" s="9"/>
      <c r="G450" s="9"/>
      <c r="H450" s="310" t="str">
        <f t="shared" si="155"/>
        <v/>
      </c>
      <c r="I450" s="310" t="str">
        <f t="shared" si="156"/>
        <v xml:space="preserve">  </v>
      </c>
      <c r="J450" s="311" t="str">
        <f t="shared" si="157"/>
        <v/>
      </c>
      <c r="K450" s="312" t="str">
        <f t="shared" si="158"/>
        <v xml:space="preserve"> </v>
      </c>
      <c r="L450" s="312" t="str">
        <f t="shared" si="159"/>
        <v/>
      </c>
      <c r="M450" s="312" t="str">
        <f t="shared" si="160"/>
        <v/>
      </c>
      <c r="N450" s="313" t="str">
        <f t="shared" si="161"/>
        <v/>
      </c>
      <c r="O450" s="314" t="str">
        <f t="shared" si="162"/>
        <v/>
      </c>
      <c r="P450" s="315" t="str">
        <f t="shared" si="163"/>
        <v/>
      </c>
      <c r="Q450" s="316" t="str">
        <f t="shared" si="164"/>
        <v/>
      </c>
      <c r="R450" s="10" t="str">
        <f t="shared" si="165"/>
        <v/>
      </c>
      <c r="S450" s="310" t="str">
        <f t="shared" si="166"/>
        <v/>
      </c>
      <c r="T450" s="9"/>
      <c r="U450" s="8"/>
      <c r="V450" s="197" t="str">
        <f>IF(E450="","",ProjTvdAtBit(E450,F450,G450,H450,D450,W450,X450))</f>
        <v/>
      </c>
      <c r="W450" s="317" t="str">
        <f>IF(E450="","",ProjIncAtBit(F450,J450,C450,M450,AJ450,AK450,AI450,$U$13:$U$505))</f>
        <v/>
      </c>
      <c r="X450" s="412" t="str">
        <f>IF(E450="","",ProjAzmAtBit(F450,G450,J450,C450,M450,AJ450,AK450,N450,O450,AI450,$U$13:$U$505))</f>
        <v/>
      </c>
      <c r="Y450" s="569"/>
      <c r="Z450" s="571"/>
      <c r="AA450" s="478" t="str">
        <f t="shared" si="167"/>
        <v/>
      </c>
      <c r="AB450" s="479" t="str">
        <f t="shared" si="168"/>
        <v/>
      </c>
      <c r="AC450" s="466"/>
      <c r="AD450" s="471"/>
      <c r="AE450" s="473"/>
      <c r="AI450" s="201" t="str">
        <f>IF(E450="","",ProjRollingMotorOut($Q$13:Q450,$M$13:M450))</f>
        <v/>
      </c>
      <c r="AJ450" s="409">
        <f>IF(OR(E450="",D450=""),0,ProjSlideMetersBetween(E450,D450,$R$13:$R$505,$S$13:$S$505,$U$13:$U$505))</f>
        <v>0</v>
      </c>
      <c r="AK450" s="409" t="str">
        <f>IF(U450="","",ProjParseTF(U450))</f>
        <v/>
      </c>
      <c r="AL450" s="213" t="str">
        <f>IF(E450="","",ProjCumN(AL449,E449,F449,G449,E450,F450,G450,FALSE))</f>
        <v/>
      </c>
      <c r="AM450" s="304" t="str">
        <f>IF(E450="","",ProjCumE(AM449,E449,F449,G449,E450,F450,G450,FALSE))</f>
        <v/>
      </c>
      <c r="AN450" s="303" t="str">
        <f t="shared" si="169"/>
        <v/>
      </c>
      <c r="AO450" s="303" t="str">
        <f>IF(E450="","",ProjActiveTargetMdEx(D450,W450,V450,ProjTargets_MD,ProjTargets_INC,ProjTargets_AZM,ProjTargets_TVD,F450,H450))</f>
        <v/>
      </c>
      <c r="AP450" s="201" t="str">
        <f>IF(OR(E450="",E450&lt;$U$2),"",ProjBitN(E450,F450,G450,AL450,D450,W450,X450))</f>
        <v/>
      </c>
      <c r="AQ450" s="201" t="str">
        <f>IF(OR(E450="",E450&lt;$U$2),"",ProjBitE(E450,F450,G450,AM450,D450,W450,X450))</f>
        <v/>
      </c>
      <c r="AR450" s="201" t="str">
        <f t="shared" si="170"/>
        <v/>
      </c>
      <c r="AS450" s="201" t="str">
        <f t="shared" si="171"/>
        <v/>
      </c>
      <c r="AT450" s="201" t="str">
        <f t="shared" si="172"/>
        <v/>
      </c>
    </row>
    <row r="451" spans="2:46" ht="15" customHeight="1" thickBot="1" x14ac:dyDescent="0.35">
      <c r="B451" s="202" t="str">
        <f t="shared" si="152"/>
        <v/>
      </c>
      <c r="C451" s="308" t="str">
        <f t="shared" si="153"/>
        <v/>
      </c>
      <c r="D451" s="27"/>
      <c r="E451" s="309" t="str">
        <f t="shared" si="154"/>
        <v/>
      </c>
      <c r="F451" s="9"/>
      <c r="G451" s="9"/>
      <c r="H451" s="310" t="str">
        <f t="shared" si="155"/>
        <v/>
      </c>
      <c r="I451" s="310" t="str">
        <f t="shared" si="156"/>
        <v xml:space="preserve">  </v>
      </c>
      <c r="J451" s="311" t="str">
        <f t="shared" si="157"/>
        <v/>
      </c>
      <c r="K451" s="312" t="str">
        <f t="shared" si="158"/>
        <v xml:space="preserve"> </v>
      </c>
      <c r="L451" s="312" t="str">
        <f t="shared" si="159"/>
        <v/>
      </c>
      <c r="M451" s="312" t="str">
        <f t="shared" si="160"/>
        <v/>
      </c>
      <c r="N451" s="313" t="str">
        <f t="shared" si="161"/>
        <v/>
      </c>
      <c r="O451" s="314" t="str">
        <f t="shared" si="162"/>
        <v/>
      </c>
      <c r="P451" s="315" t="str">
        <f t="shared" si="163"/>
        <v/>
      </c>
      <c r="Q451" s="316" t="str">
        <f t="shared" si="164"/>
        <v/>
      </c>
      <c r="R451" s="10" t="str">
        <f t="shared" si="165"/>
        <v/>
      </c>
      <c r="S451" s="310" t="str">
        <f t="shared" si="166"/>
        <v/>
      </c>
      <c r="T451" s="9"/>
      <c r="U451" s="8"/>
      <c r="V451" s="197" t="str">
        <f>IF(E451="","",ProjTvdAtBit(E451,F451,G451,H451,D451,W451,X451))</f>
        <v/>
      </c>
      <c r="W451" s="317" t="str">
        <f>IF(E451="","",ProjIncAtBit(F451,J451,C451,M451,AJ451,AK451,AI451,$U$13:$U$505))</f>
        <v/>
      </c>
      <c r="X451" s="412" t="str">
        <f>IF(E451="","",ProjAzmAtBit(F451,G451,J451,C451,M451,AJ451,AK451,N451,O451,AI451,$U$13:$U$505))</f>
        <v/>
      </c>
      <c r="Y451" s="569"/>
      <c r="Z451" s="571"/>
      <c r="AA451" s="478" t="str">
        <f t="shared" si="167"/>
        <v/>
      </c>
      <c r="AB451" s="479" t="str">
        <f t="shared" si="168"/>
        <v/>
      </c>
      <c r="AC451" s="466"/>
      <c r="AD451" s="471"/>
      <c r="AE451" s="473"/>
      <c r="AI451" s="201" t="str">
        <f>IF(E451="","",ProjRollingMotorOut($Q$13:Q451,$M$13:M451))</f>
        <v/>
      </c>
      <c r="AJ451" s="409">
        <f>IF(OR(E451="",D451=""),0,ProjSlideMetersBetween(E451,D451,$R$13:$R$505,$S$13:$S$505,$U$13:$U$505))</f>
        <v>0</v>
      </c>
      <c r="AK451" s="409" t="str">
        <f>IF(U451="","",ProjParseTF(U451))</f>
        <v/>
      </c>
      <c r="AL451" s="213" t="str">
        <f>IF(E451="","",ProjCumN(AL450,E450,F450,G450,E451,F451,G451,FALSE))</f>
        <v/>
      </c>
      <c r="AM451" s="304" t="str">
        <f>IF(E451="","",ProjCumE(AM450,E450,F450,G450,E451,F451,G451,FALSE))</f>
        <v/>
      </c>
      <c r="AN451" s="303" t="str">
        <f t="shared" si="169"/>
        <v/>
      </c>
      <c r="AO451" s="303" t="str">
        <f>IF(E451="","",ProjActiveTargetMdEx(D451,W451,V451,ProjTargets_MD,ProjTargets_INC,ProjTargets_AZM,ProjTargets_TVD,F451,H451))</f>
        <v/>
      </c>
      <c r="AP451" s="201" t="str">
        <f>IF(OR(E451="",E451&lt;$U$2),"",ProjBitN(E451,F451,G451,AL451,D451,W451,X451))</f>
        <v/>
      </c>
      <c r="AQ451" s="201" t="str">
        <f>IF(OR(E451="",E451&lt;$U$2),"",ProjBitE(E451,F451,G451,AM451,D451,W451,X451))</f>
        <v/>
      </c>
      <c r="AR451" s="201" t="str">
        <f t="shared" si="170"/>
        <v/>
      </c>
      <c r="AS451" s="201" t="str">
        <f t="shared" si="171"/>
        <v/>
      </c>
      <c r="AT451" s="201" t="str">
        <f t="shared" si="172"/>
        <v/>
      </c>
    </row>
    <row r="452" spans="2:46" ht="15" customHeight="1" thickBot="1" x14ac:dyDescent="0.35">
      <c r="B452" s="202" t="str">
        <f t="shared" si="152"/>
        <v/>
      </c>
      <c r="C452" s="308" t="str">
        <f t="shared" si="153"/>
        <v/>
      </c>
      <c r="D452" s="27"/>
      <c r="E452" s="309" t="str">
        <f t="shared" si="154"/>
        <v/>
      </c>
      <c r="F452" s="9"/>
      <c r="G452" s="9"/>
      <c r="H452" s="310" t="str">
        <f t="shared" si="155"/>
        <v/>
      </c>
      <c r="I452" s="310" t="str">
        <f t="shared" si="156"/>
        <v xml:space="preserve">  </v>
      </c>
      <c r="J452" s="311" t="str">
        <f t="shared" si="157"/>
        <v/>
      </c>
      <c r="K452" s="312" t="str">
        <f t="shared" si="158"/>
        <v xml:space="preserve"> </v>
      </c>
      <c r="L452" s="312" t="str">
        <f t="shared" si="159"/>
        <v/>
      </c>
      <c r="M452" s="312" t="str">
        <f t="shared" si="160"/>
        <v/>
      </c>
      <c r="N452" s="313" t="str">
        <f t="shared" si="161"/>
        <v/>
      </c>
      <c r="O452" s="314" t="str">
        <f t="shared" si="162"/>
        <v/>
      </c>
      <c r="P452" s="315" t="str">
        <f t="shared" si="163"/>
        <v/>
      </c>
      <c r="Q452" s="316" t="str">
        <f t="shared" si="164"/>
        <v/>
      </c>
      <c r="R452" s="10" t="str">
        <f t="shared" si="165"/>
        <v/>
      </c>
      <c r="S452" s="310" t="str">
        <f t="shared" si="166"/>
        <v/>
      </c>
      <c r="T452" s="9"/>
      <c r="U452" s="8"/>
      <c r="V452" s="197" t="str">
        <f>IF(E452="","",ProjTvdAtBit(E452,F452,G452,H452,D452,W452,X452))</f>
        <v/>
      </c>
      <c r="W452" s="317" t="str">
        <f>IF(E452="","",ProjIncAtBit(F452,J452,C452,M452,AJ452,AK452,AI452,$U$13:$U$505))</f>
        <v/>
      </c>
      <c r="X452" s="412" t="str">
        <f>IF(E452="","",ProjAzmAtBit(F452,G452,J452,C452,M452,AJ452,AK452,N452,O452,AI452,$U$13:$U$505))</f>
        <v/>
      </c>
      <c r="Y452" s="569"/>
      <c r="Z452" s="571"/>
      <c r="AA452" s="478" t="str">
        <f t="shared" si="167"/>
        <v/>
      </c>
      <c r="AB452" s="479" t="str">
        <f t="shared" si="168"/>
        <v/>
      </c>
      <c r="AC452" s="466"/>
      <c r="AD452" s="471"/>
      <c r="AE452" s="473"/>
      <c r="AI452" s="201" t="str">
        <f>IF(E452="","",ProjRollingMotorOut($Q$13:Q452,$M$13:M452))</f>
        <v/>
      </c>
      <c r="AJ452" s="409">
        <f>IF(OR(E452="",D452=""),0,ProjSlideMetersBetween(E452,D452,$R$13:$R$505,$S$13:$S$505,$U$13:$U$505))</f>
        <v>0</v>
      </c>
      <c r="AK452" s="409" t="str">
        <f>IF(U452="","",ProjParseTF(U452))</f>
        <v/>
      </c>
      <c r="AL452" s="213" t="str">
        <f>IF(E452="","",ProjCumN(AL451,E451,F451,G451,E452,F452,G452,FALSE))</f>
        <v/>
      </c>
      <c r="AM452" s="304" t="str">
        <f>IF(E452="","",ProjCumE(AM451,E451,F451,G451,E452,F452,G452,FALSE))</f>
        <v/>
      </c>
      <c r="AN452" s="303" t="str">
        <f t="shared" si="169"/>
        <v/>
      </c>
      <c r="AO452" s="303" t="str">
        <f>IF(E452="","",ProjActiveTargetMdEx(D452,W452,V452,ProjTargets_MD,ProjTargets_INC,ProjTargets_AZM,ProjTargets_TVD,F452,H452))</f>
        <v/>
      </c>
      <c r="AP452" s="201" t="str">
        <f>IF(OR(E452="",E452&lt;$U$2),"",ProjBitN(E452,F452,G452,AL452,D452,W452,X452))</f>
        <v/>
      </c>
      <c r="AQ452" s="201" t="str">
        <f>IF(OR(E452="",E452&lt;$U$2),"",ProjBitE(E452,F452,G452,AM452,D452,W452,X452))</f>
        <v/>
      </c>
      <c r="AR452" s="201" t="str">
        <f t="shared" si="170"/>
        <v/>
      </c>
      <c r="AS452" s="201" t="str">
        <f t="shared" si="171"/>
        <v/>
      </c>
      <c r="AT452" s="201" t="str">
        <f t="shared" si="172"/>
        <v/>
      </c>
    </row>
    <row r="453" spans="2:46" ht="15" customHeight="1" thickBot="1" x14ac:dyDescent="0.35">
      <c r="B453" s="202" t="str">
        <f t="shared" si="152"/>
        <v/>
      </c>
      <c r="C453" s="308" t="str">
        <f t="shared" si="153"/>
        <v/>
      </c>
      <c r="D453" s="27"/>
      <c r="E453" s="309" t="str">
        <f t="shared" si="154"/>
        <v/>
      </c>
      <c r="F453" s="9"/>
      <c r="G453" s="9"/>
      <c r="H453" s="310" t="str">
        <f t="shared" si="155"/>
        <v/>
      </c>
      <c r="I453" s="310" t="str">
        <f t="shared" si="156"/>
        <v xml:space="preserve">  </v>
      </c>
      <c r="J453" s="311" t="str">
        <f t="shared" si="157"/>
        <v/>
      </c>
      <c r="K453" s="312" t="str">
        <f t="shared" si="158"/>
        <v xml:space="preserve"> </v>
      </c>
      <c r="L453" s="312" t="str">
        <f t="shared" si="159"/>
        <v/>
      </c>
      <c r="M453" s="312" t="str">
        <f t="shared" si="160"/>
        <v/>
      </c>
      <c r="N453" s="313" t="str">
        <f t="shared" si="161"/>
        <v/>
      </c>
      <c r="O453" s="314" t="str">
        <f t="shared" si="162"/>
        <v/>
      </c>
      <c r="P453" s="315" t="str">
        <f t="shared" si="163"/>
        <v/>
      </c>
      <c r="Q453" s="316" t="str">
        <f t="shared" si="164"/>
        <v/>
      </c>
      <c r="R453" s="10" t="str">
        <f t="shared" si="165"/>
        <v/>
      </c>
      <c r="S453" s="310" t="str">
        <f t="shared" si="166"/>
        <v/>
      </c>
      <c r="T453" s="9"/>
      <c r="U453" s="8"/>
      <c r="V453" s="197" t="str">
        <f>IF(E453="","",ProjTvdAtBit(E453,F453,G453,H453,D453,W453,X453))</f>
        <v/>
      </c>
      <c r="W453" s="317" t="str">
        <f>IF(E453="","",ProjIncAtBit(F453,J453,C453,M453,AJ453,AK453,AI453,$U$13:$U$505))</f>
        <v/>
      </c>
      <c r="X453" s="412" t="str">
        <f>IF(E453="","",ProjAzmAtBit(F453,G453,J453,C453,M453,AJ453,AK453,N453,O453,AI453,$U$13:$U$505))</f>
        <v/>
      </c>
      <c r="Y453" s="569"/>
      <c r="Z453" s="571"/>
      <c r="AA453" s="478" t="str">
        <f t="shared" si="167"/>
        <v/>
      </c>
      <c r="AB453" s="479" t="str">
        <f t="shared" si="168"/>
        <v/>
      </c>
      <c r="AC453" s="466"/>
      <c r="AD453" s="471"/>
      <c r="AE453" s="473"/>
      <c r="AI453" s="201" t="str">
        <f>IF(E453="","",ProjRollingMotorOut($Q$13:Q453,$M$13:M453))</f>
        <v/>
      </c>
      <c r="AJ453" s="409">
        <f>IF(OR(E453="",D453=""),0,ProjSlideMetersBetween(E453,D453,$R$13:$R$505,$S$13:$S$505,$U$13:$U$505))</f>
        <v>0</v>
      </c>
      <c r="AK453" s="409" t="str">
        <f>IF(U453="","",ProjParseTF(U453))</f>
        <v/>
      </c>
      <c r="AL453" s="213" t="str">
        <f>IF(E453="","",ProjCumN(AL452,E452,F452,G452,E453,F453,G453,FALSE))</f>
        <v/>
      </c>
      <c r="AM453" s="304" t="str">
        <f>IF(E453="","",ProjCumE(AM452,E452,F452,G452,E453,F453,G453,FALSE))</f>
        <v/>
      </c>
      <c r="AN453" s="303" t="str">
        <f t="shared" si="169"/>
        <v/>
      </c>
      <c r="AO453" s="303" t="str">
        <f>IF(E453="","",ProjActiveTargetMdEx(D453,W453,V453,ProjTargets_MD,ProjTargets_INC,ProjTargets_AZM,ProjTargets_TVD,F453,H453))</f>
        <v/>
      </c>
      <c r="AP453" s="201" t="str">
        <f>IF(OR(E453="",E453&lt;$U$2),"",ProjBitN(E453,F453,G453,AL453,D453,W453,X453))</f>
        <v/>
      </c>
      <c r="AQ453" s="201" t="str">
        <f>IF(OR(E453="",E453&lt;$U$2),"",ProjBitE(E453,F453,G453,AM453,D453,W453,X453))</f>
        <v/>
      </c>
      <c r="AR453" s="201" t="str">
        <f t="shared" si="170"/>
        <v/>
      </c>
      <c r="AS453" s="201" t="str">
        <f t="shared" si="171"/>
        <v/>
      </c>
      <c r="AT453" s="201" t="str">
        <f t="shared" si="172"/>
        <v/>
      </c>
    </row>
    <row r="454" spans="2:46" ht="15" customHeight="1" thickBot="1" x14ac:dyDescent="0.35">
      <c r="B454" s="202" t="str">
        <f t="shared" si="152"/>
        <v/>
      </c>
      <c r="C454" s="308" t="str">
        <f t="shared" si="153"/>
        <v/>
      </c>
      <c r="D454" s="27"/>
      <c r="E454" s="309" t="str">
        <f t="shared" si="154"/>
        <v/>
      </c>
      <c r="F454" s="9"/>
      <c r="G454" s="9"/>
      <c r="H454" s="310" t="str">
        <f t="shared" si="155"/>
        <v/>
      </c>
      <c r="I454" s="310" t="str">
        <f t="shared" si="156"/>
        <v xml:space="preserve">  </v>
      </c>
      <c r="J454" s="311" t="str">
        <f t="shared" si="157"/>
        <v/>
      </c>
      <c r="K454" s="312" t="str">
        <f t="shared" si="158"/>
        <v xml:space="preserve"> </v>
      </c>
      <c r="L454" s="312" t="str">
        <f t="shared" si="159"/>
        <v/>
      </c>
      <c r="M454" s="312" t="str">
        <f t="shared" si="160"/>
        <v/>
      </c>
      <c r="N454" s="313" t="str">
        <f t="shared" si="161"/>
        <v/>
      </c>
      <c r="O454" s="314" t="str">
        <f t="shared" si="162"/>
        <v/>
      </c>
      <c r="P454" s="315" t="str">
        <f t="shared" si="163"/>
        <v/>
      </c>
      <c r="Q454" s="316" t="str">
        <f t="shared" si="164"/>
        <v/>
      </c>
      <c r="R454" s="10" t="str">
        <f t="shared" si="165"/>
        <v/>
      </c>
      <c r="S454" s="310" t="str">
        <f t="shared" si="166"/>
        <v/>
      </c>
      <c r="T454" s="9"/>
      <c r="U454" s="8"/>
      <c r="V454" s="197" t="str">
        <f>IF(E454="","",ProjTvdAtBit(E454,F454,G454,H454,D454,W454,X454))</f>
        <v/>
      </c>
      <c r="W454" s="317" t="str">
        <f>IF(E454="","",ProjIncAtBit(F454,J454,C454,M454,AJ454,AK454,AI454,$U$13:$U$505))</f>
        <v/>
      </c>
      <c r="X454" s="412" t="str">
        <f>IF(E454="","",ProjAzmAtBit(F454,G454,J454,C454,M454,AJ454,AK454,N454,O454,AI454,$U$13:$U$505))</f>
        <v/>
      </c>
      <c r="Y454" s="569"/>
      <c r="Z454" s="571"/>
      <c r="AA454" s="478" t="str">
        <f t="shared" si="167"/>
        <v/>
      </c>
      <c r="AB454" s="479" t="str">
        <f t="shared" si="168"/>
        <v/>
      </c>
      <c r="AC454" s="466"/>
      <c r="AD454" s="471"/>
      <c r="AE454" s="473"/>
      <c r="AI454" s="201" t="str">
        <f>IF(E454="","",ProjRollingMotorOut($Q$13:Q454,$M$13:M454))</f>
        <v/>
      </c>
      <c r="AJ454" s="409">
        <f>IF(OR(E454="",D454=""),0,ProjSlideMetersBetween(E454,D454,$R$13:$R$505,$S$13:$S$505,$U$13:$U$505))</f>
        <v>0</v>
      </c>
      <c r="AK454" s="409" t="str">
        <f>IF(U454="","",ProjParseTF(U454))</f>
        <v/>
      </c>
      <c r="AL454" s="213" t="str">
        <f>IF(E454="","",ProjCumN(AL453,E453,F453,G453,E454,F454,G454,FALSE))</f>
        <v/>
      </c>
      <c r="AM454" s="304" t="str">
        <f>IF(E454="","",ProjCumE(AM453,E453,F453,G453,E454,F454,G454,FALSE))</f>
        <v/>
      </c>
      <c r="AN454" s="303" t="str">
        <f t="shared" si="169"/>
        <v/>
      </c>
      <c r="AO454" s="303" t="str">
        <f>IF(E454="","",ProjActiveTargetMdEx(D454,W454,V454,ProjTargets_MD,ProjTargets_INC,ProjTargets_AZM,ProjTargets_TVD,F454,H454))</f>
        <v/>
      </c>
      <c r="AP454" s="201" t="str">
        <f>IF(OR(E454="",E454&lt;$U$2),"",ProjBitN(E454,F454,G454,AL454,D454,W454,X454))</f>
        <v/>
      </c>
      <c r="AQ454" s="201" t="str">
        <f>IF(OR(E454="",E454&lt;$U$2),"",ProjBitE(E454,F454,G454,AM454,D454,W454,X454))</f>
        <v/>
      </c>
      <c r="AR454" s="201" t="str">
        <f t="shared" si="170"/>
        <v/>
      </c>
      <c r="AS454" s="201" t="str">
        <f t="shared" si="171"/>
        <v/>
      </c>
      <c r="AT454" s="201" t="str">
        <f t="shared" si="172"/>
        <v/>
      </c>
    </row>
    <row r="455" spans="2:46" ht="15" customHeight="1" thickBot="1" x14ac:dyDescent="0.35">
      <c r="B455" s="202" t="str">
        <f t="shared" si="152"/>
        <v/>
      </c>
      <c r="C455" s="308" t="str">
        <f t="shared" si="153"/>
        <v/>
      </c>
      <c r="D455" s="27"/>
      <c r="E455" s="309" t="str">
        <f t="shared" si="154"/>
        <v/>
      </c>
      <c r="F455" s="9"/>
      <c r="G455" s="9"/>
      <c r="H455" s="310" t="str">
        <f t="shared" si="155"/>
        <v/>
      </c>
      <c r="I455" s="310" t="str">
        <f t="shared" si="156"/>
        <v xml:space="preserve">  </v>
      </c>
      <c r="J455" s="311" t="str">
        <f t="shared" si="157"/>
        <v/>
      </c>
      <c r="K455" s="312" t="str">
        <f t="shared" si="158"/>
        <v xml:space="preserve"> </v>
      </c>
      <c r="L455" s="312" t="str">
        <f t="shared" si="159"/>
        <v/>
      </c>
      <c r="M455" s="312" t="str">
        <f t="shared" si="160"/>
        <v/>
      </c>
      <c r="N455" s="313" t="str">
        <f t="shared" si="161"/>
        <v/>
      </c>
      <c r="O455" s="314" t="str">
        <f t="shared" si="162"/>
        <v/>
      </c>
      <c r="P455" s="315" t="str">
        <f t="shared" si="163"/>
        <v/>
      </c>
      <c r="Q455" s="316" t="str">
        <f t="shared" si="164"/>
        <v/>
      </c>
      <c r="R455" s="10" t="str">
        <f t="shared" si="165"/>
        <v/>
      </c>
      <c r="S455" s="310" t="str">
        <f t="shared" si="166"/>
        <v/>
      </c>
      <c r="T455" s="9"/>
      <c r="U455" s="8"/>
      <c r="V455" s="197" t="str">
        <f>IF(E455="","",ProjTvdAtBit(E455,F455,G455,H455,D455,W455,X455))</f>
        <v/>
      </c>
      <c r="W455" s="317" t="str">
        <f>IF(E455="","",ProjIncAtBit(F455,J455,C455,M455,AJ455,AK455,AI455,$U$13:$U$505))</f>
        <v/>
      </c>
      <c r="X455" s="412" t="str">
        <f>IF(E455="","",ProjAzmAtBit(F455,G455,J455,C455,M455,AJ455,AK455,N455,O455,AI455,$U$13:$U$505))</f>
        <v/>
      </c>
      <c r="Y455" s="569"/>
      <c r="Z455" s="571"/>
      <c r="AA455" s="478" t="str">
        <f t="shared" si="167"/>
        <v/>
      </c>
      <c r="AB455" s="479" t="str">
        <f t="shared" si="168"/>
        <v/>
      </c>
      <c r="AC455" s="466"/>
      <c r="AD455" s="471"/>
      <c r="AE455" s="473"/>
      <c r="AI455" s="201" t="str">
        <f>IF(E455="","",ProjRollingMotorOut($Q$13:Q455,$M$13:M455))</f>
        <v/>
      </c>
      <c r="AJ455" s="409">
        <f>IF(OR(E455="",D455=""),0,ProjSlideMetersBetween(E455,D455,$R$13:$R$505,$S$13:$S$505,$U$13:$U$505))</f>
        <v>0</v>
      </c>
      <c r="AK455" s="409" t="str">
        <f>IF(U455="","",ProjParseTF(U455))</f>
        <v/>
      </c>
      <c r="AL455" s="213" t="str">
        <f>IF(E455="","",ProjCumN(AL454,E454,F454,G454,E455,F455,G455,FALSE))</f>
        <v/>
      </c>
      <c r="AM455" s="304" t="str">
        <f>IF(E455="","",ProjCumE(AM454,E454,F454,G454,E455,F455,G455,FALSE))</f>
        <v/>
      </c>
      <c r="AN455" s="303" t="str">
        <f t="shared" si="169"/>
        <v/>
      </c>
      <c r="AO455" s="303" t="str">
        <f>IF(E455="","",ProjActiveTargetMdEx(D455,W455,V455,ProjTargets_MD,ProjTargets_INC,ProjTargets_AZM,ProjTargets_TVD,F455,H455))</f>
        <v/>
      </c>
      <c r="AP455" s="201" t="str">
        <f>IF(OR(E455="",E455&lt;$U$2),"",ProjBitN(E455,F455,G455,AL455,D455,W455,X455))</f>
        <v/>
      </c>
      <c r="AQ455" s="201" t="str">
        <f>IF(OR(E455="",E455&lt;$U$2),"",ProjBitE(E455,F455,G455,AM455,D455,W455,X455))</f>
        <v/>
      </c>
      <c r="AR455" s="201" t="str">
        <f t="shared" si="170"/>
        <v/>
      </c>
      <c r="AS455" s="201" t="str">
        <f t="shared" si="171"/>
        <v/>
      </c>
      <c r="AT455" s="201" t="str">
        <f t="shared" si="172"/>
        <v/>
      </c>
    </row>
    <row r="456" spans="2:46" ht="15" customHeight="1" thickBot="1" x14ac:dyDescent="0.35">
      <c r="B456" s="202" t="str">
        <f t="shared" si="152"/>
        <v/>
      </c>
      <c r="C456" s="308" t="str">
        <f t="shared" si="153"/>
        <v/>
      </c>
      <c r="D456" s="27"/>
      <c r="E456" s="309" t="str">
        <f t="shared" si="154"/>
        <v/>
      </c>
      <c r="F456" s="9"/>
      <c r="G456" s="9"/>
      <c r="H456" s="310" t="str">
        <f t="shared" si="155"/>
        <v/>
      </c>
      <c r="I456" s="310" t="str">
        <f t="shared" si="156"/>
        <v xml:space="preserve">  </v>
      </c>
      <c r="J456" s="311" t="str">
        <f t="shared" si="157"/>
        <v/>
      </c>
      <c r="K456" s="312" t="str">
        <f t="shared" si="158"/>
        <v xml:space="preserve"> </v>
      </c>
      <c r="L456" s="312" t="str">
        <f t="shared" si="159"/>
        <v/>
      </c>
      <c r="M456" s="312" t="str">
        <f t="shared" si="160"/>
        <v/>
      </c>
      <c r="N456" s="313" t="str">
        <f t="shared" si="161"/>
        <v/>
      </c>
      <c r="O456" s="314" t="str">
        <f t="shared" si="162"/>
        <v/>
      </c>
      <c r="P456" s="315" t="str">
        <f t="shared" si="163"/>
        <v/>
      </c>
      <c r="Q456" s="316" t="str">
        <f t="shared" si="164"/>
        <v/>
      </c>
      <c r="R456" s="10" t="str">
        <f t="shared" si="165"/>
        <v/>
      </c>
      <c r="S456" s="310" t="str">
        <f t="shared" si="166"/>
        <v/>
      </c>
      <c r="T456" s="9"/>
      <c r="U456" s="8"/>
      <c r="V456" s="197" t="str">
        <f>IF(E456="","",ProjTvdAtBit(E456,F456,G456,H456,D456,W456,X456))</f>
        <v/>
      </c>
      <c r="W456" s="317" t="str">
        <f>IF(E456="","",ProjIncAtBit(F456,J456,C456,M456,AJ456,AK456,AI456,$U$13:$U$505))</f>
        <v/>
      </c>
      <c r="X456" s="412" t="str">
        <f>IF(E456="","",ProjAzmAtBit(F456,G456,J456,C456,M456,AJ456,AK456,N456,O456,AI456,$U$13:$U$505))</f>
        <v/>
      </c>
      <c r="Y456" s="569"/>
      <c r="Z456" s="571"/>
      <c r="AA456" s="478" t="str">
        <f t="shared" si="167"/>
        <v/>
      </c>
      <c r="AB456" s="479" t="str">
        <f t="shared" si="168"/>
        <v/>
      </c>
      <c r="AC456" s="466"/>
      <c r="AD456" s="471"/>
      <c r="AE456" s="473"/>
      <c r="AI456" s="201" t="str">
        <f>IF(E456="","",ProjRollingMotorOut($Q$13:Q456,$M$13:M456))</f>
        <v/>
      </c>
      <c r="AJ456" s="409">
        <f>IF(OR(E456="",D456=""),0,ProjSlideMetersBetween(E456,D456,$R$13:$R$505,$S$13:$S$505,$U$13:$U$505))</f>
        <v>0</v>
      </c>
      <c r="AK456" s="409" t="str">
        <f>IF(U456="","",ProjParseTF(U456))</f>
        <v/>
      </c>
      <c r="AL456" s="213" t="str">
        <f>IF(E456="","",ProjCumN(AL455,E455,F455,G455,E456,F456,G456,FALSE))</f>
        <v/>
      </c>
      <c r="AM456" s="304" t="str">
        <f>IF(E456="","",ProjCumE(AM455,E455,F455,G455,E456,F456,G456,FALSE))</f>
        <v/>
      </c>
      <c r="AN456" s="303" t="str">
        <f t="shared" si="169"/>
        <v/>
      </c>
      <c r="AO456" s="303" t="str">
        <f>IF(E456="","",ProjActiveTargetMdEx(D456,W456,V456,ProjTargets_MD,ProjTargets_INC,ProjTargets_AZM,ProjTargets_TVD,F456,H456))</f>
        <v/>
      </c>
      <c r="AP456" s="201" t="str">
        <f>IF(OR(E456="",E456&lt;$U$2),"",ProjBitN(E456,F456,G456,AL456,D456,W456,X456))</f>
        <v/>
      </c>
      <c r="AQ456" s="201" t="str">
        <f>IF(OR(E456="",E456&lt;$U$2),"",ProjBitE(E456,F456,G456,AM456,D456,W456,X456))</f>
        <v/>
      </c>
      <c r="AR456" s="201" t="str">
        <f t="shared" si="170"/>
        <v/>
      </c>
      <c r="AS456" s="201" t="str">
        <f t="shared" si="171"/>
        <v/>
      </c>
      <c r="AT456" s="201" t="str">
        <f t="shared" si="172"/>
        <v/>
      </c>
    </row>
    <row r="457" spans="2:46" ht="15" customHeight="1" thickBot="1" x14ac:dyDescent="0.35">
      <c r="B457" s="202" t="str">
        <f t="shared" si="152"/>
        <v/>
      </c>
      <c r="C457" s="308" t="str">
        <f t="shared" si="153"/>
        <v/>
      </c>
      <c r="D457" s="27"/>
      <c r="E457" s="309" t="str">
        <f t="shared" si="154"/>
        <v/>
      </c>
      <c r="F457" s="9"/>
      <c r="G457" s="9"/>
      <c r="H457" s="310" t="str">
        <f t="shared" si="155"/>
        <v/>
      </c>
      <c r="I457" s="310" t="str">
        <f t="shared" si="156"/>
        <v xml:space="preserve">  </v>
      </c>
      <c r="J457" s="311" t="str">
        <f t="shared" si="157"/>
        <v/>
      </c>
      <c r="K457" s="312" t="str">
        <f t="shared" si="158"/>
        <v xml:space="preserve"> </v>
      </c>
      <c r="L457" s="312" t="str">
        <f t="shared" si="159"/>
        <v/>
      </c>
      <c r="M457" s="312" t="str">
        <f t="shared" si="160"/>
        <v/>
      </c>
      <c r="N457" s="313" t="str">
        <f t="shared" si="161"/>
        <v/>
      </c>
      <c r="O457" s="314" t="str">
        <f t="shared" si="162"/>
        <v/>
      </c>
      <c r="P457" s="315" t="str">
        <f t="shared" si="163"/>
        <v/>
      </c>
      <c r="Q457" s="316" t="str">
        <f t="shared" si="164"/>
        <v/>
      </c>
      <c r="R457" s="10" t="str">
        <f t="shared" si="165"/>
        <v/>
      </c>
      <c r="S457" s="310" t="str">
        <f t="shared" si="166"/>
        <v/>
      </c>
      <c r="T457" s="9"/>
      <c r="U457" s="8"/>
      <c r="V457" s="197" t="str">
        <f>IF(E457="","",ProjTvdAtBit(E457,F457,G457,H457,D457,W457,X457))</f>
        <v/>
      </c>
      <c r="W457" s="317" t="str">
        <f>IF(E457="","",ProjIncAtBit(F457,J457,C457,M457,AJ457,AK457,AI457,$U$13:$U$505))</f>
        <v/>
      </c>
      <c r="X457" s="412" t="str">
        <f>IF(E457="","",ProjAzmAtBit(F457,G457,J457,C457,M457,AJ457,AK457,N457,O457,AI457,$U$13:$U$505))</f>
        <v/>
      </c>
      <c r="Y457" s="569"/>
      <c r="Z457" s="571"/>
      <c r="AA457" s="478" t="str">
        <f t="shared" si="167"/>
        <v/>
      </c>
      <c r="AB457" s="479" t="str">
        <f t="shared" si="168"/>
        <v/>
      </c>
      <c r="AC457" s="466"/>
      <c r="AD457" s="471"/>
      <c r="AE457" s="473"/>
      <c r="AI457" s="201" t="str">
        <f>IF(E457="","",ProjRollingMotorOut($Q$13:Q457,$M$13:M457))</f>
        <v/>
      </c>
      <c r="AJ457" s="409">
        <f>IF(OR(E457="",D457=""),0,ProjSlideMetersBetween(E457,D457,$R$13:$R$505,$S$13:$S$505,$U$13:$U$505))</f>
        <v>0</v>
      </c>
      <c r="AK457" s="409" t="str">
        <f>IF(U457="","",ProjParseTF(U457))</f>
        <v/>
      </c>
      <c r="AL457" s="213" t="str">
        <f>IF(E457="","",ProjCumN(AL456,E456,F456,G456,E457,F457,G457,FALSE))</f>
        <v/>
      </c>
      <c r="AM457" s="304" t="str">
        <f>IF(E457="","",ProjCumE(AM456,E456,F456,G456,E457,F457,G457,FALSE))</f>
        <v/>
      </c>
      <c r="AN457" s="303" t="str">
        <f t="shared" si="169"/>
        <v/>
      </c>
      <c r="AO457" s="303" t="str">
        <f>IF(E457="","",ProjActiveTargetMdEx(D457,W457,V457,ProjTargets_MD,ProjTargets_INC,ProjTargets_AZM,ProjTargets_TVD,F457,H457))</f>
        <v/>
      </c>
      <c r="AP457" s="201" t="str">
        <f>IF(OR(E457="",E457&lt;$U$2),"",ProjBitN(E457,F457,G457,AL457,D457,W457,X457))</f>
        <v/>
      </c>
      <c r="AQ457" s="201" t="str">
        <f>IF(OR(E457="",E457&lt;$U$2),"",ProjBitE(E457,F457,G457,AM457,D457,W457,X457))</f>
        <v/>
      </c>
      <c r="AR457" s="201" t="str">
        <f t="shared" si="170"/>
        <v/>
      </c>
      <c r="AS457" s="201" t="str">
        <f t="shared" si="171"/>
        <v/>
      </c>
      <c r="AT457" s="201" t="str">
        <f t="shared" si="172"/>
        <v/>
      </c>
    </row>
    <row r="458" spans="2:46" ht="15" customHeight="1" thickBot="1" x14ac:dyDescent="0.35">
      <c r="B458" s="202" t="str">
        <f t="shared" si="152"/>
        <v/>
      </c>
      <c r="C458" s="308" t="str">
        <f t="shared" si="153"/>
        <v/>
      </c>
      <c r="D458" s="27"/>
      <c r="E458" s="309" t="str">
        <f t="shared" si="154"/>
        <v/>
      </c>
      <c r="F458" s="9"/>
      <c r="G458" s="9"/>
      <c r="H458" s="310" t="str">
        <f t="shared" si="155"/>
        <v/>
      </c>
      <c r="I458" s="310" t="str">
        <f t="shared" si="156"/>
        <v xml:space="preserve">  </v>
      </c>
      <c r="J458" s="311" t="str">
        <f t="shared" si="157"/>
        <v/>
      </c>
      <c r="K458" s="312" t="str">
        <f t="shared" si="158"/>
        <v xml:space="preserve"> </v>
      </c>
      <c r="L458" s="312" t="str">
        <f t="shared" si="159"/>
        <v/>
      </c>
      <c r="M458" s="312" t="str">
        <f t="shared" si="160"/>
        <v/>
      </c>
      <c r="N458" s="313" t="str">
        <f t="shared" si="161"/>
        <v/>
      </c>
      <c r="O458" s="314" t="str">
        <f t="shared" si="162"/>
        <v/>
      </c>
      <c r="P458" s="315" t="str">
        <f t="shared" si="163"/>
        <v/>
      </c>
      <c r="Q458" s="316" t="str">
        <f t="shared" si="164"/>
        <v/>
      </c>
      <c r="R458" s="10" t="str">
        <f t="shared" si="165"/>
        <v/>
      </c>
      <c r="S458" s="310" t="str">
        <f t="shared" si="166"/>
        <v/>
      </c>
      <c r="T458" s="9"/>
      <c r="U458" s="8"/>
      <c r="V458" s="197" t="str">
        <f>IF(E458="","",ProjTvdAtBit(E458,F458,G458,H458,D458,W458,X458))</f>
        <v/>
      </c>
      <c r="W458" s="317" t="str">
        <f>IF(E458="","",ProjIncAtBit(F458,J458,C458,M458,AJ458,AK458,AI458,$U$13:$U$505))</f>
        <v/>
      </c>
      <c r="X458" s="412" t="str">
        <f>IF(E458="","",ProjAzmAtBit(F458,G458,J458,C458,M458,AJ458,AK458,N458,O458,AI458,$U$13:$U$505))</f>
        <v/>
      </c>
      <c r="Y458" s="569"/>
      <c r="Z458" s="571"/>
      <c r="AA458" s="478" t="str">
        <f t="shared" si="167"/>
        <v/>
      </c>
      <c r="AB458" s="479" t="str">
        <f t="shared" si="168"/>
        <v/>
      </c>
      <c r="AC458" s="466"/>
      <c r="AD458" s="471"/>
      <c r="AE458" s="473"/>
      <c r="AI458" s="201" t="str">
        <f>IF(E458="","",ProjRollingMotorOut($Q$13:Q458,$M$13:M458))</f>
        <v/>
      </c>
      <c r="AJ458" s="409">
        <f>IF(OR(E458="",D458=""),0,ProjSlideMetersBetween(E458,D458,$R$13:$R$505,$S$13:$S$505,$U$13:$U$505))</f>
        <v>0</v>
      </c>
      <c r="AK458" s="409" t="str">
        <f>IF(U458="","",ProjParseTF(U458))</f>
        <v/>
      </c>
      <c r="AL458" s="213" t="str">
        <f>IF(E458="","",ProjCumN(AL457,E457,F457,G457,E458,F458,G458,FALSE))</f>
        <v/>
      </c>
      <c r="AM458" s="304" t="str">
        <f>IF(E458="","",ProjCumE(AM457,E457,F457,G457,E458,F458,G458,FALSE))</f>
        <v/>
      </c>
      <c r="AN458" s="303" t="str">
        <f t="shared" si="169"/>
        <v/>
      </c>
      <c r="AO458" s="303" t="str">
        <f>IF(E458="","",ProjActiveTargetMdEx(D458,W458,V458,ProjTargets_MD,ProjTargets_INC,ProjTargets_AZM,ProjTargets_TVD,F458,H458))</f>
        <v/>
      </c>
      <c r="AP458" s="201" t="str">
        <f>IF(OR(E458="",E458&lt;$U$2),"",ProjBitN(E458,F458,G458,AL458,D458,W458,X458))</f>
        <v/>
      </c>
      <c r="AQ458" s="201" t="str">
        <f>IF(OR(E458="",E458&lt;$U$2),"",ProjBitE(E458,F458,G458,AM458,D458,W458,X458))</f>
        <v/>
      </c>
      <c r="AR458" s="201" t="str">
        <f t="shared" si="170"/>
        <v/>
      </c>
      <c r="AS458" s="201" t="str">
        <f t="shared" si="171"/>
        <v/>
      </c>
      <c r="AT458" s="201" t="str">
        <f t="shared" si="172"/>
        <v/>
      </c>
    </row>
    <row r="459" spans="2:46" ht="15" customHeight="1" thickBot="1" x14ac:dyDescent="0.35">
      <c r="B459" s="202" t="str">
        <f t="shared" si="152"/>
        <v/>
      </c>
      <c r="C459" s="308" t="str">
        <f t="shared" si="153"/>
        <v/>
      </c>
      <c r="D459" s="27"/>
      <c r="E459" s="309" t="str">
        <f t="shared" si="154"/>
        <v/>
      </c>
      <c r="F459" s="9"/>
      <c r="G459" s="9"/>
      <c r="H459" s="310" t="str">
        <f t="shared" si="155"/>
        <v/>
      </c>
      <c r="I459" s="310" t="str">
        <f t="shared" si="156"/>
        <v xml:space="preserve">  </v>
      </c>
      <c r="J459" s="311" t="str">
        <f t="shared" si="157"/>
        <v/>
      </c>
      <c r="K459" s="312" t="str">
        <f t="shared" si="158"/>
        <v xml:space="preserve"> </v>
      </c>
      <c r="L459" s="312" t="str">
        <f t="shared" si="159"/>
        <v/>
      </c>
      <c r="M459" s="312" t="str">
        <f t="shared" si="160"/>
        <v/>
      </c>
      <c r="N459" s="313" t="str">
        <f t="shared" si="161"/>
        <v/>
      </c>
      <c r="O459" s="314" t="str">
        <f t="shared" si="162"/>
        <v/>
      </c>
      <c r="P459" s="315" t="str">
        <f t="shared" si="163"/>
        <v/>
      </c>
      <c r="Q459" s="316" t="str">
        <f t="shared" si="164"/>
        <v/>
      </c>
      <c r="R459" s="10" t="str">
        <f t="shared" si="165"/>
        <v/>
      </c>
      <c r="S459" s="310" t="str">
        <f t="shared" si="166"/>
        <v/>
      </c>
      <c r="T459" s="9"/>
      <c r="U459" s="8"/>
      <c r="V459" s="197" t="str">
        <f>IF(E459="","",ProjTvdAtBit(E459,F459,G459,H459,D459,W459,X459))</f>
        <v/>
      </c>
      <c r="W459" s="317" t="str">
        <f>IF(E459="","",ProjIncAtBit(F459,J459,C459,M459,AJ459,AK459,AI459,$U$13:$U$505))</f>
        <v/>
      </c>
      <c r="X459" s="412" t="str">
        <f>IF(E459="","",ProjAzmAtBit(F459,G459,J459,C459,M459,AJ459,AK459,N459,O459,AI459,$U$13:$U$505))</f>
        <v/>
      </c>
      <c r="Y459" s="569"/>
      <c r="Z459" s="571"/>
      <c r="AA459" s="478" t="str">
        <f t="shared" si="167"/>
        <v/>
      </c>
      <c r="AB459" s="479" t="str">
        <f t="shared" si="168"/>
        <v/>
      </c>
      <c r="AC459" s="466"/>
      <c r="AD459" s="471"/>
      <c r="AE459" s="473"/>
      <c r="AI459" s="201" t="str">
        <f>IF(E459="","",ProjRollingMotorOut($Q$13:Q459,$M$13:M459))</f>
        <v/>
      </c>
      <c r="AJ459" s="409">
        <f>IF(OR(E459="",D459=""),0,ProjSlideMetersBetween(E459,D459,$R$13:$R$505,$S$13:$S$505,$U$13:$U$505))</f>
        <v>0</v>
      </c>
      <c r="AK459" s="409" t="str">
        <f>IF(U459="","",ProjParseTF(U459))</f>
        <v/>
      </c>
      <c r="AL459" s="213" t="str">
        <f>IF(E459="","",ProjCumN(AL458,E458,F458,G458,E459,F459,G459,FALSE))</f>
        <v/>
      </c>
      <c r="AM459" s="304" t="str">
        <f>IF(E459="","",ProjCumE(AM458,E458,F458,G458,E459,F459,G459,FALSE))</f>
        <v/>
      </c>
      <c r="AN459" s="303" t="str">
        <f t="shared" si="169"/>
        <v/>
      </c>
      <c r="AO459" s="303" t="str">
        <f>IF(E459="","",ProjActiveTargetMdEx(D459,W459,V459,ProjTargets_MD,ProjTargets_INC,ProjTargets_AZM,ProjTargets_TVD,F459,H459))</f>
        <v/>
      </c>
      <c r="AP459" s="201" t="str">
        <f>IF(OR(E459="",E459&lt;$U$2),"",ProjBitN(E459,F459,G459,AL459,D459,W459,X459))</f>
        <v/>
      </c>
      <c r="AQ459" s="201" t="str">
        <f>IF(OR(E459="",E459&lt;$U$2),"",ProjBitE(E459,F459,G459,AM459,D459,W459,X459))</f>
        <v/>
      </c>
      <c r="AR459" s="201" t="str">
        <f t="shared" si="170"/>
        <v/>
      </c>
      <c r="AS459" s="201" t="str">
        <f t="shared" si="171"/>
        <v/>
      </c>
      <c r="AT459" s="201" t="str">
        <f t="shared" si="172"/>
        <v/>
      </c>
    </row>
    <row r="460" spans="2:46" ht="15" customHeight="1" thickBot="1" x14ac:dyDescent="0.35">
      <c r="B460" s="202" t="str">
        <f t="shared" si="152"/>
        <v/>
      </c>
      <c r="C460" s="308" t="str">
        <f t="shared" si="153"/>
        <v/>
      </c>
      <c r="D460" s="27"/>
      <c r="E460" s="309" t="str">
        <f t="shared" si="154"/>
        <v/>
      </c>
      <c r="F460" s="9"/>
      <c r="G460" s="9"/>
      <c r="H460" s="310" t="str">
        <f t="shared" si="155"/>
        <v/>
      </c>
      <c r="I460" s="310" t="str">
        <f t="shared" si="156"/>
        <v xml:space="preserve">  </v>
      </c>
      <c r="J460" s="311" t="str">
        <f t="shared" si="157"/>
        <v/>
      </c>
      <c r="K460" s="312" t="str">
        <f t="shared" si="158"/>
        <v xml:space="preserve"> </v>
      </c>
      <c r="L460" s="312" t="str">
        <f t="shared" si="159"/>
        <v/>
      </c>
      <c r="M460" s="312" t="str">
        <f t="shared" si="160"/>
        <v/>
      </c>
      <c r="N460" s="313" t="str">
        <f t="shared" si="161"/>
        <v/>
      </c>
      <c r="O460" s="314" t="str">
        <f t="shared" si="162"/>
        <v/>
      </c>
      <c r="P460" s="315" t="str">
        <f t="shared" si="163"/>
        <v/>
      </c>
      <c r="Q460" s="316" t="str">
        <f t="shared" si="164"/>
        <v/>
      </c>
      <c r="R460" s="10" t="str">
        <f t="shared" si="165"/>
        <v/>
      </c>
      <c r="S460" s="310" t="str">
        <f t="shared" si="166"/>
        <v/>
      </c>
      <c r="T460" s="9"/>
      <c r="U460" s="8"/>
      <c r="V460" s="197" t="str">
        <f>IF(E460="","",ProjTvdAtBit(E460,F460,G460,H460,D460,W460,X460))</f>
        <v/>
      </c>
      <c r="W460" s="317" t="str">
        <f>IF(E460="","",ProjIncAtBit(F460,J460,C460,M460,AJ460,AK460,AI460,$U$13:$U$505))</f>
        <v/>
      </c>
      <c r="X460" s="412" t="str">
        <f>IF(E460="","",ProjAzmAtBit(F460,G460,J460,C460,M460,AJ460,AK460,N460,O460,AI460,$U$13:$U$505))</f>
        <v/>
      </c>
      <c r="Y460" s="569"/>
      <c r="Z460" s="571"/>
      <c r="AA460" s="478" t="str">
        <f t="shared" si="167"/>
        <v/>
      </c>
      <c r="AB460" s="479" t="str">
        <f t="shared" si="168"/>
        <v/>
      </c>
      <c r="AC460" s="466"/>
      <c r="AD460" s="471"/>
      <c r="AE460" s="473"/>
      <c r="AI460" s="201" t="str">
        <f>IF(E460="","",ProjRollingMotorOut($Q$13:Q460,$M$13:M460))</f>
        <v/>
      </c>
      <c r="AJ460" s="409">
        <f>IF(OR(E460="",D460=""),0,ProjSlideMetersBetween(E460,D460,$R$13:$R$505,$S$13:$S$505,$U$13:$U$505))</f>
        <v>0</v>
      </c>
      <c r="AK460" s="409" t="str">
        <f>IF(U460="","",ProjParseTF(U460))</f>
        <v/>
      </c>
      <c r="AL460" s="213" t="str">
        <f>IF(E460="","",ProjCumN(AL459,E459,F459,G459,E460,F460,G460,FALSE))</f>
        <v/>
      </c>
      <c r="AM460" s="304" t="str">
        <f>IF(E460="","",ProjCumE(AM459,E459,F459,G459,E460,F460,G460,FALSE))</f>
        <v/>
      </c>
      <c r="AN460" s="303" t="str">
        <f t="shared" si="169"/>
        <v/>
      </c>
      <c r="AO460" s="303" t="str">
        <f>IF(E460="","",ProjActiveTargetMdEx(D460,W460,V460,ProjTargets_MD,ProjTargets_INC,ProjTargets_AZM,ProjTargets_TVD,F460,H460))</f>
        <v/>
      </c>
      <c r="AP460" s="201" t="str">
        <f>IF(OR(E460="",E460&lt;$U$2),"",ProjBitN(E460,F460,G460,AL460,D460,W460,X460))</f>
        <v/>
      </c>
      <c r="AQ460" s="201" t="str">
        <f>IF(OR(E460="",E460&lt;$U$2),"",ProjBitE(E460,F460,G460,AM460,D460,W460,X460))</f>
        <v/>
      </c>
      <c r="AR460" s="201" t="str">
        <f t="shared" si="170"/>
        <v/>
      </c>
      <c r="AS460" s="201" t="str">
        <f t="shared" si="171"/>
        <v/>
      </c>
      <c r="AT460" s="201" t="str">
        <f t="shared" si="172"/>
        <v/>
      </c>
    </row>
    <row r="461" spans="2:46" ht="15" customHeight="1" thickBot="1" x14ac:dyDescent="0.35">
      <c r="B461" s="202" t="str">
        <f t="shared" si="152"/>
        <v/>
      </c>
      <c r="C461" s="308" t="str">
        <f t="shared" si="153"/>
        <v/>
      </c>
      <c r="D461" s="27"/>
      <c r="E461" s="309" t="str">
        <f t="shared" si="154"/>
        <v/>
      </c>
      <c r="F461" s="9"/>
      <c r="G461" s="9"/>
      <c r="H461" s="310" t="str">
        <f t="shared" si="155"/>
        <v/>
      </c>
      <c r="I461" s="310" t="str">
        <f t="shared" si="156"/>
        <v xml:space="preserve">  </v>
      </c>
      <c r="J461" s="311" t="str">
        <f t="shared" si="157"/>
        <v/>
      </c>
      <c r="K461" s="312" t="str">
        <f t="shared" si="158"/>
        <v xml:space="preserve"> </v>
      </c>
      <c r="L461" s="312" t="str">
        <f t="shared" si="159"/>
        <v/>
      </c>
      <c r="M461" s="312" t="str">
        <f t="shared" si="160"/>
        <v/>
      </c>
      <c r="N461" s="313" t="str">
        <f t="shared" si="161"/>
        <v/>
      </c>
      <c r="O461" s="314" t="str">
        <f t="shared" si="162"/>
        <v/>
      </c>
      <c r="P461" s="315" t="str">
        <f t="shared" si="163"/>
        <v/>
      </c>
      <c r="Q461" s="316" t="str">
        <f t="shared" si="164"/>
        <v/>
      </c>
      <c r="R461" s="10" t="str">
        <f t="shared" si="165"/>
        <v/>
      </c>
      <c r="S461" s="310" t="str">
        <f t="shared" si="166"/>
        <v/>
      </c>
      <c r="T461" s="9"/>
      <c r="U461" s="8"/>
      <c r="V461" s="197" t="str">
        <f>IF(E461="","",ProjTvdAtBit(E461,F461,G461,H461,D461,W461,X461))</f>
        <v/>
      </c>
      <c r="W461" s="317" t="str">
        <f>IF(E461="","",ProjIncAtBit(F461,J461,C461,M461,AJ461,AK461,AI461,$U$13:$U$505))</f>
        <v/>
      </c>
      <c r="X461" s="412" t="str">
        <f>IF(E461="","",ProjAzmAtBit(F461,G461,J461,C461,M461,AJ461,AK461,N461,O461,AI461,$U$13:$U$505))</f>
        <v/>
      </c>
      <c r="Y461" s="569"/>
      <c r="Z461" s="571"/>
      <c r="AA461" s="478" t="str">
        <f t="shared" si="167"/>
        <v/>
      </c>
      <c r="AB461" s="479" t="str">
        <f t="shared" si="168"/>
        <v/>
      </c>
      <c r="AC461" s="466"/>
      <c r="AD461" s="471"/>
      <c r="AE461" s="473"/>
      <c r="AI461" s="201" t="str">
        <f>IF(E461="","",ProjRollingMotorOut($Q$13:Q461,$M$13:M461))</f>
        <v/>
      </c>
      <c r="AJ461" s="409">
        <f>IF(OR(E461="",D461=""),0,ProjSlideMetersBetween(E461,D461,$R$13:$R$505,$S$13:$S$505,$U$13:$U$505))</f>
        <v>0</v>
      </c>
      <c r="AK461" s="409" t="str">
        <f>IF(U461="","",ProjParseTF(U461))</f>
        <v/>
      </c>
      <c r="AL461" s="213" t="str">
        <f>IF(E461="","",ProjCumN(AL460,E460,F460,G460,E461,F461,G461,FALSE))</f>
        <v/>
      </c>
      <c r="AM461" s="304" t="str">
        <f>IF(E461="","",ProjCumE(AM460,E460,F460,G460,E461,F461,G461,FALSE))</f>
        <v/>
      </c>
      <c r="AN461" s="303" t="str">
        <f t="shared" si="169"/>
        <v/>
      </c>
      <c r="AO461" s="303" t="str">
        <f>IF(E461="","",ProjActiveTargetMdEx(D461,W461,V461,ProjTargets_MD,ProjTargets_INC,ProjTargets_AZM,ProjTargets_TVD,F461,H461))</f>
        <v/>
      </c>
      <c r="AP461" s="201" t="str">
        <f>IF(OR(E461="",E461&lt;$U$2),"",ProjBitN(E461,F461,G461,AL461,D461,W461,X461))</f>
        <v/>
      </c>
      <c r="AQ461" s="201" t="str">
        <f>IF(OR(E461="",E461&lt;$U$2),"",ProjBitE(E461,F461,G461,AM461,D461,W461,X461))</f>
        <v/>
      </c>
      <c r="AR461" s="201" t="str">
        <f t="shared" si="170"/>
        <v/>
      </c>
      <c r="AS461" s="201" t="str">
        <f t="shared" si="171"/>
        <v/>
      </c>
      <c r="AT461" s="201" t="str">
        <f t="shared" si="172"/>
        <v/>
      </c>
    </row>
    <row r="462" spans="2:46" ht="15" customHeight="1" thickBot="1" x14ac:dyDescent="0.35">
      <c r="B462" s="202" t="str">
        <f t="shared" si="152"/>
        <v/>
      </c>
      <c r="C462" s="308" t="str">
        <f t="shared" si="153"/>
        <v/>
      </c>
      <c r="D462" s="27"/>
      <c r="E462" s="309" t="str">
        <f t="shared" si="154"/>
        <v/>
      </c>
      <c r="F462" s="9"/>
      <c r="G462" s="9"/>
      <c r="H462" s="310" t="str">
        <f t="shared" si="155"/>
        <v/>
      </c>
      <c r="I462" s="310" t="str">
        <f t="shared" si="156"/>
        <v xml:space="preserve">  </v>
      </c>
      <c r="J462" s="311" t="str">
        <f t="shared" si="157"/>
        <v/>
      </c>
      <c r="K462" s="312" t="str">
        <f t="shared" si="158"/>
        <v xml:space="preserve"> </v>
      </c>
      <c r="L462" s="312" t="str">
        <f t="shared" si="159"/>
        <v/>
      </c>
      <c r="M462" s="312" t="str">
        <f t="shared" si="160"/>
        <v/>
      </c>
      <c r="N462" s="313" t="str">
        <f t="shared" si="161"/>
        <v/>
      </c>
      <c r="O462" s="314" t="str">
        <f t="shared" si="162"/>
        <v/>
      </c>
      <c r="P462" s="315" t="str">
        <f t="shared" si="163"/>
        <v/>
      </c>
      <c r="Q462" s="316" t="str">
        <f t="shared" si="164"/>
        <v/>
      </c>
      <c r="R462" s="10" t="str">
        <f t="shared" si="165"/>
        <v/>
      </c>
      <c r="S462" s="310" t="str">
        <f t="shared" si="166"/>
        <v/>
      </c>
      <c r="T462" s="9"/>
      <c r="U462" s="8"/>
      <c r="V462" s="197" t="str">
        <f>IF(E462="","",ProjTvdAtBit(E462,F462,G462,H462,D462,W462,X462))</f>
        <v/>
      </c>
      <c r="W462" s="317" t="str">
        <f>IF(E462="","",ProjIncAtBit(F462,J462,C462,M462,AJ462,AK462,AI462,$U$13:$U$505))</f>
        <v/>
      </c>
      <c r="X462" s="412" t="str">
        <f>IF(E462="","",ProjAzmAtBit(F462,G462,J462,C462,M462,AJ462,AK462,N462,O462,AI462,$U$13:$U$505))</f>
        <v/>
      </c>
      <c r="Y462" s="569"/>
      <c r="Z462" s="571"/>
      <c r="AA462" s="478" t="str">
        <f t="shared" si="167"/>
        <v/>
      </c>
      <c r="AB462" s="479" t="str">
        <f t="shared" si="168"/>
        <v/>
      </c>
      <c r="AC462" s="466"/>
      <c r="AD462" s="471"/>
      <c r="AE462" s="473"/>
      <c r="AI462" s="201" t="str">
        <f>IF(E462="","",ProjRollingMotorOut($Q$13:Q462,$M$13:M462))</f>
        <v/>
      </c>
      <c r="AJ462" s="409">
        <f>IF(OR(E462="",D462=""),0,ProjSlideMetersBetween(E462,D462,$R$13:$R$505,$S$13:$S$505,$U$13:$U$505))</f>
        <v>0</v>
      </c>
      <c r="AK462" s="409" t="str">
        <f>IF(U462="","",ProjParseTF(U462))</f>
        <v/>
      </c>
      <c r="AL462" s="213" t="str">
        <f>IF(E462="","",ProjCumN(AL461,E461,F461,G461,E462,F462,G462,FALSE))</f>
        <v/>
      </c>
      <c r="AM462" s="304" t="str">
        <f>IF(E462="","",ProjCumE(AM461,E461,F461,G461,E462,F462,G462,FALSE))</f>
        <v/>
      </c>
      <c r="AN462" s="303" t="str">
        <f t="shared" si="169"/>
        <v/>
      </c>
      <c r="AO462" s="303" t="str">
        <f>IF(E462="","",ProjActiveTargetMdEx(D462,W462,V462,ProjTargets_MD,ProjTargets_INC,ProjTargets_AZM,ProjTargets_TVD,F462,H462))</f>
        <v/>
      </c>
      <c r="AP462" s="201" t="str">
        <f>IF(OR(E462="",E462&lt;$U$2),"",ProjBitN(E462,F462,G462,AL462,D462,W462,X462))</f>
        <v/>
      </c>
      <c r="AQ462" s="201" t="str">
        <f>IF(OR(E462="",E462&lt;$U$2),"",ProjBitE(E462,F462,G462,AM462,D462,W462,X462))</f>
        <v/>
      </c>
      <c r="AR462" s="201" t="str">
        <f t="shared" si="170"/>
        <v/>
      </c>
      <c r="AS462" s="201" t="str">
        <f t="shared" si="171"/>
        <v/>
      </c>
      <c r="AT462" s="201" t="str">
        <f t="shared" si="172"/>
        <v/>
      </c>
    </row>
    <row r="463" spans="2:46" ht="15" customHeight="1" thickBot="1" x14ac:dyDescent="0.35">
      <c r="B463" s="202" t="str">
        <f t="shared" si="152"/>
        <v/>
      </c>
      <c r="C463" s="308" t="str">
        <f t="shared" si="153"/>
        <v/>
      </c>
      <c r="D463" s="27"/>
      <c r="E463" s="309" t="str">
        <f t="shared" si="154"/>
        <v/>
      </c>
      <c r="F463" s="9"/>
      <c r="G463" s="9"/>
      <c r="H463" s="310" t="str">
        <f t="shared" si="155"/>
        <v/>
      </c>
      <c r="I463" s="310" t="str">
        <f t="shared" si="156"/>
        <v xml:space="preserve">  </v>
      </c>
      <c r="J463" s="311" t="str">
        <f t="shared" si="157"/>
        <v/>
      </c>
      <c r="K463" s="312" t="str">
        <f t="shared" si="158"/>
        <v xml:space="preserve"> </v>
      </c>
      <c r="L463" s="312" t="str">
        <f t="shared" si="159"/>
        <v/>
      </c>
      <c r="M463" s="312" t="str">
        <f t="shared" si="160"/>
        <v/>
      </c>
      <c r="N463" s="313" t="str">
        <f t="shared" si="161"/>
        <v/>
      </c>
      <c r="O463" s="314" t="str">
        <f t="shared" si="162"/>
        <v/>
      </c>
      <c r="P463" s="315" t="str">
        <f t="shared" si="163"/>
        <v/>
      </c>
      <c r="Q463" s="316" t="str">
        <f t="shared" si="164"/>
        <v/>
      </c>
      <c r="R463" s="10" t="str">
        <f t="shared" si="165"/>
        <v/>
      </c>
      <c r="S463" s="310" t="str">
        <f t="shared" si="166"/>
        <v/>
      </c>
      <c r="T463" s="9"/>
      <c r="U463" s="8"/>
      <c r="V463" s="197" t="str">
        <f>IF(E463="","",ProjTvdAtBit(E463,F463,G463,H463,D463,W463,X463))</f>
        <v/>
      </c>
      <c r="W463" s="317" t="str">
        <f>IF(E463="","",ProjIncAtBit(F463,J463,C463,M463,AJ463,AK463,AI463,$U$13:$U$505))</f>
        <v/>
      </c>
      <c r="X463" s="412" t="str">
        <f>IF(E463="","",ProjAzmAtBit(F463,G463,J463,C463,M463,AJ463,AK463,N463,O463,AI463,$U$13:$U$505))</f>
        <v/>
      </c>
      <c r="Y463" s="569"/>
      <c r="Z463" s="571"/>
      <c r="AA463" s="478" t="str">
        <f t="shared" si="167"/>
        <v/>
      </c>
      <c r="AB463" s="479" t="str">
        <f t="shared" si="168"/>
        <v/>
      </c>
      <c r="AC463" s="466"/>
      <c r="AD463" s="471"/>
      <c r="AE463" s="473"/>
      <c r="AI463" s="201" t="str">
        <f>IF(E463="","",ProjRollingMotorOut($Q$13:Q463,$M$13:M463))</f>
        <v/>
      </c>
      <c r="AJ463" s="409">
        <f>IF(OR(E463="",D463=""),0,ProjSlideMetersBetween(E463,D463,$R$13:$R$505,$S$13:$S$505,$U$13:$U$505))</f>
        <v>0</v>
      </c>
      <c r="AK463" s="409" t="str">
        <f>IF(U463="","",ProjParseTF(U463))</f>
        <v/>
      </c>
      <c r="AL463" s="213" t="str">
        <f>IF(E463="","",ProjCumN(AL462,E462,F462,G462,E463,F463,G463,FALSE))</f>
        <v/>
      </c>
      <c r="AM463" s="304" t="str">
        <f>IF(E463="","",ProjCumE(AM462,E462,F462,G462,E463,F463,G463,FALSE))</f>
        <v/>
      </c>
      <c r="AN463" s="303" t="str">
        <f t="shared" si="169"/>
        <v/>
      </c>
      <c r="AO463" s="303" t="str">
        <f>IF(E463="","",ProjActiveTargetMdEx(D463,W463,V463,ProjTargets_MD,ProjTargets_INC,ProjTargets_AZM,ProjTargets_TVD,F463,H463))</f>
        <v/>
      </c>
      <c r="AP463" s="201" t="str">
        <f>IF(OR(E463="",E463&lt;$U$2),"",ProjBitN(E463,F463,G463,AL463,D463,W463,X463))</f>
        <v/>
      </c>
      <c r="AQ463" s="201" t="str">
        <f>IF(OR(E463="",E463&lt;$U$2),"",ProjBitE(E463,F463,G463,AM463,D463,W463,X463))</f>
        <v/>
      </c>
      <c r="AR463" s="201" t="str">
        <f t="shared" si="170"/>
        <v/>
      </c>
      <c r="AS463" s="201" t="str">
        <f t="shared" si="171"/>
        <v/>
      </c>
      <c r="AT463" s="201" t="str">
        <f t="shared" si="172"/>
        <v/>
      </c>
    </row>
    <row r="464" spans="2:46" ht="15" customHeight="1" thickBot="1" x14ac:dyDescent="0.35">
      <c r="B464" s="202" t="str">
        <f t="shared" si="152"/>
        <v/>
      </c>
      <c r="C464" s="308" t="str">
        <f t="shared" si="153"/>
        <v/>
      </c>
      <c r="D464" s="27"/>
      <c r="E464" s="309" t="str">
        <f t="shared" si="154"/>
        <v/>
      </c>
      <c r="F464" s="9"/>
      <c r="G464" s="9"/>
      <c r="H464" s="310" t="str">
        <f t="shared" si="155"/>
        <v/>
      </c>
      <c r="I464" s="310" t="str">
        <f t="shared" si="156"/>
        <v xml:space="preserve">  </v>
      </c>
      <c r="J464" s="311" t="str">
        <f t="shared" si="157"/>
        <v/>
      </c>
      <c r="K464" s="312" t="str">
        <f t="shared" si="158"/>
        <v xml:space="preserve"> </v>
      </c>
      <c r="L464" s="312" t="str">
        <f t="shared" si="159"/>
        <v/>
      </c>
      <c r="M464" s="312" t="str">
        <f t="shared" si="160"/>
        <v/>
      </c>
      <c r="N464" s="313" t="str">
        <f t="shared" si="161"/>
        <v/>
      </c>
      <c r="O464" s="314" t="str">
        <f t="shared" si="162"/>
        <v/>
      </c>
      <c r="P464" s="315" t="str">
        <f t="shared" si="163"/>
        <v/>
      </c>
      <c r="Q464" s="316" t="str">
        <f t="shared" si="164"/>
        <v/>
      </c>
      <c r="R464" s="10" t="str">
        <f t="shared" si="165"/>
        <v/>
      </c>
      <c r="S464" s="310" t="str">
        <f t="shared" si="166"/>
        <v/>
      </c>
      <c r="T464" s="9"/>
      <c r="U464" s="8"/>
      <c r="V464" s="197" t="str">
        <f>IF(E464="","",ProjTvdAtBit(E464,F464,G464,H464,D464,W464,X464))</f>
        <v/>
      </c>
      <c r="W464" s="317" t="str">
        <f>IF(E464="","",ProjIncAtBit(F464,J464,C464,M464,AJ464,AK464,AI464,$U$13:$U$505))</f>
        <v/>
      </c>
      <c r="X464" s="412" t="str">
        <f>IF(E464="","",ProjAzmAtBit(F464,G464,J464,C464,M464,AJ464,AK464,N464,O464,AI464,$U$13:$U$505))</f>
        <v/>
      </c>
      <c r="Y464" s="569"/>
      <c r="Z464" s="571"/>
      <c r="AA464" s="478" t="str">
        <f t="shared" si="167"/>
        <v/>
      </c>
      <c r="AB464" s="479" t="str">
        <f t="shared" si="168"/>
        <v/>
      </c>
      <c r="AC464" s="466"/>
      <c r="AD464" s="471"/>
      <c r="AE464" s="473"/>
      <c r="AI464" s="201" t="str">
        <f>IF(E464="","",ProjRollingMotorOut($Q$13:Q464,$M$13:M464))</f>
        <v/>
      </c>
      <c r="AJ464" s="409">
        <f>IF(OR(E464="",D464=""),0,ProjSlideMetersBetween(E464,D464,$R$13:$R$505,$S$13:$S$505,$U$13:$U$505))</f>
        <v>0</v>
      </c>
      <c r="AK464" s="409" t="str">
        <f>IF(U464="","",ProjParseTF(U464))</f>
        <v/>
      </c>
      <c r="AL464" s="213" t="str">
        <f>IF(E464="","",ProjCumN(AL463,E463,F463,G463,E464,F464,G464,FALSE))</f>
        <v/>
      </c>
      <c r="AM464" s="304" t="str">
        <f>IF(E464="","",ProjCumE(AM463,E463,F463,G463,E464,F464,G464,FALSE))</f>
        <v/>
      </c>
      <c r="AN464" s="303" t="str">
        <f t="shared" si="169"/>
        <v/>
      </c>
      <c r="AO464" s="303" t="str">
        <f>IF(E464="","",ProjActiveTargetMdEx(D464,W464,V464,ProjTargets_MD,ProjTargets_INC,ProjTargets_AZM,ProjTargets_TVD,F464,H464))</f>
        <v/>
      </c>
      <c r="AP464" s="201" t="str">
        <f>IF(OR(E464="",E464&lt;$U$2),"",ProjBitN(E464,F464,G464,AL464,D464,W464,X464))</f>
        <v/>
      </c>
      <c r="AQ464" s="201" t="str">
        <f>IF(OR(E464="",E464&lt;$U$2),"",ProjBitE(E464,F464,G464,AM464,D464,W464,X464))</f>
        <v/>
      </c>
      <c r="AR464" s="201" t="str">
        <f t="shared" si="170"/>
        <v/>
      </c>
      <c r="AS464" s="201" t="str">
        <f t="shared" si="171"/>
        <v/>
      </c>
      <c r="AT464" s="201" t="str">
        <f t="shared" si="172"/>
        <v/>
      </c>
    </row>
    <row r="465" spans="2:46" ht="15" customHeight="1" thickBot="1" x14ac:dyDescent="0.35">
      <c r="B465" s="202" t="str">
        <f t="shared" si="152"/>
        <v/>
      </c>
      <c r="C465" s="308" t="str">
        <f t="shared" si="153"/>
        <v/>
      </c>
      <c r="D465" s="27"/>
      <c r="E465" s="309" t="str">
        <f t="shared" si="154"/>
        <v/>
      </c>
      <c r="F465" s="9"/>
      <c r="G465" s="9"/>
      <c r="H465" s="310" t="str">
        <f t="shared" si="155"/>
        <v/>
      </c>
      <c r="I465" s="310" t="str">
        <f t="shared" si="156"/>
        <v xml:space="preserve">  </v>
      </c>
      <c r="J465" s="311" t="str">
        <f t="shared" si="157"/>
        <v/>
      </c>
      <c r="K465" s="312" t="str">
        <f t="shared" si="158"/>
        <v xml:space="preserve"> </v>
      </c>
      <c r="L465" s="312" t="str">
        <f t="shared" si="159"/>
        <v/>
      </c>
      <c r="M465" s="312" t="str">
        <f t="shared" si="160"/>
        <v/>
      </c>
      <c r="N465" s="313" t="str">
        <f t="shared" si="161"/>
        <v/>
      </c>
      <c r="O465" s="314" t="str">
        <f t="shared" si="162"/>
        <v/>
      </c>
      <c r="P465" s="315" t="str">
        <f t="shared" si="163"/>
        <v/>
      </c>
      <c r="Q465" s="316" t="str">
        <f t="shared" si="164"/>
        <v/>
      </c>
      <c r="R465" s="10" t="str">
        <f t="shared" si="165"/>
        <v/>
      </c>
      <c r="S465" s="310" t="str">
        <f t="shared" si="166"/>
        <v/>
      </c>
      <c r="T465" s="9"/>
      <c r="U465" s="8"/>
      <c r="V465" s="197" t="str">
        <f>IF(E465="","",ProjTvdAtBit(E465,F465,G465,H465,D465,W465,X465))</f>
        <v/>
      </c>
      <c r="W465" s="317" t="str">
        <f>IF(E465="","",ProjIncAtBit(F465,J465,C465,M465,AJ465,AK465,AI465,$U$13:$U$505))</f>
        <v/>
      </c>
      <c r="X465" s="412" t="str">
        <f>IF(E465="","",ProjAzmAtBit(F465,G465,J465,C465,M465,AJ465,AK465,N465,O465,AI465,$U$13:$U$505))</f>
        <v/>
      </c>
      <c r="Y465" s="569"/>
      <c r="Z465" s="571"/>
      <c r="AA465" s="478" t="str">
        <f t="shared" si="167"/>
        <v/>
      </c>
      <c r="AB465" s="479" t="str">
        <f t="shared" si="168"/>
        <v/>
      </c>
      <c r="AC465" s="466"/>
      <c r="AD465" s="471"/>
      <c r="AE465" s="473"/>
      <c r="AI465" s="201" t="str">
        <f>IF(E465="","",ProjRollingMotorOut($Q$13:Q465,$M$13:M465))</f>
        <v/>
      </c>
      <c r="AJ465" s="409">
        <f>IF(OR(E465="",D465=""),0,ProjSlideMetersBetween(E465,D465,$R$13:$R$505,$S$13:$S$505,$U$13:$U$505))</f>
        <v>0</v>
      </c>
      <c r="AK465" s="409" t="str">
        <f>IF(U465="","",ProjParseTF(U465))</f>
        <v/>
      </c>
      <c r="AL465" s="213" t="str">
        <f>IF(E465="","",ProjCumN(AL464,E464,F464,G464,E465,F465,G465,FALSE))</f>
        <v/>
      </c>
      <c r="AM465" s="304" t="str">
        <f>IF(E465="","",ProjCumE(AM464,E464,F464,G464,E465,F465,G465,FALSE))</f>
        <v/>
      </c>
      <c r="AN465" s="303" t="str">
        <f t="shared" si="169"/>
        <v/>
      </c>
      <c r="AO465" s="303" t="str">
        <f>IF(E465="","",ProjActiveTargetMdEx(D465,W465,V465,ProjTargets_MD,ProjTargets_INC,ProjTargets_AZM,ProjTargets_TVD,F465,H465))</f>
        <v/>
      </c>
      <c r="AP465" s="201" t="str">
        <f>IF(OR(E465="",E465&lt;$U$2),"",ProjBitN(E465,F465,G465,AL465,D465,W465,X465))</f>
        <v/>
      </c>
      <c r="AQ465" s="201" t="str">
        <f>IF(OR(E465="",E465&lt;$U$2),"",ProjBitE(E465,F465,G465,AM465,D465,W465,X465))</f>
        <v/>
      </c>
      <c r="AR465" s="201" t="str">
        <f t="shared" si="170"/>
        <v/>
      </c>
      <c r="AS465" s="201" t="str">
        <f t="shared" si="171"/>
        <v/>
      </c>
      <c r="AT465" s="201" t="str">
        <f t="shared" si="172"/>
        <v/>
      </c>
    </row>
    <row r="466" spans="2:46" ht="15" customHeight="1" thickBot="1" x14ac:dyDescent="0.35">
      <c r="B466" s="202" t="str">
        <f t="shared" si="152"/>
        <v/>
      </c>
      <c r="C466" s="308" t="str">
        <f t="shared" si="153"/>
        <v/>
      </c>
      <c r="D466" s="27"/>
      <c r="E466" s="309" t="str">
        <f t="shared" si="154"/>
        <v/>
      </c>
      <c r="F466" s="9"/>
      <c r="G466" s="9"/>
      <c r="H466" s="310" t="str">
        <f t="shared" si="155"/>
        <v/>
      </c>
      <c r="I466" s="310" t="str">
        <f t="shared" si="156"/>
        <v xml:space="preserve">  </v>
      </c>
      <c r="J466" s="311" t="str">
        <f t="shared" si="157"/>
        <v/>
      </c>
      <c r="K466" s="312" t="str">
        <f t="shared" si="158"/>
        <v xml:space="preserve"> </v>
      </c>
      <c r="L466" s="312" t="str">
        <f t="shared" si="159"/>
        <v/>
      </c>
      <c r="M466" s="312" t="str">
        <f t="shared" si="160"/>
        <v/>
      </c>
      <c r="N466" s="313" t="str">
        <f t="shared" si="161"/>
        <v/>
      </c>
      <c r="O466" s="314" t="str">
        <f t="shared" si="162"/>
        <v/>
      </c>
      <c r="P466" s="315" t="str">
        <f t="shared" si="163"/>
        <v/>
      </c>
      <c r="Q466" s="316" t="str">
        <f t="shared" si="164"/>
        <v/>
      </c>
      <c r="R466" s="10" t="str">
        <f t="shared" si="165"/>
        <v/>
      </c>
      <c r="S466" s="310" t="str">
        <f t="shared" si="166"/>
        <v/>
      </c>
      <c r="T466" s="9"/>
      <c r="U466" s="8"/>
      <c r="V466" s="197" t="str">
        <f>IF(E466="","",ProjTvdAtBit(E466,F466,G466,H466,D466,W466,X466))</f>
        <v/>
      </c>
      <c r="W466" s="317" t="str">
        <f>IF(E466="","",ProjIncAtBit(F466,J466,C466,M466,AJ466,AK466,AI466,$U$13:$U$505))</f>
        <v/>
      </c>
      <c r="X466" s="412" t="str">
        <f>IF(E466="","",ProjAzmAtBit(F466,G466,J466,C466,M466,AJ466,AK466,N466,O466,AI466,$U$13:$U$505))</f>
        <v/>
      </c>
      <c r="Y466" s="569"/>
      <c r="Z466" s="571"/>
      <c r="AA466" s="478" t="str">
        <f t="shared" si="167"/>
        <v/>
      </c>
      <c r="AB466" s="479" t="str">
        <f t="shared" si="168"/>
        <v/>
      </c>
      <c r="AC466" s="466"/>
      <c r="AD466" s="471"/>
      <c r="AE466" s="473"/>
      <c r="AI466" s="201" t="str">
        <f>IF(E466="","",ProjRollingMotorOut($Q$13:Q466,$M$13:M466))</f>
        <v/>
      </c>
      <c r="AJ466" s="409">
        <f>IF(OR(E466="",D466=""),0,ProjSlideMetersBetween(E466,D466,$R$13:$R$505,$S$13:$S$505,$U$13:$U$505))</f>
        <v>0</v>
      </c>
      <c r="AK466" s="409" t="str">
        <f>IF(U466="","",ProjParseTF(U466))</f>
        <v/>
      </c>
      <c r="AL466" s="213" t="str">
        <f>IF(E466="","",ProjCumN(AL465,E465,F465,G465,E466,F466,G466,FALSE))</f>
        <v/>
      </c>
      <c r="AM466" s="304" t="str">
        <f>IF(E466="","",ProjCumE(AM465,E465,F465,G465,E466,F466,G466,FALSE))</f>
        <v/>
      </c>
      <c r="AN466" s="303" t="str">
        <f t="shared" si="169"/>
        <v/>
      </c>
      <c r="AO466" s="303" t="str">
        <f>IF(E466="","",ProjActiveTargetMdEx(D466,W466,V466,ProjTargets_MD,ProjTargets_INC,ProjTargets_AZM,ProjTargets_TVD,F466,H466))</f>
        <v/>
      </c>
      <c r="AP466" s="201" t="str">
        <f>IF(OR(E466="",E466&lt;$U$2),"",ProjBitN(E466,F466,G466,AL466,D466,W466,X466))</f>
        <v/>
      </c>
      <c r="AQ466" s="201" t="str">
        <f>IF(OR(E466="",E466&lt;$U$2),"",ProjBitE(E466,F466,G466,AM466,D466,W466,X466))</f>
        <v/>
      </c>
      <c r="AR466" s="201" t="str">
        <f t="shared" si="170"/>
        <v/>
      </c>
      <c r="AS466" s="201" t="str">
        <f t="shared" si="171"/>
        <v/>
      </c>
      <c r="AT466" s="201" t="str">
        <f t="shared" si="172"/>
        <v/>
      </c>
    </row>
    <row r="467" spans="2:46" ht="15" customHeight="1" thickBot="1" x14ac:dyDescent="0.35">
      <c r="B467" s="202" t="str">
        <f t="shared" si="152"/>
        <v/>
      </c>
      <c r="C467" s="308" t="str">
        <f t="shared" si="153"/>
        <v/>
      </c>
      <c r="D467" s="27"/>
      <c r="E467" s="309" t="str">
        <f t="shared" si="154"/>
        <v/>
      </c>
      <c r="F467" s="9"/>
      <c r="G467" s="9"/>
      <c r="H467" s="310" t="str">
        <f t="shared" si="155"/>
        <v/>
      </c>
      <c r="I467" s="310" t="str">
        <f t="shared" si="156"/>
        <v xml:space="preserve">  </v>
      </c>
      <c r="J467" s="311" t="str">
        <f t="shared" si="157"/>
        <v/>
      </c>
      <c r="K467" s="312" t="str">
        <f t="shared" si="158"/>
        <v xml:space="preserve"> </v>
      </c>
      <c r="L467" s="312" t="str">
        <f t="shared" si="159"/>
        <v/>
      </c>
      <c r="M467" s="312" t="str">
        <f t="shared" si="160"/>
        <v/>
      </c>
      <c r="N467" s="313" t="str">
        <f t="shared" si="161"/>
        <v/>
      </c>
      <c r="O467" s="314" t="str">
        <f t="shared" si="162"/>
        <v/>
      </c>
      <c r="P467" s="315" t="str">
        <f t="shared" si="163"/>
        <v/>
      </c>
      <c r="Q467" s="316" t="str">
        <f t="shared" si="164"/>
        <v/>
      </c>
      <c r="R467" s="10" t="str">
        <f t="shared" si="165"/>
        <v/>
      </c>
      <c r="S467" s="310" t="str">
        <f t="shared" si="166"/>
        <v/>
      </c>
      <c r="T467" s="9"/>
      <c r="U467" s="8"/>
      <c r="V467" s="197" t="str">
        <f>IF(E467="","",ProjTvdAtBit(E467,F467,G467,H467,D467,W467,X467))</f>
        <v/>
      </c>
      <c r="W467" s="317" t="str">
        <f>IF(E467="","",ProjIncAtBit(F467,J467,C467,M467,AJ467,AK467,AI467,$U$13:$U$505))</f>
        <v/>
      </c>
      <c r="X467" s="412" t="str">
        <f>IF(E467="","",ProjAzmAtBit(F467,G467,J467,C467,M467,AJ467,AK467,N467,O467,AI467,$U$13:$U$505))</f>
        <v/>
      </c>
      <c r="Y467" s="569"/>
      <c r="Z467" s="571"/>
      <c r="AA467" s="478" t="str">
        <f t="shared" si="167"/>
        <v/>
      </c>
      <c r="AB467" s="479" t="str">
        <f t="shared" si="168"/>
        <v/>
      </c>
      <c r="AC467" s="466"/>
      <c r="AD467" s="471"/>
      <c r="AE467" s="473"/>
      <c r="AI467" s="201" t="str">
        <f>IF(E467="","",ProjRollingMotorOut($Q$13:Q467,$M$13:M467))</f>
        <v/>
      </c>
      <c r="AJ467" s="409">
        <f>IF(OR(E467="",D467=""),0,ProjSlideMetersBetween(E467,D467,$R$13:$R$505,$S$13:$S$505,$U$13:$U$505))</f>
        <v>0</v>
      </c>
      <c r="AK467" s="409" t="str">
        <f>IF(U467="","",ProjParseTF(U467))</f>
        <v/>
      </c>
      <c r="AL467" s="213" t="str">
        <f>IF(E467="","",ProjCumN(AL466,E466,F466,G466,E467,F467,G467,FALSE))</f>
        <v/>
      </c>
      <c r="AM467" s="304" t="str">
        <f>IF(E467="","",ProjCumE(AM466,E466,F466,G466,E467,F467,G467,FALSE))</f>
        <v/>
      </c>
      <c r="AN467" s="303" t="str">
        <f t="shared" si="169"/>
        <v/>
      </c>
      <c r="AO467" s="303" t="str">
        <f>IF(E467="","",ProjActiveTargetMdEx(D467,W467,V467,ProjTargets_MD,ProjTargets_INC,ProjTargets_AZM,ProjTargets_TVD,F467,H467))</f>
        <v/>
      </c>
      <c r="AP467" s="201" t="str">
        <f>IF(OR(E467="",E467&lt;$U$2),"",ProjBitN(E467,F467,G467,AL467,D467,W467,X467))</f>
        <v/>
      </c>
      <c r="AQ467" s="201" t="str">
        <f>IF(OR(E467="",E467&lt;$U$2),"",ProjBitE(E467,F467,G467,AM467,D467,W467,X467))</f>
        <v/>
      </c>
      <c r="AR467" s="201" t="str">
        <f t="shared" si="170"/>
        <v/>
      </c>
      <c r="AS467" s="201" t="str">
        <f t="shared" si="171"/>
        <v/>
      </c>
      <c r="AT467" s="201" t="str">
        <f t="shared" si="172"/>
        <v/>
      </c>
    </row>
    <row r="468" spans="2:46" ht="15" customHeight="1" thickBot="1" x14ac:dyDescent="0.35">
      <c r="B468" s="202" t="str">
        <f t="shared" si="152"/>
        <v/>
      </c>
      <c r="C468" s="308" t="str">
        <f t="shared" si="153"/>
        <v/>
      </c>
      <c r="D468" s="27"/>
      <c r="E468" s="309" t="str">
        <f t="shared" si="154"/>
        <v/>
      </c>
      <c r="F468" s="9"/>
      <c r="G468" s="9"/>
      <c r="H468" s="310" t="str">
        <f t="shared" si="155"/>
        <v/>
      </c>
      <c r="I468" s="310" t="str">
        <f t="shared" si="156"/>
        <v xml:space="preserve">  </v>
      </c>
      <c r="J468" s="311" t="str">
        <f t="shared" si="157"/>
        <v/>
      </c>
      <c r="K468" s="312" t="str">
        <f t="shared" si="158"/>
        <v xml:space="preserve"> </v>
      </c>
      <c r="L468" s="312" t="str">
        <f t="shared" si="159"/>
        <v/>
      </c>
      <c r="M468" s="312" t="str">
        <f t="shared" si="160"/>
        <v/>
      </c>
      <c r="N468" s="313" t="str">
        <f t="shared" si="161"/>
        <v/>
      </c>
      <c r="O468" s="314" t="str">
        <f t="shared" si="162"/>
        <v/>
      </c>
      <c r="P468" s="315" t="str">
        <f t="shared" si="163"/>
        <v/>
      </c>
      <c r="Q468" s="316" t="str">
        <f t="shared" si="164"/>
        <v/>
      </c>
      <c r="R468" s="10" t="str">
        <f t="shared" si="165"/>
        <v/>
      </c>
      <c r="S468" s="310" t="str">
        <f t="shared" si="166"/>
        <v/>
      </c>
      <c r="T468" s="9"/>
      <c r="U468" s="8"/>
      <c r="V468" s="197" t="str">
        <f>IF(E468="","",ProjTvdAtBit(E468,F468,G468,H468,D468,W468,X468))</f>
        <v/>
      </c>
      <c r="W468" s="317" t="str">
        <f>IF(E468="","",ProjIncAtBit(F468,J468,C468,M468,AJ468,AK468,AI468,$U$13:$U$505))</f>
        <v/>
      </c>
      <c r="X468" s="412" t="str">
        <f>IF(E468="","",ProjAzmAtBit(F468,G468,J468,C468,M468,AJ468,AK468,N468,O468,AI468,$U$13:$U$505))</f>
        <v/>
      </c>
      <c r="Y468" s="569"/>
      <c r="Z468" s="571"/>
      <c r="AA468" s="478" t="str">
        <f t="shared" si="167"/>
        <v/>
      </c>
      <c r="AB468" s="479" t="str">
        <f t="shared" si="168"/>
        <v/>
      </c>
      <c r="AC468" s="466"/>
      <c r="AD468" s="471"/>
      <c r="AE468" s="473"/>
      <c r="AI468" s="201" t="str">
        <f>IF(E468="","",ProjRollingMotorOut($Q$13:Q468,$M$13:M468))</f>
        <v/>
      </c>
      <c r="AJ468" s="409">
        <f>IF(OR(E468="",D468=""),0,ProjSlideMetersBetween(E468,D468,$R$13:$R$505,$S$13:$S$505,$U$13:$U$505))</f>
        <v>0</v>
      </c>
      <c r="AK468" s="409" t="str">
        <f>IF(U468="","",ProjParseTF(U468))</f>
        <v/>
      </c>
      <c r="AL468" s="213" t="str">
        <f>IF(E468="","",ProjCumN(AL467,E467,F467,G467,E468,F468,G468,FALSE))</f>
        <v/>
      </c>
      <c r="AM468" s="304" t="str">
        <f>IF(E468="","",ProjCumE(AM467,E467,F467,G467,E468,F468,G468,FALSE))</f>
        <v/>
      </c>
      <c r="AN468" s="303" t="str">
        <f t="shared" si="169"/>
        <v/>
      </c>
      <c r="AO468" s="303" t="str">
        <f>IF(E468="","",ProjActiveTargetMdEx(D468,W468,V468,ProjTargets_MD,ProjTargets_INC,ProjTargets_AZM,ProjTargets_TVD,F468,H468))</f>
        <v/>
      </c>
      <c r="AP468" s="201" t="str">
        <f>IF(OR(E468="",E468&lt;$U$2),"",ProjBitN(E468,F468,G468,AL468,D468,W468,X468))</f>
        <v/>
      </c>
      <c r="AQ468" s="201" t="str">
        <f>IF(OR(E468="",E468&lt;$U$2),"",ProjBitE(E468,F468,G468,AM468,D468,W468,X468))</f>
        <v/>
      </c>
      <c r="AR468" s="201" t="str">
        <f t="shared" si="170"/>
        <v/>
      </c>
      <c r="AS468" s="201" t="str">
        <f t="shared" si="171"/>
        <v/>
      </c>
      <c r="AT468" s="201" t="str">
        <f t="shared" si="172"/>
        <v/>
      </c>
    </row>
    <row r="469" spans="2:46" ht="15" customHeight="1" thickBot="1" x14ac:dyDescent="0.35">
      <c r="B469" s="202" t="str">
        <f t="shared" si="152"/>
        <v/>
      </c>
      <c r="C469" s="308" t="str">
        <f t="shared" si="153"/>
        <v/>
      </c>
      <c r="D469" s="27"/>
      <c r="E469" s="309" t="str">
        <f t="shared" si="154"/>
        <v/>
      </c>
      <c r="F469" s="9"/>
      <c r="G469" s="9"/>
      <c r="H469" s="310" t="str">
        <f t="shared" si="155"/>
        <v/>
      </c>
      <c r="I469" s="310" t="str">
        <f t="shared" si="156"/>
        <v xml:space="preserve">  </v>
      </c>
      <c r="J469" s="311" t="str">
        <f t="shared" si="157"/>
        <v/>
      </c>
      <c r="K469" s="312" t="str">
        <f t="shared" si="158"/>
        <v xml:space="preserve"> </v>
      </c>
      <c r="L469" s="312" t="str">
        <f t="shared" si="159"/>
        <v/>
      </c>
      <c r="M469" s="312" t="str">
        <f t="shared" si="160"/>
        <v/>
      </c>
      <c r="N469" s="313" t="str">
        <f t="shared" si="161"/>
        <v/>
      </c>
      <c r="O469" s="314" t="str">
        <f t="shared" si="162"/>
        <v/>
      </c>
      <c r="P469" s="315" t="str">
        <f t="shared" si="163"/>
        <v/>
      </c>
      <c r="Q469" s="316" t="str">
        <f t="shared" si="164"/>
        <v/>
      </c>
      <c r="R469" s="10" t="str">
        <f t="shared" si="165"/>
        <v/>
      </c>
      <c r="S469" s="310" t="str">
        <f t="shared" si="166"/>
        <v/>
      </c>
      <c r="T469" s="9"/>
      <c r="U469" s="8"/>
      <c r="V469" s="197" t="str">
        <f>IF(E469="","",ProjTvdAtBit(E469,F469,G469,H469,D469,W469,X469))</f>
        <v/>
      </c>
      <c r="W469" s="317" t="str">
        <f>IF(E469="","",ProjIncAtBit(F469,J469,C469,M469,AJ469,AK469,AI469,$U$13:$U$505))</f>
        <v/>
      </c>
      <c r="X469" s="412" t="str">
        <f>IF(E469="","",ProjAzmAtBit(F469,G469,J469,C469,M469,AJ469,AK469,N469,O469,AI469,$U$13:$U$505))</f>
        <v/>
      </c>
      <c r="Y469" s="569"/>
      <c r="Z469" s="571"/>
      <c r="AA469" s="478" t="str">
        <f t="shared" si="167"/>
        <v/>
      </c>
      <c r="AB469" s="479" t="str">
        <f t="shared" si="168"/>
        <v/>
      </c>
      <c r="AC469" s="466"/>
      <c r="AD469" s="471"/>
      <c r="AE469" s="473"/>
      <c r="AI469" s="201" t="str">
        <f>IF(E469="","",ProjRollingMotorOut($Q$13:Q469,$M$13:M469))</f>
        <v/>
      </c>
      <c r="AJ469" s="409">
        <f>IF(OR(E469="",D469=""),0,ProjSlideMetersBetween(E469,D469,$R$13:$R$505,$S$13:$S$505,$U$13:$U$505))</f>
        <v>0</v>
      </c>
      <c r="AK469" s="409" t="str">
        <f>IF(U469="","",ProjParseTF(U469))</f>
        <v/>
      </c>
      <c r="AL469" s="213" t="str">
        <f>IF(E469="","",ProjCumN(AL468,E468,F468,G468,E469,F469,G469,FALSE))</f>
        <v/>
      </c>
      <c r="AM469" s="304" t="str">
        <f>IF(E469="","",ProjCumE(AM468,E468,F468,G468,E469,F469,G469,FALSE))</f>
        <v/>
      </c>
      <c r="AN469" s="303" t="str">
        <f t="shared" si="169"/>
        <v/>
      </c>
      <c r="AO469" s="303" t="str">
        <f>IF(E469="","",ProjActiveTargetMdEx(D469,W469,V469,ProjTargets_MD,ProjTargets_INC,ProjTargets_AZM,ProjTargets_TVD,F469,H469))</f>
        <v/>
      </c>
      <c r="AP469" s="201" t="str">
        <f>IF(OR(E469="",E469&lt;$U$2),"",ProjBitN(E469,F469,G469,AL469,D469,W469,X469))</f>
        <v/>
      </c>
      <c r="AQ469" s="201" t="str">
        <f>IF(OR(E469="",E469&lt;$U$2),"",ProjBitE(E469,F469,G469,AM469,D469,W469,X469))</f>
        <v/>
      </c>
      <c r="AR469" s="201" t="str">
        <f t="shared" si="170"/>
        <v/>
      </c>
      <c r="AS469" s="201" t="str">
        <f t="shared" si="171"/>
        <v/>
      </c>
      <c r="AT469" s="201" t="str">
        <f t="shared" si="172"/>
        <v/>
      </c>
    </row>
    <row r="470" spans="2:46" ht="15" customHeight="1" thickBot="1" x14ac:dyDescent="0.35">
      <c r="B470" s="202" t="str">
        <f t="shared" si="152"/>
        <v/>
      </c>
      <c r="C470" s="308" t="str">
        <f t="shared" si="153"/>
        <v/>
      </c>
      <c r="D470" s="27"/>
      <c r="E470" s="309" t="str">
        <f t="shared" si="154"/>
        <v/>
      </c>
      <c r="F470" s="9"/>
      <c r="G470" s="9"/>
      <c r="H470" s="310" t="str">
        <f t="shared" si="155"/>
        <v/>
      </c>
      <c r="I470" s="310" t="str">
        <f t="shared" si="156"/>
        <v xml:space="preserve">  </v>
      </c>
      <c r="J470" s="311" t="str">
        <f t="shared" si="157"/>
        <v/>
      </c>
      <c r="K470" s="312" t="str">
        <f t="shared" si="158"/>
        <v xml:space="preserve"> </v>
      </c>
      <c r="L470" s="312" t="str">
        <f t="shared" si="159"/>
        <v/>
      </c>
      <c r="M470" s="312" t="str">
        <f t="shared" si="160"/>
        <v/>
      </c>
      <c r="N470" s="313" t="str">
        <f t="shared" si="161"/>
        <v/>
      </c>
      <c r="O470" s="314" t="str">
        <f t="shared" si="162"/>
        <v/>
      </c>
      <c r="P470" s="315" t="str">
        <f t="shared" si="163"/>
        <v/>
      </c>
      <c r="Q470" s="316" t="str">
        <f t="shared" si="164"/>
        <v/>
      </c>
      <c r="R470" s="10" t="str">
        <f t="shared" si="165"/>
        <v/>
      </c>
      <c r="S470" s="310" t="str">
        <f t="shared" si="166"/>
        <v/>
      </c>
      <c r="T470" s="9"/>
      <c r="U470" s="8"/>
      <c r="V470" s="197" t="str">
        <f>IF(E470="","",ProjTvdAtBit(E470,F470,G470,H470,D470,W470,X470))</f>
        <v/>
      </c>
      <c r="W470" s="317" t="str">
        <f>IF(E470="","",ProjIncAtBit(F470,J470,C470,M470,AJ470,AK470,AI470,$U$13:$U$505))</f>
        <v/>
      </c>
      <c r="X470" s="412" t="str">
        <f>IF(E470="","",ProjAzmAtBit(F470,G470,J470,C470,M470,AJ470,AK470,N470,O470,AI470,$U$13:$U$505))</f>
        <v/>
      </c>
      <c r="Y470" s="569"/>
      <c r="Z470" s="571"/>
      <c r="AA470" s="478" t="str">
        <f t="shared" si="167"/>
        <v/>
      </c>
      <c r="AB470" s="479" t="str">
        <f t="shared" si="168"/>
        <v/>
      </c>
      <c r="AC470" s="466"/>
      <c r="AD470" s="471"/>
      <c r="AE470" s="473"/>
      <c r="AI470" s="201" t="str">
        <f>IF(E470="","",ProjRollingMotorOut($Q$13:Q470,$M$13:M470))</f>
        <v/>
      </c>
      <c r="AJ470" s="409">
        <f>IF(OR(E470="",D470=""),0,ProjSlideMetersBetween(E470,D470,$R$13:$R$505,$S$13:$S$505,$U$13:$U$505))</f>
        <v>0</v>
      </c>
      <c r="AK470" s="409" t="str">
        <f>IF(U470="","",ProjParseTF(U470))</f>
        <v/>
      </c>
      <c r="AL470" s="213" t="str">
        <f>IF(E470="","",ProjCumN(AL469,E469,F469,G469,E470,F470,G470,FALSE))</f>
        <v/>
      </c>
      <c r="AM470" s="304" t="str">
        <f>IF(E470="","",ProjCumE(AM469,E469,F469,G469,E470,F470,G470,FALSE))</f>
        <v/>
      </c>
      <c r="AN470" s="303" t="str">
        <f t="shared" si="169"/>
        <v/>
      </c>
      <c r="AO470" s="303" t="str">
        <f>IF(E470="","",ProjActiveTargetMdEx(D470,W470,V470,ProjTargets_MD,ProjTargets_INC,ProjTargets_AZM,ProjTargets_TVD,F470,H470))</f>
        <v/>
      </c>
      <c r="AP470" s="201" t="str">
        <f>IF(OR(E470="",E470&lt;$U$2),"",ProjBitN(E470,F470,G470,AL470,D470,W470,X470))</f>
        <v/>
      </c>
      <c r="AQ470" s="201" t="str">
        <f>IF(OR(E470="",E470&lt;$U$2),"",ProjBitE(E470,F470,G470,AM470,D470,W470,X470))</f>
        <v/>
      </c>
      <c r="AR470" s="201" t="str">
        <f t="shared" si="170"/>
        <v/>
      </c>
      <c r="AS470" s="201" t="str">
        <f t="shared" si="171"/>
        <v/>
      </c>
      <c r="AT470" s="201" t="str">
        <f t="shared" si="172"/>
        <v/>
      </c>
    </row>
    <row r="471" spans="2:46" ht="15" customHeight="1" thickBot="1" x14ac:dyDescent="0.35">
      <c r="B471" s="202" t="str">
        <f t="shared" si="152"/>
        <v/>
      </c>
      <c r="C471" s="308" t="str">
        <f t="shared" si="153"/>
        <v/>
      </c>
      <c r="D471" s="27"/>
      <c r="E471" s="309" t="str">
        <f t="shared" si="154"/>
        <v/>
      </c>
      <c r="F471" s="9"/>
      <c r="G471" s="9"/>
      <c r="H471" s="310" t="str">
        <f t="shared" si="155"/>
        <v/>
      </c>
      <c r="I471" s="310" t="str">
        <f t="shared" si="156"/>
        <v xml:space="preserve">  </v>
      </c>
      <c r="J471" s="311" t="str">
        <f t="shared" si="157"/>
        <v/>
      </c>
      <c r="K471" s="312" t="str">
        <f t="shared" si="158"/>
        <v xml:space="preserve"> </v>
      </c>
      <c r="L471" s="312" t="str">
        <f t="shared" si="159"/>
        <v/>
      </c>
      <c r="M471" s="312" t="str">
        <f t="shared" si="160"/>
        <v/>
      </c>
      <c r="N471" s="313" t="str">
        <f t="shared" si="161"/>
        <v/>
      </c>
      <c r="O471" s="314" t="str">
        <f t="shared" si="162"/>
        <v/>
      </c>
      <c r="P471" s="315" t="str">
        <f t="shared" si="163"/>
        <v/>
      </c>
      <c r="Q471" s="316" t="str">
        <f t="shared" si="164"/>
        <v/>
      </c>
      <c r="R471" s="10" t="str">
        <f t="shared" si="165"/>
        <v/>
      </c>
      <c r="S471" s="310" t="str">
        <f t="shared" si="166"/>
        <v/>
      </c>
      <c r="T471" s="9"/>
      <c r="U471" s="8"/>
      <c r="V471" s="197" t="str">
        <f>IF(E471="","",ProjTvdAtBit(E471,F471,G471,H471,D471,W471,X471))</f>
        <v/>
      </c>
      <c r="W471" s="317" t="str">
        <f>IF(E471="","",ProjIncAtBit(F471,J471,C471,M471,AJ471,AK471,AI471,$U$13:$U$505))</f>
        <v/>
      </c>
      <c r="X471" s="412" t="str">
        <f>IF(E471="","",ProjAzmAtBit(F471,G471,J471,C471,M471,AJ471,AK471,N471,O471,AI471,$U$13:$U$505))</f>
        <v/>
      </c>
      <c r="Y471" s="569"/>
      <c r="Z471" s="571"/>
      <c r="AA471" s="478" t="str">
        <f t="shared" si="167"/>
        <v/>
      </c>
      <c r="AB471" s="479" t="str">
        <f t="shared" si="168"/>
        <v/>
      </c>
      <c r="AC471" s="466"/>
      <c r="AD471" s="471"/>
      <c r="AE471" s="473"/>
      <c r="AI471" s="201" t="str">
        <f>IF(E471="","",ProjRollingMotorOut($Q$13:Q471,$M$13:M471))</f>
        <v/>
      </c>
      <c r="AJ471" s="409">
        <f>IF(OR(E471="",D471=""),0,ProjSlideMetersBetween(E471,D471,$R$13:$R$505,$S$13:$S$505,$U$13:$U$505))</f>
        <v>0</v>
      </c>
      <c r="AK471" s="409" t="str">
        <f>IF(U471="","",ProjParseTF(U471))</f>
        <v/>
      </c>
      <c r="AL471" s="213" t="str">
        <f>IF(E471="","",ProjCumN(AL470,E470,F470,G470,E471,F471,G471,FALSE))</f>
        <v/>
      </c>
      <c r="AM471" s="304" t="str">
        <f>IF(E471="","",ProjCumE(AM470,E470,F470,G470,E471,F471,G471,FALSE))</f>
        <v/>
      </c>
      <c r="AN471" s="303" t="str">
        <f t="shared" si="169"/>
        <v/>
      </c>
      <c r="AO471" s="303" t="str">
        <f>IF(E471="","",ProjActiveTargetMdEx(D471,W471,V471,ProjTargets_MD,ProjTargets_INC,ProjTargets_AZM,ProjTargets_TVD,F471,H471))</f>
        <v/>
      </c>
      <c r="AP471" s="201" t="str">
        <f>IF(OR(E471="",E471&lt;$U$2),"",ProjBitN(E471,F471,G471,AL471,D471,W471,X471))</f>
        <v/>
      </c>
      <c r="AQ471" s="201" t="str">
        <f>IF(OR(E471="",E471&lt;$U$2),"",ProjBitE(E471,F471,G471,AM471,D471,W471,X471))</f>
        <v/>
      </c>
      <c r="AR471" s="201" t="str">
        <f t="shared" si="170"/>
        <v/>
      </c>
      <c r="AS471" s="201" t="str">
        <f t="shared" si="171"/>
        <v/>
      </c>
      <c r="AT471" s="201" t="str">
        <f t="shared" si="172"/>
        <v/>
      </c>
    </row>
    <row r="472" spans="2:46" ht="15" customHeight="1" thickBot="1" x14ac:dyDescent="0.35">
      <c r="B472" s="202" t="str">
        <f t="shared" si="152"/>
        <v/>
      </c>
      <c r="C472" s="308" t="str">
        <f t="shared" si="153"/>
        <v/>
      </c>
      <c r="D472" s="27"/>
      <c r="E472" s="309" t="str">
        <f t="shared" si="154"/>
        <v/>
      </c>
      <c r="F472" s="9"/>
      <c r="G472" s="9"/>
      <c r="H472" s="310" t="str">
        <f t="shared" si="155"/>
        <v/>
      </c>
      <c r="I472" s="310" t="str">
        <f t="shared" si="156"/>
        <v xml:space="preserve">  </v>
      </c>
      <c r="J472" s="311" t="str">
        <f t="shared" si="157"/>
        <v/>
      </c>
      <c r="K472" s="312" t="str">
        <f t="shared" si="158"/>
        <v xml:space="preserve"> </v>
      </c>
      <c r="L472" s="312" t="str">
        <f t="shared" si="159"/>
        <v/>
      </c>
      <c r="M472" s="312" t="str">
        <f t="shared" si="160"/>
        <v/>
      </c>
      <c r="N472" s="313" t="str">
        <f t="shared" si="161"/>
        <v/>
      </c>
      <c r="O472" s="314" t="str">
        <f t="shared" si="162"/>
        <v/>
      </c>
      <c r="P472" s="315" t="str">
        <f t="shared" si="163"/>
        <v/>
      </c>
      <c r="Q472" s="316" t="str">
        <f t="shared" si="164"/>
        <v/>
      </c>
      <c r="R472" s="10" t="str">
        <f t="shared" si="165"/>
        <v/>
      </c>
      <c r="S472" s="310" t="str">
        <f t="shared" si="166"/>
        <v/>
      </c>
      <c r="T472" s="9"/>
      <c r="U472" s="8"/>
      <c r="V472" s="197" t="str">
        <f>IF(E472="","",ProjTvdAtBit(E472,F472,G472,H472,D472,W472,X472))</f>
        <v/>
      </c>
      <c r="W472" s="317" t="str">
        <f>IF(E472="","",ProjIncAtBit(F472,J472,C472,M472,AJ472,AK472,AI472,$U$13:$U$505))</f>
        <v/>
      </c>
      <c r="X472" s="412" t="str">
        <f>IF(E472="","",ProjAzmAtBit(F472,G472,J472,C472,M472,AJ472,AK472,N472,O472,AI472,$U$13:$U$505))</f>
        <v/>
      </c>
      <c r="Y472" s="569"/>
      <c r="Z472" s="571"/>
      <c r="AA472" s="478" t="str">
        <f t="shared" si="167"/>
        <v/>
      </c>
      <c r="AB472" s="479" t="str">
        <f t="shared" si="168"/>
        <v/>
      </c>
      <c r="AC472" s="466"/>
      <c r="AD472" s="471"/>
      <c r="AE472" s="473"/>
      <c r="AI472" s="201" t="str">
        <f>IF(E472="","",ProjRollingMotorOut($Q$13:Q472,$M$13:M472))</f>
        <v/>
      </c>
      <c r="AJ472" s="409">
        <f>IF(OR(E472="",D472=""),0,ProjSlideMetersBetween(E472,D472,$R$13:$R$505,$S$13:$S$505,$U$13:$U$505))</f>
        <v>0</v>
      </c>
      <c r="AK472" s="409" t="str">
        <f>IF(U472="","",ProjParseTF(U472))</f>
        <v/>
      </c>
      <c r="AL472" s="213" t="str">
        <f>IF(E472="","",ProjCumN(AL471,E471,F471,G471,E472,F472,G472,FALSE))</f>
        <v/>
      </c>
      <c r="AM472" s="304" t="str">
        <f>IF(E472="","",ProjCumE(AM471,E471,F471,G471,E472,F472,G472,FALSE))</f>
        <v/>
      </c>
      <c r="AN472" s="303" t="str">
        <f t="shared" si="169"/>
        <v/>
      </c>
      <c r="AO472" s="303" t="str">
        <f>IF(E472="","",ProjActiveTargetMdEx(D472,W472,V472,ProjTargets_MD,ProjTargets_INC,ProjTargets_AZM,ProjTargets_TVD,F472,H472))</f>
        <v/>
      </c>
      <c r="AP472" s="201" t="str">
        <f>IF(OR(E472="",E472&lt;$U$2),"",ProjBitN(E472,F472,G472,AL472,D472,W472,X472))</f>
        <v/>
      </c>
      <c r="AQ472" s="201" t="str">
        <f>IF(OR(E472="",E472&lt;$U$2),"",ProjBitE(E472,F472,G472,AM472,D472,W472,X472))</f>
        <v/>
      </c>
      <c r="AR472" s="201" t="str">
        <f t="shared" si="170"/>
        <v/>
      </c>
      <c r="AS472" s="201" t="str">
        <f t="shared" si="171"/>
        <v/>
      </c>
      <c r="AT472" s="201" t="str">
        <f t="shared" si="172"/>
        <v/>
      </c>
    </row>
    <row r="473" spans="2:46" ht="15" customHeight="1" thickBot="1" x14ac:dyDescent="0.35">
      <c r="B473" s="202" t="str">
        <f t="shared" si="152"/>
        <v/>
      </c>
      <c r="C473" s="308" t="str">
        <f t="shared" si="153"/>
        <v/>
      </c>
      <c r="D473" s="27"/>
      <c r="E473" s="309" t="str">
        <f t="shared" si="154"/>
        <v/>
      </c>
      <c r="F473" s="9"/>
      <c r="G473" s="9"/>
      <c r="H473" s="310" t="str">
        <f t="shared" si="155"/>
        <v/>
      </c>
      <c r="I473" s="310" t="str">
        <f t="shared" si="156"/>
        <v xml:space="preserve">  </v>
      </c>
      <c r="J473" s="311" t="str">
        <f t="shared" si="157"/>
        <v/>
      </c>
      <c r="K473" s="312" t="str">
        <f t="shared" si="158"/>
        <v xml:space="preserve"> </v>
      </c>
      <c r="L473" s="312" t="str">
        <f t="shared" si="159"/>
        <v/>
      </c>
      <c r="M473" s="312" t="str">
        <f t="shared" si="160"/>
        <v/>
      </c>
      <c r="N473" s="313" t="str">
        <f t="shared" si="161"/>
        <v/>
      </c>
      <c r="O473" s="314" t="str">
        <f t="shared" si="162"/>
        <v/>
      </c>
      <c r="P473" s="315" t="str">
        <f t="shared" si="163"/>
        <v/>
      </c>
      <c r="Q473" s="316" t="str">
        <f t="shared" si="164"/>
        <v/>
      </c>
      <c r="R473" s="10" t="str">
        <f t="shared" si="165"/>
        <v/>
      </c>
      <c r="S473" s="310" t="str">
        <f t="shared" si="166"/>
        <v/>
      </c>
      <c r="T473" s="9"/>
      <c r="U473" s="8"/>
      <c r="V473" s="197" t="str">
        <f>IF(E473="","",ProjTvdAtBit(E473,F473,G473,H473,D473,W473,X473))</f>
        <v/>
      </c>
      <c r="W473" s="317" t="str">
        <f>IF(E473="","",ProjIncAtBit(F473,J473,C473,M473,AJ473,AK473,AI473,$U$13:$U$505))</f>
        <v/>
      </c>
      <c r="X473" s="412" t="str">
        <f>IF(E473="","",ProjAzmAtBit(F473,G473,J473,C473,M473,AJ473,AK473,N473,O473,AI473,$U$13:$U$505))</f>
        <v/>
      </c>
      <c r="Y473" s="569"/>
      <c r="Z473" s="571"/>
      <c r="AA473" s="478" t="str">
        <f t="shared" si="167"/>
        <v/>
      </c>
      <c r="AB473" s="479" t="str">
        <f t="shared" si="168"/>
        <v/>
      </c>
      <c r="AC473" s="466"/>
      <c r="AD473" s="471"/>
      <c r="AE473" s="473"/>
      <c r="AI473" s="201" t="str">
        <f>IF(E473="","",ProjRollingMotorOut($Q$13:Q473,$M$13:M473))</f>
        <v/>
      </c>
      <c r="AJ473" s="409">
        <f>IF(OR(E473="",D473=""),0,ProjSlideMetersBetween(E473,D473,$R$13:$R$505,$S$13:$S$505,$U$13:$U$505))</f>
        <v>0</v>
      </c>
      <c r="AK473" s="409" t="str">
        <f>IF(U473="","",ProjParseTF(U473))</f>
        <v/>
      </c>
      <c r="AL473" s="213" t="str">
        <f>IF(E473="","",ProjCumN(AL472,E472,F472,G472,E473,F473,G473,FALSE))</f>
        <v/>
      </c>
      <c r="AM473" s="304" t="str">
        <f>IF(E473="","",ProjCumE(AM472,E472,F472,G472,E473,F473,G473,FALSE))</f>
        <v/>
      </c>
      <c r="AN473" s="303" t="str">
        <f t="shared" si="169"/>
        <v/>
      </c>
      <c r="AO473" s="303" t="str">
        <f>IF(E473="","",ProjActiveTargetMdEx(D473,W473,V473,ProjTargets_MD,ProjTargets_INC,ProjTargets_AZM,ProjTargets_TVD,F473,H473))</f>
        <v/>
      </c>
      <c r="AP473" s="201" t="str">
        <f>IF(OR(E473="",E473&lt;$U$2),"",ProjBitN(E473,F473,G473,AL473,D473,W473,X473))</f>
        <v/>
      </c>
      <c r="AQ473" s="201" t="str">
        <f>IF(OR(E473="",E473&lt;$U$2),"",ProjBitE(E473,F473,G473,AM473,D473,W473,X473))</f>
        <v/>
      </c>
      <c r="AR473" s="201" t="str">
        <f t="shared" si="170"/>
        <v/>
      </c>
      <c r="AS473" s="201" t="str">
        <f t="shared" si="171"/>
        <v/>
      </c>
      <c r="AT473" s="201" t="str">
        <f t="shared" si="172"/>
        <v/>
      </c>
    </row>
    <row r="474" spans="2:46" ht="15" customHeight="1" thickBot="1" x14ac:dyDescent="0.35">
      <c r="B474" s="202" t="str">
        <f t="shared" si="152"/>
        <v/>
      </c>
      <c r="C474" s="308" t="str">
        <f t="shared" si="153"/>
        <v/>
      </c>
      <c r="D474" s="27"/>
      <c r="E474" s="309" t="str">
        <f t="shared" si="154"/>
        <v/>
      </c>
      <c r="F474" s="9"/>
      <c r="G474" s="9"/>
      <c r="H474" s="310" t="str">
        <f t="shared" si="155"/>
        <v/>
      </c>
      <c r="I474" s="310" t="str">
        <f t="shared" si="156"/>
        <v xml:space="preserve">  </v>
      </c>
      <c r="J474" s="311" t="str">
        <f t="shared" si="157"/>
        <v/>
      </c>
      <c r="K474" s="312" t="str">
        <f t="shared" si="158"/>
        <v xml:space="preserve"> </v>
      </c>
      <c r="L474" s="312" t="str">
        <f t="shared" si="159"/>
        <v/>
      </c>
      <c r="M474" s="312" t="str">
        <f t="shared" si="160"/>
        <v/>
      </c>
      <c r="N474" s="313" t="str">
        <f t="shared" si="161"/>
        <v/>
      </c>
      <c r="O474" s="314" t="str">
        <f t="shared" si="162"/>
        <v/>
      </c>
      <c r="P474" s="315" t="str">
        <f t="shared" si="163"/>
        <v/>
      </c>
      <c r="Q474" s="316" t="str">
        <f t="shared" si="164"/>
        <v/>
      </c>
      <c r="R474" s="10" t="str">
        <f t="shared" si="165"/>
        <v/>
      </c>
      <c r="S474" s="310" t="str">
        <f t="shared" si="166"/>
        <v/>
      </c>
      <c r="T474" s="9"/>
      <c r="U474" s="8"/>
      <c r="V474" s="197" t="str">
        <f>IF(E474="","",ProjTvdAtBit(E474,F474,G474,H474,D474,W474,X474))</f>
        <v/>
      </c>
      <c r="W474" s="317" t="str">
        <f>IF(E474="","",ProjIncAtBit(F474,J474,C474,M474,AJ474,AK474,AI474,$U$13:$U$505))</f>
        <v/>
      </c>
      <c r="X474" s="412" t="str">
        <f>IF(E474="","",ProjAzmAtBit(F474,G474,J474,C474,M474,AJ474,AK474,N474,O474,AI474,$U$13:$U$505))</f>
        <v/>
      </c>
      <c r="Y474" s="569"/>
      <c r="Z474" s="571"/>
      <c r="AA474" s="478" t="str">
        <f t="shared" si="167"/>
        <v/>
      </c>
      <c r="AB474" s="479" t="str">
        <f t="shared" si="168"/>
        <v/>
      </c>
      <c r="AC474" s="466"/>
      <c r="AD474" s="471"/>
      <c r="AE474" s="473"/>
      <c r="AI474" s="201" t="str">
        <f>IF(E474="","",ProjRollingMotorOut($Q$13:Q474,$M$13:M474))</f>
        <v/>
      </c>
      <c r="AJ474" s="409">
        <f>IF(OR(E474="",D474=""),0,ProjSlideMetersBetween(E474,D474,$R$13:$R$505,$S$13:$S$505,$U$13:$U$505))</f>
        <v>0</v>
      </c>
      <c r="AK474" s="409" t="str">
        <f>IF(U474="","",ProjParseTF(U474))</f>
        <v/>
      </c>
      <c r="AL474" s="213" t="str">
        <f>IF(E474="","",ProjCumN(AL473,E473,F473,G473,E474,F474,G474,FALSE))</f>
        <v/>
      </c>
      <c r="AM474" s="304" t="str">
        <f>IF(E474="","",ProjCumE(AM473,E473,F473,G473,E474,F474,G474,FALSE))</f>
        <v/>
      </c>
      <c r="AN474" s="303" t="str">
        <f t="shared" si="169"/>
        <v/>
      </c>
      <c r="AO474" s="303" t="str">
        <f>IF(E474="","",ProjActiveTargetMdEx(D474,W474,V474,ProjTargets_MD,ProjTargets_INC,ProjTargets_AZM,ProjTargets_TVD,F474,H474))</f>
        <v/>
      </c>
      <c r="AP474" s="201" t="str">
        <f>IF(OR(E474="",E474&lt;$U$2),"",ProjBitN(E474,F474,G474,AL474,D474,W474,X474))</f>
        <v/>
      </c>
      <c r="AQ474" s="201" t="str">
        <f>IF(OR(E474="",E474&lt;$U$2),"",ProjBitE(E474,F474,G474,AM474,D474,W474,X474))</f>
        <v/>
      </c>
      <c r="AR474" s="201" t="str">
        <f t="shared" si="170"/>
        <v/>
      </c>
      <c r="AS474" s="201" t="str">
        <f t="shared" si="171"/>
        <v/>
      </c>
      <c r="AT474" s="201" t="str">
        <f t="shared" si="172"/>
        <v/>
      </c>
    </row>
    <row r="475" spans="2:46" ht="15" customHeight="1" thickBot="1" x14ac:dyDescent="0.35">
      <c r="B475" s="202" t="str">
        <f t="shared" si="152"/>
        <v/>
      </c>
      <c r="C475" s="308" t="str">
        <f t="shared" si="153"/>
        <v/>
      </c>
      <c r="D475" s="27"/>
      <c r="E475" s="309" t="str">
        <f t="shared" si="154"/>
        <v/>
      </c>
      <c r="F475" s="9"/>
      <c r="G475" s="9"/>
      <c r="H475" s="310" t="str">
        <f t="shared" si="155"/>
        <v/>
      </c>
      <c r="I475" s="310" t="str">
        <f t="shared" si="156"/>
        <v xml:space="preserve">  </v>
      </c>
      <c r="J475" s="311" t="str">
        <f t="shared" si="157"/>
        <v/>
      </c>
      <c r="K475" s="312" t="str">
        <f t="shared" si="158"/>
        <v xml:space="preserve"> </v>
      </c>
      <c r="L475" s="312" t="str">
        <f t="shared" si="159"/>
        <v/>
      </c>
      <c r="M475" s="312" t="str">
        <f t="shared" si="160"/>
        <v/>
      </c>
      <c r="N475" s="313" t="str">
        <f t="shared" si="161"/>
        <v/>
      </c>
      <c r="O475" s="314" t="str">
        <f t="shared" si="162"/>
        <v/>
      </c>
      <c r="P475" s="315" t="str">
        <f t="shared" si="163"/>
        <v/>
      </c>
      <c r="Q475" s="316" t="str">
        <f t="shared" si="164"/>
        <v/>
      </c>
      <c r="R475" s="10" t="str">
        <f t="shared" si="165"/>
        <v/>
      </c>
      <c r="S475" s="310" t="str">
        <f t="shared" si="166"/>
        <v/>
      </c>
      <c r="T475" s="9"/>
      <c r="U475" s="8"/>
      <c r="V475" s="197" t="str">
        <f>IF(E475="","",ProjTvdAtBit(E475,F475,G475,H475,D475,W475,X475))</f>
        <v/>
      </c>
      <c r="W475" s="317" t="str">
        <f>IF(E475="","",ProjIncAtBit(F475,J475,C475,M475,AJ475,AK475,AI475,$U$13:$U$505))</f>
        <v/>
      </c>
      <c r="X475" s="412" t="str">
        <f>IF(E475="","",ProjAzmAtBit(F475,G475,J475,C475,M475,AJ475,AK475,N475,O475,AI475,$U$13:$U$505))</f>
        <v/>
      </c>
      <c r="Y475" s="569"/>
      <c r="Z475" s="571"/>
      <c r="AA475" s="478" t="str">
        <f t="shared" si="167"/>
        <v/>
      </c>
      <c r="AB475" s="479" t="str">
        <f t="shared" si="168"/>
        <v/>
      </c>
      <c r="AC475" s="466"/>
      <c r="AD475" s="471"/>
      <c r="AE475" s="473"/>
      <c r="AI475" s="201" t="str">
        <f>IF(E475="","",ProjRollingMotorOut($Q$13:Q475,$M$13:M475))</f>
        <v/>
      </c>
      <c r="AJ475" s="409">
        <f>IF(OR(E475="",D475=""),0,ProjSlideMetersBetween(E475,D475,$R$13:$R$505,$S$13:$S$505,$U$13:$U$505))</f>
        <v>0</v>
      </c>
      <c r="AK475" s="409" t="str">
        <f>IF(U475="","",ProjParseTF(U475))</f>
        <v/>
      </c>
      <c r="AL475" s="213" t="str">
        <f>IF(E475="","",ProjCumN(AL474,E474,F474,G474,E475,F475,G475,FALSE))</f>
        <v/>
      </c>
      <c r="AM475" s="304" t="str">
        <f>IF(E475="","",ProjCumE(AM474,E474,F474,G474,E475,F475,G475,FALSE))</f>
        <v/>
      </c>
      <c r="AN475" s="303" t="str">
        <f t="shared" si="169"/>
        <v/>
      </c>
      <c r="AO475" s="303" t="str">
        <f>IF(E475="","",ProjActiveTargetMdEx(D475,W475,V475,ProjTargets_MD,ProjTargets_INC,ProjTargets_AZM,ProjTargets_TVD,F475,H475))</f>
        <v/>
      </c>
      <c r="AP475" s="201" t="str">
        <f>IF(OR(E475="",E475&lt;$U$2),"",ProjBitN(E475,F475,G475,AL475,D475,W475,X475))</f>
        <v/>
      </c>
      <c r="AQ475" s="201" t="str">
        <f>IF(OR(E475="",E475&lt;$U$2),"",ProjBitE(E475,F475,G475,AM475,D475,W475,X475))</f>
        <v/>
      </c>
      <c r="AR475" s="201" t="str">
        <f t="shared" si="170"/>
        <v/>
      </c>
      <c r="AS475" s="201" t="str">
        <f t="shared" si="171"/>
        <v/>
      </c>
      <c r="AT475" s="201" t="str">
        <f t="shared" si="172"/>
        <v/>
      </c>
    </row>
    <row r="476" spans="2:46" ht="15" customHeight="1" thickBot="1" x14ac:dyDescent="0.35">
      <c r="B476" s="202" t="str">
        <f t="shared" si="152"/>
        <v/>
      </c>
      <c r="C476" s="308" t="str">
        <f t="shared" si="153"/>
        <v/>
      </c>
      <c r="D476" s="27"/>
      <c r="E476" s="309" t="str">
        <f t="shared" si="154"/>
        <v/>
      </c>
      <c r="F476" s="9"/>
      <c r="G476" s="9"/>
      <c r="H476" s="310" t="str">
        <f t="shared" si="155"/>
        <v/>
      </c>
      <c r="I476" s="310" t="str">
        <f t="shared" si="156"/>
        <v xml:space="preserve">  </v>
      </c>
      <c r="J476" s="311" t="str">
        <f t="shared" si="157"/>
        <v/>
      </c>
      <c r="K476" s="312" t="str">
        <f t="shared" si="158"/>
        <v xml:space="preserve"> </v>
      </c>
      <c r="L476" s="312" t="str">
        <f t="shared" si="159"/>
        <v/>
      </c>
      <c r="M476" s="312" t="str">
        <f t="shared" si="160"/>
        <v/>
      </c>
      <c r="N476" s="313" t="str">
        <f t="shared" si="161"/>
        <v/>
      </c>
      <c r="O476" s="314" t="str">
        <f t="shared" si="162"/>
        <v/>
      </c>
      <c r="P476" s="315" t="str">
        <f t="shared" si="163"/>
        <v/>
      </c>
      <c r="Q476" s="316" t="str">
        <f t="shared" si="164"/>
        <v/>
      </c>
      <c r="R476" s="10" t="str">
        <f t="shared" si="165"/>
        <v/>
      </c>
      <c r="S476" s="310" t="str">
        <f t="shared" si="166"/>
        <v/>
      </c>
      <c r="T476" s="9"/>
      <c r="U476" s="8"/>
      <c r="V476" s="197" t="str">
        <f>IF(E476="","",ProjTvdAtBit(E476,F476,G476,H476,D476,W476,X476))</f>
        <v/>
      </c>
      <c r="W476" s="317" t="str">
        <f>IF(E476="","",ProjIncAtBit(F476,J476,C476,M476,AJ476,AK476,AI476,$U$13:$U$505))</f>
        <v/>
      </c>
      <c r="X476" s="412" t="str">
        <f>IF(E476="","",ProjAzmAtBit(F476,G476,J476,C476,M476,AJ476,AK476,N476,O476,AI476,$U$13:$U$505))</f>
        <v/>
      </c>
      <c r="Y476" s="569"/>
      <c r="Z476" s="571"/>
      <c r="AA476" s="478" t="str">
        <f t="shared" si="167"/>
        <v/>
      </c>
      <c r="AB476" s="479" t="str">
        <f t="shared" si="168"/>
        <v/>
      </c>
      <c r="AC476" s="466"/>
      <c r="AD476" s="471"/>
      <c r="AE476" s="473"/>
      <c r="AI476" s="201" t="str">
        <f>IF(E476="","",ProjRollingMotorOut($Q$13:Q476,$M$13:M476))</f>
        <v/>
      </c>
      <c r="AJ476" s="409">
        <f>IF(OR(E476="",D476=""),0,ProjSlideMetersBetween(E476,D476,$R$13:$R$505,$S$13:$S$505,$U$13:$U$505))</f>
        <v>0</v>
      </c>
      <c r="AK476" s="409" t="str">
        <f>IF(U476="","",ProjParseTF(U476))</f>
        <v/>
      </c>
      <c r="AL476" s="213" t="str">
        <f>IF(E476="","",ProjCumN(AL475,E475,F475,G475,E476,F476,G476,FALSE))</f>
        <v/>
      </c>
      <c r="AM476" s="304" t="str">
        <f>IF(E476="","",ProjCumE(AM475,E475,F475,G475,E476,F476,G476,FALSE))</f>
        <v/>
      </c>
      <c r="AN476" s="303" t="str">
        <f t="shared" si="169"/>
        <v/>
      </c>
      <c r="AO476" s="303" t="str">
        <f>IF(E476="","",ProjActiveTargetMdEx(D476,W476,V476,ProjTargets_MD,ProjTargets_INC,ProjTargets_AZM,ProjTargets_TVD,F476,H476))</f>
        <v/>
      </c>
      <c r="AP476" s="201" t="str">
        <f>IF(OR(E476="",E476&lt;$U$2),"",ProjBitN(E476,F476,G476,AL476,D476,W476,X476))</f>
        <v/>
      </c>
      <c r="AQ476" s="201" t="str">
        <f>IF(OR(E476="",E476&lt;$U$2),"",ProjBitE(E476,F476,G476,AM476,D476,W476,X476))</f>
        <v/>
      </c>
      <c r="AR476" s="201" t="str">
        <f t="shared" si="170"/>
        <v/>
      </c>
      <c r="AS476" s="201" t="str">
        <f t="shared" si="171"/>
        <v/>
      </c>
      <c r="AT476" s="201" t="str">
        <f t="shared" si="172"/>
        <v/>
      </c>
    </row>
    <row r="477" spans="2:46" ht="15" customHeight="1" thickBot="1" x14ac:dyDescent="0.35">
      <c r="B477" s="202" t="str">
        <f t="shared" si="152"/>
        <v/>
      </c>
      <c r="C477" s="308" t="str">
        <f t="shared" si="153"/>
        <v/>
      </c>
      <c r="D477" s="27"/>
      <c r="E477" s="309" t="str">
        <f t="shared" si="154"/>
        <v/>
      </c>
      <c r="F477" s="9"/>
      <c r="G477" s="9"/>
      <c r="H477" s="310" t="str">
        <f t="shared" si="155"/>
        <v/>
      </c>
      <c r="I477" s="310" t="str">
        <f t="shared" si="156"/>
        <v xml:space="preserve">  </v>
      </c>
      <c r="J477" s="311" t="str">
        <f t="shared" si="157"/>
        <v/>
      </c>
      <c r="K477" s="312" t="str">
        <f t="shared" si="158"/>
        <v xml:space="preserve"> </v>
      </c>
      <c r="L477" s="312" t="str">
        <f t="shared" si="159"/>
        <v/>
      </c>
      <c r="M477" s="312" t="str">
        <f t="shared" si="160"/>
        <v/>
      </c>
      <c r="N477" s="313" t="str">
        <f t="shared" si="161"/>
        <v/>
      </c>
      <c r="O477" s="314" t="str">
        <f t="shared" si="162"/>
        <v/>
      </c>
      <c r="P477" s="315" t="str">
        <f t="shared" si="163"/>
        <v/>
      </c>
      <c r="Q477" s="316" t="str">
        <f t="shared" si="164"/>
        <v/>
      </c>
      <c r="R477" s="10" t="str">
        <f t="shared" si="165"/>
        <v/>
      </c>
      <c r="S477" s="310" t="str">
        <f t="shared" si="166"/>
        <v/>
      </c>
      <c r="T477" s="9"/>
      <c r="U477" s="8"/>
      <c r="V477" s="197" t="str">
        <f>IF(E477="","",ProjTvdAtBit(E477,F477,G477,H477,D477,W477,X477))</f>
        <v/>
      </c>
      <c r="W477" s="317" t="str">
        <f>IF(E477="","",ProjIncAtBit(F477,J477,C477,M477,AJ477,AK477,AI477,$U$13:$U$505))</f>
        <v/>
      </c>
      <c r="X477" s="412" t="str">
        <f>IF(E477="","",ProjAzmAtBit(F477,G477,J477,C477,M477,AJ477,AK477,N477,O477,AI477,$U$13:$U$505))</f>
        <v/>
      </c>
      <c r="Y477" s="569"/>
      <c r="Z477" s="571"/>
      <c r="AA477" s="478" t="str">
        <f t="shared" si="167"/>
        <v/>
      </c>
      <c r="AB477" s="479" t="str">
        <f t="shared" si="168"/>
        <v/>
      </c>
      <c r="AC477" s="466"/>
      <c r="AD477" s="471"/>
      <c r="AE477" s="473"/>
      <c r="AI477" s="201" t="str">
        <f>IF(E477="","",ProjRollingMotorOut($Q$13:Q477,$M$13:M477))</f>
        <v/>
      </c>
      <c r="AJ477" s="409">
        <f>IF(OR(E477="",D477=""),0,ProjSlideMetersBetween(E477,D477,$R$13:$R$505,$S$13:$S$505,$U$13:$U$505))</f>
        <v>0</v>
      </c>
      <c r="AK477" s="409" t="str">
        <f>IF(U477="","",ProjParseTF(U477))</f>
        <v/>
      </c>
      <c r="AL477" s="213" t="str">
        <f>IF(E477="","",ProjCumN(AL476,E476,F476,G476,E477,F477,G477,FALSE))</f>
        <v/>
      </c>
      <c r="AM477" s="304" t="str">
        <f>IF(E477="","",ProjCumE(AM476,E476,F476,G476,E477,F477,G477,FALSE))</f>
        <v/>
      </c>
      <c r="AN477" s="303" t="str">
        <f t="shared" si="169"/>
        <v/>
      </c>
      <c r="AO477" s="303" t="str">
        <f>IF(E477="","",ProjActiveTargetMdEx(D477,W477,V477,ProjTargets_MD,ProjTargets_INC,ProjTargets_AZM,ProjTargets_TVD,F477,H477))</f>
        <v/>
      </c>
      <c r="AP477" s="201" t="str">
        <f>IF(OR(E477="",E477&lt;$U$2),"",ProjBitN(E477,F477,G477,AL477,D477,W477,X477))</f>
        <v/>
      </c>
      <c r="AQ477" s="201" t="str">
        <f>IF(OR(E477="",E477&lt;$U$2),"",ProjBitE(E477,F477,G477,AM477,D477,W477,X477))</f>
        <v/>
      </c>
      <c r="AR477" s="201" t="str">
        <f t="shared" si="170"/>
        <v/>
      </c>
      <c r="AS477" s="201" t="str">
        <f t="shared" si="171"/>
        <v/>
      </c>
      <c r="AT477" s="201" t="str">
        <f t="shared" si="172"/>
        <v/>
      </c>
    </row>
    <row r="478" spans="2:46" ht="15" customHeight="1" thickBot="1" x14ac:dyDescent="0.35">
      <c r="B478" s="202" t="str">
        <f t="shared" si="152"/>
        <v/>
      </c>
      <c r="C478" s="308" t="str">
        <f t="shared" si="153"/>
        <v/>
      </c>
      <c r="D478" s="27"/>
      <c r="E478" s="309" t="str">
        <f t="shared" si="154"/>
        <v/>
      </c>
      <c r="F478" s="9"/>
      <c r="G478" s="9"/>
      <c r="H478" s="310" t="str">
        <f t="shared" si="155"/>
        <v/>
      </c>
      <c r="I478" s="310" t="str">
        <f t="shared" si="156"/>
        <v xml:space="preserve">  </v>
      </c>
      <c r="J478" s="311" t="str">
        <f t="shared" si="157"/>
        <v/>
      </c>
      <c r="K478" s="312" t="str">
        <f t="shared" si="158"/>
        <v xml:space="preserve"> </v>
      </c>
      <c r="L478" s="312" t="str">
        <f t="shared" si="159"/>
        <v/>
      </c>
      <c r="M478" s="312" t="str">
        <f t="shared" si="160"/>
        <v/>
      </c>
      <c r="N478" s="313" t="str">
        <f t="shared" si="161"/>
        <v/>
      </c>
      <c r="O478" s="314" t="str">
        <f t="shared" si="162"/>
        <v/>
      </c>
      <c r="P478" s="315" t="str">
        <f t="shared" si="163"/>
        <v/>
      </c>
      <c r="Q478" s="316" t="str">
        <f t="shared" si="164"/>
        <v/>
      </c>
      <c r="R478" s="10" t="str">
        <f t="shared" si="165"/>
        <v/>
      </c>
      <c r="S478" s="310" t="str">
        <f t="shared" si="166"/>
        <v/>
      </c>
      <c r="T478" s="9"/>
      <c r="U478" s="8"/>
      <c r="V478" s="197" t="str">
        <f>IF(E478="","",ProjTvdAtBit(E478,F478,G478,H478,D478,W478,X478))</f>
        <v/>
      </c>
      <c r="W478" s="317" t="str">
        <f>IF(E478="","",ProjIncAtBit(F478,J478,C478,M478,AJ478,AK478,AI478,$U$13:$U$505))</f>
        <v/>
      </c>
      <c r="X478" s="412" t="str">
        <f>IF(E478="","",ProjAzmAtBit(F478,G478,J478,C478,M478,AJ478,AK478,N478,O478,AI478,$U$13:$U$505))</f>
        <v/>
      </c>
      <c r="Y478" s="569"/>
      <c r="Z478" s="571"/>
      <c r="AA478" s="478" t="str">
        <f t="shared" si="167"/>
        <v/>
      </c>
      <c r="AB478" s="479" t="str">
        <f t="shared" si="168"/>
        <v/>
      </c>
      <c r="AC478" s="466"/>
      <c r="AD478" s="471"/>
      <c r="AE478" s="473"/>
      <c r="AI478" s="201" t="str">
        <f>IF(E478="","",ProjRollingMotorOut($Q$13:Q478,$M$13:M478))</f>
        <v/>
      </c>
      <c r="AJ478" s="409">
        <f>IF(OR(E478="",D478=""),0,ProjSlideMetersBetween(E478,D478,$R$13:$R$505,$S$13:$S$505,$U$13:$U$505))</f>
        <v>0</v>
      </c>
      <c r="AK478" s="409" t="str">
        <f>IF(U478="","",ProjParseTF(U478))</f>
        <v/>
      </c>
      <c r="AL478" s="213" t="str">
        <f>IF(E478="","",ProjCumN(AL477,E477,F477,G477,E478,F478,G478,FALSE))</f>
        <v/>
      </c>
      <c r="AM478" s="304" t="str">
        <f>IF(E478="","",ProjCumE(AM477,E477,F477,G477,E478,F478,G478,FALSE))</f>
        <v/>
      </c>
      <c r="AN478" s="303" t="str">
        <f t="shared" si="169"/>
        <v/>
      </c>
      <c r="AO478" s="303" t="str">
        <f>IF(E478="","",ProjActiveTargetMdEx(D478,W478,V478,ProjTargets_MD,ProjTargets_INC,ProjTargets_AZM,ProjTargets_TVD,F478,H478))</f>
        <v/>
      </c>
      <c r="AP478" s="201" t="str">
        <f>IF(OR(E478="",E478&lt;$U$2),"",ProjBitN(E478,F478,G478,AL478,D478,W478,X478))</f>
        <v/>
      </c>
      <c r="AQ478" s="201" t="str">
        <f>IF(OR(E478="",E478&lt;$U$2),"",ProjBitE(E478,F478,G478,AM478,D478,W478,X478))</f>
        <v/>
      </c>
      <c r="AR478" s="201" t="str">
        <f t="shared" si="170"/>
        <v/>
      </c>
      <c r="AS478" s="201" t="str">
        <f t="shared" si="171"/>
        <v/>
      </c>
      <c r="AT478" s="201" t="str">
        <f t="shared" si="172"/>
        <v/>
      </c>
    </row>
    <row r="479" spans="2:46" ht="15" customHeight="1" thickBot="1" x14ac:dyDescent="0.35">
      <c r="B479" s="202" t="str">
        <f t="shared" si="152"/>
        <v/>
      </c>
      <c r="C479" s="308" t="str">
        <f t="shared" si="153"/>
        <v/>
      </c>
      <c r="D479" s="27"/>
      <c r="E479" s="309" t="str">
        <f t="shared" si="154"/>
        <v/>
      </c>
      <c r="F479" s="9"/>
      <c r="G479" s="9"/>
      <c r="H479" s="310" t="str">
        <f t="shared" si="155"/>
        <v/>
      </c>
      <c r="I479" s="310" t="str">
        <f t="shared" si="156"/>
        <v xml:space="preserve">  </v>
      </c>
      <c r="J479" s="311" t="str">
        <f t="shared" si="157"/>
        <v/>
      </c>
      <c r="K479" s="312" t="str">
        <f t="shared" si="158"/>
        <v xml:space="preserve"> </v>
      </c>
      <c r="L479" s="312" t="str">
        <f t="shared" si="159"/>
        <v/>
      </c>
      <c r="M479" s="312" t="str">
        <f t="shared" si="160"/>
        <v/>
      </c>
      <c r="N479" s="313" t="str">
        <f t="shared" si="161"/>
        <v/>
      </c>
      <c r="O479" s="314" t="str">
        <f t="shared" si="162"/>
        <v/>
      </c>
      <c r="P479" s="315" t="str">
        <f t="shared" si="163"/>
        <v/>
      </c>
      <c r="Q479" s="316" t="str">
        <f t="shared" si="164"/>
        <v/>
      </c>
      <c r="R479" s="10" t="str">
        <f t="shared" si="165"/>
        <v/>
      </c>
      <c r="S479" s="310" t="str">
        <f t="shared" si="166"/>
        <v/>
      </c>
      <c r="T479" s="9"/>
      <c r="U479" s="8"/>
      <c r="V479" s="197" t="str">
        <f>IF(E479="","",ProjTvdAtBit(E479,F479,G479,H479,D479,W479,X479))</f>
        <v/>
      </c>
      <c r="W479" s="317" t="str">
        <f>IF(E479="","",ProjIncAtBit(F479,J479,C479,M479,AJ479,AK479,AI479,$U$13:$U$505))</f>
        <v/>
      </c>
      <c r="X479" s="412" t="str">
        <f>IF(E479="","",ProjAzmAtBit(F479,G479,J479,C479,M479,AJ479,AK479,N479,O479,AI479,$U$13:$U$505))</f>
        <v/>
      </c>
      <c r="Y479" s="569"/>
      <c r="Z479" s="571"/>
      <c r="AA479" s="478" t="str">
        <f t="shared" si="167"/>
        <v/>
      </c>
      <c r="AB479" s="479" t="str">
        <f t="shared" si="168"/>
        <v/>
      </c>
      <c r="AC479" s="466"/>
      <c r="AD479" s="471"/>
      <c r="AE479" s="473"/>
      <c r="AI479" s="201" t="str">
        <f>IF(E479="","",ProjRollingMotorOut($Q$13:Q479,$M$13:M479))</f>
        <v/>
      </c>
      <c r="AJ479" s="409">
        <f>IF(OR(E479="",D479=""),0,ProjSlideMetersBetween(E479,D479,$R$13:$R$505,$S$13:$S$505,$U$13:$U$505))</f>
        <v>0</v>
      </c>
      <c r="AK479" s="409" t="str">
        <f>IF(U479="","",ProjParseTF(U479))</f>
        <v/>
      </c>
      <c r="AL479" s="213" t="str">
        <f>IF(E479="","",ProjCumN(AL478,E478,F478,G478,E479,F479,G479,FALSE))</f>
        <v/>
      </c>
      <c r="AM479" s="304" t="str">
        <f>IF(E479="","",ProjCumE(AM478,E478,F478,G478,E479,F479,G479,FALSE))</f>
        <v/>
      </c>
      <c r="AN479" s="303" t="str">
        <f t="shared" si="169"/>
        <v/>
      </c>
      <c r="AO479" s="303" t="str">
        <f>IF(E479="","",ProjActiveTargetMdEx(D479,W479,V479,ProjTargets_MD,ProjTargets_INC,ProjTargets_AZM,ProjTargets_TVD,F479,H479))</f>
        <v/>
      </c>
      <c r="AP479" s="201" t="str">
        <f>IF(OR(E479="",E479&lt;$U$2),"",ProjBitN(E479,F479,G479,AL479,D479,W479,X479))</f>
        <v/>
      </c>
      <c r="AQ479" s="201" t="str">
        <f>IF(OR(E479="",E479&lt;$U$2),"",ProjBitE(E479,F479,G479,AM479,D479,W479,X479))</f>
        <v/>
      </c>
      <c r="AR479" s="201" t="str">
        <f t="shared" si="170"/>
        <v/>
      </c>
      <c r="AS479" s="201" t="str">
        <f t="shared" si="171"/>
        <v/>
      </c>
      <c r="AT479" s="201" t="str">
        <f t="shared" si="172"/>
        <v/>
      </c>
    </row>
    <row r="480" spans="2:46" ht="15" customHeight="1" thickBot="1" x14ac:dyDescent="0.35">
      <c r="B480" s="202" t="str">
        <f t="shared" si="152"/>
        <v/>
      </c>
      <c r="C480" s="308" t="str">
        <f t="shared" si="153"/>
        <v/>
      </c>
      <c r="D480" s="27"/>
      <c r="E480" s="309" t="str">
        <f t="shared" si="154"/>
        <v/>
      </c>
      <c r="F480" s="9"/>
      <c r="G480" s="9"/>
      <c r="H480" s="310" t="str">
        <f t="shared" si="155"/>
        <v/>
      </c>
      <c r="I480" s="310" t="str">
        <f t="shared" si="156"/>
        <v xml:space="preserve">  </v>
      </c>
      <c r="J480" s="311" t="str">
        <f t="shared" si="157"/>
        <v/>
      </c>
      <c r="K480" s="312" t="str">
        <f t="shared" si="158"/>
        <v xml:space="preserve"> </v>
      </c>
      <c r="L480" s="312" t="str">
        <f t="shared" si="159"/>
        <v/>
      </c>
      <c r="M480" s="312" t="str">
        <f t="shared" si="160"/>
        <v/>
      </c>
      <c r="N480" s="313" t="str">
        <f t="shared" si="161"/>
        <v/>
      </c>
      <c r="O480" s="314" t="str">
        <f t="shared" si="162"/>
        <v/>
      </c>
      <c r="P480" s="315" t="str">
        <f t="shared" si="163"/>
        <v/>
      </c>
      <c r="Q480" s="316" t="str">
        <f t="shared" si="164"/>
        <v/>
      </c>
      <c r="R480" s="10" t="str">
        <f t="shared" si="165"/>
        <v/>
      </c>
      <c r="S480" s="310" t="str">
        <f t="shared" si="166"/>
        <v/>
      </c>
      <c r="T480" s="9"/>
      <c r="U480" s="8"/>
      <c r="V480" s="197" t="str">
        <f>IF(E480="","",ProjTvdAtBit(E480,F480,G480,H480,D480,W480,X480))</f>
        <v/>
      </c>
      <c r="W480" s="317" t="str">
        <f>IF(E480="","",ProjIncAtBit(F480,J480,C480,M480,AJ480,AK480,AI480,$U$13:$U$505))</f>
        <v/>
      </c>
      <c r="X480" s="412" t="str">
        <f>IF(E480="","",ProjAzmAtBit(F480,G480,J480,C480,M480,AJ480,AK480,N480,O480,AI480,$U$13:$U$505))</f>
        <v/>
      </c>
      <c r="Y480" s="569"/>
      <c r="Z480" s="571"/>
      <c r="AA480" s="478" t="str">
        <f t="shared" si="167"/>
        <v/>
      </c>
      <c r="AB480" s="479" t="str">
        <f t="shared" si="168"/>
        <v/>
      </c>
      <c r="AC480" s="466"/>
      <c r="AD480" s="471"/>
      <c r="AE480" s="473"/>
      <c r="AI480" s="201" t="str">
        <f>IF(E480="","",ProjRollingMotorOut($Q$13:Q480,$M$13:M480))</f>
        <v/>
      </c>
      <c r="AJ480" s="409">
        <f>IF(OR(E480="",D480=""),0,ProjSlideMetersBetween(E480,D480,$R$13:$R$505,$S$13:$S$505,$U$13:$U$505))</f>
        <v>0</v>
      </c>
      <c r="AK480" s="409" t="str">
        <f>IF(U480="","",ProjParseTF(U480))</f>
        <v/>
      </c>
      <c r="AL480" s="213" t="str">
        <f>IF(E480="","",ProjCumN(AL479,E479,F479,G479,E480,F480,G480,FALSE))</f>
        <v/>
      </c>
      <c r="AM480" s="304" t="str">
        <f>IF(E480="","",ProjCumE(AM479,E479,F479,G479,E480,F480,G480,FALSE))</f>
        <v/>
      </c>
      <c r="AN480" s="303" t="str">
        <f t="shared" si="169"/>
        <v/>
      </c>
      <c r="AO480" s="303" t="str">
        <f>IF(E480="","",ProjActiveTargetMdEx(D480,W480,V480,ProjTargets_MD,ProjTargets_INC,ProjTargets_AZM,ProjTargets_TVD,F480,H480))</f>
        <v/>
      </c>
      <c r="AP480" s="201" t="str">
        <f>IF(OR(E480="",E480&lt;$U$2),"",ProjBitN(E480,F480,G480,AL480,D480,W480,X480))</f>
        <v/>
      </c>
      <c r="AQ480" s="201" t="str">
        <f>IF(OR(E480="",E480&lt;$U$2),"",ProjBitE(E480,F480,G480,AM480,D480,W480,X480))</f>
        <v/>
      </c>
      <c r="AR480" s="201" t="str">
        <f t="shared" si="170"/>
        <v/>
      </c>
      <c r="AS480" s="201" t="str">
        <f t="shared" si="171"/>
        <v/>
      </c>
      <c r="AT480" s="201" t="str">
        <f t="shared" si="172"/>
        <v/>
      </c>
    </row>
    <row r="481" spans="2:46" ht="15" customHeight="1" thickBot="1" x14ac:dyDescent="0.35">
      <c r="B481" s="202" t="str">
        <f t="shared" si="152"/>
        <v/>
      </c>
      <c r="C481" s="308" t="str">
        <f t="shared" si="153"/>
        <v/>
      </c>
      <c r="D481" s="27"/>
      <c r="E481" s="309" t="str">
        <f t="shared" si="154"/>
        <v/>
      </c>
      <c r="F481" s="9"/>
      <c r="G481" s="9"/>
      <c r="H481" s="310" t="str">
        <f t="shared" si="155"/>
        <v/>
      </c>
      <c r="I481" s="310" t="str">
        <f t="shared" si="156"/>
        <v xml:space="preserve">  </v>
      </c>
      <c r="J481" s="311" t="str">
        <f t="shared" si="157"/>
        <v/>
      </c>
      <c r="K481" s="312" t="str">
        <f t="shared" si="158"/>
        <v xml:space="preserve"> </v>
      </c>
      <c r="L481" s="312" t="str">
        <f t="shared" si="159"/>
        <v/>
      </c>
      <c r="M481" s="312" t="str">
        <f t="shared" si="160"/>
        <v/>
      </c>
      <c r="N481" s="313" t="str">
        <f t="shared" si="161"/>
        <v/>
      </c>
      <c r="O481" s="314" t="str">
        <f t="shared" si="162"/>
        <v/>
      </c>
      <c r="P481" s="315" t="str">
        <f t="shared" si="163"/>
        <v/>
      </c>
      <c r="Q481" s="316" t="str">
        <f t="shared" si="164"/>
        <v/>
      </c>
      <c r="R481" s="10" t="str">
        <f t="shared" si="165"/>
        <v/>
      </c>
      <c r="S481" s="310" t="str">
        <f t="shared" si="166"/>
        <v/>
      </c>
      <c r="T481" s="9"/>
      <c r="U481" s="8"/>
      <c r="V481" s="197" t="str">
        <f>IF(E481="","",ProjTvdAtBit(E481,F481,G481,H481,D481,W481,X481))</f>
        <v/>
      </c>
      <c r="W481" s="317" t="str">
        <f>IF(E481="","",ProjIncAtBit(F481,J481,C481,M481,AJ481,AK481,AI481,$U$13:$U$505))</f>
        <v/>
      </c>
      <c r="X481" s="412" t="str">
        <f>IF(E481="","",ProjAzmAtBit(F481,G481,J481,C481,M481,AJ481,AK481,N481,O481,AI481,$U$13:$U$505))</f>
        <v/>
      </c>
      <c r="Y481" s="569"/>
      <c r="Z481" s="571"/>
      <c r="AA481" s="478" t="str">
        <f t="shared" si="167"/>
        <v/>
      </c>
      <c r="AB481" s="479" t="str">
        <f t="shared" si="168"/>
        <v/>
      </c>
      <c r="AC481" s="466"/>
      <c r="AD481" s="471"/>
      <c r="AE481" s="473"/>
      <c r="AI481" s="201" t="str">
        <f>IF(E481="","",ProjRollingMotorOut($Q$13:Q481,$M$13:M481))</f>
        <v/>
      </c>
      <c r="AJ481" s="409">
        <f>IF(OR(E481="",D481=""),0,ProjSlideMetersBetween(E481,D481,$R$13:$R$505,$S$13:$S$505,$U$13:$U$505))</f>
        <v>0</v>
      </c>
      <c r="AK481" s="409" t="str">
        <f>IF(U481="","",ProjParseTF(U481))</f>
        <v/>
      </c>
      <c r="AL481" s="213" t="str">
        <f>IF(E481="","",ProjCumN(AL480,E480,F480,G480,E481,F481,G481,FALSE))</f>
        <v/>
      </c>
      <c r="AM481" s="304" t="str">
        <f>IF(E481="","",ProjCumE(AM480,E480,F480,G480,E481,F481,G481,FALSE))</f>
        <v/>
      </c>
      <c r="AN481" s="303" t="str">
        <f t="shared" si="169"/>
        <v/>
      </c>
      <c r="AO481" s="303" t="str">
        <f>IF(E481="","",ProjActiveTargetMdEx(D481,W481,V481,ProjTargets_MD,ProjTargets_INC,ProjTargets_AZM,ProjTargets_TVD,F481,H481))</f>
        <v/>
      </c>
      <c r="AP481" s="201" t="str">
        <f>IF(OR(E481="",E481&lt;$U$2),"",ProjBitN(E481,F481,G481,AL481,D481,W481,X481))</f>
        <v/>
      </c>
      <c r="AQ481" s="201" t="str">
        <f>IF(OR(E481="",E481&lt;$U$2),"",ProjBitE(E481,F481,G481,AM481,D481,W481,X481))</f>
        <v/>
      </c>
      <c r="AR481" s="201" t="str">
        <f t="shared" si="170"/>
        <v/>
      </c>
      <c r="AS481" s="201" t="str">
        <f t="shared" si="171"/>
        <v/>
      </c>
      <c r="AT481" s="201" t="str">
        <f t="shared" si="172"/>
        <v/>
      </c>
    </row>
    <row r="482" spans="2:46" ht="15" customHeight="1" thickBot="1" x14ac:dyDescent="0.35">
      <c r="B482" s="202" t="str">
        <f t="shared" si="152"/>
        <v/>
      </c>
      <c r="C482" s="308" t="str">
        <f t="shared" si="153"/>
        <v/>
      </c>
      <c r="D482" s="27"/>
      <c r="E482" s="309" t="str">
        <f t="shared" si="154"/>
        <v/>
      </c>
      <c r="F482" s="9"/>
      <c r="G482" s="9"/>
      <c r="H482" s="310" t="str">
        <f t="shared" si="155"/>
        <v/>
      </c>
      <c r="I482" s="310" t="str">
        <f t="shared" si="156"/>
        <v xml:space="preserve">  </v>
      </c>
      <c r="J482" s="311" t="str">
        <f t="shared" si="157"/>
        <v/>
      </c>
      <c r="K482" s="312" t="str">
        <f t="shared" si="158"/>
        <v xml:space="preserve"> </v>
      </c>
      <c r="L482" s="312" t="str">
        <f t="shared" si="159"/>
        <v/>
      </c>
      <c r="M482" s="312" t="str">
        <f t="shared" si="160"/>
        <v/>
      </c>
      <c r="N482" s="313" t="str">
        <f t="shared" si="161"/>
        <v/>
      </c>
      <c r="O482" s="314" t="str">
        <f t="shared" si="162"/>
        <v/>
      </c>
      <c r="P482" s="315" t="str">
        <f t="shared" si="163"/>
        <v/>
      </c>
      <c r="Q482" s="316" t="str">
        <f t="shared" si="164"/>
        <v/>
      </c>
      <c r="R482" s="10" t="str">
        <f t="shared" si="165"/>
        <v/>
      </c>
      <c r="S482" s="310" t="str">
        <f t="shared" si="166"/>
        <v/>
      </c>
      <c r="T482" s="9"/>
      <c r="U482" s="8"/>
      <c r="V482" s="197" t="str">
        <f>IF(E482="","",ProjTvdAtBit(E482,F482,G482,H482,D482,W482,X482))</f>
        <v/>
      </c>
      <c r="W482" s="317" t="str">
        <f>IF(E482="","",ProjIncAtBit(F482,J482,C482,M482,AJ482,AK482,AI482,$U$13:$U$505))</f>
        <v/>
      </c>
      <c r="X482" s="412" t="str">
        <f>IF(E482="","",ProjAzmAtBit(F482,G482,J482,C482,M482,AJ482,AK482,N482,O482,AI482,$U$13:$U$505))</f>
        <v/>
      </c>
      <c r="Y482" s="569"/>
      <c r="Z482" s="571"/>
      <c r="AA482" s="478" t="str">
        <f t="shared" si="167"/>
        <v/>
      </c>
      <c r="AB482" s="479" t="str">
        <f t="shared" si="168"/>
        <v/>
      </c>
      <c r="AC482" s="466"/>
      <c r="AD482" s="471"/>
      <c r="AE482" s="473"/>
      <c r="AI482" s="201" t="str">
        <f>IF(E482="","",ProjRollingMotorOut($Q$13:Q482,$M$13:M482))</f>
        <v/>
      </c>
      <c r="AJ482" s="409">
        <f>IF(OR(E482="",D482=""),0,ProjSlideMetersBetween(E482,D482,$R$13:$R$505,$S$13:$S$505,$U$13:$U$505))</f>
        <v>0</v>
      </c>
      <c r="AK482" s="409" t="str">
        <f>IF(U482="","",ProjParseTF(U482))</f>
        <v/>
      </c>
      <c r="AL482" s="213" t="str">
        <f>IF(E482="","",ProjCumN(AL481,E481,F481,G481,E482,F482,G482,FALSE))</f>
        <v/>
      </c>
      <c r="AM482" s="304" t="str">
        <f>IF(E482="","",ProjCumE(AM481,E481,F481,G481,E482,F482,G482,FALSE))</f>
        <v/>
      </c>
      <c r="AN482" s="303" t="str">
        <f t="shared" si="169"/>
        <v/>
      </c>
      <c r="AO482" s="303" t="str">
        <f>IF(E482="","",ProjActiveTargetMdEx(D482,W482,V482,ProjTargets_MD,ProjTargets_INC,ProjTargets_AZM,ProjTargets_TVD,F482,H482))</f>
        <v/>
      </c>
      <c r="AP482" s="201" t="str">
        <f>IF(OR(E482="",E482&lt;$U$2),"",ProjBitN(E482,F482,G482,AL482,D482,W482,X482))</f>
        <v/>
      </c>
      <c r="AQ482" s="201" t="str">
        <f>IF(OR(E482="",E482&lt;$U$2),"",ProjBitE(E482,F482,G482,AM482,D482,W482,X482))</f>
        <v/>
      </c>
      <c r="AR482" s="201" t="str">
        <f t="shared" si="170"/>
        <v/>
      </c>
      <c r="AS482" s="201" t="str">
        <f t="shared" si="171"/>
        <v/>
      </c>
      <c r="AT482" s="201" t="str">
        <f t="shared" si="172"/>
        <v/>
      </c>
    </row>
    <row r="483" spans="2:46" ht="15" customHeight="1" thickBot="1" x14ac:dyDescent="0.35">
      <c r="B483" s="202" t="str">
        <f t="shared" si="152"/>
        <v/>
      </c>
      <c r="C483" s="308" t="str">
        <f t="shared" si="153"/>
        <v/>
      </c>
      <c r="D483" s="27"/>
      <c r="E483" s="309" t="str">
        <f t="shared" si="154"/>
        <v/>
      </c>
      <c r="F483" s="9"/>
      <c r="G483" s="9"/>
      <c r="H483" s="310" t="str">
        <f t="shared" si="155"/>
        <v/>
      </c>
      <c r="I483" s="310" t="str">
        <f t="shared" si="156"/>
        <v xml:space="preserve">  </v>
      </c>
      <c r="J483" s="311" t="str">
        <f t="shared" si="157"/>
        <v/>
      </c>
      <c r="K483" s="312" t="str">
        <f t="shared" si="158"/>
        <v xml:space="preserve"> </v>
      </c>
      <c r="L483" s="312" t="str">
        <f t="shared" si="159"/>
        <v/>
      </c>
      <c r="M483" s="312" t="str">
        <f t="shared" si="160"/>
        <v/>
      </c>
      <c r="N483" s="313" t="str">
        <f t="shared" si="161"/>
        <v/>
      </c>
      <c r="O483" s="314" t="str">
        <f t="shared" si="162"/>
        <v/>
      </c>
      <c r="P483" s="315" t="str">
        <f t="shared" si="163"/>
        <v/>
      </c>
      <c r="Q483" s="316" t="str">
        <f t="shared" si="164"/>
        <v/>
      </c>
      <c r="R483" s="10" t="str">
        <f t="shared" si="165"/>
        <v/>
      </c>
      <c r="S483" s="310" t="str">
        <f t="shared" si="166"/>
        <v/>
      </c>
      <c r="T483" s="9"/>
      <c r="U483" s="8"/>
      <c r="V483" s="197" t="str">
        <f>IF(E483="","",ProjTvdAtBit(E483,F483,G483,H483,D483,W483,X483))</f>
        <v/>
      </c>
      <c r="W483" s="317" t="str">
        <f>IF(E483="","",ProjIncAtBit(F483,J483,C483,M483,AJ483,AK483,AI483,$U$13:$U$505))</f>
        <v/>
      </c>
      <c r="X483" s="412" t="str">
        <f>IF(E483="","",ProjAzmAtBit(F483,G483,J483,C483,M483,AJ483,AK483,N483,O483,AI483,$U$13:$U$505))</f>
        <v/>
      </c>
      <c r="Y483" s="569"/>
      <c r="Z483" s="571"/>
      <c r="AA483" s="478" t="str">
        <f t="shared" si="167"/>
        <v/>
      </c>
      <c r="AB483" s="479" t="str">
        <f t="shared" si="168"/>
        <v/>
      </c>
      <c r="AC483" s="466"/>
      <c r="AD483" s="471"/>
      <c r="AE483" s="473"/>
      <c r="AI483" s="201" t="str">
        <f>IF(E483="","",ProjRollingMotorOut($Q$13:Q483,$M$13:M483))</f>
        <v/>
      </c>
      <c r="AJ483" s="409">
        <f>IF(OR(E483="",D483=""),0,ProjSlideMetersBetween(E483,D483,$R$13:$R$505,$S$13:$S$505,$U$13:$U$505))</f>
        <v>0</v>
      </c>
      <c r="AK483" s="409" t="str">
        <f>IF(U483="","",ProjParseTF(U483))</f>
        <v/>
      </c>
      <c r="AL483" s="213" t="str">
        <f>IF(E483="","",ProjCumN(AL482,E482,F482,G482,E483,F483,G483,FALSE))</f>
        <v/>
      </c>
      <c r="AM483" s="304" t="str">
        <f>IF(E483="","",ProjCumE(AM482,E482,F482,G482,E483,F483,G483,FALSE))</f>
        <v/>
      </c>
      <c r="AN483" s="303" t="str">
        <f t="shared" si="169"/>
        <v/>
      </c>
      <c r="AO483" s="303" t="str">
        <f>IF(E483="","",ProjActiveTargetMdEx(D483,W483,V483,ProjTargets_MD,ProjTargets_INC,ProjTargets_AZM,ProjTargets_TVD,F483,H483))</f>
        <v/>
      </c>
      <c r="AP483" s="201" t="str">
        <f>IF(OR(E483="",E483&lt;$U$2),"",ProjBitN(E483,F483,G483,AL483,D483,W483,X483))</f>
        <v/>
      </c>
      <c r="AQ483" s="201" t="str">
        <f>IF(OR(E483="",E483&lt;$U$2),"",ProjBitE(E483,F483,G483,AM483,D483,W483,X483))</f>
        <v/>
      </c>
      <c r="AR483" s="201" t="str">
        <f t="shared" si="170"/>
        <v/>
      </c>
      <c r="AS483" s="201" t="str">
        <f t="shared" si="171"/>
        <v/>
      </c>
      <c r="AT483" s="201" t="str">
        <f t="shared" si="172"/>
        <v/>
      </c>
    </row>
    <row r="484" spans="2:46" ht="15" customHeight="1" thickBot="1" x14ac:dyDescent="0.35">
      <c r="B484" s="202" t="str">
        <f t="shared" si="152"/>
        <v/>
      </c>
      <c r="C484" s="308" t="str">
        <f t="shared" si="153"/>
        <v/>
      </c>
      <c r="D484" s="27"/>
      <c r="E484" s="309" t="str">
        <f t="shared" si="154"/>
        <v/>
      </c>
      <c r="F484" s="9"/>
      <c r="G484" s="9"/>
      <c r="H484" s="310" t="str">
        <f t="shared" si="155"/>
        <v/>
      </c>
      <c r="I484" s="310" t="str">
        <f t="shared" si="156"/>
        <v xml:space="preserve">  </v>
      </c>
      <c r="J484" s="311" t="str">
        <f t="shared" si="157"/>
        <v/>
      </c>
      <c r="K484" s="312" t="str">
        <f t="shared" si="158"/>
        <v xml:space="preserve"> </v>
      </c>
      <c r="L484" s="312" t="str">
        <f t="shared" si="159"/>
        <v/>
      </c>
      <c r="M484" s="312" t="str">
        <f t="shared" si="160"/>
        <v/>
      </c>
      <c r="N484" s="313" t="str">
        <f t="shared" si="161"/>
        <v/>
      </c>
      <c r="O484" s="314" t="str">
        <f t="shared" si="162"/>
        <v/>
      </c>
      <c r="P484" s="315" t="str">
        <f t="shared" si="163"/>
        <v/>
      </c>
      <c r="Q484" s="316" t="str">
        <f t="shared" si="164"/>
        <v/>
      </c>
      <c r="R484" s="10" t="str">
        <f t="shared" si="165"/>
        <v/>
      </c>
      <c r="S484" s="310" t="str">
        <f t="shared" si="166"/>
        <v/>
      </c>
      <c r="T484" s="9"/>
      <c r="U484" s="8"/>
      <c r="V484" s="197" t="str">
        <f>IF(E484="","",ProjTvdAtBit(E484,F484,G484,H484,D484,W484,X484))</f>
        <v/>
      </c>
      <c r="W484" s="317" t="str">
        <f>IF(E484="","",ProjIncAtBit(F484,J484,C484,M484,AJ484,AK484,AI484,$U$13:$U$505))</f>
        <v/>
      </c>
      <c r="X484" s="412" t="str">
        <f>IF(E484="","",ProjAzmAtBit(F484,G484,J484,C484,M484,AJ484,AK484,N484,O484,AI484,$U$13:$U$505))</f>
        <v/>
      </c>
      <c r="Y484" s="569"/>
      <c r="Z484" s="571"/>
      <c r="AA484" s="478" t="str">
        <f t="shared" si="167"/>
        <v/>
      </c>
      <c r="AB484" s="479" t="str">
        <f t="shared" si="168"/>
        <v/>
      </c>
      <c r="AC484" s="466"/>
      <c r="AD484" s="471"/>
      <c r="AE484" s="473"/>
      <c r="AI484" s="201" t="str">
        <f>IF(E484="","",ProjRollingMotorOut($Q$13:Q484,$M$13:M484))</f>
        <v/>
      </c>
      <c r="AJ484" s="409">
        <f>IF(OR(E484="",D484=""),0,ProjSlideMetersBetween(E484,D484,$R$13:$R$505,$S$13:$S$505,$U$13:$U$505))</f>
        <v>0</v>
      </c>
      <c r="AK484" s="409" t="str">
        <f>IF(U484="","",ProjParseTF(U484))</f>
        <v/>
      </c>
      <c r="AL484" s="213" t="str">
        <f>IF(E484="","",ProjCumN(AL483,E483,F483,G483,E484,F484,G484,FALSE))</f>
        <v/>
      </c>
      <c r="AM484" s="304" t="str">
        <f>IF(E484="","",ProjCumE(AM483,E483,F483,G483,E484,F484,G484,FALSE))</f>
        <v/>
      </c>
      <c r="AN484" s="303" t="str">
        <f t="shared" si="169"/>
        <v/>
      </c>
      <c r="AO484" s="303" t="str">
        <f>IF(E484="","",ProjActiveTargetMdEx(D484,W484,V484,ProjTargets_MD,ProjTargets_INC,ProjTargets_AZM,ProjTargets_TVD,F484,H484))</f>
        <v/>
      </c>
      <c r="AP484" s="201" t="str">
        <f>IF(OR(E484="",E484&lt;$U$2),"",ProjBitN(E484,F484,G484,AL484,D484,W484,X484))</f>
        <v/>
      </c>
      <c r="AQ484" s="201" t="str">
        <f>IF(OR(E484="",E484&lt;$U$2),"",ProjBitE(E484,F484,G484,AM484,D484,W484,X484))</f>
        <v/>
      </c>
      <c r="AR484" s="201" t="str">
        <f t="shared" si="170"/>
        <v/>
      </c>
      <c r="AS484" s="201" t="str">
        <f t="shared" si="171"/>
        <v/>
      </c>
      <c r="AT484" s="201" t="str">
        <f t="shared" si="172"/>
        <v/>
      </c>
    </row>
    <row r="485" spans="2:46" ht="15" customHeight="1" thickBot="1" x14ac:dyDescent="0.35">
      <c r="B485" s="202" t="str">
        <f t="shared" si="152"/>
        <v/>
      </c>
      <c r="C485" s="308" t="str">
        <f t="shared" si="153"/>
        <v/>
      </c>
      <c r="D485" s="27"/>
      <c r="E485" s="309" t="str">
        <f t="shared" si="154"/>
        <v/>
      </c>
      <c r="F485" s="9"/>
      <c r="G485" s="9"/>
      <c r="H485" s="310" t="str">
        <f t="shared" si="155"/>
        <v/>
      </c>
      <c r="I485" s="310" t="str">
        <f t="shared" si="156"/>
        <v xml:space="preserve">  </v>
      </c>
      <c r="J485" s="311" t="str">
        <f t="shared" si="157"/>
        <v/>
      </c>
      <c r="K485" s="312" t="str">
        <f t="shared" si="158"/>
        <v xml:space="preserve"> </v>
      </c>
      <c r="L485" s="312" t="str">
        <f t="shared" si="159"/>
        <v/>
      </c>
      <c r="M485" s="312" t="str">
        <f t="shared" si="160"/>
        <v/>
      </c>
      <c r="N485" s="313" t="str">
        <f t="shared" si="161"/>
        <v/>
      </c>
      <c r="O485" s="314" t="str">
        <f t="shared" si="162"/>
        <v/>
      </c>
      <c r="P485" s="315" t="str">
        <f t="shared" si="163"/>
        <v/>
      </c>
      <c r="Q485" s="316" t="str">
        <f t="shared" si="164"/>
        <v/>
      </c>
      <c r="R485" s="10" t="str">
        <f t="shared" si="165"/>
        <v/>
      </c>
      <c r="S485" s="310" t="str">
        <f t="shared" si="166"/>
        <v/>
      </c>
      <c r="T485" s="9"/>
      <c r="U485" s="8"/>
      <c r="V485" s="197" t="str">
        <f>IF(E485="","",ProjTvdAtBit(E485,F485,G485,H485,D485,W485,X485))</f>
        <v/>
      </c>
      <c r="W485" s="317" t="str">
        <f>IF(E485="","",ProjIncAtBit(F485,J485,C485,M485,AJ485,AK485,AI485,$U$13:$U$505))</f>
        <v/>
      </c>
      <c r="X485" s="412" t="str">
        <f>IF(E485="","",ProjAzmAtBit(F485,G485,J485,C485,M485,AJ485,AK485,N485,O485,AI485,$U$13:$U$505))</f>
        <v/>
      </c>
      <c r="Y485" s="569"/>
      <c r="Z485" s="571"/>
      <c r="AA485" s="478" t="str">
        <f t="shared" si="167"/>
        <v/>
      </c>
      <c r="AB485" s="479" t="str">
        <f t="shared" si="168"/>
        <v/>
      </c>
      <c r="AC485" s="466"/>
      <c r="AD485" s="471"/>
      <c r="AE485" s="473"/>
      <c r="AI485" s="201" t="str">
        <f>IF(E485="","",ProjRollingMotorOut($Q$13:Q485,$M$13:M485))</f>
        <v/>
      </c>
      <c r="AJ485" s="409">
        <f>IF(OR(E485="",D485=""),0,ProjSlideMetersBetween(E485,D485,$R$13:$R$505,$S$13:$S$505,$U$13:$U$505))</f>
        <v>0</v>
      </c>
      <c r="AK485" s="409" t="str">
        <f>IF(U485="","",ProjParseTF(U485))</f>
        <v/>
      </c>
      <c r="AL485" s="213" t="str">
        <f>IF(E485="","",ProjCumN(AL484,E484,F484,G484,E485,F485,G485,FALSE))</f>
        <v/>
      </c>
      <c r="AM485" s="304" t="str">
        <f>IF(E485="","",ProjCumE(AM484,E484,F484,G484,E485,F485,G485,FALSE))</f>
        <v/>
      </c>
      <c r="AN485" s="303" t="str">
        <f t="shared" si="169"/>
        <v/>
      </c>
      <c r="AO485" s="303" t="str">
        <f>IF(E485="","",ProjActiveTargetMdEx(D485,W485,V485,ProjTargets_MD,ProjTargets_INC,ProjTargets_AZM,ProjTargets_TVD,F485,H485))</f>
        <v/>
      </c>
      <c r="AP485" s="201" t="str">
        <f>IF(OR(E485="",E485&lt;$U$2),"",ProjBitN(E485,F485,G485,AL485,D485,W485,X485))</f>
        <v/>
      </c>
      <c r="AQ485" s="201" t="str">
        <f>IF(OR(E485="",E485&lt;$U$2),"",ProjBitE(E485,F485,G485,AM485,D485,W485,X485))</f>
        <v/>
      </c>
      <c r="AR485" s="201" t="str">
        <f t="shared" si="170"/>
        <v/>
      </c>
      <c r="AS485" s="201" t="str">
        <f t="shared" si="171"/>
        <v/>
      </c>
      <c r="AT485" s="201" t="str">
        <f t="shared" si="172"/>
        <v/>
      </c>
    </row>
    <row r="486" spans="2:46" ht="15" customHeight="1" thickBot="1" x14ac:dyDescent="0.35">
      <c r="B486" s="202" t="str">
        <f t="shared" si="152"/>
        <v/>
      </c>
      <c r="C486" s="308" t="str">
        <f t="shared" si="153"/>
        <v/>
      </c>
      <c r="D486" s="27"/>
      <c r="E486" s="309" t="str">
        <f t="shared" si="154"/>
        <v/>
      </c>
      <c r="F486" s="9"/>
      <c r="G486" s="9"/>
      <c r="H486" s="310" t="str">
        <f t="shared" si="155"/>
        <v/>
      </c>
      <c r="I486" s="310" t="str">
        <f t="shared" si="156"/>
        <v xml:space="preserve">  </v>
      </c>
      <c r="J486" s="311" t="str">
        <f t="shared" si="157"/>
        <v/>
      </c>
      <c r="K486" s="312" t="str">
        <f t="shared" si="158"/>
        <v xml:space="preserve"> </v>
      </c>
      <c r="L486" s="312" t="str">
        <f t="shared" si="159"/>
        <v/>
      </c>
      <c r="M486" s="312" t="str">
        <f t="shared" si="160"/>
        <v/>
      </c>
      <c r="N486" s="313" t="str">
        <f t="shared" si="161"/>
        <v/>
      </c>
      <c r="O486" s="314" t="str">
        <f t="shared" si="162"/>
        <v/>
      </c>
      <c r="P486" s="315" t="str">
        <f t="shared" si="163"/>
        <v/>
      </c>
      <c r="Q486" s="316" t="str">
        <f t="shared" si="164"/>
        <v/>
      </c>
      <c r="R486" s="10" t="str">
        <f t="shared" si="165"/>
        <v/>
      </c>
      <c r="S486" s="310" t="str">
        <f t="shared" si="166"/>
        <v/>
      </c>
      <c r="T486" s="9"/>
      <c r="U486" s="8"/>
      <c r="V486" s="197" t="str">
        <f>IF(E486="","",ProjTvdAtBit(E486,F486,G486,H486,D486,W486,X486))</f>
        <v/>
      </c>
      <c r="W486" s="317" t="str">
        <f>IF(E486="","",ProjIncAtBit(F486,J486,C486,M486,AJ486,AK486,AI486,$U$13:$U$505))</f>
        <v/>
      </c>
      <c r="X486" s="412" t="str">
        <f>IF(E486="","",ProjAzmAtBit(F486,G486,J486,C486,M486,AJ486,AK486,N486,O486,AI486,$U$13:$U$505))</f>
        <v/>
      </c>
      <c r="Y486" s="569"/>
      <c r="Z486" s="571"/>
      <c r="AA486" s="478" t="str">
        <f t="shared" si="167"/>
        <v/>
      </c>
      <c r="AB486" s="479" t="str">
        <f t="shared" si="168"/>
        <v/>
      </c>
      <c r="AC486" s="466"/>
      <c r="AD486" s="471"/>
      <c r="AE486" s="473"/>
      <c r="AI486" s="201" t="str">
        <f>IF(E486="","",ProjRollingMotorOut($Q$13:Q486,$M$13:M486))</f>
        <v/>
      </c>
      <c r="AJ486" s="409">
        <f>IF(OR(E486="",D486=""),0,ProjSlideMetersBetween(E486,D486,$R$13:$R$505,$S$13:$S$505,$U$13:$U$505))</f>
        <v>0</v>
      </c>
      <c r="AK486" s="409" t="str">
        <f>IF(U486="","",ProjParseTF(U486))</f>
        <v/>
      </c>
      <c r="AL486" s="213" t="str">
        <f>IF(E486="","",ProjCumN(AL485,E485,F485,G485,E486,F486,G486,FALSE))</f>
        <v/>
      </c>
      <c r="AM486" s="304" t="str">
        <f>IF(E486="","",ProjCumE(AM485,E485,F485,G485,E486,F486,G486,FALSE))</f>
        <v/>
      </c>
      <c r="AN486" s="303" t="str">
        <f t="shared" si="169"/>
        <v/>
      </c>
      <c r="AO486" s="303" t="str">
        <f>IF(E486="","",ProjActiveTargetMdEx(D486,W486,V486,ProjTargets_MD,ProjTargets_INC,ProjTargets_AZM,ProjTargets_TVD,F486,H486))</f>
        <v/>
      </c>
      <c r="AP486" s="201" t="str">
        <f>IF(OR(E486="",E486&lt;$U$2),"",ProjBitN(E486,F486,G486,AL486,D486,W486,X486))</f>
        <v/>
      </c>
      <c r="AQ486" s="201" t="str">
        <f>IF(OR(E486="",E486&lt;$U$2),"",ProjBitE(E486,F486,G486,AM486,D486,W486,X486))</f>
        <v/>
      </c>
      <c r="AR486" s="201" t="str">
        <f t="shared" si="170"/>
        <v/>
      </c>
      <c r="AS486" s="201" t="str">
        <f t="shared" si="171"/>
        <v/>
      </c>
      <c r="AT486" s="201" t="str">
        <f t="shared" si="172"/>
        <v/>
      </c>
    </row>
    <row r="487" spans="2:46" ht="15" customHeight="1" thickBot="1" x14ac:dyDescent="0.35">
      <c r="B487" s="202" t="str">
        <f t="shared" si="152"/>
        <v/>
      </c>
      <c r="C487" s="308" t="str">
        <f t="shared" si="153"/>
        <v/>
      </c>
      <c r="D487" s="27"/>
      <c r="E487" s="309" t="str">
        <f t="shared" si="154"/>
        <v/>
      </c>
      <c r="F487" s="9"/>
      <c r="G487" s="9"/>
      <c r="H487" s="310" t="str">
        <f t="shared" si="155"/>
        <v/>
      </c>
      <c r="I487" s="310" t="str">
        <f t="shared" si="156"/>
        <v xml:space="preserve">  </v>
      </c>
      <c r="J487" s="311" t="str">
        <f t="shared" si="157"/>
        <v/>
      </c>
      <c r="K487" s="312" t="str">
        <f t="shared" si="158"/>
        <v xml:space="preserve"> </v>
      </c>
      <c r="L487" s="312" t="str">
        <f t="shared" si="159"/>
        <v/>
      </c>
      <c r="M487" s="312" t="str">
        <f t="shared" si="160"/>
        <v/>
      </c>
      <c r="N487" s="313" t="str">
        <f t="shared" si="161"/>
        <v/>
      </c>
      <c r="O487" s="314" t="str">
        <f t="shared" si="162"/>
        <v/>
      </c>
      <c r="P487" s="315" t="str">
        <f t="shared" si="163"/>
        <v/>
      </c>
      <c r="Q487" s="316" t="str">
        <f t="shared" si="164"/>
        <v/>
      </c>
      <c r="R487" s="10" t="str">
        <f t="shared" si="165"/>
        <v/>
      </c>
      <c r="S487" s="310" t="str">
        <f t="shared" si="166"/>
        <v/>
      </c>
      <c r="T487" s="9"/>
      <c r="U487" s="8"/>
      <c r="V487" s="197" t="str">
        <f>IF(E487="","",ProjTvdAtBit(E487,F487,G487,H487,D487,W487,X487))</f>
        <v/>
      </c>
      <c r="W487" s="317" t="str">
        <f>IF(E487="","",ProjIncAtBit(F487,J487,C487,M487,AJ487,AK487,AI487,$U$13:$U$505))</f>
        <v/>
      </c>
      <c r="X487" s="412" t="str">
        <f>IF(E487="","",ProjAzmAtBit(F487,G487,J487,C487,M487,AJ487,AK487,N487,O487,AI487,$U$13:$U$505))</f>
        <v/>
      </c>
      <c r="Y487" s="569"/>
      <c r="Z487" s="571"/>
      <c r="AA487" s="478" t="str">
        <f t="shared" si="167"/>
        <v/>
      </c>
      <c r="AB487" s="479" t="str">
        <f t="shared" si="168"/>
        <v/>
      </c>
      <c r="AC487" s="466"/>
      <c r="AD487" s="471"/>
      <c r="AE487" s="473"/>
      <c r="AI487" s="201" t="str">
        <f>IF(E487="","",ProjRollingMotorOut($Q$13:Q487,$M$13:M487))</f>
        <v/>
      </c>
      <c r="AJ487" s="409">
        <f>IF(OR(E487="",D487=""),0,ProjSlideMetersBetween(E487,D487,$R$13:$R$505,$S$13:$S$505,$U$13:$U$505))</f>
        <v>0</v>
      </c>
      <c r="AK487" s="409" t="str">
        <f>IF(U487="","",ProjParseTF(U487))</f>
        <v/>
      </c>
      <c r="AL487" s="213" t="str">
        <f>IF(E487="","",ProjCumN(AL486,E486,F486,G486,E487,F487,G487,FALSE))</f>
        <v/>
      </c>
      <c r="AM487" s="304" t="str">
        <f>IF(E487="","",ProjCumE(AM486,E486,F486,G486,E487,F487,G487,FALSE))</f>
        <v/>
      </c>
      <c r="AN487" s="303" t="str">
        <f t="shared" si="169"/>
        <v/>
      </c>
      <c r="AO487" s="303" t="str">
        <f>IF(E487="","",ProjActiveTargetMdEx(D487,W487,V487,ProjTargets_MD,ProjTargets_INC,ProjTargets_AZM,ProjTargets_TVD,F487,H487))</f>
        <v/>
      </c>
      <c r="AP487" s="201" t="str">
        <f>IF(OR(E487="",E487&lt;$U$2),"",ProjBitN(E487,F487,G487,AL487,D487,W487,X487))</f>
        <v/>
      </c>
      <c r="AQ487" s="201" t="str">
        <f>IF(OR(E487="",E487&lt;$U$2),"",ProjBitE(E487,F487,G487,AM487,D487,W487,X487))</f>
        <v/>
      </c>
      <c r="AR487" s="201" t="str">
        <f t="shared" si="170"/>
        <v/>
      </c>
      <c r="AS487" s="201" t="str">
        <f t="shared" si="171"/>
        <v/>
      </c>
      <c r="AT487" s="201" t="str">
        <f t="shared" si="172"/>
        <v/>
      </c>
    </row>
    <row r="488" spans="2:46" ht="15" customHeight="1" thickBot="1" x14ac:dyDescent="0.35">
      <c r="B488" s="202" t="str">
        <f t="shared" si="152"/>
        <v/>
      </c>
      <c r="C488" s="308" t="str">
        <f t="shared" si="153"/>
        <v/>
      </c>
      <c r="D488" s="27"/>
      <c r="E488" s="309" t="str">
        <f t="shared" si="154"/>
        <v/>
      </c>
      <c r="F488" s="9"/>
      <c r="G488" s="9"/>
      <c r="H488" s="310" t="str">
        <f t="shared" si="155"/>
        <v/>
      </c>
      <c r="I488" s="310" t="str">
        <f t="shared" si="156"/>
        <v xml:space="preserve">  </v>
      </c>
      <c r="J488" s="311" t="str">
        <f t="shared" si="157"/>
        <v/>
      </c>
      <c r="K488" s="312" t="str">
        <f t="shared" si="158"/>
        <v xml:space="preserve"> </v>
      </c>
      <c r="L488" s="312" t="str">
        <f t="shared" si="159"/>
        <v/>
      </c>
      <c r="M488" s="312" t="str">
        <f t="shared" si="160"/>
        <v/>
      </c>
      <c r="N488" s="313" t="str">
        <f t="shared" si="161"/>
        <v/>
      </c>
      <c r="O488" s="314" t="str">
        <f t="shared" si="162"/>
        <v/>
      </c>
      <c r="P488" s="315" t="str">
        <f t="shared" si="163"/>
        <v/>
      </c>
      <c r="Q488" s="316" t="str">
        <f t="shared" si="164"/>
        <v/>
      </c>
      <c r="R488" s="10" t="str">
        <f t="shared" si="165"/>
        <v/>
      </c>
      <c r="S488" s="310" t="str">
        <f t="shared" si="166"/>
        <v/>
      </c>
      <c r="T488" s="9"/>
      <c r="U488" s="8"/>
      <c r="V488" s="197" t="str">
        <f>IF(E488="","",ProjTvdAtBit(E488,F488,G488,H488,D488,W488,X488))</f>
        <v/>
      </c>
      <c r="W488" s="317" t="str">
        <f>IF(E488="","",ProjIncAtBit(F488,J488,C488,M488,AJ488,AK488,AI488,$U$13:$U$505))</f>
        <v/>
      </c>
      <c r="X488" s="412" t="str">
        <f>IF(E488="","",ProjAzmAtBit(F488,G488,J488,C488,M488,AJ488,AK488,N488,O488,AI488,$U$13:$U$505))</f>
        <v/>
      </c>
      <c r="Y488" s="569"/>
      <c r="Z488" s="571"/>
      <c r="AA488" s="478" t="str">
        <f t="shared" si="167"/>
        <v/>
      </c>
      <c r="AB488" s="479" t="str">
        <f t="shared" si="168"/>
        <v/>
      </c>
      <c r="AC488" s="466"/>
      <c r="AD488" s="471"/>
      <c r="AE488" s="473"/>
      <c r="AI488" s="201" t="str">
        <f>IF(E488="","",ProjRollingMotorOut($Q$13:Q488,$M$13:M488))</f>
        <v/>
      </c>
      <c r="AJ488" s="409">
        <f>IF(OR(E488="",D488=""),0,ProjSlideMetersBetween(E488,D488,$R$13:$R$505,$S$13:$S$505,$U$13:$U$505))</f>
        <v>0</v>
      </c>
      <c r="AK488" s="409" t="str">
        <f>IF(U488="","",ProjParseTF(U488))</f>
        <v/>
      </c>
      <c r="AL488" s="213" t="str">
        <f>IF(E488="","",ProjCumN(AL487,E487,F487,G487,E488,F488,G488,FALSE))</f>
        <v/>
      </c>
      <c r="AM488" s="304" t="str">
        <f>IF(E488="","",ProjCumE(AM487,E487,F487,G487,E488,F488,G488,FALSE))</f>
        <v/>
      </c>
      <c r="AN488" s="303" t="str">
        <f t="shared" si="169"/>
        <v/>
      </c>
      <c r="AO488" s="303" t="str">
        <f>IF(E488="","",ProjActiveTargetMdEx(D488,W488,V488,ProjTargets_MD,ProjTargets_INC,ProjTargets_AZM,ProjTargets_TVD,F488,H488))</f>
        <v/>
      </c>
      <c r="AP488" s="201" t="str">
        <f>IF(OR(E488="",E488&lt;$U$2),"",ProjBitN(E488,F488,G488,AL488,D488,W488,X488))</f>
        <v/>
      </c>
      <c r="AQ488" s="201" t="str">
        <f>IF(OR(E488="",E488&lt;$U$2),"",ProjBitE(E488,F488,G488,AM488,D488,W488,X488))</f>
        <v/>
      </c>
      <c r="AR488" s="201" t="str">
        <f t="shared" si="170"/>
        <v/>
      </c>
      <c r="AS488" s="201" t="str">
        <f t="shared" si="171"/>
        <v/>
      </c>
      <c r="AT488" s="201" t="str">
        <f t="shared" si="172"/>
        <v/>
      </c>
    </row>
    <row r="489" spans="2:46" ht="15" customHeight="1" thickBot="1" x14ac:dyDescent="0.35">
      <c r="B489" s="202" t="str">
        <f t="shared" si="152"/>
        <v/>
      </c>
      <c r="C489" s="308" t="str">
        <f t="shared" si="153"/>
        <v/>
      </c>
      <c r="D489" s="27"/>
      <c r="E489" s="309" t="str">
        <f t="shared" si="154"/>
        <v/>
      </c>
      <c r="F489" s="9"/>
      <c r="G489" s="9"/>
      <c r="H489" s="310" t="str">
        <f t="shared" si="155"/>
        <v/>
      </c>
      <c r="I489" s="310" t="str">
        <f t="shared" si="156"/>
        <v xml:space="preserve">  </v>
      </c>
      <c r="J489" s="311" t="str">
        <f t="shared" si="157"/>
        <v/>
      </c>
      <c r="K489" s="312" t="str">
        <f t="shared" si="158"/>
        <v xml:space="preserve"> </v>
      </c>
      <c r="L489" s="312" t="str">
        <f t="shared" si="159"/>
        <v/>
      </c>
      <c r="M489" s="312" t="str">
        <f t="shared" si="160"/>
        <v/>
      </c>
      <c r="N489" s="313" t="str">
        <f t="shared" si="161"/>
        <v/>
      </c>
      <c r="O489" s="314" t="str">
        <f t="shared" si="162"/>
        <v/>
      </c>
      <c r="P489" s="315" t="str">
        <f t="shared" si="163"/>
        <v/>
      </c>
      <c r="Q489" s="316" t="str">
        <f t="shared" si="164"/>
        <v/>
      </c>
      <c r="R489" s="10" t="str">
        <f t="shared" si="165"/>
        <v/>
      </c>
      <c r="S489" s="310" t="str">
        <f t="shared" si="166"/>
        <v/>
      </c>
      <c r="T489" s="9"/>
      <c r="U489" s="8"/>
      <c r="V489" s="197" t="str">
        <f>IF(E489="","",ProjTvdAtBit(E489,F489,G489,H489,D489,W489,X489))</f>
        <v/>
      </c>
      <c r="W489" s="317" t="str">
        <f>IF(E489="","",ProjIncAtBit(F489,J489,C489,M489,AJ489,AK489,AI489,$U$13:$U$505))</f>
        <v/>
      </c>
      <c r="X489" s="412" t="str">
        <f>IF(E489="","",ProjAzmAtBit(F489,G489,J489,C489,M489,AJ489,AK489,N489,O489,AI489,$U$13:$U$505))</f>
        <v/>
      </c>
      <c r="Y489" s="569"/>
      <c r="Z489" s="571"/>
      <c r="AA489" s="478" t="str">
        <f t="shared" si="167"/>
        <v/>
      </c>
      <c r="AB489" s="479" t="str">
        <f t="shared" si="168"/>
        <v/>
      </c>
      <c r="AC489" s="466"/>
      <c r="AD489" s="471"/>
      <c r="AE489" s="473"/>
      <c r="AI489" s="201" t="str">
        <f>IF(E489="","",ProjRollingMotorOut($Q$13:Q489,$M$13:M489))</f>
        <v/>
      </c>
      <c r="AJ489" s="409">
        <f>IF(OR(E489="",D489=""),0,ProjSlideMetersBetween(E489,D489,$R$13:$R$505,$S$13:$S$505,$U$13:$U$505))</f>
        <v>0</v>
      </c>
      <c r="AK489" s="409" t="str">
        <f>IF(U489="","",ProjParseTF(U489))</f>
        <v/>
      </c>
      <c r="AL489" s="213" t="str">
        <f>IF(E489="","",ProjCumN(AL488,E488,F488,G488,E489,F489,G489,FALSE))</f>
        <v/>
      </c>
      <c r="AM489" s="304" t="str">
        <f>IF(E489="","",ProjCumE(AM488,E488,F488,G488,E489,F489,G489,FALSE))</f>
        <v/>
      </c>
      <c r="AN489" s="303" t="str">
        <f t="shared" si="169"/>
        <v/>
      </c>
      <c r="AO489" s="303" t="str">
        <f>IF(E489="","",ProjActiveTargetMdEx(D489,W489,V489,ProjTargets_MD,ProjTargets_INC,ProjTargets_AZM,ProjTargets_TVD,F489,H489))</f>
        <v/>
      </c>
      <c r="AP489" s="201" t="str">
        <f>IF(OR(E489="",E489&lt;$U$2),"",ProjBitN(E489,F489,G489,AL489,D489,W489,X489))</f>
        <v/>
      </c>
      <c r="AQ489" s="201" t="str">
        <f>IF(OR(E489="",E489&lt;$U$2),"",ProjBitE(E489,F489,G489,AM489,D489,W489,X489))</f>
        <v/>
      </c>
      <c r="AR489" s="201" t="str">
        <f t="shared" si="170"/>
        <v/>
      </c>
      <c r="AS489" s="201" t="str">
        <f t="shared" si="171"/>
        <v/>
      </c>
      <c r="AT489" s="201" t="str">
        <f t="shared" si="172"/>
        <v/>
      </c>
    </row>
    <row r="490" spans="2:46" ht="15" customHeight="1" thickBot="1" x14ac:dyDescent="0.35">
      <c r="B490" s="202" t="str">
        <f t="shared" si="152"/>
        <v/>
      </c>
      <c r="C490" s="308" t="str">
        <f t="shared" si="153"/>
        <v/>
      </c>
      <c r="D490" s="27"/>
      <c r="E490" s="309" t="str">
        <f t="shared" si="154"/>
        <v/>
      </c>
      <c r="F490" s="9"/>
      <c r="G490" s="9"/>
      <c r="H490" s="310" t="str">
        <f t="shared" si="155"/>
        <v/>
      </c>
      <c r="I490" s="310" t="str">
        <f t="shared" si="156"/>
        <v xml:space="preserve">  </v>
      </c>
      <c r="J490" s="311" t="str">
        <f t="shared" si="157"/>
        <v/>
      </c>
      <c r="K490" s="312" t="str">
        <f t="shared" si="158"/>
        <v xml:space="preserve"> </v>
      </c>
      <c r="L490" s="312" t="str">
        <f t="shared" si="159"/>
        <v/>
      </c>
      <c r="M490" s="312" t="str">
        <f t="shared" si="160"/>
        <v/>
      </c>
      <c r="N490" s="313" t="str">
        <f t="shared" si="161"/>
        <v/>
      </c>
      <c r="O490" s="314" t="str">
        <f t="shared" si="162"/>
        <v/>
      </c>
      <c r="P490" s="315" t="str">
        <f t="shared" si="163"/>
        <v/>
      </c>
      <c r="Q490" s="316" t="str">
        <f t="shared" si="164"/>
        <v/>
      </c>
      <c r="R490" s="10" t="str">
        <f t="shared" si="165"/>
        <v/>
      </c>
      <c r="S490" s="310" t="str">
        <f t="shared" si="166"/>
        <v/>
      </c>
      <c r="T490" s="9"/>
      <c r="U490" s="8"/>
      <c r="V490" s="197" t="str">
        <f>IF(E490="","",ProjTvdAtBit(E490,F490,G490,H490,D490,W490,X490))</f>
        <v/>
      </c>
      <c r="W490" s="317" t="str">
        <f>IF(E490="","",ProjIncAtBit(F490,J490,C490,M490,AJ490,AK490,AI490,$U$13:$U$505))</f>
        <v/>
      </c>
      <c r="X490" s="412" t="str">
        <f>IF(E490="","",ProjAzmAtBit(F490,G490,J490,C490,M490,AJ490,AK490,N490,O490,AI490,$U$13:$U$505))</f>
        <v/>
      </c>
      <c r="Y490" s="569"/>
      <c r="Z490" s="571"/>
      <c r="AA490" s="478" t="str">
        <f t="shared" si="167"/>
        <v/>
      </c>
      <c r="AB490" s="479" t="str">
        <f t="shared" si="168"/>
        <v/>
      </c>
      <c r="AC490" s="466"/>
      <c r="AD490" s="471"/>
      <c r="AE490" s="473"/>
      <c r="AI490" s="201" t="str">
        <f>IF(E490="","",ProjRollingMotorOut($Q$13:Q490,$M$13:M490))</f>
        <v/>
      </c>
      <c r="AJ490" s="409">
        <f>IF(OR(E490="",D490=""),0,ProjSlideMetersBetween(E490,D490,$R$13:$R$505,$S$13:$S$505,$U$13:$U$505))</f>
        <v>0</v>
      </c>
      <c r="AK490" s="409" t="str">
        <f>IF(U490="","",ProjParseTF(U490))</f>
        <v/>
      </c>
      <c r="AL490" s="213" t="str">
        <f>IF(E490="","",ProjCumN(AL489,E489,F489,G489,E490,F490,G490,FALSE))</f>
        <v/>
      </c>
      <c r="AM490" s="304" t="str">
        <f>IF(E490="","",ProjCumE(AM489,E489,F489,G489,E490,F490,G490,FALSE))</f>
        <v/>
      </c>
      <c r="AN490" s="303" t="str">
        <f t="shared" si="169"/>
        <v/>
      </c>
      <c r="AO490" s="303" t="str">
        <f>IF(E490="","",ProjActiveTargetMdEx(D490,W490,V490,ProjTargets_MD,ProjTargets_INC,ProjTargets_AZM,ProjTargets_TVD,F490,H490))</f>
        <v/>
      </c>
      <c r="AP490" s="201" t="str">
        <f>IF(OR(E490="",E490&lt;$U$2),"",ProjBitN(E490,F490,G490,AL490,D490,W490,X490))</f>
        <v/>
      </c>
      <c r="AQ490" s="201" t="str">
        <f>IF(OR(E490="",E490&lt;$U$2),"",ProjBitE(E490,F490,G490,AM490,D490,W490,X490))</f>
        <v/>
      </c>
      <c r="AR490" s="201" t="str">
        <f t="shared" si="170"/>
        <v/>
      </c>
      <c r="AS490" s="201" t="str">
        <f t="shared" si="171"/>
        <v/>
      </c>
      <c r="AT490" s="201" t="str">
        <f t="shared" si="172"/>
        <v/>
      </c>
    </row>
    <row r="491" spans="2:46" ht="15" customHeight="1" thickBot="1" x14ac:dyDescent="0.35">
      <c r="B491" s="202" t="str">
        <f t="shared" si="152"/>
        <v/>
      </c>
      <c r="C491" s="308" t="str">
        <f t="shared" si="153"/>
        <v/>
      </c>
      <c r="D491" s="27"/>
      <c r="E491" s="309" t="str">
        <f t="shared" si="154"/>
        <v/>
      </c>
      <c r="F491" s="9"/>
      <c r="G491" s="9"/>
      <c r="H491" s="310" t="str">
        <f t="shared" si="155"/>
        <v/>
      </c>
      <c r="I491" s="310" t="str">
        <f t="shared" si="156"/>
        <v xml:space="preserve">  </v>
      </c>
      <c r="J491" s="311" t="str">
        <f t="shared" si="157"/>
        <v/>
      </c>
      <c r="K491" s="312" t="str">
        <f t="shared" si="158"/>
        <v xml:space="preserve"> </v>
      </c>
      <c r="L491" s="312" t="str">
        <f t="shared" si="159"/>
        <v/>
      </c>
      <c r="M491" s="312" t="str">
        <f t="shared" si="160"/>
        <v/>
      </c>
      <c r="N491" s="313" t="str">
        <f t="shared" si="161"/>
        <v/>
      </c>
      <c r="O491" s="314" t="str">
        <f t="shared" si="162"/>
        <v/>
      </c>
      <c r="P491" s="315" t="str">
        <f t="shared" si="163"/>
        <v/>
      </c>
      <c r="Q491" s="316" t="str">
        <f t="shared" si="164"/>
        <v/>
      </c>
      <c r="R491" s="10" t="str">
        <f t="shared" si="165"/>
        <v/>
      </c>
      <c r="S491" s="310" t="str">
        <f t="shared" si="166"/>
        <v/>
      </c>
      <c r="T491" s="9"/>
      <c r="U491" s="8"/>
      <c r="V491" s="197" t="str">
        <f>IF(E491="","",ProjTvdAtBit(E491,F491,G491,H491,D491,W491,X491))</f>
        <v/>
      </c>
      <c r="W491" s="317" t="str">
        <f>IF(E491="","",ProjIncAtBit(F491,J491,C491,M491,AJ491,AK491,AI491,$U$13:$U$505))</f>
        <v/>
      </c>
      <c r="X491" s="412" t="str">
        <f>IF(E491="","",ProjAzmAtBit(F491,G491,J491,C491,M491,AJ491,AK491,N491,O491,AI491,$U$13:$U$505))</f>
        <v/>
      </c>
      <c r="Y491" s="569"/>
      <c r="Z491" s="571"/>
      <c r="AA491" s="478" t="str">
        <f t="shared" si="167"/>
        <v/>
      </c>
      <c r="AB491" s="479" t="str">
        <f t="shared" si="168"/>
        <v/>
      </c>
      <c r="AC491" s="466"/>
      <c r="AD491" s="471"/>
      <c r="AE491" s="473"/>
      <c r="AI491" s="201" t="str">
        <f>IF(E491="","",ProjRollingMotorOut($Q$13:Q491,$M$13:M491))</f>
        <v/>
      </c>
      <c r="AJ491" s="409">
        <f>IF(OR(E491="",D491=""),0,ProjSlideMetersBetween(E491,D491,$R$13:$R$505,$S$13:$S$505,$U$13:$U$505))</f>
        <v>0</v>
      </c>
      <c r="AK491" s="409" t="str">
        <f>IF(U491="","",ProjParseTF(U491))</f>
        <v/>
      </c>
      <c r="AL491" s="213" t="str">
        <f>IF(E491="","",ProjCumN(AL490,E490,F490,G490,E491,F491,G491,FALSE))</f>
        <v/>
      </c>
      <c r="AM491" s="304" t="str">
        <f>IF(E491="","",ProjCumE(AM490,E490,F490,G490,E491,F491,G491,FALSE))</f>
        <v/>
      </c>
      <c r="AN491" s="303" t="str">
        <f t="shared" si="169"/>
        <v/>
      </c>
      <c r="AO491" s="303" t="str">
        <f>IF(E491="","",ProjActiveTargetMdEx(D491,W491,V491,ProjTargets_MD,ProjTargets_INC,ProjTargets_AZM,ProjTargets_TVD,F491,H491))</f>
        <v/>
      </c>
      <c r="AP491" s="201" t="str">
        <f>IF(OR(E491="",E491&lt;$U$2),"",ProjBitN(E491,F491,G491,AL491,D491,W491,X491))</f>
        <v/>
      </c>
      <c r="AQ491" s="201" t="str">
        <f>IF(OR(E491="",E491&lt;$U$2),"",ProjBitE(E491,F491,G491,AM491,D491,W491,X491))</f>
        <v/>
      </c>
      <c r="AR491" s="201" t="str">
        <f t="shared" si="170"/>
        <v/>
      </c>
      <c r="AS491" s="201" t="str">
        <f t="shared" si="171"/>
        <v/>
      </c>
      <c r="AT491" s="201" t="str">
        <f t="shared" si="172"/>
        <v/>
      </c>
    </row>
    <row r="492" spans="2:46" ht="15" customHeight="1" thickBot="1" x14ac:dyDescent="0.35">
      <c r="B492" s="202" t="str">
        <f t="shared" si="152"/>
        <v/>
      </c>
      <c r="C492" s="308" t="str">
        <f t="shared" si="153"/>
        <v/>
      </c>
      <c r="D492" s="27"/>
      <c r="E492" s="309" t="str">
        <f t="shared" si="154"/>
        <v/>
      </c>
      <c r="F492" s="9"/>
      <c r="G492" s="9"/>
      <c r="H492" s="310" t="str">
        <f t="shared" si="155"/>
        <v/>
      </c>
      <c r="I492" s="310" t="str">
        <f t="shared" si="156"/>
        <v xml:space="preserve">  </v>
      </c>
      <c r="J492" s="311" t="str">
        <f t="shared" si="157"/>
        <v/>
      </c>
      <c r="K492" s="312" t="str">
        <f t="shared" si="158"/>
        <v xml:space="preserve"> </v>
      </c>
      <c r="L492" s="312" t="str">
        <f t="shared" si="159"/>
        <v/>
      </c>
      <c r="M492" s="312" t="str">
        <f t="shared" si="160"/>
        <v/>
      </c>
      <c r="N492" s="313" t="str">
        <f t="shared" si="161"/>
        <v/>
      </c>
      <c r="O492" s="314" t="str">
        <f t="shared" si="162"/>
        <v/>
      </c>
      <c r="P492" s="315" t="str">
        <f t="shared" si="163"/>
        <v/>
      </c>
      <c r="Q492" s="316" t="str">
        <f t="shared" si="164"/>
        <v/>
      </c>
      <c r="R492" s="10" t="str">
        <f t="shared" si="165"/>
        <v/>
      </c>
      <c r="S492" s="310" t="str">
        <f t="shared" si="166"/>
        <v/>
      </c>
      <c r="T492" s="9"/>
      <c r="U492" s="8"/>
      <c r="V492" s="197" t="str">
        <f>IF(E492="","",ProjTvdAtBit(E492,F492,G492,H492,D492,W492,X492))</f>
        <v/>
      </c>
      <c r="W492" s="317" t="str">
        <f>IF(E492="","",ProjIncAtBit(F492,J492,C492,M492,AJ492,AK492,AI492,$U$13:$U$505))</f>
        <v/>
      </c>
      <c r="X492" s="412" t="str">
        <f>IF(E492="","",ProjAzmAtBit(F492,G492,J492,C492,M492,AJ492,AK492,N492,O492,AI492,$U$13:$U$505))</f>
        <v/>
      </c>
      <c r="Y492" s="569"/>
      <c r="Z492" s="571"/>
      <c r="AA492" s="478" t="str">
        <f t="shared" si="167"/>
        <v/>
      </c>
      <c r="AB492" s="479" t="str">
        <f t="shared" si="168"/>
        <v/>
      </c>
      <c r="AC492" s="466"/>
      <c r="AD492" s="471"/>
      <c r="AE492" s="473"/>
      <c r="AI492" s="201" t="str">
        <f>IF(E492="","",ProjRollingMotorOut($Q$13:Q492,$M$13:M492))</f>
        <v/>
      </c>
      <c r="AJ492" s="409">
        <f>IF(OR(E492="",D492=""),0,ProjSlideMetersBetween(E492,D492,$R$13:$R$505,$S$13:$S$505,$U$13:$U$505))</f>
        <v>0</v>
      </c>
      <c r="AK492" s="409" t="str">
        <f>IF(U492="","",ProjParseTF(U492))</f>
        <v/>
      </c>
      <c r="AL492" s="213" t="str">
        <f>IF(E492="","",ProjCumN(AL491,E491,F491,G491,E492,F492,G492,FALSE))</f>
        <v/>
      </c>
      <c r="AM492" s="304" t="str">
        <f>IF(E492="","",ProjCumE(AM491,E491,F491,G491,E492,F492,G492,FALSE))</f>
        <v/>
      </c>
      <c r="AN492" s="303" t="str">
        <f t="shared" si="169"/>
        <v/>
      </c>
      <c r="AO492" s="303" t="str">
        <f>IF(E492="","",ProjActiveTargetMdEx(D492,W492,V492,ProjTargets_MD,ProjTargets_INC,ProjTargets_AZM,ProjTargets_TVD,F492,H492))</f>
        <v/>
      </c>
      <c r="AP492" s="201" t="str">
        <f>IF(OR(E492="",E492&lt;$U$2),"",ProjBitN(E492,F492,G492,AL492,D492,W492,X492))</f>
        <v/>
      </c>
      <c r="AQ492" s="201" t="str">
        <f>IF(OR(E492="",E492&lt;$U$2),"",ProjBitE(E492,F492,G492,AM492,D492,W492,X492))</f>
        <v/>
      </c>
      <c r="AR492" s="201" t="str">
        <f t="shared" si="170"/>
        <v/>
      </c>
      <c r="AS492" s="201" t="str">
        <f t="shared" si="171"/>
        <v/>
      </c>
      <c r="AT492" s="201" t="str">
        <f t="shared" si="172"/>
        <v/>
      </c>
    </row>
    <row r="493" spans="2:46" ht="15" customHeight="1" thickBot="1" x14ac:dyDescent="0.35">
      <c r="B493" s="202" t="str">
        <f t="shared" si="152"/>
        <v/>
      </c>
      <c r="C493" s="308" t="str">
        <f t="shared" si="153"/>
        <v/>
      </c>
      <c r="D493" s="27"/>
      <c r="E493" s="309" t="str">
        <f t="shared" si="154"/>
        <v/>
      </c>
      <c r="F493" s="9"/>
      <c r="G493" s="9"/>
      <c r="H493" s="310" t="str">
        <f t="shared" si="155"/>
        <v/>
      </c>
      <c r="I493" s="310" t="str">
        <f t="shared" si="156"/>
        <v xml:space="preserve">  </v>
      </c>
      <c r="J493" s="311" t="str">
        <f t="shared" si="157"/>
        <v/>
      </c>
      <c r="K493" s="312" t="str">
        <f t="shared" si="158"/>
        <v xml:space="preserve"> </v>
      </c>
      <c r="L493" s="312" t="str">
        <f t="shared" si="159"/>
        <v/>
      </c>
      <c r="M493" s="312" t="str">
        <f t="shared" si="160"/>
        <v/>
      </c>
      <c r="N493" s="313" t="str">
        <f t="shared" si="161"/>
        <v/>
      </c>
      <c r="O493" s="314" t="str">
        <f t="shared" si="162"/>
        <v/>
      </c>
      <c r="P493" s="315" t="str">
        <f t="shared" si="163"/>
        <v/>
      </c>
      <c r="Q493" s="316" t="str">
        <f t="shared" si="164"/>
        <v/>
      </c>
      <c r="R493" s="10" t="str">
        <f t="shared" si="165"/>
        <v/>
      </c>
      <c r="S493" s="310" t="str">
        <f t="shared" si="166"/>
        <v/>
      </c>
      <c r="T493" s="9"/>
      <c r="U493" s="8"/>
      <c r="V493" s="197" t="str">
        <f>IF(E493="","",ProjTvdAtBit(E493,F493,G493,H493,D493,W493,X493))</f>
        <v/>
      </c>
      <c r="W493" s="317" t="str">
        <f>IF(E493="","",ProjIncAtBit(F493,J493,C493,M493,AJ493,AK493,AI493,$U$13:$U$505))</f>
        <v/>
      </c>
      <c r="X493" s="412" t="str">
        <f>IF(E493="","",ProjAzmAtBit(F493,G493,J493,C493,M493,AJ493,AK493,N493,O493,AI493,$U$13:$U$505))</f>
        <v/>
      </c>
      <c r="Y493" s="569"/>
      <c r="Z493" s="571"/>
      <c r="AA493" s="478" t="str">
        <f t="shared" si="167"/>
        <v/>
      </c>
      <c r="AB493" s="479" t="str">
        <f t="shared" si="168"/>
        <v/>
      </c>
      <c r="AC493" s="466"/>
      <c r="AD493" s="471"/>
      <c r="AE493" s="473"/>
      <c r="AI493" s="201" t="str">
        <f>IF(E493="","",ProjRollingMotorOut($Q$13:Q493,$M$13:M493))</f>
        <v/>
      </c>
      <c r="AJ493" s="409">
        <f>IF(OR(E493="",D493=""),0,ProjSlideMetersBetween(E493,D493,$R$13:$R$505,$S$13:$S$505,$U$13:$U$505))</f>
        <v>0</v>
      </c>
      <c r="AK493" s="409" t="str">
        <f>IF(U493="","",ProjParseTF(U493))</f>
        <v/>
      </c>
      <c r="AL493" s="213" t="str">
        <f>IF(E493="","",ProjCumN(AL492,E492,F492,G492,E493,F493,G493,FALSE))</f>
        <v/>
      </c>
      <c r="AM493" s="304" t="str">
        <f>IF(E493="","",ProjCumE(AM492,E492,F492,G492,E493,F493,G493,FALSE))</f>
        <v/>
      </c>
      <c r="AN493" s="303" t="str">
        <f t="shared" si="169"/>
        <v/>
      </c>
      <c r="AO493" s="303" t="str">
        <f>IF(E493="","",ProjActiveTargetMdEx(D493,W493,V493,ProjTargets_MD,ProjTargets_INC,ProjTargets_AZM,ProjTargets_TVD,F493,H493))</f>
        <v/>
      </c>
      <c r="AP493" s="201" t="str">
        <f>IF(OR(E493="",E493&lt;$U$2),"",ProjBitN(E493,F493,G493,AL493,D493,W493,X493))</f>
        <v/>
      </c>
      <c r="AQ493" s="201" t="str">
        <f>IF(OR(E493="",E493&lt;$U$2),"",ProjBitE(E493,F493,G493,AM493,D493,W493,X493))</f>
        <v/>
      </c>
      <c r="AR493" s="201" t="str">
        <f t="shared" si="170"/>
        <v/>
      </c>
      <c r="AS493" s="201" t="str">
        <f t="shared" si="171"/>
        <v/>
      </c>
      <c r="AT493" s="201" t="str">
        <f t="shared" si="172"/>
        <v/>
      </c>
    </row>
    <row r="494" spans="2:46" ht="15" customHeight="1" thickBot="1" x14ac:dyDescent="0.35">
      <c r="B494" s="202" t="str">
        <f t="shared" si="152"/>
        <v/>
      </c>
      <c r="C494" s="308" t="str">
        <f t="shared" si="153"/>
        <v/>
      </c>
      <c r="D494" s="27"/>
      <c r="E494" s="309" t="str">
        <f t="shared" si="154"/>
        <v/>
      </c>
      <c r="F494" s="9"/>
      <c r="G494" s="9"/>
      <c r="H494" s="310" t="str">
        <f t="shared" si="155"/>
        <v/>
      </c>
      <c r="I494" s="310" t="str">
        <f t="shared" si="156"/>
        <v xml:space="preserve">  </v>
      </c>
      <c r="J494" s="311" t="str">
        <f t="shared" si="157"/>
        <v/>
      </c>
      <c r="K494" s="312" t="str">
        <f t="shared" si="158"/>
        <v xml:space="preserve"> </v>
      </c>
      <c r="L494" s="312" t="str">
        <f t="shared" si="159"/>
        <v/>
      </c>
      <c r="M494" s="312" t="str">
        <f t="shared" si="160"/>
        <v/>
      </c>
      <c r="N494" s="313" t="str">
        <f t="shared" si="161"/>
        <v/>
      </c>
      <c r="O494" s="314" t="str">
        <f t="shared" si="162"/>
        <v/>
      </c>
      <c r="P494" s="315" t="str">
        <f t="shared" si="163"/>
        <v/>
      </c>
      <c r="Q494" s="316" t="str">
        <f t="shared" si="164"/>
        <v/>
      </c>
      <c r="R494" s="10" t="str">
        <f t="shared" si="165"/>
        <v/>
      </c>
      <c r="S494" s="310" t="str">
        <f t="shared" si="166"/>
        <v/>
      </c>
      <c r="T494" s="9"/>
      <c r="U494" s="8"/>
      <c r="V494" s="197" t="str">
        <f>IF(E494="","",ProjTvdAtBit(E494,F494,G494,H494,D494,W494,X494))</f>
        <v/>
      </c>
      <c r="W494" s="317" t="str">
        <f>IF(E494="","",ProjIncAtBit(F494,J494,C494,M494,AJ494,AK494,AI494,$U$13:$U$505))</f>
        <v/>
      </c>
      <c r="X494" s="412" t="str">
        <f>IF(E494="","",ProjAzmAtBit(F494,G494,J494,C494,M494,AJ494,AK494,N494,O494,AI494,$U$13:$U$505))</f>
        <v/>
      </c>
      <c r="Y494" s="569"/>
      <c r="Z494" s="571"/>
      <c r="AA494" s="478" t="str">
        <f t="shared" si="167"/>
        <v/>
      </c>
      <c r="AB494" s="479" t="str">
        <f t="shared" si="168"/>
        <v/>
      </c>
      <c r="AC494" s="466"/>
      <c r="AD494" s="471"/>
      <c r="AE494" s="473"/>
      <c r="AI494" s="201" t="str">
        <f>IF(E494="","",ProjRollingMotorOut($Q$13:Q494,$M$13:M494))</f>
        <v/>
      </c>
      <c r="AJ494" s="409">
        <f>IF(OR(E494="",D494=""),0,ProjSlideMetersBetween(E494,D494,$R$13:$R$505,$S$13:$S$505,$U$13:$U$505))</f>
        <v>0</v>
      </c>
      <c r="AK494" s="409" t="str">
        <f>IF(U494="","",ProjParseTF(U494))</f>
        <v/>
      </c>
      <c r="AL494" s="213" t="str">
        <f>IF(E494="","",ProjCumN(AL493,E493,F493,G493,E494,F494,G494,FALSE))</f>
        <v/>
      </c>
      <c r="AM494" s="304" t="str">
        <f>IF(E494="","",ProjCumE(AM493,E493,F493,G493,E494,F494,G494,FALSE))</f>
        <v/>
      </c>
      <c r="AN494" s="303" t="str">
        <f t="shared" si="169"/>
        <v/>
      </c>
      <c r="AO494" s="303" t="str">
        <f>IF(E494="","",ProjActiveTargetMdEx(D494,W494,V494,ProjTargets_MD,ProjTargets_INC,ProjTargets_AZM,ProjTargets_TVD,F494,H494))</f>
        <v/>
      </c>
      <c r="AP494" s="201" t="str">
        <f>IF(OR(E494="",E494&lt;$U$2),"",ProjBitN(E494,F494,G494,AL494,D494,W494,X494))</f>
        <v/>
      </c>
      <c r="AQ494" s="201" t="str">
        <f>IF(OR(E494="",E494&lt;$U$2),"",ProjBitE(E494,F494,G494,AM494,D494,W494,X494))</f>
        <v/>
      </c>
      <c r="AR494" s="201" t="str">
        <f t="shared" si="170"/>
        <v/>
      </c>
      <c r="AS494" s="201" t="str">
        <f t="shared" si="171"/>
        <v/>
      </c>
      <c r="AT494" s="201" t="str">
        <f t="shared" si="172"/>
        <v/>
      </c>
    </row>
    <row r="495" spans="2:46" ht="15" customHeight="1" thickBot="1" x14ac:dyDescent="0.35">
      <c r="B495" s="202" t="str">
        <f t="shared" si="152"/>
        <v/>
      </c>
      <c r="C495" s="308" t="str">
        <f t="shared" si="153"/>
        <v/>
      </c>
      <c r="D495" s="27"/>
      <c r="E495" s="309" t="str">
        <f t="shared" si="154"/>
        <v/>
      </c>
      <c r="F495" s="9"/>
      <c r="G495" s="9"/>
      <c r="H495" s="310" t="str">
        <f t="shared" si="155"/>
        <v/>
      </c>
      <c r="I495" s="310" t="str">
        <f t="shared" si="156"/>
        <v xml:space="preserve">  </v>
      </c>
      <c r="J495" s="311" t="str">
        <f t="shared" si="157"/>
        <v/>
      </c>
      <c r="K495" s="312" t="str">
        <f t="shared" si="158"/>
        <v xml:space="preserve"> </v>
      </c>
      <c r="L495" s="312" t="str">
        <f t="shared" si="159"/>
        <v/>
      </c>
      <c r="M495" s="312" t="str">
        <f t="shared" si="160"/>
        <v/>
      </c>
      <c r="N495" s="313" t="str">
        <f t="shared" si="161"/>
        <v/>
      </c>
      <c r="O495" s="314" t="str">
        <f t="shared" si="162"/>
        <v/>
      </c>
      <c r="P495" s="315" t="str">
        <f t="shared" si="163"/>
        <v/>
      </c>
      <c r="Q495" s="316" t="str">
        <f t="shared" si="164"/>
        <v/>
      </c>
      <c r="R495" s="10" t="str">
        <f t="shared" si="165"/>
        <v/>
      </c>
      <c r="S495" s="310" t="str">
        <f t="shared" si="166"/>
        <v/>
      </c>
      <c r="T495" s="9"/>
      <c r="U495" s="8"/>
      <c r="V495" s="197" t="str">
        <f>IF(E495="","",ProjTvdAtBit(E495,F495,G495,H495,D495,W495,X495))</f>
        <v/>
      </c>
      <c r="W495" s="317" t="str">
        <f>IF(E495="","",ProjIncAtBit(F495,J495,C495,M495,AJ495,AK495,AI495,$U$13:$U$505))</f>
        <v/>
      </c>
      <c r="X495" s="412" t="str">
        <f>IF(E495="","",ProjAzmAtBit(F495,G495,J495,C495,M495,AJ495,AK495,N495,O495,AI495,$U$13:$U$505))</f>
        <v/>
      </c>
      <c r="Y495" s="569"/>
      <c r="Z495" s="571"/>
      <c r="AA495" s="478" t="str">
        <f t="shared" si="167"/>
        <v/>
      </c>
      <c r="AB495" s="479" t="str">
        <f t="shared" si="168"/>
        <v/>
      </c>
      <c r="AC495" s="466"/>
      <c r="AD495" s="471"/>
      <c r="AE495" s="473"/>
      <c r="AI495" s="201" t="str">
        <f>IF(E495="","",ProjRollingMotorOut($Q$13:Q495,$M$13:M495))</f>
        <v/>
      </c>
      <c r="AJ495" s="409">
        <f>IF(OR(E495="",D495=""),0,ProjSlideMetersBetween(E495,D495,$R$13:$R$505,$S$13:$S$505,$U$13:$U$505))</f>
        <v>0</v>
      </c>
      <c r="AK495" s="409" t="str">
        <f>IF(U495="","",ProjParseTF(U495))</f>
        <v/>
      </c>
      <c r="AL495" s="213" t="str">
        <f>IF(E495="","",ProjCumN(AL494,E494,F494,G494,E495,F495,G495,FALSE))</f>
        <v/>
      </c>
      <c r="AM495" s="304" t="str">
        <f>IF(E495="","",ProjCumE(AM494,E494,F494,G494,E495,F495,G495,FALSE))</f>
        <v/>
      </c>
      <c r="AN495" s="303" t="str">
        <f t="shared" si="169"/>
        <v/>
      </c>
      <c r="AO495" s="303" t="str">
        <f>IF(E495="","",ProjActiveTargetMdEx(D495,W495,V495,ProjTargets_MD,ProjTargets_INC,ProjTargets_AZM,ProjTargets_TVD,F495,H495))</f>
        <v/>
      </c>
      <c r="AP495" s="201" t="str">
        <f>IF(OR(E495="",E495&lt;$U$2),"",ProjBitN(E495,F495,G495,AL495,D495,W495,X495))</f>
        <v/>
      </c>
      <c r="AQ495" s="201" t="str">
        <f>IF(OR(E495="",E495&lt;$U$2),"",ProjBitE(E495,F495,G495,AM495,D495,W495,X495))</f>
        <v/>
      </c>
      <c r="AR495" s="201" t="str">
        <f t="shared" si="170"/>
        <v/>
      </c>
      <c r="AS495" s="201" t="str">
        <f t="shared" si="171"/>
        <v/>
      </c>
      <c r="AT495" s="201" t="str">
        <f t="shared" si="172"/>
        <v/>
      </c>
    </row>
    <row r="496" spans="2:46" ht="15" customHeight="1" thickBot="1" x14ac:dyDescent="0.35">
      <c r="B496" s="202" t="str">
        <f t="shared" si="152"/>
        <v/>
      </c>
      <c r="C496" s="308" t="str">
        <f t="shared" si="153"/>
        <v/>
      </c>
      <c r="D496" s="27"/>
      <c r="E496" s="309" t="str">
        <f t="shared" si="154"/>
        <v/>
      </c>
      <c r="F496" s="9"/>
      <c r="G496" s="9"/>
      <c r="H496" s="310" t="str">
        <f t="shared" si="155"/>
        <v/>
      </c>
      <c r="I496" s="310" t="str">
        <f t="shared" si="156"/>
        <v xml:space="preserve">  </v>
      </c>
      <c r="J496" s="311" t="str">
        <f t="shared" si="157"/>
        <v/>
      </c>
      <c r="K496" s="312" t="str">
        <f t="shared" si="158"/>
        <v xml:space="preserve"> </v>
      </c>
      <c r="L496" s="312" t="str">
        <f t="shared" si="159"/>
        <v/>
      </c>
      <c r="M496" s="312" t="str">
        <f t="shared" si="160"/>
        <v/>
      </c>
      <c r="N496" s="313" t="str">
        <f t="shared" si="161"/>
        <v/>
      </c>
      <c r="O496" s="314" t="str">
        <f t="shared" si="162"/>
        <v/>
      </c>
      <c r="P496" s="315" t="str">
        <f t="shared" si="163"/>
        <v/>
      </c>
      <c r="Q496" s="316" t="str">
        <f t="shared" si="164"/>
        <v/>
      </c>
      <c r="R496" s="10" t="str">
        <f t="shared" si="165"/>
        <v/>
      </c>
      <c r="S496" s="310" t="str">
        <f t="shared" si="166"/>
        <v/>
      </c>
      <c r="T496" s="9"/>
      <c r="U496" s="8"/>
      <c r="V496" s="197" t="str">
        <f>IF(E496="","",ProjTvdAtBit(E496,F496,G496,H496,D496,W496,X496))</f>
        <v/>
      </c>
      <c r="W496" s="317" t="str">
        <f>IF(E496="","",ProjIncAtBit(F496,J496,C496,M496,AJ496,AK496,AI496,$U$13:$U$505))</f>
        <v/>
      </c>
      <c r="X496" s="412" t="str">
        <f>IF(E496="","",ProjAzmAtBit(F496,G496,J496,C496,M496,AJ496,AK496,N496,O496,AI496,$U$13:$U$505))</f>
        <v/>
      </c>
      <c r="Y496" s="569"/>
      <c r="Z496" s="571"/>
      <c r="AA496" s="478" t="str">
        <f t="shared" si="167"/>
        <v/>
      </c>
      <c r="AB496" s="479" t="str">
        <f t="shared" si="168"/>
        <v/>
      </c>
      <c r="AC496" s="466"/>
      <c r="AD496" s="471"/>
      <c r="AE496" s="473"/>
      <c r="AI496" s="201" t="str">
        <f>IF(E496="","",ProjRollingMotorOut($Q$13:Q496,$M$13:M496))</f>
        <v/>
      </c>
      <c r="AJ496" s="409">
        <f>IF(OR(E496="",D496=""),0,ProjSlideMetersBetween(E496,D496,$R$13:$R$505,$S$13:$S$505,$U$13:$U$505))</f>
        <v>0</v>
      </c>
      <c r="AK496" s="409" t="str">
        <f>IF(U496="","",ProjParseTF(U496))</f>
        <v/>
      </c>
      <c r="AL496" s="213" t="str">
        <f>IF(E496="","",ProjCumN(AL495,E495,F495,G495,E496,F496,G496,FALSE))</f>
        <v/>
      </c>
      <c r="AM496" s="304" t="str">
        <f>IF(E496="","",ProjCumE(AM495,E495,F495,G495,E496,F496,G496,FALSE))</f>
        <v/>
      </c>
      <c r="AN496" s="303" t="str">
        <f t="shared" si="169"/>
        <v/>
      </c>
      <c r="AO496" s="303" t="str">
        <f>IF(E496="","",ProjActiveTargetMdEx(D496,W496,V496,ProjTargets_MD,ProjTargets_INC,ProjTargets_AZM,ProjTargets_TVD,F496,H496))</f>
        <v/>
      </c>
      <c r="AP496" s="201" t="str">
        <f>IF(OR(E496="",E496&lt;$U$2),"",ProjBitN(E496,F496,G496,AL496,D496,W496,X496))</f>
        <v/>
      </c>
      <c r="AQ496" s="201" t="str">
        <f>IF(OR(E496="",E496&lt;$U$2),"",ProjBitE(E496,F496,G496,AM496,D496,W496,X496))</f>
        <v/>
      </c>
      <c r="AR496" s="201" t="str">
        <f t="shared" si="170"/>
        <v/>
      </c>
      <c r="AS496" s="201" t="str">
        <f t="shared" si="171"/>
        <v/>
      </c>
      <c r="AT496" s="201" t="str">
        <f t="shared" si="172"/>
        <v/>
      </c>
    </row>
    <row r="497" spans="2:46" ht="15" customHeight="1" thickBot="1" x14ac:dyDescent="0.35">
      <c r="B497" s="202" t="str">
        <f t="shared" si="152"/>
        <v/>
      </c>
      <c r="C497" s="308" t="str">
        <f t="shared" si="153"/>
        <v/>
      </c>
      <c r="D497" s="27"/>
      <c r="E497" s="309" t="str">
        <f t="shared" si="154"/>
        <v/>
      </c>
      <c r="F497" s="9"/>
      <c r="G497" s="9"/>
      <c r="H497" s="310" t="str">
        <f t="shared" si="155"/>
        <v/>
      </c>
      <c r="I497" s="310" t="str">
        <f t="shared" si="156"/>
        <v xml:space="preserve">  </v>
      </c>
      <c r="J497" s="311" t="str">
        <f t="shared" si="157"/>
        <v/>
      </c>
      <c r="K497" s="312" t="str">
        <f t="shared" si="158"/>
        <v xml:space="preserve"> </v>
      </c>
      <c r="L497" s="312" t="str">
        <f t="shared" si="159"/>
        <v/>
      </c>
      <c r="M497" s="312" t="str">
        <f t="shared" si="160"/>
        <v/>
      </c>
      <c r="N497" s="313" t="str">
        <f t="shared" si="161"/>
        <v/>
      </c>
      <c r="O497" s="314" t="str">
        <f t="shared" si="162"/>
        <v/>
      </c>
      <c r="P497" s="315" t="str">
        <f t="shared" si="163"/>
        <v/>
      </c>
      <c r="Q497" s="316" t="str">
        <f t="shared" si="164"/>
        <v/>
      </c>
      <c r="R497" s="10" t="str">
        <f t="shared" si="165"/>
        <v/>
      </c>
      <c r="S497" s="310" t="str">
        <f t="shared" si="166"/>
        <v/>
      </c>
      <c r="T497" s="9"/>
      <c r="U497" s="8"/>
      <c r="V497" s="197" t="str">
        <f>IF(E497="","",ProjTvdAtBit(E497,F497,G497,H497,D497,W497,X497))</f>
        <v/>
      </c>
      <c r="W497" s="317" t="str">
        <f>IF(E497="","",ProjIncAtBit(F497,J497,C497,M497,AJ497,AK497,AI497,$U$13:$U$505))</f>
        <v/>
      </c>
      <c r="X497" s="412" t="str">
        <f>IF(E497="","",ProjAzmAtBit(F497,G497,J497,C497,M497,AJ497,AK497,N497,O497,AI497,$U$13:$U$505))</f>
        <v/>
      </c>
      <c r="Y497" s="569"/>
      <c r="Z497" s="571"/>
      <c r="AA497" s="478" t="str">
        <f t="shared" si="167"/>
        <v/>
      </c>
      <c r="AB497" s="479" t="str">
        <f t="shared" si="168"/>
        <v/>
      </c>
      <c r="AC497" s="466"/>
      <c r="AD497" s="471"/>
      <c r="AE497" s="473"/>
      <c r="AI497" s="201" t="str">
        <f>IF(E497="","",ProjRollingMotorOut($Q$13:Q497,$M$13:M497))</f>
        <v/>
      </c>
      <c r="AJ497" s="409">
        <f>IF(OR(E497="",D497=""),0,ProjSlideMetersBetween(E497,D497,$R$13:$R$505,$S$13:$S$505,$U$13:$U$505))</f>
        <v>0</v>
      </c>
      <c r="AK497" s="409" t="str">
        <f>IF(U497="","",ProjParseTF(U497))</f>
        <v/>
      </c>
      <c r="AL497" s="213" t="str">
        <f>IF(E497="","",ProjCumN(AL496,E496,F496,G496,E497,F497,G497,FALSE))</f>
        <v/>
      </c>
      <c r="AM497" s="304" t="str">
        <f>IF(E497="","",ProjCumE(AM496,E496,F496,G496,E497,F497,G497,FALSE))</f>
        <v/>
      </c>
      <c r="AN497" s="303" t="str">
        <f t="shared" si="169"/>
        <v/>
      </c>
      <c r="AO497" s="303" t="str">
        <f>IF(E497="","",ProjActiveTargetMdEx(D497,W497,V497,ProjTargets_MD,ProjTargets_INC,ProjTargets_AZM,ProjTargets_TVD,F497,H497))</f>
        <v/>
      </c>
      <c r="AP497" s="201" t="str">
        <f>IF(OR(E497="",E497&lt;$U$2),"",ProjBitN(E497,F497,G497,AL497,D497,W497,X497))</f>
        <v/>
      </c>
      <c r="AQ497" s="201" t="str">
        <f>IF(OR(E497="",E497&lt;$U$2),"",ProjBitE(E497,F497,G497,AM497,D497,W497,X497))</f>
        <v/>
      </c>
      <c r="AR497" s="201" t="str">
        <f t="shared" si="170"/>
        <v/>
      </c>
      <c r="AS497" s="201" t="str">
        <f t="shared" si="171"/>
        <v/>
      </c>
      <c r="AT497" s="201" t="str">
        <f t="shared" si="172"/>
        <v/>
      </c>
    </row>
    <row r="498" spans="2:46" ht="15" customHeight="1" thickBot="1" x14ac:dyDescent="0.35">
      <c r="B498" s="202" t="str">
        <f t="shared" ref="B498:B505" si="173">IF(ISBLANK(D498),"",B497)</f>
        <v/>
      </c>
      <c r="C498" s="308" t="str">
        <f t="shared" ref="C498:C505" si="174">IF(ISBLANK(D498),"",D498-D497)</f>
        <v/>
      </c>
      <c r="D498" s="27"/>
      <c r="E498" s="309" t="str">
        <f t="shared" ref="E498:E505" si="175">IF(D498="","",(ROUND(SUM(D498-B498),2)))</f>
        <v/>
      </c>
      <c r="F498" s="9"/>
      <c r="G498" s="9"/>
      <c r="H498" s="310" t="str">
        <f t="shared" ref="H498:H505" si="176">IF(ISNUMBER(F498),COS(((F498+F497)/2)*(PI()/180))*(E498-E497)+H497,"")</f>
        <v/>
      </c>
      <c r="I498" s="310" t="str">
        <f t="shared" ref="I498:I505" si="177">IF(ISBLANK(F498),"  ",H498-$R$4)</f>
        <v xml:space="preserve">  </v>
      </c>
      <c r="J498" s="311" t="str">
        <f t="shared" ref="J498:J505" si="178">IF(AND(ISNUMBER(E498),ISNUMBER(F498),ISNUMBER(G498)),ACOS(SIN(F497*PI()/180)*SIN(F498*PI()/180)*COS((G498*PI()/180)-(G497*PI()/180))+COS(F497*PI()/180)*COS(F498*PI()/180))*30/(E498-E497)*180/PI(),"")</f>
        <v/>
      </c>
      <c r="K498" s="312" t="str">
        <f t="shared" ref="K498:K505" si="179">IF(F498=0," ",SUM(F498-F497)/SUM(E498-E497)*30)</f>
        <v xml:space="preserve"> </v>
      </c>
      <c r="L498" s="312" t="str">
        <f t="shared" ref="L498:L505" si="180">IF(J498="","",IF(G497&lt;180,IF(AND(G498&gt;G497,G498&lt;SUM(G497+180)),SUM(((G498-G497)/SUM(E498-E497)*30)),IF(G498&lt;G497,SUM(((G498-G497)/SUM(E498-E497)*30)),SUM(((G497+(360-G498))*(-1))/SUM(E498-E497)*30))),IF(G498&gt;G497,SUM(((G498-G497)/SUM(E498-E497)*30)),IF(G498&gt;SUM(G497-180),SUM(((G498-G497)/SUM(E498-E497)*30)),SUM(((360-G497+G498)/SUM(E498-E497)*30))))))</f>
        <v/>
      </c>
      <c r="M498" s="312" t="str">
        <f t="shared" ref="M498:M505" si="181">IF(T497="",IF(T496="",IF(T495="",IF(T494="","",IF(E498&lt;R494,"",IF(E498&lt;S494,IF(E497&lt;R494,SUM(E498-R494),IF(E497&lt;S494,IF(E497&lt;E498,SUM(E498-E497),""),"")),IF(E497&lt;R494,T494,IF(E497&lt;S494,SUM(S494-E497),""))))),IF(T494="",IF(E498&lt;R495,"",IF(E498&lt;S495,IF(E497&lt;R495,SUM(E498-R495),IF(E497&lt;S495,IF(E497&lt;E498,SUM(E498-E497),""),"")),IF(E497&lt;R495,T495,IF(E497&lt;S495,SUM(S495-E497),""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497&lt;R494,SUM(T494+T495),IF(E497&lt;S494,SUM(S494-E497+T495),IF(E497&lt;R495,T495,IF(E497&lt;S495,SUM(S495-E497),"")))))))))),IF(T495="",IF(T494="",IF(E498&lt;R496,"",IF(E498&lt;S496,IF(E497&lt;R496,SUM(E498-R496),IF(E497&lt;S496,IF(E497&lt;E498,SUM(E498-E497),""),"")),IF(E497&lt;R496,T496,IF(E497&lt;S496,SUM(S496-E497),"")))),IF(E498&lt;R494,"",IF(E498&lt;S494,IF(E497&lt;R494,SUM(E498-R494),IF(E497&lt;S494,IF(E497&lt;E498,SUM(E498-E497),""),"")),IF(E498&lt;R496,IF(E497&lt;R494,T494,IF(E497&lt;S494,SUM(S494-E497),"")),IF(E498&lt;S496,IF(E497&lt;R494,SUM(T494+E498-R496),IF(E497&lt;S494,SUM(S494-E497+E498-R496),IF(E497&lt;R496,SUM(E498-R496),IF(E497&lt;S496,IF(E497&lt;E498,SUM(E498-E497),""),"")))),IF(E497&lt;R494,SUM(T494+T496),IF(E497&lt;S494,SUM(S494-E497+T496),IF(E497&lt;R496,T496,IF(E497&lt;S496,SUM(S496-E497),""))))))))),IF(T494="",IF(E498&lt;R495,"",IF(E498&lt;S495,IF(E497&lt;R495,SUM(E498-R495),IF(E497&lt;S495,IF(E497&lt;E498,SUM(E498-E497),""),"")),IF(E498&lt;R496,IF(E497&lt;R495,T495,IF(E497&lt;S495,SUM(S495-E497),"")),IF(E498&lt;S496,IF(E497&lt;R495,SUM(T495+E498-R496),IF(E497&lt;S495,SUM(S495-E497+E498-R496),IF(E497&lt;R496,SUM(E498-R496),IF(E497&lt;S496,IF(E497&lt;E498,SUM(E498-E497),""),"")))),IF(E497&lt;R495,SUM(T495+T496),IF(E497&lt;S495,SUM(S495-E497+T496),IF(E497&lt;R496,T496,IF(E497&lt;S496,SUM(S496-E497),""))))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498&lt;R496,IF(E497&lt;R494,SUM(T494+T495),IF(E497&lt;S494,SUM(S494-E497+T495),IF(E497&lt;R495,T495,IF(E497&lt;S495,SUM(S495-E497),"")))),IF(E498&lt;S496,IF(E497&lt;R494,SUM(T494+T495+E498-R496),IF(E497&lt;S494,SUM(S494-E497+T495+E498-R496),IF(E497&lt;R495,SUM(T495+E498-R496),IF(E497&lt;S495,SUM(S495-E497+E498-R496),IF(E497&lt;R496,SUM(E498-R496),IF(E497&lt;S496,IF(E497&lt;E498,SUM(E498-E497),""),"")))))),IF(E497&lt;R494,SUM(T494+T495+T496),IF(E497&lt;S494,SUM(S494-E497+T495+T496),IF(E497&lt;R495,SUM(T495+T496),IF(E497&lt;S495,SUM(S495-E497+T496),IF(E497&lt;R496,T496,IF(E497&lt;S496,SUM(S496-E497),""))))))))))))))),IF(T496="",IF(T495="",IF(T494="",IF(E498&lt;R497,"",IF(E498&lt;S497,SUM(E498-R497),T497)),IF(E498&lt;R494,"",IF(E498&lt;S494,IF(E497&lt;R494,SUM(E498-R494),IF(E497&lt;S494,IF(E497&lt;E498,SUM(E498-E497),""),"")),IF(E498&lt;R497,IF(E497&lt;R494,T494,IF(E497&lt;S494,SUM(S494-E497),"")),IF(E498&lt;S497,IF(E497&lt;R494,SUM(T494+E498-R497),IF(E497&lt;S494,SUM(S494-E497+E498-R497),SUM(E498-R497))),IF(E497&lt;R494,SUM(T494+T497),IF(E497&lt;S494,SUM(S494-E497+T497),T497))))))),IF(T494="",IF(E498&lt;R495,"",IF(E498&lt;S495,IF(E497&lt;R495,SUM(E498-R495),IF(E497&lt;S495,IF(E497&lt;E498,SUM(E498-E497),""),"")),IF(E498&lt;R497,IF(E497&lt;R495,T495,IF(E497&lt;S495,SUM(S495-E497),"")),IF(E498&lt;S497,IF(E497&lt;R495,SUM(T495+E498-R497),IF(E497&lt;S495,SUM(S495-E497+E498-R497),SUM(E498-R497))),IF(E497&lt;R495,SUM(T495+T497),IF(E497&lt;S495,SUM(S495-E497+T497),T497))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498&lt;R497,IF(E497&lt;R494,SUM(T494+T495),IF(E497&lt;S494,SUM(S494-E497+T495),IF(E497&lt;R495,T495,IF(E497&lt;S495,SUM(S495-E497),"")))),IF(E498&lt;S497,IF(E497&lt;R494,SUM(T494+T495+E498-R497),IF(E497&lt;S494,SUM(S494-E497+T495+E498-R497),IF(E497&lt;R495,SUM(T495+E498-R497),IF(E497&lt;S495,SUM(S495-E497+E498-R497),SUM(E498-R497))))),IF(E497&lt;R494,SUM(T494+T495+T497),IF(E497&lt;S494,SUM(S494-E497+T495+T497),IF(E497&lt;R495,SUM(T495+T497),IF(E497&lt;S495,SUM(S495-E497+T497),T497)))))))))))),IF(T495="",IF(T494="",IF(E498&lt;R496,"",IF(E498&lt;S496,IF(E497&lt;R496,SUM(E498-R496),IF(E497&lt;S496,IF(E497&lt;E498,SUM(E498-E497),""),"")),IF(E498&lt;R497,IF(E497&lt;R496,T496,IF(E497&lt;S496,SUM(S496-E497),"")),IF(E498&lt;S497,IF(E497&lt;R496,SUM(T496+E498-R497),IF(E497&lt;S496,SUM(S496-E497+E498-R497),SUM(E498-R497))),IF(E497&lt;R496,SUM(T496+T497),IF(E497&lt;S496,SUM(S496-E497+T497),T497)))))),IF(E498&lt;R494,"",IF(E498&lt;S494,IF(E497&lt;R494,SUM(E498-R494),IF(E497&lt;S494,IF(E497&lt;E498,SUM(E498-E497),""),"")),IF(E498&lt;R496,IF(E497&lt;R494,T494,IF(E497&lt;S494,SUM(S494-E497),"")),IF(E498&lt;S496,IF(E497&lt;R494,SUM(T494+E498-R496),IF(E497&lt;S494,SUM(S494-E497+E498-R496),IF(E497&lt;R496,SUM(E498-R496),IF(E497&lt;S496,IF(E497&lt;E498,SUM(E498-E497),""),"")))),IF(E498&lt;R497,IF(E497&lt;R494,SUM(T494+T496),IF(E497&lt;S494,SUM(S494-E497+T496),IF(E497&lt;R496,T496,IF(E497&lt;S496,SUM(S496-E497),"")))),IF(E498&lt;S497,IF(E497&lt;R494,SUM(T494+T496+E498-R497),IF(E497&lt;S494,SUM(S494-E497+T496+E498-R497),IF(E497&lt;R496,SUM(T496+E498-R497),IF(E497&lt;S496,SUM(S496-E497+E498-R497),SUM(E498-R497))))),IF(E497&lt;R494,SUM(T494+T496+T497),IF(E497&lt;S494,SUM(S494-E497+T496+T497),IF(E497&lt;R496,SUM(T496+T497),IF(E497&lt;S496,SUM(S496-E497+T497),T497))))))))))),IF(T494="",IF(E498&lt;R495,"",IF(E498&lt;S495,IF(E497&lt;R495,SUM(E498-R495),IF(E497&lt;S495,IF(E497&lt;E498,SUM(E498-E497),""),"")),IF(E498&lt;R496,IF(E497&lt;R495,T495,IF(E497&lt;S495,SUM(S495-E497),"")),IF(E498&lt;S496,IF(E497&lt;R495,SUM(T495+E498-R496),IF(E497&lt;S495,SUM(S495-E497+E498-R496),IF(E497&lt;R496,SUM(E498-R496),IF(E497&lt;S496,IF(E497&lt;E498,SUM(E498-E497),""),"")))),IF(E498&lt;R497,IF(E497&lt;R495,SUM(T495+T496),IF(E497&lt;S495,SUM(S495-E497+T496),IF(E497&lt;R496,T496,IF(E497&lt;S496,SUM(S496-E497),"")))),IF(E498&lt;S497,IF(E497&lt;R495,SUM(T495+T496+E498-R497),IF(E497&lt;S495,SUM(S495-E497+T496+E498-R497),IF(E497&lt;R496,SUM(T496+E498-R497),IF(E497&lt;S496,SUM(S496-E497+E498-R497),SUM(E498-R497))))),IF(E497&lt;R495,SUM(T495+T496+T497),IF(E497&lt;S495,SUM(S495-E497+T496+T497),IF(E497&lt;R496,SUM(T496+T497),IF(E497&lt;S496,SUM(S496-E497+T497),T497))))))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498&lt;R496,IF(E497&lt;R494,SUM(T494+T495),IF(E497&lt;S494,SUM(S494-E497+T495),IF(E497&lt;R495,T495,IF(E497&lt;S495,SUM(S495-E497),"")))),IF(E498&lt;S496,IF(E497&lt;R494,SUM(T494+T495+E498-R496),IF(E497&lt;S494,SUM(S494-E497+T495+E498-R496),IF(E497&lt;R495,SUM(T495+E498-R496),IF(E497&lt;S495,SUM(S495-E497+E498-R496),IF(E497&lt;R496,SUM(E498-R496),IF(E497&lt;S496,IF(E497&lt;E498,SUM(E498-E497),""),"")))))),IF(E498&lt;R497,IF(E497&lt;R494,SUM(T494+T495+T496),IF(E497&lt;S494,SUM(S494-E497+T495+T496),IF(E497&lt;R495,SUM(T495+T496),IF(E497&lt;S495,SUM(S495-E497+T496),IF(E497&lt;R496,T496,IF(E497&lt;S496,SUM(S496-E497),"")))))),IF(E498&lt;S497,IF(E497&lt;R494,SUM(T494+T495+T496+E498-R497),IF(E497&lt;S494,SUM(S494-E497+T495+T496+E498-R497),IF(E497&lt;R495,SUM(T495+T496+E498-R497),IF(E497&lt;S495,SUM(S495-E497+T496+E498-R497),IF(E497&lt;R496,SUM(T496+E498-R497),IF(E497&lt;S496,SUM(S496-E497+E498-R497),SUM(E498-R497))))))),IF(E497&lt;R494,SUM(T494+T495+T496+T497),IF(E497&lt;S494,SUM(S494-E497+T495+T496+T497),IF(E497&lt;R495,SUM(T495+T496+T497),IF(E497&lt;S495,SUM(S495-E497+T496+T497),IF(E497&lt;R496,SUM(T496+T497),IF(E497&lt;S496,SUM(S496-E497+T497),T497))))))))))))))))))</f>
        <v/>
      </c>
      <c r="N498" s="313" t="str">
        <f t="shared" ref="N498:N505" si="182">IF(J498=0,"",IF(AND(ISNUMBER(F498),ISNUMBER(J498)),(IF(AND(F498&gt;F497,G498=G497),0,IF(AND(F498&lt;F497,G498=G497),180,IF(AND(G497=0,G498&gt;0),G498,ACOS((C498*K498/30)/(C498*J498/30))*180/PI())))),""))</f>
        <v/>
      </c>
      <c r="O498" s="314" t="str">
        <f t="shared" ref="O498:O505" si="183">IF(F498="","",IF(N498="","",IF(F498&lt;5,"Mag",IF(L498&lt;0,"L",IF(N498=0,"HS",IF(N498=360,"HS",IF(N498=180,"LS","R")))))))</f>
        <v/>
      </c>
      <c r="P498" s="315" t="str">
        <f t="shared" ref="P498:P505" si="184">IF(F498="","",IF(M498="","",SUM((F498-F497)/M498)))</f>
        <v/>
      </c>
      <c r="Q498" s="316" t="str">
        <f t="shared" ref="Q498:Q505" si="185">IF(ISBLANK(F498),"",IF(J498="", "", IF(M498="","",SUM(C498*J498/M498))))</f>
        <v/>
      </c>
      <c r="R498" s="10" t="str">
        <f t="shared" ref="R498:R505" si="186">IF(T498="", "", D498)</f>
        <v/>
      </c>
      <c r="S498" s="310" t="str">
        <f t="shared" ref="S498:S505" si="187">IF(T498="","",SUM(R498+T498))</f>
        <v/>
      </c>
      <c r="T498" s="9"/>
      <c r="U498" s="8"/>
      <c r="V498" s="197" t="str">
        <f>IF(E498="","",ProjTvdAtBit(E498,F498,G498,H498,D498,W498,X498))</f>
        <v/>
      </c>
      <c r="W498" s="317" t="str">
        <f>IF(E498="","",ProjIncAtBit(F498,J498,C498,M498,AJ498,AK498,AI498,$U$13:$U$505))</f>
        <v/>
      </c>
      <c r="X498" s="412" t="str">
        <f>IF(E498="","",ProjAzmAtBit(F498,G498,J498,C498,M498,AJ498,AK498,N498,O498,AI498,$U$13:$U$505))</f>
        <v/>
      </c>
      <c r="Y498" s="569"/>
      <c r="Z498" s="571"/>
      <c r="AA498" s="478" t="str">
        <f t="shared" ref="AA498:AA505" si="188">IFERROR(IF(D498="","",IF(COUNT($AC$14:$AC$33)=0,"",IF(D498&lt;_xlfn.AGGREGATE(5,6,$AC$14:$AC$33),"",INDEX($AE$15:$AE$33,MATCH(D498,$AC$14:$AC$33,1))))),"")</f>
        <v/>
      </c>
      <c r="AB498" s="479" t="str">
        <f t="shared" ref="AB498:AB505" si="189">IF(OR(D498="",H498=""),"",IF(COUNT($AC$14:$AC$33)&lt;2,"",IF(OR(D498&lt;_xlfn.AGGREGATE(5,6,$AC$14:$AC$33),D498&gt;_xlfn.AGGREGATE(4,6,$AC$14:$AC$33)),"",IFERROR((INDEX($AD$14:$AD$33,MATCH(D498,$AC$14:$AC$33,1))+(D498-INDEX($AC$14:$AC$33,MATCH(D498,$AC$14:$AC$33,1)))*(INDEX($AD$14:$AD$33,MATCH(D498,$AC$14:$AC$33,1)+1)-INDEX($AD$14:$AD$33,MATCH(D498,$AC$14:$AC$33,1)))/(INDEX($AC$14:$AC$33,MATCH(D498,$AC$14:$AC$33,1)+1)-INDEX($AC$14:$AC$33,MATCH(D498,$AC$14:$AC$33,1))))-H498,""))))</f>
        <v/>
      </c>
      <c r="AC498" s="466"/>
      <c r="AD498" s="471"/>
      <c r="AE498" s="473"/>
      <c r="AI498" s="201" t="str">
        <f>IF(E498="","",ProjRollingMotorOut($Q$13:Q498,$M$13:M498))</f>
        <v/>
      </c>
      <c r="AJ498" s="409">
        <f>IF(OR(E498="",D498=""),0,ProjSlideMetersBetween(E498,D498,$R$13:$R$505,$S$13:$S$505,$U$13:$U$505))</f>
        <v>0</v>
      </c>
      <c r="AK498" s="409" t="str">
        <f>IF(U498="","",ProjParseTF(U498))</f>
        <v/>
      </c>
      <c r="AL498" s="213" t="str">
        <f>IF(E498="","",ProjCumN(AL497,E497,F497,G497,E498,F498,G498,FALSE))</f>
        <v/>
      </c>
      <c r="AM498" s="304" t="str">
        <f>IF(E498="","",ProjCumE(AM497,E497,F497,G497,E498,F498,G498,FALSE))</f>
        <v/>
      </c>
      <c r="AN498" s="303" t="str">
        <f t="shared" ref="AN498:AN505" si="190">IF(X498="","",X498)</f>
        <v/>
      </c>
      <c r="AO498" s="303" t="str">
        <f>IF(E498="","",ProjActiveTargetMdEx(D498,W498,V498,ProjTargets_MD,ProjTargets_INC,ProjTargets_AZM,ProjTargets_TVD,F498,H498))</f>
        <v/>
      </c>
      <c r="AP498" s="201" t="str">
        <f>IF(OR(E498="",E498&lt;$U$2),"",ProjBitN(E498,F498,G498,AL498,D498,W498,X498))</f>
        <v/>
      </c>
      <c r="AQ498" s="201" t="str">
        <f>IF(OR(E498="",E498&lt;$U$2),"",ProjBitE(E498,F498,G498,AM498,D498,W498,X498))</f>
        <v/>
      </c>
      <c r="AR498" s="201" t="str">
        <f t="shared" ref="AR498:AR505" si="191">_xlfn.SINGLE(IF(OR(E498="",E498&lt;_xlfn.SINGLE(ProjBuildStartMd),AO498=""),"",ProjBurr(D498,W498,X498,AI498,C498,ProjTargets_MD,ProjTargets_INC,ProjTargets_AZM,ProjTargets_TVD,V498)))</f>
        <v/>
      </c>
      <c r="AS498" s="201" t="str">
        <f t="shared" ref="AS498:AS505" si="192">_xlfn.SINGLE(IF(OR(E498="",E498&lt;_xlfn.SINGLE(ProjBuildStartMd),AO498=""),"",ProjMetersToSlide(D498,W498,X498,AI498,C498,ProjTargets_MD,ProjTargets_INC,ProjTargets_AZM,ProjTargets_TVD,V498)))</f>
        <v/>
      </c>
      <c r="AT498" s="201" t="str">
        <f t="shared" ref="AT498:AT505" si="193">_xlfn.SINGLE(IF(OR(E498="",E498&lt;_xlfn.SINGLE(ProjBuildStartMd),AO498=""),"",ProjRequiredTf(D498,W498,X498,ProjTargets_MD,ProjTargets_INC,ProjTargets_AZM,ProjTargets_TVD,5,V498)))</f>
        <v/>
      </c>
    </row>
    <row r="499" spans="2:46" ht="15" customHeight="1" thickBot="1" x14ac:dyDescent="0.35">
      <c r="B499" s="202" t="str">
        <f t="shared" si="173"/>
        <v/>
      </c>
      <c r="C499" s="308" t="str">
        <f t="shared" si="174"/>
        <v/>
      </c>
      <c r="D499" s="27"/>
      <c r="E499" s="309" t="str">
        <f t="shared" si="175"/>
        <v/>
      </c>
      <c r="F499" s="9"/>
      <c r="G499" s="9"/>
      <c r="H499" s="310" t="str">
        <f t="shared" si="176"/>
        <v/>
      </c>
      <c r="I499" s="310" t="str">
        <f t="shared" si="177"/>
        <v xml:space="preserve">  </v>
      </c>
      <c r="J499" s="311" t="str">
        <f t="shared" si="178"/>
        <v/>
      </c>
      <c r="K499" s="312" t="str">
        <f t="shared" si="179"/>
        <v xml:space="preserve"> </v>
      </c>
      <c r="L499" s="312" t="str">
        <f t="shared" si="180"/>
        <v/>
      </c>
      <c r="M499" s="312" t="str">
        <f t="shared" si="181"/>
        <v/>
      </c>
      <c r="N499" s="313" t="str">
        <f t="shared" si="182"/>
        <v/>
      </c>
      <c r="O499" s="314" t="str">
        <f t="shared" si="183"/>
        <v/>
      </c>
      <c r="P499" s="315" t="str">
        <f t="shared" si="184"/>
        <v/>
      </c>
      <c r="Q499" s="316" t="str">
        <f t="shared" si="185"/>
        <v/>
      </c>
      <c r="R499" s="10" t="str">
        <f t="shared" si="186"/>
        <v/>
      </c>
      <c r="S499" s="310" t="str">
        <f t="shared" si="187"/>
        <v/>
      </c>
      <c r="T499" s="9"/>
      <c r="U499" s="8"/>
      <c r="V499" s="197" t="str">
        <f>IF(E499="","",ProjTvdAtBit(E499,F499,G499,H499,D499,W499,X499))</f>
        <v/>
      </c>
      <c r="W499" s="317" t="str">
        <f>IF(E499="","",ProjIncAtBit(F499,J499,C499,M499,AJ499,AK499,AI499,$U$13:$U$505))</f>
        <v/>
      </c>
      <c r="X499" s="412" t="str">
        <f>IF(E499="","",ProjAzmAtBit(F499,G499,J499,C499,M499,AJ499,AK499,N499,O499,AI499,$U$13:$U$505))</f>
        <v/>
      </c>
      <c r="Y499" s="569"/>
      <c r="Z499" s="571"/>
      <c r="AA499" s="478" t="str">
        <f t="shared" si="188"/>
        <v/>
      </c>
      <c r="AB499" s="479" t="str">
        <f t="shared" si="189"/>
        <v/>
      </c>
      <c r="AC499" s="466"/>
      <c r="AD499" s="471"/>
      <c r="AE499" s="473"/>
      <c r="AI499" s="201" t="str">
        <f>IF(E499="","",ProjRollingMotorOut($Q$13:Q499,$M$13:M499))</f>
        <v/>
      </c>
      <c r="AJ499" s="409">
        <f>IF(OR(E499="",D499=""),0,ProjSlideMetersBetween(E499,D499,$R$13:$R$505,$S$13:$S$505,$U$13:$U$505))</f>
        <v>0</v>
      </c>
      <c r="AK499" s="409" t="str">
        <f>IF(U499="","",ProjParseTF(U499))</f>
        <v/>
      </c>
      <c r="AL499" s="213" t="str">
        <f>IF(E499="","",ProjCumN(AL498,E498,F498,G498,E499,F499,G499,FALSE))</f>
        <v/>
      </c>
      <c r="AM499" s="304" t="str">
        <f>IF(E499="","",ProjCumE(AM498,E498,F498,G498,E499,F499,G499,FALSE))</f>
        <v/>
      </c>
      <c r="AN499" s="303" t="str">
        <f t="shared" si="190"/>
        <v/>
      </c>
      <c r="AO499" s="303" t="str">
        <f>IF(E499="","",ProjActiveTargetMdEx(D499,W499,V499,ProjTargets_MD,ProjTargets_INC,ProjTargets_AZM,ProjTargets_TVD,F499,H499))</f>
        <v/>
      </c>
      <c r="AP499" s="201" t="str">
        <f>IF(OR(E499="",E499&lt;$U$2),"",ProjBitN(E499,F499,G499,AL499,D499,W499,X499))</f>
        <v/>
      </c>
      <c r="AQ499" s="201" t="str">
        <f>IF(OR(E499="",E499&lt;$U$2),"",ProjBitE(E499,F499,G499,AM499,D499,W499,X499))</f>
        <v/>
      </c>
      <c r="AR499" s="201" t="str">
        <f t="shared" si="191"/>
        <v/>
      </c>
      <c r="AS499" s="201" t="str">
        <f t="shared" si="192"/>
        <v/>
      </c>
      <c r="AT499" s="201" t="str">
        <f t="shared" si="193"/>
        <v/>
      </c>
    </row>
    <row r="500" spans="2:46" ht="15" customHeight="1" thickBot="1" x14ac:dyDescent="0.35">
      <c r="B500" s="202" t="str">
        <f t="shared" si="173"/>
        <v/>
      </c>
      <c r="C500" s="308" t="str">
        <f t="shared" si="174"/>
        <v/>
      </c>
      <c r="D500" s="27"/>
      <c r="E500" s="309" t="str">
        <f t="shared" si="175"/>
        <v/>
      </c>
      <c r="F500" s="9"/>
      <c r="G500" s="9"/>
      <c r="H500" s="310" t="str">
        <f t="shared" si="176"/>
        <v/>
      </c>
      <c r="I500" s="310" t="str">
        <f t="shared" si="177"/>
        <v xml:space="preserve">  </v>
      </c>
      <c r="J500" s="311" t="str">
        <f t="shared" si="178"/>
        <v/>
      </c>
      <c r="K500" s="312" t="str">
        <f t="shared" si="179"/>
        <v xml:space="preserve"> </v>
      </c>
      <c r="L500" s="312" t="str">
        <f t="shared" si="180"/>
        <v/>
      </c>
      <c r="M500" s="312" t="str">
        <f t="shared" si="181"/>
        <v/>
      </c>
      <c r="N500" s="313" t="str">
        <f t="shared" si="182"/>
        <v/>
      </c>
      <c r="O500" s="314" t="str">
        <f t="shared" si="183"/>
        <v/>
      </c>
      <c r="P500" s="315" t="str">
        <f t="shared" si="184"/>
        <v/>
      </c>
      <c r="Q500" s="316" t="str">
        <f t="shared" si="185"/>
        <v/>
      </c>
      <c r="R500" s="10" t="str">
        <f t="shared" si="186"/>
        <v/>
      </c>
      <c r="S500" s="310" t="str">
        <f t="shared" si="187"/>
        <v/>
      </c>
      <c r="T500" s="9"/>
      <c r="U500" s="8"/>
      <c r="V500" s="197" t="str">
        <f>IF(E500="","",ProjTvdAtBit(E500,F500,G500,H500,D500,W500,X500))</f>
        <v/>
      </c>
      <c r="W500" s="317" t="str">
        <f>IF(E500="","",ProjIncAtBit(F500,J500,C500,M500,AJ500,AK500,AI500,$U$13:$U$505))</f>
        <v/>
      </c>
      <c r="X500" s="412" t="str">
        <f>IF(E500="","",ProjAzmAtBit(F500,G500,J500,C500,M500,AJ500,AK500,N500,O500,AI500,$U$13:$U$505))</f>
        <v/>
      </c>
      <c r="Y500" s="569"/>
      <c r="Z500" s="571"/>
      <c r="AA500" s="478" t="str">
        <f t="shared" si="188"/>
        <v/>
      </c>
      <c r="AB500" s="479" t="str">
        <f t="shared" si="189"/>
        <v/>
      </c>
      <c r="AC500" s="466"/>
      <c r="AD500" s="471"/>
      <c r="AE500" s="473"/>
      <c r="AI500" s="201" t="str">
        <f>IF(E500="","",ProjRollingMotorOut($Q$13:Q500,$M$13:M500))</f>
        <v/>
      </c>
      <c r="AJ500" s="409">
        <f>IF(OR(E500="",D500=""),0,ProjSlideMetersBetween(E500,D500,$R$13:$R$505,$S$13:$S$505,$U$13:$U$505))</f>
        <v>0</v>
      </c>
      <c r="AK500" s="409" t="str">
        <f>IF(U500="","",ProjParseTF(U500))</f>
        <v/>
      </c>
      <c r="AL500" s="213" t="str">
        <f>IF(E500="","",ProjCumN(AL499,E499,F499,G499,E500,F500,G500,FALSE))</f>
        <v/>
      </c>
      <c r="AM500" s="304" t="str">
        <f>IF(E500="","",ProjCumE(AM499,E499,F499,G499,E500,F500,G500,FALSE))</f>
        <v/>
      </c>
      <c r="AN500" s="303" t="str">
        <f t="shared" si="190"/>
        <v/>
      </c>
      <c r="AO500" s="303" t="str">
        <f>IF(E500="","",ProjActiveTargetMdEx(D500,W500,V500,ProjTargets_MD,ProjTargets_INC,ProjTargets_AZM,ProjTargets_TVD,F500,H500))</f>
        <v/>
      </c>
      <c r="AP500" s="201" t="str">
        <f>IF(OR(E500="",E500&lt;$U$2),"",ProjBitN(E500,F500,G500,AL500,D500,W500,X500))</f>
        <v/>
      </c>
      <c r="AQ500" s="201" t="str">
        <f>IF(OR(E500="",E500&lt;$U$2),"",ProjBitE(E500,F500,G500,AM500,D500,W500,X500))</f>
        <v/>
      </c>
      <c r="AR500" s="201" t="str">
        <f t="shared" si="191"/>
        <v/>
      </c>
      <c r="AS500" s="201" t="str">
        <f t="shared" si="192"/>
        <v/>
      </c>
      <c r="AT500" s="201" t="str">
        <f t="shared" si="193"/>
        <v/>
      </c>
    </row>
    <row r="501" spans="2:46" ht="15" customHeight="1" thickBot="1" x14ac:dyDescent="0.35">
      <c r="B501" s="202" t="str">
        <f t="shared" si="173"/>
        <v/>
      </c>
      <c r="C501" s="308" t="str">
        <f t="shared" si="174"/>
        <v/>
      </c>
      <c r="D501" s="27"/>
      <c r="E501" s="309" t="str">
        <f t="shared" si="175"/>
        <v/>
      </c>
      <c r="F501" s="9"/>
      <c r="G501" s="9"/>
      <c r="H501" s="310" t="str">
        <f t="shared" si="176"/>
        <v/>
      </c>
      <c r="I501" s="310" t="str">
        <f t="shared" si="177"/>
        <v xml:space="preserve">  </v>
      </c>
      <c r="J501" s="311" t="str">
        <f t="shared" si="178"/>
        <v/>
      </c>
      <c r="K501" s="312" t="str">
        <f t="shared" si="179"/>
        <v xml:space="preserve"> </v>
      </c>
      <c r="L501" s="312" t="str">
        <f t="shared" si="180"/>
        <v/>
      </c>
      <c r="M501" s="312" t="str">
        <f t="shared" si="181"/>
        <v/>
      </c>
      <c r="N501" s="313" t="str">
        <f t="shared" si="182"/>
        <v/>
      </c>
      <c r="O501" s="314" t="str">
        <f t="shared" si="183"/>
        <v/>
      </c>
      <c r="P501" s="315" t="str">
        <f t="shared" si="184"/>
        <v/>
      </c>
      <c r="Q501" s="316" t="str">
        <f t="shared" si="185"/>
        <v/>
      </c>
      <c r="R501" s="10" t="str">
        <f t="shared" si="186"/>
        <v/>
      </c>
      <c r="S501" s="310" t="str">
        <f t="shared" si="187"/>
        <v/>
      </c>
      <c r="T501" s="9"/>
      <c r="U501" s="8"/>
      <c r="V501" s="197" t="str">
        <f>IF(E501="","",ProjTvdAtBit(E501,F501,G501,H501,D501,W501,X501))</f>
        <v/>
      </c>
      <c r="W501" s="317" t="str">
        <f>IF(E501="","",ProjIncAtBit(F501,J501,C501,M501,AJ501,AK501,AI501,$U$13:$U$505))</f>
        <v/>
      </c>
      <c r="X501" s="412" t="str">
        <f>IF(E501="","",ProjAzmAtBit(F501,G501,J501,C501,M501,AJ501,AK501,N501,O501,AI501,$U$13:$U$505))</f>
        <v/>
      </c>
      <c r="Y501" s="569"/>
      <c r="Z501" s="571"/>
      <c r="AA501" s="478" t="str">
        <f t="shared" si="188"/>
        <v/>
      </c>
      <c r="AB501" s="479" t="str">
        <f t="shared" si="189"/>
        <v/>
      </c>
      <c r="AC501" s="466"/>
      <c r="AD501" s="471"/>
      <c r="AE501" s="473"/>
      <c r="AI501" s="201" t="str">
        <f>IF(E501="","",ProjRollingMotorOut($Q$13:Q501,$M$13:M501))</f>
        <v/>
      </c>
      <c r="AJ501" s="409">
        <f>IF(OR(E501="",D501=""),0,ProjSlideMetersBetween(E501,D501,$R$13:$R$505,$S$13:$S$505,$U$13:$U$505))</f>
        <v>0</v>
      </c>
      <c r="AK501" s="409" t="str">
        <f>IF(U501="","",ProjParseTF(U501))</f>
        <v/>
      </c>
      <c r="AL501" s="213" t="str">
        <f>IF(E501="","",ProjCumN(AL500,E500,F500,G500,E501,F501,G501,FALSE))</f>
        <v/>
      </c>
      <c r="AM501" s="304" t="str">
        <f>IF(E501="","",ProjCumE(AM500,E500,F500,G500,E501,F501,G501,FALSE))</f>
        <v/>
      </c>
      <c r="AN501" s="303" t="str">
        <f t="shared" si="190"/>
        <v/>
      </c>
      <c r="AO501" s="303" t="str">
        <f>IF(E501="","",ProjActiveTargetMdEx(D501,W501,V501,ProjTargets_MD,ProjTargets_INC,ProjTargets_AZM,ProjTargets_TVD,F501,H501))</f>
        <v/>
      </c>
      <c r="AP501" s="201" t="str">
        <f>IF(OR(E501="",E501&lt;$U$2),"",ProjBitN(E501,F501,G501,AL501,D501,W501,X501))</f>
        <v/>
      </c>
      <c r="AQ501" s="201" t="str">
        <f>IF(OR(E501="",E501&lt;$U$2),"",ProjBitE(E501,F501,G501,AM501,D501,W501,X501))</f>
        <v/>
      </c>
      <c r="AR501" s="201" t="str">
        <f t="shared" si="191"/>
        <v/>
      </c>
      <c r="AS501" s="201" t="str">
        <f t="shared" si="192"/>
        <v/>
      </c>
      <c r="AT501" s="201" t="str">
        <f t="shared" si="193"/>
        <v/>
      </c>
    </row>
    <row r="502" spans="2:46" ht="15" customHeight="1" thickBot="1" x14ac:dyDescent="0.35">
      <c r="B502" s="202" t="str">
        <f t="shared" si="173"/>
        <v/>
      </c>
      <c r="C502" s="308" t="str">
        <f t="shared" si="174"/>
        <v/>
      </c>
      <c r="D502" s="27"/>
      <c r="E502" s="309" t="str">
        <f t="shared" si="175"/>
        <v/>
      </c>
      <c r="F502" s="9"/>
      <c r="G502" s="9"/>
      <c r="H502" s="310" t="str">
        <f t="shared" si="176"/>
        <v/>
      </c>
      <c r="I502" s="310" t="str">
        <f t="shared" si="177"/>
        <v xml:space="preserve">  </v>
      </c>
      <c r="J502" s="311" t="str">
        <f t="shared" si="178"/>
        <v/>
      </c>
      <c r="K502" s="312" t="str">
        <f t="shared" si="179"/>
        <v xml:space="preserve"> </v>
      </c>
      <c r="L502" s="312" t="str">
        <f t="shared" si="180"/>
        <v/>
      </c>
      <c r="M502" s="312" t="str">
        <f t="shared" si="181"/>
        <v/>
      </c>
      <c r="N502" s="313" t="str">
        <f t="shared" si="182"/>
        <v/>
      </c>
      <c r="O502" s="314" t="str">
        <f t="shared" si="183"/>
        <v/>
      </c>
      <c r="P502" s="315" t="str">
        <f t="shared" si="184"/>
        <v/>
      </c>
      <c r="Q502" s="316" t="str">
        <f t="shared" si="185"/>
        <v/>
      </c>
      <c r="R502" s="10" t="str">
        <f t="shared" si="186"/>
        <v/>
      </c>
      <c r="S502" s="310" t="str">
        <f t="shared" si="187"/>
        <v/>
      </c>
      <c r="T502" s="9"/>
      <c r="U502" s="8"/>
      <c r="V502" s="197" t="str">
        <f>IF(E502="","",ProjTvdAtBit(E502,F502,G502,H502,D502,W502,X502))</f>
        <v/>
      </c>
      <c r="W502" s="317" t="str">
        <f>IF(E502="","",ProjIncAtBit(F502,J502,C502,M502,AJ502,AK502,AI502,$U$13:$U$505))</f>
        <v/>
      </c>
      <c r="X502" s="412" t="str">
        <f>IF(E502="","",ProjAzmAtBit(F502,G502,J502,C502,M502,AJ502,AK502,N502,O502,AI502,$U$13:$U$505))</f>
        <v/>
      </c>
      <c r="Y502" s="569"/>
      <c r="Z502" s="571"/>
      <c r="AA502" s="478" t="str">
        <f t="shared" si="188"/>
        <v/>
      </c>
      <c r="AB502" s="479" t="str">
        <f t="shared" si="189"/>
        <v/>
      </c>
      <c r="AC502" s="466"/>
      <c r="AD502" s="471"/>
      <c r="AE502" s="473"/>
      <c r="AI502" s="201" t="str">
        <f>IF(E502="","",ProjRollingMotorOut($Q$13:Q502,$M$13:M502))</f>
        <v/>
      </c>
      <c r="AJ502" s="409">
        <f>IF(OR(E502="",D502=""),0,ProjSlideMetersBetween(E502,D502,$R$13:$R$505,$S$13:$S$505,$U$13:$U$505))</f>
        <v>0</v>
      </c>
      <c r="AK502" s="409" t="str">
        <f>IF(U502="","",ProjParseTF(U502))</f>
        <v/>
      </c>
      <c r="AL502" s="213" t="str">
        <f>IF(E502="","",ProjCumN(AL501,E501,F501,G501,E502,F502,G502,FALSE))</f>
        <v/>
      </c>
      <c r="AM502" s="304" t="str">
        <f>IF(E502="","",ProjCumE(AM501,E501,F501,G501,E502,F502,G502,FALSE))</f>
        <v/>
      </c>
      <c r="AN502" s="303" t="str">
        <f t="shared" si="190"/>
        <v/>
      </c>
      <c r="AO502" s="303" t="str">
        <f>IF(E502="","",ProjActiveTargetMdEx(D502,W502,V502,ProjTargets_MD,ProjTargets_INC,ProjTargets_AZM,ProjTargets_TVD,F502,H502))</f>
        <v/>
      </c>
      <c r="AP502" s="201" t="str">
        <f>IF(OR(E502="",E502&lt;$U$2),"",ProjBitN(E502,F502,G502,AL502,D502,W502,X502))</f>
        <v/>
      </c>
      <c r="AQ502" s="201" t="str">
        <f>IF(OR(E502="",E502&lt;$U$2),"",ProjBitE(E502,F502,G502,AM502,D502,W502,X502))</f>
        <v/>
      </c>
      <c r="AR502" s="201" t="str">
        <f t="shared" si="191"/>
        <v/>
      </c>
      <c r="AS502" s="201" t="str">
        <f t="shared" si="192"/>
        <v/>
      </c>
      <c r="AT502" s="201" t="str">
        <f t="shared" si="193"/>
        <v/>
      </c>
    </row>
    <row r="503" spans="2:46" ht="15" customHeight="1" thickBot="1" x14ac:dyDescent="0.35">
      <c r="B503" s="202" t="str">
        <f t="shared" si="173"/>
        <v/>
      </c>
      <c r="C503" s="308" t="str">
        <f t="shared" si="174"/>
        <v/>
      </c>
      <c r="D503" s="27"/>
      <c r="E503" s="309" t="str">
        <f t="shared" si="175"/>
        <v/>
      </c>
      <c r="F503" s="9"/>
      <c r="G503" s="9"/>
      <c r="H503" s="310" t="str">
        <f t="shared" si="176"/>
        <v/>
      </c>
      <c r="I503" s="310" t="str">
        <f t="shared" si="177"/>
        <v xml:space="preserve">  </v>
      </c>
      <c r="J503" s="311" t="str">
        <f t="shared" si="178"/>
        <v/>
      </c>
      <c r="K503" s="312" t="str">
        <f t="shared" si="179"/>
        <v xml:space="preserve"> </v>
      </c>
      <c r="L503" s="312" t="str">
        <f t="shared" si="180"/>
        <v/>
      </c>
      <c r="M503" s="312" t="str">
        <f t="shared" si="181"/>
        <v/>
      </c>
      <c r="N503" s="313" t="str">
        <f t="shared" si="182"/>
        <v/>
      </c>
      <c r="O503" s="314" t="str">
        <f t="shared" si="183"/>
        <v/>
      </c>
      <c r="P503" s="315" t="str">
        <f t="shared" si="184"/>
        <v/>
      </c>
      <c r="Q503" s="316" t="str">
        <f t="shared" si="185"/>
        <v/>
      </c>
      <c r="R503" s="10" t="str">
        <f t="shared" si="186"/>
        <v/>
      </c>
      <c r="S503" s="310" t="str">
        <f t="shared" si="187"/>
        <v/>
      </c>
      <c r="T503" s="9"/>
      <c r="U503" s="8"/>
      <c r="V503" s="197" t="str">
        <f>IF(E503="","",ProjTvdAtBit(E503,F503,G503,H503,D503,W503,X503))</f>
        <v/>
      </c>
      <c r="W503" s="317" t="str">
        <f>IF(E503="","",ProjIncAtBit(F503,J503,C503,M503,AJ503,AK503,AI503,$U$13:$U$505))</f>
        <v/>
      </c>
      <c r="X503" s="412" t="str">
        <f>IF(E503="","",ProjAzmAtBit(F503,G503,J503,C503,M503,AJ503,AK503,N503,O503,AI503,$U$13:$U$505))</f>
        <v/>
      </c>
      <c r="Y503" s="569"/>
      <c r="Z503" s="571"/>
      <c r="AA503" s="478" t="str">
        <f t="shared" si="188"/>
        <v/>
      </c>
      <c r="AB503" s="479" t="str">
        <f t="shared" si="189"/>
        <v/>
      </c>
      <c r="AC503" s="466"/>
      <c r="AD503" s="471"/>
      <c r="AE503" s="473"/>
      <c r="AI503" s="201" t="str">
        <f>IF(E503="","",ProjRollingMotorOut($Q$13:Q503,$M$13:M503))</f>
        <v/>
      </c>
      <c r="AJ503" s="409">
        <f>IF(OR(E503="",D503=""),0,ProjSlideMetersBetween(E503,D503,$R$13:$R$505,$S$13:$S$505,$U$13:$U$505))</f>
        <v>0</v>
      </c>
      <c r="AK503" s="409" t="str">
        <f>IF(U503="","",ProjParseTF(U503))</f>
        <v/>
      </c>
      <c r="AL503" s="213" t="str">
        <f>IF(E503="","",ProjCumN(AL502,E502,F502,G502,E503,F503,G503,FALSE))</f>
        <v/>
      </c>
      <c r="AM503" s="304" t="str">
        <f>IF(E503="","",ProjCumE(AM502,E502,F502,G502,E503,F503,G503,FALSE))</f>
        <v/>
      </c>
      <c r="AN503" s="303" t="str">
        <f t="shared" si="190"/>
        <v/>
      </c>
      <c r="AO503" s="303" t="str">
        <f>IF(E503="","",ProjActiveTargetMdEx(D503,W503,V503,ProjTargets_MD,ProjTargets_INC,ProjTargets_AZM,ProjTargets_TVD,F503,H503))</f>
        <v/>
      </c>
      <c r="AP503" s="201" t="str">
        <f>IF(OR(E503="",E503&lt;$U$2),"",ProjBitN(E503,F503,G503,AL503,D503,W503,X503))</f>
        <v/>
      </c>
      <c r="AQ503" s="201" t="str">
        <f>IF(OR(E503="",E503&lt;$U$2),"",ProjBitE(E503,F503,G503,AM503,D503,W503,X503))</f>
        <v/>
      </c>
      <c r="AR503" s="201" t="str">
        <f t="shared" si="191"/>
        <v/>
      </c>
      <c r="AS503" s="201" t="str">
        <f t="shared" si="192"/>
        <v/>
      </c>
      <c r="AT503" s="201" t="str">
        <f t="shared" si="193"/>
        <v/>
      </c>
    </row>
    <row r="504" spans="2:46" ht="15" customHeight="1" thickBot="1" x14ac:dyDescent="0.35">
      <c r="B504" s="202" t="str">
        <f t="shared" si="173"/>
        <v/>
      </c>
      <c r="C504" s="308" t="str">
        <f t="shared" si="174"/>
        <v/>
      </c>
      <c r="D504" s="27"/>
      <c r="E504" s="309" t="str">
        <f t="shared" si="175"/>
        <v/>
      </c>
      <c r="F504" s="9"/>
      <c r="G504" s="9"/>
      <c r="H504" s="310" t="str">
        <f t="shared" si="176"/>
        <v/>
      </c>
      <c r="I504" s="310" t="str">
        <f t="shared" si="177"/>
        <v xml:space="preserve">  </v>
      </c>
      <c r="J504" s="311" t="str">
        <f t="shared" si="178"/>
        <v/>
      </c>
      <c r="K504" s="312" t="str">
        <f t="shared" si="179"/>
        <v xml:space="preserve"> </v>
      </c>
      <c r="L504" s="312" t="str">
        <f t="shared" si="180"/>
        <v/>
      </c>
      <c r="M504" s="312" t="str">
        <f t="shared" si="181"/>
        <v/>
      </c>
      <c r="N504" s="313" t="str">
        <f t="shared" si="182"/>
        <v/>
      </c>
      <c r="O504" s="314" t="str">
        <f t="shared" si="183"/>
        <v/>
      </c>
      <c r="P504" s="315" t="str">
        <f t="shared" si="184"/>
        <v/>
      </c>
      <c r="Q504" s="316" t="str">
        <f t="shared" si="185"/>
        <v/>
      </c>
      <c r="R504" s="10" t="str">
        <f t="shared" si="186"/>
        <v/>
      </c>
      <c r="S504" s="310" t="str">
        <f t="shared" si="187"/>
        <v/>
      </c>
      <c r="T504" s="9"/>
      <c r="U504" s="8"/>
      <c r="V504" s="197" t="str">
        <f>IF(E504="","",ProjTvdAtBit(E504,F504,G504,H504,D504,W504,X504))</f>
        <v/>
      </c>
      <c r="W504" s="317" t="str">
        <f>IF(E504="","",ProjIncAtBit(F504,J504,C504,M504,AJ504,AK504,AI504,$U$13:$U$505))</f>
        <v/>
      </c>
      <c r="X504" s="412" t="str">
        <f>IF(E504="","",ProjAzmAtBit(F504,G504,J504,C504,M504,AJ504,AK504,N504,O504,AI504,$U$13:$U$505))</f>
        <v/>
      </c>
      <c r="Y504" s="569"/>
      <c r="Z504" s="571"/>
      <c r="AA504" s="478" t="str">
        <f t="shared" si="188"/>
        <v/>
      </c>
      <c r="AB504" s="479" t="str">
        <f t="shared" si="189"/>
        <v/>
      </c>
      <c r="AC504" s="466"/>
      <c r="AD504" s="471"/>
      <c r="AE504" s="473"/>
      <c r="AI504" s="201" t="str">
        <f>IF(E504="","",ProjRollingMotorOut($Q$13:Q504,$M$13:M504))</f>
        <v/>
      </c>
      <c r="AJ504" s="409">
        <f>IF(OR(E504="",D504=""),0,ProjSlideMetersBetween(E504,D504,$R$13:$R$505,$S$13:$S$505,$U$13:$U$505))</f>
        <v>0</v>
      </c>
      <c r="AK504" s="409" t="str">
        <f>IF(U504="","",ProjParseTF(U504))</f>
        <v/>
      </c>
      <c r="AL504" s="213" t="str">
        <f>IF(E504="","",ProjCumN(AL503,E503,F503,G503,E504,F504,G504,FALSE))</f>
        <v/>
      </c>
      <c r="AM504" s="304" t="str">
        <f>IF(E504="","",ProjCumE(AM503,E503,F503,G503,E504,F504,G504,FALSE))</f>
        <v/>
      </c>
      <c r="AN504" s="303" t="str">
        <f t="shared" si="190"/>
        <v/>
      </c>
      <c r="AO504" s="303" t="str">
        <f>IF(E504="","",ProjActiveTargetMdEx(D504,W504,V504,ProjTargets_MD,ProjTargets_INC,ProjTargets_AZM,ProjTargets_TVD,F504,H504))</f>
        <v/>
      </c>
      <c r="AP504" s="201" t="str">
        <f>IF(OR(E504="",E504&lt;$U$2),"",ProjBitN(E504,F504,G504,AL504,D504,W504,X504))</f>
        <v/>
      </c>
      <c r="AQ504" s="201" t="str">
        <f>IF(OR(E504="",E504&lt;$U$2),"",ProjBitE(E504,F504,G504,AM504,D504,W504,X504))</f>
        <v/>
      </c>
      <c r="AR504" s="201" t="str">
        <f t="shared" si="191"/>
        <v/>
      </c>
      <c r="AS504" s="201" t="str">
        <f t="shared" si="192"/>
        <v/>
      </c>
      <c r="AT504" s="201" t="str">
        <f t="shared" si="193"/>
        <v/>
      </c>
    </row>
    <row r="505" spans="2:46" ht="15" customHeight="1" thickBot="1" x14ac:dyDescent="0.35">
      <c r="B505" s="202" t="str">
        <f t="shared" si="173"/>
        <v/>
      </c>
      <c r="C505" s="308" t="str">
        <f t="shared" si="174"/>
        <v/>
      </c>
      <c r="D505" s="27"/>
      <c r="E505" s="309" t="str">
        <f t="shared" si="175"/>
        <v/>
      </c>
      <c r="F505" s="9"/>
      <c r="G505" s="9"/>
      <c r="H505" s="310" t="str">
        <f t="shared" si="176"/>
        <v/>
      </c>
      <c r="I505" s="310" t="str">
        <f t="shared" si="177"/>
        <v xml:space="preserve">  </v>
      </c>
      <c r="J505" s="311" t="str">
        <f t="shared" si="178"/>
        <v/>
      </c>
      <c r="K505" s="312" t="str">
        <f t="shared" si="179"/>
        <v xml:space="preserve"> </v>
      </c>
      <c r="L505" s="312" t="str">
        <f t="shared" si="180"/>
        <v/>
      </c>
      <c r="M505" s="312" t="str">
        <f t="shared" si="181"/>
        <v/>
      </c>
      <c r="N505" s="313" t="str">
        <f t="shared" si="182"/>
        <v/>
      </c>
      <c r="O505" s="314" t="str">
        <f t="shared" si="183"/>
        <v/>
      </c>
      <c r="P505" s="315" t="str">
        <f t="shared" si="184"/>
        <v/>
      </c>
      <c r="Q505" s="316" t="str">
        <f t="shared" si="185"/>
        <v/>
      </c>
      <c r="R505" s="10" t="str">
        <f t="shared" si="186"/>
        <v/>
      </c>
      <c r="S505" s="310" t="str">
        <f t="shared" si="187"/>
        <v/>
      </c>
      <c r="T505" s="9"/>
      <c r="U505" s="8"/>
      <c r="V505" s="197" t="str">
        <f>IF(E505="","",ProjTvdAtBit(E505,F505,G505,H505,D505,W505,X505))</f>
        <v/>
      </c>
      <c r="W505" s="317" t="str">
        <f>IF(E505="","",ProjIncAtBit(F505,J505,C505,M505,AJ505,AK505,AI505,$U$13:$U$505))</f>
        <v/>
      </c>
      <c r="X505" s="412" t="str">
        <f>IF(E505="","",ProjAzmAtBit(F505,G505,J505,C505,M505,AJ505,AK505,N505,O505,AI505,$U$13:$U$505))</f>
        <v/>
      </c>
      <c r="Y505" s="569"/>
      <c r="Z505" s="571"/>
      <c r="AA505" s="478" t="str">
        <f t="shared" si="188"/>
        <v/>
      </c>
      <c r="AB505" s="479" t="str">
        <f t="shared" si="189"/>
        <v/>
      </c>
      <c r="AC505" s="466"/>
      <c r="AD505" s="471"/>
      <c r="AE505" s="473"/>
      <c r="AI505" s="201" t="str">
        <f>IF(E505="","",ProjRollingMotorOut($Q$13:Q505,$M$13:M505))</f>
        <v/>
      </c>
      <c r="AJ505" s="409">
        <f>IF(OR(E505="",D505=""),0,ProjSlideMetersBetween(E505,D505,$R$13:$R$505,$S$13:$S$505,$U$13:$U$505))</f>
        <v>0</v>
      </c>
      <c r="AK505" s="409" t="str">
        <f>IF(U505="","",ProjParseTF(U505))</f>
        <v/>
      </c>
      <c r="AL505" s="213" t="str">
        <f>IF(E505="","",ProjCumN(AL504,E504,F504,G504,E505,F505,G505,FALSE))</f>
        <v/>
      </c>
      <c r="AM505" s="304" t="str">
        <f>IF(E505="","",ProjCumE(AM504,E504,F504,G504,E505,F505,G505,FALSE))</f>
        <v/>
      </c>
      <c r="AN505" s="303" t="str">
        <f t="shared" si="190"/>
        <v/>
      </c>
      <c r="AO505" s="303" t="str">
        <f>IF(E505="","",ProjActiveTargetMdEx(D505,W505,V505,ProjTargets_MD,ProjTargets_INC,ProjTargets_AZM,ProjTargets_TVD,F505,H505))</f>
        <v/>
      </c>
      <c r="AP505" s="201" t="str">
        <f>IF(OR(E505="",E505&lt;$U$2),"",ProjBitN(E505,F505,G505,AL505,D505,W505,X505))</f>
        <v/>
      </c>
      <c r="AQ505" s="201" t="str">
        <f>IF(OR(E505="",E505&lt;$U$2),"",ProjBitE(E505,F505,G505,AM505,D505,W505,X505))</f>
        <v/>
      </c>
      <c r="AR505" s="201" t="str">
        <f t="shared" si="191"/>
        <v/>
      </c>
      <c r="AS505" s="201" t="str">
        <f t="shared" si="192"/>
        <v/>
      </c>
      <c r="AT505" s="201" t="str">
        <f t="shared" si="193"/>
        <v/>
      </c>
    </row>
    <row r="506" spans="2:46" ht="17.25" customHeight="1" x14ac:dyDescent="0.3">
      <c r="B506" s="219"/>
      <c r="C506" s="220">
        <f>AVERAGE(C16:C505)</f>
        <v>26.376375545851527</v>
      </c>
      <c r="D506" s="220">
        <f>LOOKUP(2,1/(F12:F505&lt;&gt;""),D12:D505)</f>
        <v>3006.7</v>
      </c>
      <c r="E506" s="220">
        <f>LOOKUP(2,1/(F12:F505&lt;&gt;""),E12:E505)</f>
        <v>2989.7</v>
      </c>
      <c r="F506" s="220">
        <f>LOOKUP(2,1/(F12:F505&lt;&gt;""),F12:F505)</f>
        <v>41.26</v>
      </c>
      <c r="G506" s="220">
        <f>LOOKUP(2,1/(F12:F505&lt;&gt;""),G12:G505)</f>
        <v>41.97</v>
      </c>
      <c r="H506" s="220">
        <f>LOOKUP(2,1/(H12:H505&lt;&gt;""),H12:H505)</f>
        <v>2965.5478130760489</v>
      </c>
      <c r="I506" s="221"/>
      <c r="J506" s="221">
        <f>LOOKUP(2,1/(J12:J505&lt;&gt;""),J12:J505)</f>
        <v>1.9784012424240296</v>
      </c>
      <c r="K506" s="221"/>
      <c r="L506" s="221"/>
      <c r="M506" s="221"/>
      <c r="N506" s="222"/>
      <c r="O506" s="223"/>
      <c r="P506" s="221"/>
      <c r="Q506" s="220">
        <f>AVERAGE(Q12:Q504)</f>
        <v>6.3308848198936225</v>
      </c>
      <c r="R506" s="221"/>
      <c r="S506" s="221"/>
      <c r="T506" s="224">
        <f>SUM(T16:T505)</f>
        <v>300.62</v>
      </c>
      <c r="U506" s="219"/>
      <c r="V506" s="224">
        <f>SUM(V16:V505)</f>
        <v>187418.03528602124</v>
      </c>
      <c r="W506" s="224"/>
      <c r="X506" s="224"/>
      <c r="Y506" s="224"/>
      <c r="AB506" s="475">
        <f t="shared" ref="AB506" si="194">IFERROR(IF(E506="","",IF(COUNT($AE$14:$AE$33)=0,"",IF(E506&lt;_xlfn.AGGREGATE(5,6,$AE$14:$AE$33),"",INDEX($AG$15:$AG$33,MATCH(E506,$AE$14:$AE$33,1))))),"")</f>
        <v>0</v>
      </c>
      <c r="AC506" s="474" t="str">
        <f t="shared" ref="AC506" si="195">IF(OR(E506="",H506=""),"",IF(COUNT($AE$14:$AE$33)&lt;2,"",IF(OR(E506&lt;_xlfn.AGGREGATE(5,6,$AE$14:$AE$33),E506&gt;_xlfn.AGGREGATE(4,6,$AE$14:$AE$33)),"",IFERROR((INDEX($AF$14:$AF$33,MATCH(E506,$AE$14:$AE$33,1))+(E506-INDEX($AE$14:$AE$33,MATCH(E506,$AE$14:$AE$33,1)))*(INDEX($AF$14:$AF$33,MATCH(E506,$AE$14:$AE$33,1)+1)-INDEX($AF$14:$AF$33,MATCH(E506,$AE$14:$AE$33,1)))/(INDEX($AE$14:$AE$33,MATCH(E506,$AE$14:$AE$33,1)+1)-INDEX($AE$14:$AE$33,MATCH(E506,$AE$14:$AE$33,1))))-H506,""))))</f>
        <v/>
      </c>
    </row>
    <row r="507" spans="2:46" x14ac:dyDescent="0.3">
      <c r="B507" s="219"/>
      <c r="C507" s="220"/>
      <c r="D507" s="225">
        <f>IF(ISBLANK(D13),D12,LOOKUP(2,1/(D13:D504&lt;&gt;""),D13:D504))</f>
        <v>6168</v>
      </c>
      <c r="E507" s="220"/>
      <c r="F507" s="220"/>
      <c r="G507" s="220"/>
      <c r="H507" s="221"/>
      <c r="I507" s="221"/>
      <c r="J507" s="221"/>
      <c r="K507" s="221"/>
      <c r="L507" s="221"/>
      <c r="M507" s="221"/>
      <c r="N507" s="222"/>
      <c r="O507" s="223"/>
      <c r="P507" s="221"/>
      <c r="Q507" s="221"/>
      <c r="R507" s="221"/>
      <c r="S507" s="221"/>
      <c r="T507" s="219"/>
      <c r="U507" s="226"/>
      <c r="V507" s="224"/>
      <c r="W507" s="226"/>
      <c r="X507" s="226"/>
      <c r="Y507" s="226"/>
      <c r="Z507" s="211"/>
      <c r="AB507" s="211" t="s">
        <v>700</v>
      </c>
      <c r="AC507" s="206" t="str">
        <f>IFERROR(LOOKUP(2,1/(H12:H506&lt;&gt;""),AC12:AC506),"")</f>
        <v/>
      </c>
    </row>
    <row r="508" spans="2:46" ht="15" hidden="1" customHeight="1" x14ac:dyDescent="0.3">
      <c r="T508" s="205"/>
      <c r="U508" s="211"/>
      <c r="V508" s="209"/>
      <c r="W508" s="211"/>
      <c r="X508" s="211"/>
      <c r="Y508" s="211"/>
      <c r="Z508" s="211"/>
      <c r="AB508" s="211"/>
    </row>
    <row r="509" spans="2:46" ht="15" hidden="1" customHeight="1" x14ac:dyDescent="0.3">
      <c r="T509" s="205"/>
      <c r="U509" s="211"/>
      <c r="V509" s="209"/>
      <c r="W509" s="211"/>
      <c r="X509" s="211"/>
      <c r="Y509" s="211"/>
      <c r="Z509" s="211"/>
      <c r="AB509" s="211"/>
    </row>
    <row r="510" spans="2:46" ht="15" hidden="1" customHeight="1" x14ac:dyDescent="0.3">
      <c r="T510" s="205"/>
      <c r="U510" s="205"/>
      <c r="V510" s="209"/>
      <c r="W510" s="211"/>
      <c r="X510" s="211"/>
      <c r="Y510" s="211"/>
      <c r="Z510" s="211"/>
      <c r="AB510" s="211"/>
    </row>
    <row r="511" spans="2:46" ht="15" hidden="1" customHeight="1" x14ac:dyDescent="0.3">
      <c r="T511" s="205"/>
      <c r="U511" s="205"/>
      <c r="V511" s="209"/>
      <c r="W511" s="211"/>
      <c r="X511" s="211"/>
      <c r="Y511" s="211"/>
      <c r="Z511" s="211"/>
      <c r="AB511" s="211"/>
    </row>
    <row r="512" spans="2:46" ht="15" hidden="1" customHeight="1" x14ac:dyDescent="0.3">
      <c r="T512" s="205"/>
      <c r="U512" s="205"/>
      <c r="V512" s="209"/>
      <c r="W512" s="211"/>
      <c r="X512" s="211"/>
      <c r="Y512" s="211"/>
      <c r="Z512" s="211"/>
      <c r="AB512" s="211"/>
    </row>
    <row r="513" spans="16:28" ht="15" hidden="1" customHeight="1" x14ac:dyDescent="0.3">
      <c r="T513" s="209"/>
      <c r="U513" s="209"/>
      <c r="V513" s="209"/>
      <c r="AB513" s="211"/>
    </row>
    <row r="514" spans="16:28" x14ac:dyDescent="0.3">
      <c r="T514" s="206"/>
      <c r="V514" s="206"/>
      <c r="AB514" s="211"/>
    </row>
    <row r="515" spans="16:28" ht="31.2" x14ac:dyDescent="0.3">
      <c r="P515" s="306"/>
      <c r="Q515" s="306"/>
      <c r="R515" s="306"/>
      <c r="S515" s="306"/>
      <c r="T515" s="306"/>
      <c r="U515" s="306"/>
      <c r="V515" s="306"/>
      <c r="W515" s="306"/>
      <c r="X515" s="306"/>
      <c r="Y515" s="306"/>
      <c r="Z515" s="180"/>
      <c r="AB515" s="211"/>
    </row>
    <row r="516" spans="16:28" ht="24.75" customHeight="1" x14ac:dyDescent="0.3">
      <c r="P516" s="307"/>
      <c r="Q516" s="307"/>
      <c r="R516" s="307"/>
      <c r="S516" s="307"/>
      <c r="T516" s="307"/>
      <c r="U516" s="307"/>
      <c r="V516" s="307"/>
      <c r="W516" s="307"/>
      <c r="X516" s="307"/>
      <c r="Y516" s="307"/>
      <c r="Z516" s="214"/>
      <c r="AB516" s="211"/>
    </row>
    <row r="517" spans="16:28" ht="22.5" customHeight="1" x14ac:dyDescent="0.3">
      <c r="P517" s="307"/>
      <c r="Q517" s="307"/>
      <c r="R517" s="307"/>
      <c r="S517" s="307"/>
      <c r="T517" s="307"/>
      <c r="U517" s="307"/>
      <c r="V517" s="307"/>
      <c r="W517" s="307"/>
      <c r="X517" s="307"/>
      <c r="Y517" s="307"/>
      <c r="Z517" s="214"/>
      <c r="AB517" s="211"/>
    </row>
    <row r="518" spans="16:28" ht="22.5" customHeight="1" x14ac:dyDescent="0.3">
      <c r="P518" s="307"/>
      <c r="Q518" s="307"/>
      <c r="R518" s="307"/>
      <c r="S518" s="307"/>
      <c r="T518" s="307"/>
      <c r="U518" s="307"/>
      <c r="V518" s="307"/>
      <c r="W518" s="307"/>
      <c r="X518" s="307"/>
      <c r="Y518" s="307"/>
      <c r="Z518" s="214"/>
      <c r="AB518" s="211"/>
    </row>
    <row r="519" spans="16:28" ht="26.25" customHeight="1" x14ac:dyDescent="0.3">
      <c r="P519" s="307"/>
      <c r="Q519" s="307"/>
      <c r="R519" s="307"/>
      <c r="S519" s="307"/>
      <c r="T519" s="307"/>
      <c r="U519" s="307"/>
      <c r="V519" s="307"/>
      <c r="W519" s="307"/>
      <c r="X519" s="307"/>
      <c r="Y519" s="307"/>
      <c r="Z519" s="215"/>
      <c r="AB519" s="211"/>
    </row>
    <row r="520" spans="16:28" x14ac:dyDescent="0.3">
      <c r="W520" s="204"/>
      <c r="X520" s="204"/>
      <c r="Y520" s="204"/>
      <c r="Z520" s="204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6" type="noConversion"/>
  <conditionalFormatting sqref="L2 I13:I505">
    <cfRule type="containsErrors" dxfId="43" priority="113">
      <formula>ISERROR(I2)</formula>
    </cfRule>
  </conditionalFormatting>
  <conditionalFormatting sqref="AC8:AC11 F13:G46 AD16:AD1048576">
    <cfRule type="containsErrors" dxfId="42" priority="112">
      <formula>ISERROR(F8)</formula>
    </cfRule>
  </conditionalFormatting>
  <conditionalFormatting sqref="AC8:AC11 AA507:AB1048576 AA506">
    <cfRule type="cellIs" dxfId="41" priority="109" operator="equal">
      <formula>0</formula>
    </cfRule>
  </conditionalFormatting>
  <conditionalFormatting sqref="Q12:Q505 N12:O505">
    <cfRule type="expression" dxfId="40" priority="126">
      <formula>#REF!=0</formula>
    </cfRule>
    <cfRule type="expression" dxfId="39" priority="127">
      <formula>#REF!=""</formula>
    </cfRule>
  </conditionalFormatting>
  <conditionalFormatting sqref="Y12:Y505">
    <cfRule type="containsText" dxfId="38" priority="10" operator="containsText" text="Target">
      <formula>NOT(ISERROR(SEARCH("Target",Y12)))</formula>
    </cfRule>
    <cfRule type="expression" dxfId="37" priority="108">
      <formula>_xlfn.ISFORMULA(Y12)</formula>
    </cfRule>
    <cfRule type="expression" dxfId="36" priority="110">
      <formula>ISBLANK(Y12)</formula>
    </cfRule>
  </conditionalFormatting>
  <conditionalFormatting sqref="AA8:AB11">
    <cfRule type="cellIs" dxfId="35" priority="90" operator="equal">
      <formula>0</formula>
    </cfRule>
  </conditionalFormatting>
  <conditionalFormatting sqref="J2 J6:J11 AA8:AC11 AA16:AA146 AA507:AC1048576 Q6:Q1048576 N6:O1048576 J13:J1048576 AA148:AA506">
    <cfRule type="containsErrors" dxfId="34" priority="87">
      <formula>ISERROR(J2)</formula>
    </cfRule>
  </conditionalFormatting>
  <conditionalFormatting sqref="AA506:AA1048576 AA8:AA12 AA15">
    <cfRule type="containsErrors" dxfId="33" priority="64">
      <formula>ISERROR(AA8)</formula>
    </cfRule>
  </conditionalFormatting>
  <conditionalFormatting sqref="I12">
    <cfRule type="containsErrors" dxfId="32" priority="20">
      <formula>ISERROR(I12)</formula>
    </cfRule>
  </conditionalFormatting>
  <conditionalFormatting sqref="J12">
    <cfRule type="containsErrors" dxfId="31" priority="19">
      <formula>ISERROR(J12)</formula>
    </cfRule>
  </conditionalFormatting>
  <conditionalFormatting sqref="F51:G52 F53:F70">
    <cfRule type="containsErrors" dxfId="30" priority="18">
      <formula>ISERROR(F51)</formula>
    </cfRule>
  </conditionalFormatting>
  <conditionalFormatting sqref="F50:G50">
    <cfRule type="containsErrors" dxfId="29" priority="17">
      <formula>ISERROR(F50)</formula>
    </cfRule>
  </conditionalFormatting>
  <conditionalFormatting sqref="F47:G49">
    <cfRule type="containsErrors" dxfId="28" priority="16">
      <formula>ISERROR(F47)</formula>
    </cfRule>
  </conditionalFormatting>
  <conditionalFormatting sqref="M4">
    <cfRule type="containsErrors" dxfId="27" priority="11">
      <formula>ISERROR(M4)</formula>
    </cfRule>
  </conditionalFormatting>
  <conditionalFormatting sqref="W1:W6 W8:W1048576">
    <cfRule type="containsErrors" dxfId="26" priority="132">
      <formula>ISERROR(W1)</formula>
    </cfRule>
  </conditionalFormatting>
  <conditionalFormatting sqref="AA12">
    <cfRule type="containsErrors" dxfId="25" priority="7">
      <formula>ISERROR(AA12)</formula>
    </cfRule>
  </conditionalFormatting>
  <conditionalFormatting sqref="AA15:AB15 AA12">
    <cfRule type="cellIs" dxfId="24" priority="5" operator="equal">
      <formula>0</formula>
    </cfRule>
  </conditionalFormatting>
  <conditionalFormatting sqref="AA15:AB15">
    <cfRule type="containsErrors" dxfId="23" priority="4">
      <formula>ISERROR(AA15)</formula>
    </cfRule>
  </conditionalFormatting>
  <conditionalFormatting sqref="AA12">
    <cfRule type="containsErrors" dxfId="22" priority="3">
      <formula>ISERROR(AA12)</formula>
    </cfRule>
  </conditionalFormatting>
  <conditionalFormatting sqref="AB16:AB506">
    <cfRule type="expression" dxfId="21" priority="1" stopIfTrue="1">
      <formula>AND(ISNUMBER(AB16),OR(AB16&gt;$AB$14,AB16&lt;-$AB$14))</formula>
    </cfRule>
  </conditionalFormatting>
  <conditionalFormatting sqref="AB16:AB5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5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19" customWidth="1"/>
    <col min="7" max="7" width="13.6640625" style="419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20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21"/>
      <c r="B2" s="880" t="s">
        <v>787</v>
      </c>
      <c r="C2" s="881"/>
      <c r="D2" s="881"/>
      <c r="E2" s="881"/>
      <c r="F2" s="881"/>
      <c r="G2" s="881"/>
      <c r="H2" s="881"/>
      <c r="I2" s="881"/>
      <c r="J2" s="881"/>
      <c r="K2" s="881"/>
      <c r="L2" s="881"/>
      <c r="M2" s="881"/>
      <c r="N2" s="881"/>
      <c r="O2" s="881"/>
      <c r="P2" s="881"/>
      <c r="Q2" s="881"/>
      <c r="R2" s="881"/>
      <c r="S2" s="881"/>
      <c r="T2" s="882"/>
      <c r="U2" s="422"/>
      <c r="W2" s="423"/>
    </row>
    <row r="3" spans="1:31" ht="12.75" customHeight="1" thickBot="1" x14ac:dyDescent="0.65">
      <c r="A3" s="424"/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4"/>
    </row>
    <row r="4" spans="1:31" ht="31.8" thickBot="1" x14ac:dyDescent="0.65">
      <c r="A4" s="424"/>
      <c r="B4" s="883" t="s">
        <v>92</v>
      </c>
      <c r="C4" s="884"/>
      <c r="D4" s="885"/>
      <c r="E4" s="426"/>
      <c r="F4" s="427" t="s">
        <v>788</v>
      </c>
      <c r="G4" s="428"/>
      <c r="H4" s="429" t="s">
        <v>789</v>
      </c>
      <c r="I4" s="428"/>
      <c r="J4" s="886" t="s">
        <v>790</v>
      </c>
      <c r="K4" s="887"/>
      <c r="L4" s="888"/>
      <c r="M4" s="430"/>
      <c r="N4" s="430"/>
      <c r="O4" s="430"/>
      <c r="P4" s="430"/>
      <c r="Q4" s="430"/>
      <c r="R4" s="886" t="s">
        <v>791</v>
      </c>
      <c r="S4" s="887"/>
      <c r="T4" s="888"/>
      <c r="U4" s="424"/>
    </row>
    <row r="5" spans="1:31" ht="15.75" customHeight="1" thickBot="1" x14ac:dyDescent="0.35">
      <c r="B5" s="889">
        <f>LOOKUP(2,1/(Slidesheet!D:D&lt;&gt;""),Slidesheet!D:D)</f>
        <v>6168</v>
      </c>
      <c r="C5" s="890"/>
      <c r="D5" s="891"/>
      <c r="E5" s="431"/>
      <c r="F5" s="419" t="s">
        <v>792</v>
      </c>
      <c r="H5" s="419" t="s">
        <v>793</v>
      </c>
      <c r="I5" s="15"/>
      <c r="J5" s="419" t="s">
        <v>794</v>
      </c>
      <c r="K5" s="15"/>
      <c r="L5" s="419" t="s">
        <v>795</v>
      </c>
      <c r="M5" s="15"/>
      <c r="P5" s="432"/>
      <c r="Q5" s="15"/>
      <c r="R5" s="419" t="s">
        <v>794</v>
      </c>
      <c r="T5" s="419" t="s">
        <v>795</v>
      </c>
    </row>
    <row r="6" spans="1:31" ht="38.25" customHeight="1" thickBot="1" x14ac:dyDescent="0.35">
      <c r="A6" s="15"/>
      <c r="B6" s="892"/>
      <c r="C6" s="893"/>
      <c r="D6" s="894"/>
      <c r="E6" s="433"/>
      <c r="F6" s="434" t="s">
        <v>796</v>
      </c>
      <c r="G6" s="434" t="s">
        <v>797</v>
      </c>
      <c r="H6" s="434" t="s">
        <v>798</v>
      </c>
      <c r="I6" s="435"/>
      <c r="J6" s="434" t="s">
        <v>799</v>
      </c>
      <c r="K6" s="435"/>
      <c r="L6" s="434" t="s">
        <v>800</v>
      </c>
      <c r="M6" s="15"/>
      <c r="N6" s="15"/>
      <c r="O6" s="15"/>
      <c r="P6" s="432"/>
      <c r="Q6" s="15"/>
      <c r="R6" s="434" t="s">
        <v>801</v>
      </c>
      <c r="S6" s="418"/>
      <c r="T6" s="434" t="s">
        <v>802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895" t="s">
        <v>803</v>
      </c>
      <c r="C7" s="896"/>
      <c r="D7" s="897"/>
      <c r="E7" s="436"/>
      <c r="F7" s="437"/>
      <c r="G7" s="438">
        <v>3001.8</v>
      </c>
      <c r="H7" s="439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40"/>
      <c r="J7" s="441" t="str">
        <f>IF(F8="","",F7+F8)</f>
        <v/>
      </c>
      <c r="K7" s="440"/>
      <c r="L7" s="442" t="str">
        <f>IF(J7="","",J7+$B$5)</f>
        <v/>
      </c>
      <c r="M7" s="440"/>
      <c r="N7" s="440"/>
      <c r="O7" s="440"/>
      <c r="P7" s="443">
        <f>O8</f>
        <v>0</v>
      </c>
      <c r="Q7" s="440"/>
      <c r="R7" s="444" t="str">
        <f>IF(P7=0,"",ROUNDDOWN(P7,2))</f>
        <v/>
      </c>
      <c r="S7" s="440"/>
      <c r="T7" s="445" t="str">
        <f>IF(R7="","",R7+$B$5)</f>
        <v/>
      </c>
      <c r="U7" s="435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898"/>
      <c r="C8" s="899"/>
      <c r="D8" s="900"/>
      <c r="E8" s="446"/>
      <c r="F8" s="447"/>
      <c r="G8" s="438">
        <v>3011.4</v>
      </c>
      <c r="H8" s="439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40"/>
      <c r="J8" s="448" t="str">
        <f>IF(F10="","",F9+F10)</f>
        <v/>
      </c>
      <c r="K8" s="440"/>
      <c r="L8" s="449" t="str">
        <f>IF(J8="","",J8+L7)</f>
        <v/>
      </c>
      <c r="M8" s="440"/>
      <c r="N8" s="440"/>
      <c r="O8" s="440">
        <f>N9/2</f>
        <v>0</v>
      </c>
      <c r="P8" s="443">
        <f>O9</f>
        <v>0</v>
      </c>
      <c r="Q8" s="440"/>
      <c r="R8" s="448" t="str">
        <f>IF(P8=0,"",ROUNDUP(P8,2))</f>
        <v/>
      </c>
      <c r="S8" s="440"/>
      <c r="T8" s="449" t="str">
        <f>IF(R8="","",T7+R8)</f>
        <v/>
      </c>
      <c r="U8" s="435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01"/>
      <c r="C9" s="902"/>
      <c r="D9" s="903"/>
      <c r="E9" s="446"/>
      <c r="F9" s="447"/>
      <c r="G9" s="438">
        <v>3021</v>
      </c>
      <c r="H9" s="439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40"/>
      <c r="J9" s="448" t="str">
        <f>IF(F12="","",F11+F12)</f>
        <v/>
      </c>
      <c r="K9" s="440"/>
      <c r="L9" s="449" t="str">
        <f t="shared" ref="L9:L72" si="0">IF(J9="","",J9+L8)</f>
        <v/>
      </c>
      <c r="M9" s="440"/>
      <c r="N9" s="440">
        <f>F7+F8+F9</f>
        <v>0</v>
      </c>
      <c r="O9" s="440">
        <f>N9/2</f>
        <v>0</v>
      </c>
      <c r="P9" s="443">
        <f>O11</f>
        <v>0</v>
      </c>
      <c r="Q9" s="440"/>
      <c r="R9" s="450" t="str">
        <f>IF(P9=0,"",ROUNDDOWN(P9,2))</f>
        <v/>
      </c>
      <c r="S9" s="440"/>
      <c r="T9" s="451" t="str">
        <f>IF(R9="","",T8+R9)</f>
        <v/>
      </c>
      <c r="U9" s="435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52"/>
      <c r="C10" s="453" t="s">
        <v>804</v>
      </c>
      <c r="D10" s="453" t="s">
        <v>805</v>
      </c>
      <c r="F10" s="447"/>
      <c r="G10" s="438">
        <v>3030.55</v>
      </c>
      <c r="H10" s="439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40"/>
      <c r="J10" s="448" t="str">
        <f>IF(F14="","",F13+F14)</f>
        <v/>
      </c>
      <c r="K10" s="440"/>
      <c r="L10" s="449" t="str">
        <f t="shared" si="0"/>
        <v/>
      </c>
      <c r="M10" s="440"/>
      <c r="N10" s="440"/>
      <c r="O10" s="440"/>
      <c r="P10" s="443">
        <f>O12</f>
        <v>0</v>
      </c>
      <c r="Q10" s="440"/>
      <c r="R10" s="448" t="str">
        <f>IF(P10=0,"",ROUNDUP(P10,2))</f>
        <v/>
      </c>
      <c r="S10" s="440"/>
      <c r="T10" s="449" t="str">
        <f>IF(R10="","",T9+R10)</f>
        <v/>
      </c>
      <c r="U10" s="435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872"/>
      <c r="C11" s="874">
        <v>3</v>
      </c>
      <c r="D11" s="876">
        <v>0</v>
      </c>
      <c r="F11" s="447"/>
      <c r="G11" s="438">
        <v>3040.11</v>
      </c>
      <c r="H11" s="439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40"/>
      <c r="J11" s="448" t="str">
        <f>IF(F16="","",F15+F16)</f>
        <v/>
      </c>
      <c r="K11" s="440"/>
      <c r="L11" s="449" t="str">
        <f t="shared" si="0"/>
        <v/>
      </c>
      <c r="M11" s="440"/>
      <c r="N11" s="440"/>
      <c r="O11" s="440">
        <f>N12/2</f>
        <v>0</v>
      </c>
      <c r="P11" s="443">
        <f>O14</f>
        <v>0</v>
      </c>
      <c r="Q11" s="440"/>
      <c r="R11" s="450" t="str">
        <f>IF(P11=0,"",ROUNDDOWN(P11,2))</f>
        <v/>
      </c>
      <c r="S11" s="440"/>
      <c r="T11" s="451" t="str">
        <f t="shared" ref="T11:T74" si="1">IF(R11="","",T10+R11)</f>
        <v/>
      </c>
      <c r="U11" s="435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872"/>
      <c r="C12" s="874"/>
      <c r="D12" s="877"/>
      <c r="F12" s="447"/>
      <c r="G12" s="438">
        <v>3049.66</v>
      </c>
      <c r="H12" s="439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40"/>
      <c r="J12" s="448" t="str">
        <f>IF(F18="","",F17+F18)</f>
        <v/>
      </c>
      <c r="K12" s="440"/>
      <c r="L12" s="449" t="str">
        <f t="shared" si="0"/>
        <v/>
      </c>
      <c r="M12" s="440"/>
      <c r="N12" s="440">
        <f>F10+F11+F12</f>
        <v>0</v>
      </c>
      <c r="O12" s="440">
        <f>N12/2</f>
        <v>0</v>
      </c>
      <c r="P12" s="443">
        <f>O15</f>
        <v>0</v>
      </c>
      <c r="Q12" s="440"/>
      <c r="R12" s="448" t="str">
        <f>IF(P12=0,"",ROUNDUP(P12,2))</f>
        <v/>
      </c>
      <c r="S12" s="440"/>
      <c r="T12" s="449" t="str">
        <f t="shared" si="1"/>
        <v/>
      </c>
      <c r="U12" s="435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872"/>
      <c r="C13" s="874"/>
      <c r="D13" s="877"/>
      <c r="F13" s="447"/>
      <c r="G13" s="438">
        <v>3059.27</v>
      </c>
      <c r="H13" s="439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40"/>
      <c r="J13" s="448" t="str">
        <f>IF(F20="","",F19+F20)</f>
        <v/>
      </c>
      <c r="K13" s="440"/>
      <c r="L13" s="449" t="str">
        <f t="shared" si="0"/>
        <v/>
      </c>
      <c r="M13" s="440"/>
      <c r="N13" s="440"/>
      <c r="O13" s="440"/>
      <c r="P13" s="443">
        <f>O17</f>
        <v>0</v>
      </c>
      <c r="Q13" s="440"/>
      <c r="R13" s="450" t="str">
        <f>IF(P13=0,"",ROUNDDOWN(P13,2))</f>
        <v/>
      </c>
      <c r="S13" s="440"/>
      <c r="T13" s="451" t="str">
        <f t="shared" si="1"/>
        <v/>
      </c>
      <c r="U13" s="435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873"/>
      <c r="C14" s="875"/>
      <c r="D14" s="878"/>
      <c r="E14" s="435"/>
      <c r="F14" s="447"/>
      <c r="G14" s="438">
        <v>3068.82</v>
      </c>
      <c r="H14" s="439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40"/>
      <c r="J14" s="448" t="str">
        <f>IF(F22="","",F21+F22)</f>
        <v/>
      </c>
      <c r="K14" s="440"/>
      <c r="L14" s="449" t="str">
        <f t="shared" si="0"/>
        <v/>
      </c>
      <c r="M14" s="440"/>
      <c r="N14" s="440"/>
      <c r="O14" s="440">
        <f>N15/2</f>
        <v>0</v>
      </c>
      <c r="P14" s="443">
        <f>O18</f>
        <v>0</v>
      </c>
      <c r="Q14" s="440"/>
      <c r="R14" s="448" t="str">
        <f>IF(P14=0,"",ROUNDUP(P14,2))</f>
        <v/>
      </c>
      <c r="S14" s="440"/>
      <c r="T14" s="449" t="str">
        <f t="shared" si="1"/>
        <v/>
      </c>
      <c r="U14" s="435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35"/>
      <c r="C15" s="435"/>
      <c r="D15" s="435"/>
      <c r="E15" s="435"/>
      <c r="F15" s="447"/>
      <c r="G15" s="438">
        <v>3078.41</v>
      </c>
      <c r="H15" s="439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40"/>
      <c r="J15" s="448" t="str">
        <f>IF(F24="","",F23+F24)</f>
        <v/>
      </c>
      <c r="K15" s="440"/>
      <c r="L15" s="449" t="str">
        <f t="shared" si="0"/>
        <v/>
      </c>
      <c r="M15" s="440"/>
      <c r="N15" s="440">
        <f>F13+F14+F15</f>
        <v>0</v>
      </c>
      <c r="O15" s="440">
        <f>N15/2</f>
        <v>0</v>
      </c>
      <c r="P15" s="443">
        <f>O20</f>
        <v>0</v>
      </c>
      <c r="Q15" s="440"/>
      <c r="R15" s="450" t="str">
        <f>IF(P15=0,"",ROUNDDOWN(P15,2))</f>
        <v/>
      </c>
      <c r="S15" s="440"/>
      <c r="T15" s="451" t="str">
        <f t="shared" si="1"/>
        <v/>
      </c>
      <c r="U15" s="435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879"/>
      <c r="C16" s="879"/>
      <c r="D16" s="879"/>
      <c r="E16" s="435"/>
      <c r="F16" s="447"/>
      <c r="G16" s="438">
        <v>3087.98</v>
      </c>
      <c r="H16" s="439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40"/>
      <c r="J16" s="448" t="str">
        <f>IF(F26="","",F25+F26)</f>
        <v/>
      </c>
      <c r="K16" s="440"/>
      <c r="L16" s="449" t="str">
        <f t="shared" si="0"/>
        <v/>
      </c>
      <c r="M16" s="440"/>
      <c r="N16" s="440"/>
      <c r="O16" s="440"/>
      <c r="P16" s="443">
        <f>O21</f>
        <v>0</v>
      </c>
      <c r="Q16" s="440"/>
      <c r="R16" s="448" t="str">
        <f>IF(P16=0,"",ROUNDUP(P16,2))</f>
        <v/>
      </c>
      <c r="S16" s="440"/>
      <c r="T16" s="449" t="str">
        <f t="shared" si="1"/>
        <v/>
      </c>
      <c r="U16" s="435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879"/>
      <c r="C17" s="879"/>
      <c r="D17" s="879"/>
      <c r="E17" s="435"/>
      <c r="F17" s="447"/>
      <c r="G17" s="438">
        <v>3097.6</v>
      </c>
      <c r="H17" s="439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40"/>
      <c r="J17" s="448" t="str">
        <f>IF(F28="","",F27+F28)</f>
        <v/>
      </c>
      <c r="K17" s="440"/>
      <c r="L17" s="449" t="str">
        <f t="shared" si="0"/>
        <v/>
      </c>
      <c r="M17" s="440"/>
      <c r="N17" s="440"/>
      <c r="O17" s="440">
        <f>N18/2</f>
        <v>0</v>
      </c>
      <c r="P17" s="443">
        <f>O23</f>
        <v>0</v>
      </c>
      <c r="Q17" s="440"/>
      <c r="R17" s="450" t="str">
        <f>IF(P17=0,"",ROUNDDOWN(P17,2))</f>
        <v/>
      </c>
      <c r="S17" s="440"/>
      <c r="T17" s="451" t="str">
        <f t="shared" si="1"/>
        <v/>
      </c>
      <c r="U17" s="435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879"/>
      <c r="C18" s="879"/>
      <c r="D18" s="879"/>
      <c r="E18" s="435"/>
      <c r="F18" s="447"/>
      <c r="G18" s="438">
        <v>3107.21</v>
      </c>
      <c r="H18" s="439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40"/>
      <c r="J18" s="448" t="str">
        <f>IF(F30="","",F29+F30)</f>
        <v/>
      </c>
      <c r="K18" s="440"/>
      <c r="L18" s="449" t="str">
        <f t="shared" si="0"/>
        <v/>
      </c>
      <c r="M18" s="440"/>
      <c r="N18" s="440">
        <f>F16+F17+F18</f>
        <v>0</v>
      </c>
      <c r="O18" s="440">
        <f>N18/2</f>
        <v>0</v>
      </c>
      <c r="P18" s="443">
        <f>O24</f>
        <v>0</v>
      </c>
      <c r="Q18" s="440"/>
      <c r="R18" s="448" t="str">
        <f>IF(P18=0,"",ROUNDUP(P18,2))</f>
        <v/>
      </c>
      <c r="S18" s="440"/>
      <c r="T18" s="449" t="str">
        <f t="shared" si="1"/>
        <v/>
      </c>
      <c r="U18" s="435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879"/>
      <c r="C19" s="879"/>
      <c r="D19" s="879"/>
      <c r="E19" s="435"/>
      <c r="F19" s="447"/>
      <c r="G19" s="438">
        <v>3116.82</v>
      </c>
      <c r="H19" s="439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40"/>
      <c r="J19" s="448" t="str">
        <f>IF(F32="","",F31+F32)</f>
        <v/>
      </c>
      <c r="K19" s="440"/>
      <c r="L19" s="449" t="str">
        <f t="shared" si="0"/>
        <v/>
      </c>
      <c r="M19" s="440"/>
      <c r="N19" s="440"/>
      <c r="O19" s="440"/>
      <c r="P19" s="443">
        <f>O26</f>
        <v>0</v>
      </c>
      <c r="Q19" s="440"/>
      <c r="R19" s="450" t="str">
        <f>IF(P19=0,"",ROUNDDOWN(P19,2))</f>
        <v/>
      </c>
      <c r="S19" s="440"/>
      <c r="T19" s="451" t="str">
        <f t="shared" si="1"/>
        <v/>
      </c>
      <c r="U19" s="435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35"/>
      <c r="C20" s="435"/>
      <c r="D20" s="435"/>
      <c r="E20" s="435"/>
      <c r="F20" s="447"/>
      <c r="G20" s="438">
        <v>3126.42</v>
      </c>
      <c r="H20" s="439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40"/>
      <c r="J20" s="448" t="str">
        <f>IF(F34="","",F33+F34)</f>
        <v/>
      </c>
      <c r="K20" s="440"/>
      <c r="L20" s="449" t="str">
        <f t="shared" si="0"/>
        <v/>
      </c>
      <c r="M20" s="440"/>
      <c r="N20" s="440"/>
      <c r="O20" s="440">
        <f>N21/2</f>
        <v>0</v>
      </c>
      <c r="P20" s="443">
        <f>O27</f>
        <v>0</v>
      </c>
      <c r="Q20" s="440"/>
      <c r="R20" s="448" t="str">
        <f>IF(P20=0,"",ROUNDUP(P20,2))</f>
        <v/>
      </c>
      <c r="S20" s="440"/>
      <c r="T20" s="449" t="str">
        <f t="shared" si="1"/>
        <v/>
      </c>
      <c r="U20" s="435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35"/>
      <c r="C21" s="435"/>
      <c r="D21" s="435"/>
      <c r="E21" s="435"/>
      <c r="F21" s="447"/>
      <c r="G21" s="438">
        <v>3135.97</v>
      </c>
      <c r="H21" s="439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40"/>
      <c r="J21" s="448" t="str">
        <f>IF(F36="","",F35+F36)</f>
        <v/>
      </c>
      <c r="K21" s="440"/>
      <c r="L21" s="449" t="str">
        <f t="shared" si="0"/>
        <v/>
      </c>
      <c r="M21" s="440"/>
      <c r="N21" s="440">
        <f>F19+F20+F21</f>
        <v>0</v>
      </c>
      <c r="O21" s="440">
        <f>N21/2</f>
        <v>0</v>
      </c>
      <c r="P21" s="443">
        <f>O29</f>
        <v>0</v>
      </c>
      <c r="Q21" s="440"/>
      <c r="R21" s="450" t="str">
        <f>IF(P21=0,"",ROUNDDOWN(P21,2))</f>
        <v/>
      </c>
      <c r="S21" s="440"/>
      <c r="T21" s="451" t="str">
        <f t="shared" si="1"/>
        <v/>
      </c>
      <c r="U21" s="435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35"/>
      <c r="C22" s="435"/>
      <c r="D22" s="435"/>
      <c r="E22" s="435"/>
      <c r="F22" s="447"/>
      <c r="G22" s="438">
        <v>3145.61</v>
      </c>
      <c r="H22" s="439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40"/>
      <c r="J22" s="448" t="str">
        <f>IF(F38="","",F37+F38)</f>
        <v/>
      </c>
      <c r="K22" s="440"/>
      <c r="L22" s="449" t="str">
        <f t="shared" si="0"/>
        <v/>
      </c>
      <c r="M22" s="440"/>
      <c r="N22" s="440"/>
      <c r="O22" s="440"/>
      <c r="P22" s="443">
        <f>O30</f>
        <v>0</v>
      </c>
      <c r="Q22" s="440"/>
      <c r="R22" s="448" t="str">
        <f>IF(P22=0,"",ROUNDUP(P22,2))</f>
        <v/>
      </c>
      <c r="S22" s="440"/>
      <c r="T22" s="449" t="str">
        <f t="shared" si="1"/>
        <v/>
      </c>
      <c r="U22" s="435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35"/>
      <c r="C23" s="435"/>
      <c r="D23" s="435"/>
      <c r="E23" s="435"/>
      <c r="F23" s="447"/>
      <c r="G23" s="438">
        <v>3155.21</v>
      </c>
      <c r="H23" s="439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40"/>
      <c r="J23" s="448" t="str">
        <f>IF(F40="","",F39+F40)</f>
        <v/>
      </c>
      <c r="K23" s="440"/>
      <c r="L23" s="449" t="str">
        <f t="shared" si="0"/>
        <v/>
      </c>
      <c r="M23" s="440"/>
      <c r="N23" s="440"/>
      <c r="O23" s="440">
        <f>N24/2</f>
        <v>0</v>
      </c>
      <c r="P23" s="443">
        <f>O32</f>
        <v>0</v>
      </c>
      <c r="Q23" s="440"/>
      <c r="R23" s="450" t="str">
        <f>IF(P23=0,"",ROUNDDOWN(P23,2))</f>
        <v/>
      </c>
      <c r="S23" s="440"/>
      <c r="T23" s="451" t="str">
        <f t="shared" si="1"/>
        <v/>
      </c>
      <c r="U23" s="435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35"/>
      <c r="C24" s="435"/>
      <c r="D24" s="435"/>
      <c r="E24" s="435"/>
      <c r="F24" s="447"/>
      <c r="G24" s="438">
        <v>3164.74</v>
      </c>
      <c r="H24" s="439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40"/>
      <c r="J24" s="448" t="str">
        <f>IF(F42="","",F41+F42)</f>
        <v/>
      </c>
      <c r="K24" s="440"/>
      <c r="L24" s="449" t="str">
        <f t="shared" si="0"/>
        <v/>
      </c>
      <c r="M24" s="440"/>
      <c r="N24" s="440">
        <f>F22+F23+F24</f>
        <v>0</v>
      </c>
      <c r="O24" s="440">
        <f>N24/2</f>
        <v>0</v>
      </c>
      <c r="P24" s="443">
        <f>O33</f>
        <v>0</v>
      </c>
      <c r="Q24" s="440"/>
      <c r="R24" s="448" t="str">
        <f>IF(P24=0,"",ROUNDUP(P24,2))</f>
        <v/>
      </c>
      <c r="S24" s="440"/>
      <c r="T24" s="449" t="str">
        <f t="shared" si="1"/>
        <v/>
      </c>
      <c r="U24" s="435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35"/>
      <c r="C25" s="435"/>
      <c r="D25" s="435"/>
      <c r="E25" s="435"/>
      <c r="F25" s="447"/>
      <c r="G25" s="438">
        <v>3174.11</v>
      </c>
      <c r="H25" s="439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40"/>
      <c r="J25" s="448" t="str">
        <f>IF(F44="","",F43+F44)</f>
        <v/>
      </c>
      <c r="K25" s="440"/>
      <c r="L25" s="449" t="str">
        <f t="shared" si="0"/>
        <v/>
      </c>
      <c r="M25" s="440"/>
      <c r="N25" s="440"/>
      <c r="O25" s="440"/>
      <c r="P25" s="443">
        <f>O35</f>
        <v>0</v>
      </c>
      <c r="Q25" s="440"/>
      <c r="R25" s="450" t="str">
        <f>IF(P25=0,"",ROUNDDOWN(P25,2))</f>
        <v/>
      </c>
      <c r="S25" s="440"/>
      <c r="T25" s="451" t="str">
        <f t="shared" si="1"/>
        <v/>
      </c>
      <c r="U25" s="435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35"/>
      <c r="C26" s="435"/>
      <c r="D26" s="435"/>
      <c r="E26" s="435"/>
      <c r="F26" s="447"/>
      <c r="G26" s="438">
        <v>3183.49</v>
      </c>
      <c r="H26" s="439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40"/>
      <c r="J26" s="448" t="str">
        <f>IF(F46="","",F45+F46)</f>
        <v/>
      </c>
      <c r="K26" s="440"/>
      <c r="L26" s="449" t="str">
        <f t="shared" si="0"/>
        <v/>
      </c>
      <c r="M26" s="440"/>
      <c r="N26" s="440"/>
      <c r="O26" s="440">
        <f>N27/2</f>
        <v>0</v>
      </c>
      <c r="P26" s="443">
        <f>O36</f>
        <v>0</v>
      </c>
      <c r="Q26" s="440"/>
      <c r="R26" s="448" t="str">
        <f>IF(P26=0,"",ROUNDUP(P26,2))</f>
        <v/>
      </c>
      <c r="S26" s="440"/>
      <c r="T26" s="449" t="str">
        <f t="shared" si="1"/>
        <v/>
      </c>
      <c r="U26" s="435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35"/>
      <c r="C27" s="435"/>
      <c r="D27" s="435"/>
      <c r="E27" s="435"/>
      <c r="F27" s="447"/>
      <c r="G27" s="438">
        <v>3192.85</v>
      </c>
      <c r="H27" s="439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40"/>
      <c r="J27" s="448" t="str">
        <f>IF(F48="","",F47+F48)</f>
        <v/>
      </c>
      <c r="K27" s="440"/>
      <c r="L27" s="449" t="str">
        <f t="shared" si="0"/>
        <v/>
      </c>
      <c r="M27" s="440"/>
      <c r="N27" s="440">
        <f>F25+F26+F27</f>
        <v>0</v>
      </c>
      <c r="O27" s="440">
        <f>N27/2</f>
        <v>0</v>
      </c>
      <c r="P27" s="443">
        <f>O38</f>
        <v>0</v>
      </c>
      <c r="Q27" s="440"/>
      <c r="R27" s="450" t="str">
        <f>IF(P27=0,"",ROUNDDOWN(P27,2))</f>
        <v/>
      </c>
      <c r="S27" s="440"/>
      <c r="T27" s="451" t="str">
        <f t="shared" si="1"/>
        <v/>
      </c>
      <c r="U27" s="435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35"/>
      <c r="C28" s="435"/>
      <c r="D28" s="435"/>
      <c r="E28" s="435"/>
      <c r="F28" s="447"/>
      <c r="G28" s="438">
        <v>3202.22</v>
      </c>
      <c r="H28" s="439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40"/>
      <c r="J28" s="448" t="str">
        <f>IF(F50="","",F49+F50)</f>
        <v/>
      </c>
      <c r="K28" s="440"/>
      <c r="L28" s="449" t="str">
        <f t="shared" si="0"/>
        <v/>
      </c>
      <c r="M28" s="440"/>
      <c r="N28" s="440"/>
      <c r="O28" s="440"/>
      <c r="P28" s="443">
        <f>O39</f>
        <v>0</v>
      </c>
      <c r="Q28" s="440"/>
      <c r="R28" s="448" t="str">
        <f>IF(P28=0,"",ROUNDUP(P28,2))</f>
        <v/>
      </c>
      <c r="S28" s="440"/>
      <c r="T28" s="449" t="str">
        <f t="shared" si="1"/>
        <v/>
      </c>
      <c r="U28" s="435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35"/>
      <c r="C29" s="435"/>
      <c r="D29" s="435"/>
      <c r="E29" s="435"/>
      <c r="F29" s="447"/>
      <c r="G29" s="438">
        <v>3211.55</v>
      </c>
      <c r="H29" s="439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40"/>
      <c r="J29" s="448" t="str">
        <f>IF(F52="","",F51+F52)</f>
        <v/>
      </c>
      <c r="K29" s="440"/>
      <c r="L29" s="449" t="str">
        <f t="shared" si="0"/>
        <v/>
      </c>
      <c r="M29" s="440"/>
      <c r="N29" s="440"/>
      <c r="O29" s="440">
        <f>N30/2</f>
        <v>0</v>
      </c>
      <c r="P29" s="443">
        <f>O41</f>
        <v>0</v>
      </c>
      <c r="Q29" s="440"/>
      <c r="R29" s="450" t="str">
        <f>IF(P29=0,"",ROUNDDOWN(P29,2))</f>
        <v/>
      </c>
      <c r="S29" s="440"/>
      <c r="T29" s="451" t="str">
        <f t="shared" si="1"/>
        <v/>
      </c>
      <c r="U29" s="435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35"/>
      <c r="C30" s="435"/>
      <c r="D30" s="435"/>
      <c r="E30" s="435"/>
      <c r="F30" s="447"/>
      <c r="G30" s="438">
        <v>3220.88</v>
      </c>
      <c r="H30" s="439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40"/>
      <c r="J30" s="448" t="str">
        <f>IF(F54="","",F53+F54)</f>
        <v/>
      </c>
      <c r="K30" s="440"/>
      <c r="L30" s="449" t="str">
        <f t="shared" si="0"/>
        <v/>
      </c>
      <c r="M30" s="440"/>
      <c r="N30" s="440">
        <f>F28+F29+F30</f>
        <v>0</v>
      </c>
      <c r="O30" s="440">
        <f>N30/2</f>
        <v>0</v>
      </c>
      <c r="P30" s="443">
        <f>O42</f>
        <v>0</v>
      </c>
      <c r="Q30" s="440"/>
      <c r="R30" s="448" t="str">
        <f>IF(P30=0,"",ROUNDUP(P30,2))</f>
        <v/>
      </c>
      <c r="S30" s="440"/>
      <c r="T30" s="449" t="str">
        <f t="shared" si="1"/>
        <v/>
      </c>
      <c r="U30" s="435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35"/>
      <c r="C31" s="435"/>
      <c r="D31" s="435"/>
      <c r="E31" s="435"/>
      <c r="F31" s="447"/>
      <c r="G31" s="438">
        <v>3230.22</v>
      </c>
      <c r="H31" s="439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40"/>
      <c r="J31" s="448" t="str">
        <f>IF(F56="","",F55+F56)</f>
        <v/>
      </c>
      <c r="K31" s="440"/>
      <c r="L31" s="449" t="str">
        <f t="shared" si="0"/>
        <v/>
      </c>
      <c r="M31" s="440"/>
      <c r="N31" s="440"/>
      <c r="O31" s="440"/>
      <c r="P31" s="443">
        <f>O44</f>
        <v>0</v>
      </c>
      <c r="Q31" s="440"/>
      <c r="R31" s="450" t="str">
        <f>IF(P31=0,"",ROUNDDOWN(P31,2))</f>
        <v/>
      </c>
      <c r="S31" s="440"/>
      <c r="T31" s="451" t="str">
        <f t="shared" si="1"/>
        <v/>
      </c>
      <c r="U31" s="435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35"/>
      <c r="C32" s="435"/>
      <c r="D32" s="435"/>
      <c r="E32" s="435"/>
      <c r="F32" s="447"/>
      <c r="G32" s="438">
        <v>3239.56</v>
      </c>
      <c r="H32" s="439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40"/>
      <c r="J32" s="448" t="str">
        <f>IF(F58="","",F57+F58)</f>
        <v/>
      </c>
      <c r="K32" s="440"/>
      <c r="L32" s="449" t="str">
        <f t="shared" si="0"/>
        <v/>
      </c>
      <c r="M32" s="440"/>
      <c r="N32" s="440"/>
      <c r="O32" s="440">
        <f>N33/2</f>
        <v>0</v>
      </c>
      <c r="P32" s="443">
        <f>O45</f>
        <v>0</v>
      </c>
      <c r="Q32" s="440"/>
      <c r="R32" s="448" t="str">
        <f>IF(P32=0,"",ROUNDUP(P32,2))</f>
        <v/>
      </c>
      <c r="S32" s="440"/>
      <c r="T32" s="449" t="str">
        <f t="shared" si="1"/>
        <v/>
      </c>
      <c r="U32" s="435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35"/>
      <c r="C33" s="435"/>
      <c r="D33" s="435"/>
      <c r="E33" s="435"/>
      <c r="F33" s="447"/>
      <c r="G33" s="438">
        <v>3248.87</v>
      </c>
      <c r="H33" s="439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40"/>
      <c r="J33" s="448" t="str">
        <f>IF(F60="","",F59+F60)</f>
        <v/>
      </c>
      <c r="K33" s="440"/>
      <c r="L33" s="449" t="str">
        <f t="shared" si="0"/>
        <v/>
      </c>
      <c r="M33" s="440"/>
      <c r="N33" s="440">
        <f>F31+F32+F33</f>
        <v>0</v>
      </c>
      <c r="O33" s="440">
        <f>N33/2</f>
        <v>0</v>
      </c>
      <c r="P33" s="443">
        <f>O47</f>
        <v>0</v>
      </c>
      <c r="Q33" s="440"/>
      <c r="R33" s="450" t="str">
        <f>IF(P33=0,"",ROUNDDOWN(P33,2))</f>
        <v/>
      </c>
      <c r="S33" s="440"/>
      <c r="T33" s="451" t="str">
        <f t="shared" si="1"/>
        <v/>
      </c>
      <c r="U33" s="435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35"/>
      <c r="C34" s="435"/>
      <c r="D34" s="435"/>
      <c r="E34" s="435"/>
      <c r="F34" s="447"/>
      <c r="G34" s="438" t="str">
        <f t="shared" ref="G34:G97" ca="1" si="2">IF(OR(H34="", H34=H33), "", H34-H33)</f>
        <v/>
      </c>
      <c r="H34" s="439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40"/>
      <c r="J34" s="448" t="str">
        <f>IF(F62="","",F61+F62)</f>
        <v/>
      </c>
      <c r="K34" s="440"/>
      <c r="L34" s="449" t="str">
        <f t="shared" si="0"/>
        <v/>
      </c>
      <c r="M34" s="440"/>
      <c r="N34" s="440"/>
      <c r="O34" s="440"/>
      <c r="P34" s="443">
        <f>O48</f>
        <v>0</v>
      </c>
      <c r="Q34" s="440"/>
      <c r="R34" s="448" t="str">
        <f>IF(P34=0,"",ROUNDUP(P34,2))</f>
        <v/>
      </c>
      <c r="S34" s="440"/>
      <c r="T34" s="449" t="str">
        <f t="shared" si="1"/>
        <v/>
      </c>
      <c r="U34" s="435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35"/>
      <c r="C35" s="435"/>
      <c r="D35" s="435"/>
      <c r="E35" s="435"/>
      <c r="F35" s="447"/>
      <c r="G35" s="438" t="str">
        <f t="shared" ca="1" si="2"/>
        <v/>
      </c>
      <c r="H35" s="439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40"/>
      <c r="J35" s="448" t="str">
        <f>IF(F64="","",F63+F64)</f>
        <v/>
      </c>
      <c r="K35" s="440"/>
      <c r="L35" s="449" t="str">
        <f t="shared" si="0"/>
        <v/>
      </c>
      <c r="M35" s="440"/>
      <c r="N35" s="440"/>
      <c r="O35" s="440">
        <f>N36/2</f>
        <v>0</v>
      </c>
      <c r="P35" s="443">
        <f>O50</f>
        <v>0</v>
      </c>
      <c r="Q35" s="440"/>
      <c r="R35" s="450" t="str">
        <f>IF(P35=0,"",ROUNDDOWN(P35,2))</f>
        <v/>
      </c>
      <c r="S35" s="440"/>
      <c r="T35" s="451" t="str">
        <f t="shared" si="1"/>
        <v/>
      </c>
      <c r="U35" s="435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35"/>
      <c r="C36" s="435"/>
      <c r="D36" s="435"/>
      <c r="E36" s="435"/>
      <c r="F36" s="447"/>
      <c r="G36" s="438" t="str">
        <f t="shared" ca="1" si="2"/>
        <v/>
      </c>
      <c r="H36" s="439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40"/>
      <c r="J36" s="448" t="str">
        <f>IF(F66="","",F65+F66)</f>
        <v/>
      </c>
      <c r="K36" s="440"/>
      <c r="L36" s="449" t="str">
        <f t="shared" si="0"/>
        <v/>
      </c>
      <c r="M36" s="440"/>
      <c r="N36" s="440">
        <f>F34+F35+F36</f>
        <v>0</v>
      </c>
      <c r="O36" s="440">
        <f>N36/2</f>
        <v>0</v>
      </c>
      <c r="P36" s="443">
        <f>O51</f>
        <v>0</v>
      </c>
      <c r="Q36" s="440"/>
      <c r="R36" s="448" t="str">
        <f>IF(P36=0,"",ROUNDUP(P36,2))</f>
        <v/>
      </c>
      <c r="S36" s="440"/>
      <c r="T36" s="449" t="str">
        <f t="shared" si="1"/>
        <v/>
      </c>
      <c r="U36" s="435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35"/>
      <c r="C37" s="435"/>
      <c r="D37" s="435"/>
      <c r="E37" s="435"/>
      <c r="F37" s="447"/>
      <c r="G37" s="438" t="str">
        <f t="shared" ca="1" si="2"/>
        <v/>
      </c>
      <c r="H37" s="439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40"/>
      <c r="J37" s="448" t="str">
        <f>IF(F68="","",F67+F68)</f>
        <v/>
      </c>
      <c r="K37" s="440"/>
      <c r="L37" s="449" t="str">
        <f t="shared" si="0"/>
        <v/>
      </c>
      <c r="M37" s="440"/>
      <c r="N37" s="440"/>
      <c r="O37" s="440"/>
      <c r="P37" s="443">
        <f>O53</f>
        <v>0</v>
      </c>
      <c r="Q37" s="440"/>
      <c r="R37" s="450" t="str">
        <f>IF(P37=0,"",ROUNDDOWN(P37,2))</f>
        <v/>
      </c>
      <c r="S37" s="440"/>
      <c r="T37" s="451" t="str">
        <f t="shared" si="1"/>
        <v/>
      </c>
      <c r="U37" s="435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35"/>
      <c r="C38" s="435"/>
      <c r="D38" s="435"/>
      <c r="E38" s="435"/>
      <c r="F38" s="447"/>
      <c r="G38" s="438" t="str">
        <f t="shared" ca="1" si="2"/>
        <v/>
      </c>
      <c r="H38" s="439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40"/>
      <c r="J38" s="448" t="str">
        <f>IF(F70="","",F69+F70)</f>
        <v/>
      </c>
      <c r="K38" s="440"/>
      <c r="L38" s="449" t="str">
        <f t="shared" si="0"/>
        <v/>
      </c>
      <c r="M38" s="440"/>
      <c r="N38" s="440"/>
      <c r="O38" s="440">
        <f>N39/2</f>
        <v>0</v>
      </c>
      <c r="P38" s="443">
        <f>O54</f>
        <v>0</v>
      </c>
      <c r="Q38" s="440"/>
      <c r="R38" s="448" t="str">
        <f>IF(P38=0,"",ROUNDUP(P38,2))</f>
        <v/>
      </c>
      <c r="S38" s="440"/>
      <c r="T38" s="449" t="str">
        <f t="shared" si="1"/>
        <v/>
      </c>
      <c r="U38" s="435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35"/>
      <c r="C39" s="435"/>
      <c r="D39" s="435"/>
      <c r="E39" s="435"/>
      <c r="F39" s="447"/>
      <c r="G39" s="438" t="str">
        <f t="shared" ca="1" si="2"/>
        <v/>
      </c>
      <c r="H39" s="439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40"/>
      <c r="J39" s="448" t="str">
        <f>IF(F72="","",F71+F72)</f>
        <v/>
      </c>
      <c r="K39" s="440"/>
      <c r="L39" s="449" t="str">
        <f t="shared" si="0"/>
        <v/>
      </c>
      <c r="M39" s="440"/>
      <c r="N39" s="440">
        <f>F37+F38+F39</f>
        <v>0</v>
      </c>
      <c r="O39" s="440">
        <f>N39/2</f>
        <v>0</v>
      </c>
      <c r="P39" s="443">
        <f>O56</f>
        <v>0</v>
      </c>
      <c r="Q39" s="440"/>
      <c r="R39" s="450" t="str">
        <f>IF(P39=0,"",ROUNDDOWN(P39,2))</f>
        <v/>
      </c>
      <c r="S39" s="440"/>
      <c r="T39" s="451" t="str">
        <f t="shared" si="1"/>
        <v/>
      </c>
      <c r="U39" s="435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35"/>
      <c r="C40" s="435"/>
      <c r="D40" s="435"/>
      <c r="E40" s="435"/>
      <c r="F40" s="447"/>
      <c r="G40" s="438" t="str">
        <f t="shared" ca="1" si="2"/>
        <v/>
      </c>
      <c r="H40" s="439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40"/>
      <c r="J40" s="448" t="str">
        <f>IF(F74="","",F73+F74)</f>
        <v/>
      </c>
      <c r="K40" s="440"/>
      <c r="L40" s="449" t="str">
        <f t="shared" si="0"/>
        <v/>
      </c>
      <c r="M40" s="440"/>
      <c r="N40" s="440"/>
      <c r="O40" s="440"/>
      <c r="P40" s="443">
        <f>O57</f>
        <v>0</v>
      </c>
      <c r="Q40" s="440"/>
      <c r="R40" s="448" t="str">
        <f>IF(P40=0,"",ROUNDUP(P40,2))</f>
        <v/>
      </c>
      <c r="S40" s="440"/>
      <c r="T40" s="449" t="str">
        <f t="shared" si="1"/>
        <v/>
      </c>
      <c r="U40" s="435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35"/>
      <c r="C41" s="435"/>
      <c r="D41" s="435"/>
      <c r="E41" s="435"/>
      <c r="F41" s="447"/>
      <c r="G41" s="438" t="str">
        <f t="shared" ca="1" si="2"/>
        <v/>
      </c>
      <c r="H41" s="439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40"/>
      <c r="J41" s="448" t="str">
        <f>IF(F76="","",F75+F76)</f>
        <v/>
      </c>
      <c r="K41" s="440"/>
      <c r="L41" s="449" t="str">
        <f t="shared" si="0"/>
        <v/>
      </c>
      <c r="M41" s="440"/>
      <c r="N41" s="440"/>
      <c r="O41" s="440">
        <f>N42/2</f>
        <v>0</v>
      </c>
      <c r="P41" s="443">
        <f>O59</f>
        <v>0</v>
      </c>
      <c r="Q41" s="440"/>
      <c r="R41" s="450" t="str">
        <f>IF(P41=0,"",ROUNDDOWN(P41,2))</f>
        <v/>
      </c>
      <c r="S41" s="440"/>
      <c r="T41" s="451" t="str">
        <f t="shared" si="1"/>
        <v/>
      </c>
      <c r="U41" s="435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35"/>
      <c r="C42" s="435"/>
      <c r="D42" s="435"/>
      <c r="E42" s="435"/>
      <c r="F42" s="447"/>
      <c r="G42" s="438" t="str">
        <f t="shared" ca="1" si="2"/>
        <v/>
      </c>
      <c r="H42" s="439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40"/>
      <c r="J42" s="448" t="str">
        <f>IF(F78="","",F77+F78)</f>
        <v/>
      </c>
      <c r="K42" s="440"/>
      <c r="L42" s="449" t="str">
        <f t="shared" si="0"/>
        <v/>
      </c>
      <c r="M42" s="440"/>
      <c r="N42" s="440">
        <f>F40+F41+F42</f>
        <v>0</v>
      </c>
      <c r="O42" s="440">
        <f>N42/2</f>
        <v>0</v>
      </c>
      <c r="P42" s="443">
        <f>O60</f>
        <v>0</v>
      </c>
      <c r="Q42" s="440"/>
      <c r="R42" s="448" t="str">
        <f>IF(P42=0,"",ROUNDUP(P42,2))</f>
        <v/>
      </c>
      <c r="S42" s="440"/>
      <c r="T42" s="449" t="str">
        <f t="shared" si="1"/>
        <v/>
      </c>
      <c r="U42" s="435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35"/>
      <c r="C43" s="435"/>
      <c r="D43" s="435"/>
      <c r="E43" s="435"/>
      <c r="F43" s="447"/>
      <c r="G43" s="438" t="str">
        <f t="shared" ca="1" si="2"/>
        <v/>
      </c>
      <c r="H43" s="439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40"/>
      <c r="J43" s="448" t="str">
        <f>IF(F80="","",F79+F80)</f>
        <v/>
      </c>
      <c r="K43" s="440"/>
      <c r="L43" s="449" t="str">
        <f t="shared" si="0"/>
        <v/>
      </c>
      <c r="M43" s="440"/>
      <c r="N43" s="440"/>
      <c r="O43" s="440"/>
      <c r="P43" s="443">
        <f>O62</f>
        <v>0</v>
      </c>
      <c r="Q43" s="440"/>
      <c r="R43" s="450" t="str">
        <f>IF(P43=0,"",ROUNDDOWN(P43,2))</f>
        <v/>
      </c>
      <c r="S43" s="440"/>
      <c r="T43" s="451" t="str">
        <f t="shared" si="1"/>
        <v/>
      </c>
      <c r="U43" s="435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35"/>
      <c r="C44" s="435"/>
      <c r="D44" s="435"/>
      <c r="E44" s="435"/>
      <c r="F44" s="447"/>
      <c r="G44" s="438" t="str">
        <f t="shared" ca="1" si="2"/>
        <v/>
      </c>
      <c r="H44" s="439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40"/>
      <c r="J44" s="448" t="str">
        <f>IF(F82="","",F81+F82)</f>
        <v/>
      </c>
      <c r="K44" s="440"/>
      <c r="L44" s="449" t="str">
        <f t="shared" si="0"/>
        <v/>
      </c>
      <c r="M44" s="440"/>
      <c r="N44" s="440"/>
      <c r="O44" s="440">
        <f>N45/2</f>
        <v>0</v>
      </c>
      <c r="P44" s="443">
        <f>O63</f>
        <v>0</v>
      </c>
      <c r="Q44" s="440"/>
      <c r="R44" s="448" t="str">
        <f>IF(P44=0,"",ROUNDUP(P44,2))</f>
        <v/>
      </c>
      <c r="S44" s="440"/>
      <c r="T44" s="449" t="str">
        <f t="shared" si="1"/>
        <v/>
      </c>
      <c r="U44" s="435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35"/>
      <c r="C45" s="435"/>
      <c r="D45" s="435"/>
      <c r="E45" s="435"/>
      <c r="F45" s="447"/>
      <c r="G45" s="438" t="str">
        <f t="shared" ca="1" si="2"/>
        <v/>
      </c>
      <c r="H45" s="439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40"/>
      <c r="J45" s="448" t="str">
        <f>IF(F84="","",F83+F84)</f>
        <v/>
      </c>
      <c r="K45" s="440"/>
      <c r="L45" s="449" t="str">
        <f t="shared" si="0"/>
        <v/>
      </c>
      <c r="M45" s="440"/>
      <c r="N45" s="440">
        <f>F43+F44+F45</f>
        <v>0</v>
      </c>
      <c r="O45" s="440">
        <f>N45/2</f>
        <v>0</v>
      </c>
      <c r="P45" s="443">
        <f>O65</f>
        <v>0</v>
      </c>
      <c r="Q45" s="440"/>
      <c r="R45" s="450" t="str">
        <f>IF(P45=0,"",ROUNDDOWN(P45,2))</f>
        <v/>
      </c>
      <c r="S45" s="440"/>
      <c r="T45" s="451" t="str">
        <f t="shared" si="1"/>
        <v/>
      </c>
      <c r="U45" s="435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35"/>
      <c r="C46" s="435"/>
      <c r="D46" s="435"/>
      <c r="E46" s="435"/>
      <c r="F46" s="447"/>
      <c r="G46" s="438" t="str">
        <f t="shared" ca="1" si="2"/>
        <v/>
      </c>
      <c r="H46" s="439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40"/>
      <c r="J46" s="448" t="str">
        <f>IF(F86="","",F85+F86)</f>
        <v/>
      </c>
      <c r="K46" s="440"/>
      <c r="L46" s="449" t="str">
        <f t="shared" si="0"/>
        <v/>
      </c>
      <c r="M46" s="440"/>
      <c r="N46" s="440"/>
      <c r="O46" s="440"/>
      <c r="P46" s="443">
        <f>O66</f>
        <v>0</v>
      </c>
      <c r="Q46" s="440"/>
      <c r="R46" s="448" t="str">
        <f>IF(P46=0,"",ROUNDUP(P46,2))</f>
        <v/>
      </c>
      <c r="S46" s="440"/>
      <c r="T46" s="449" t="str">
        <f t="shared" si="1"/>
        <v/>
      </c>
      <c r="U46" s="435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35"/>
      <c r="C47" s="435"/>
      <c r="D47" s="435"/>
      <c r="E47" s="435"/>
      <c r="F47" s="447"/>
      <c r="G47" s="438" t="str">
        <f t="shared" ca="1" si="2"/>
        <v/>
      </c>
      <c r="H47" s="439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40"/>
      <c r="J47" s="448" t="str">
        <f>IF(F88="","",F87+F88)</f>
        <v/>
      </c>
      <c r="K47" s="440"/>
      <c r="L47" s="449" t="str">
        <f t="shared" si="0"/>
        <v/>
      </c>
      <c r="M47" s="440"/>
      <c r="N47" s="440"/>
      <c r="O47" s="440">
        <f>N48/2</f>
        <v>0</v>
      </c>
      <c r="P47" s="443">
        <f>O68</f>
        <v>0</v>
      </c>
      <c r="Q47" s="440"/>
      <c r="R47" s="450" t="str">
        <f>IF(P47=0,"",ROUNDDOWN(P47,2))</f>
        <v/>
      </c>
      <c r="S47" s="440"/>
      <c r="T47" s="451" t="str">
        <f t="shared" si="1"/>
        <v/>
      </c>
      <c r="U47" s="435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35"/>
      <c r="C48" s="435"/>
      <c r="D48" s="435"/>
      <c r="E48" s="435"/>
      <c r="F48" s="447"/>
      <c r="G48" s="438" t="str">
        <f t="shared" ca="1" si="2"/>
        <v/>
      </c>
      <c r="H48" s="439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40"/>
      <c r="J48" s="448" t="str">
        <f>IF(F90="","",F89+F90)</f>
        <v/>
      </c>
      <c r="K48" s="440"/>
      <c r="L48" s="449" t="str">
        <f t="shared" si="0"/>
        <v/>
      </c>
      <c r="M48" s="440"/>
      <c r="N48" s="440">
        <f>F46+F47+F48</f>
        <v>0</v>
      </c>
      <c r="O48" s="440">
        <f>N48/2</f>
        <v>0</v>
      </c>
      <c r="P48" s="443">
        <f>O69</f>
        <v>0</v>
      </c>
      <c r="Q48" s="440"/>
      <c r="R48" s="448" t="str">
        <f>IF(P48=0,"",ROUNDUP(P48,2))</f>
        <v/>
      </c>
      <c r="S48" s="440"/>
      <c r="T48" s="449" t="str">
        <f t="shared" si="1"/>
        <v/>
      </c>
      <c r="U48" s="435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35"/>
      <c r="C49" s="435"/>
      <c r="D49" s="435"/>
      <c r="E49" s="435"/>
      <c r="F49" s="447"/>
      <c r="G49" s="438" t="str">
        <f t="shared" ca="1" si="2"/>
        <v/>
      </c>
      <c r="H49" s="439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40"/>
      <c r="J49" s="448" t="str">
        <f>IF(F92="","",F91+F92)</f>
        <v/>
      </c>
      <c r="K49" s="440"/>
      <c r="L49" s="449" t="str">
        <f t="shared" si="0"/>
        <v/>
      </c>
      <c r="M49" s="440"/>
      <c r="N49" s="440"/>
      <c r="O49" s="440"/>
      <c r="P49" s="443">
        <f>O71</f>
        <v>0</v>
      </c>
      <c r="Q49" s="440"/>
      <c r="R49" s="450" t="str">
        <f>IF(P49=0,"",ROUNDDOWN(P49,2))</f>
        <v/>
      </c>
      <c r="S49" s="440"/>
      <c r="T49" s="451" t="str">
        <f t="shared" si="1"/>
        <v/>
      </c>
      <c r="U49" s="435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35"/>
      <c r="C50" s="435"/>
      <c r="D50" s="435"/>
      <c r="E50" s="435"/>
      <c r="F50" s="447"/>
      <c r="G50" s="438" t="str">
        <f t="shared" ca="1" si="2"/>
        <v/>
      </c>
      <c r="H50" s="439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40"/>
      <c r="J50" s="448" t="str">
        <f>IF(F94="","",F93+F94)</f>
        <v/>
      </c>
      <c r="K50" s="440"/>
      <c r="L50" s="449" t="str">
        <f t="shared" si="0"/>
        <v/>
      </c>
      <c r="M50" s="440"/>
      <c r="N50" s="440"/>
      <c r="O50" s="440">
        <f>N51/2</f>
        <v>0</v>
      </c>
      <c r="P50" s="443">
        <f>O72</f>
        <v>0</v>
      </c>
      <c r="Q50" s="440"/>
      <c r="R50" s="448" t="str">
        <f>IF(P50=0,"",ROUNDUP(P50,2))</f>
        <v/>
      </c>
      <c r="S50" s="440"/>
      <c r="T50" s="449" t="str">
        <f t="shared" si="1"/>
        <v/>
      </c>
      <c r="U50" s="435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35"/>
      <c r="C51" s="435"/>
      <c r="D51" s="435"/>
      <c r="E51" s="435"/>
      <c r="F51" s="447"/>
      <c r="G51" s="438" t="str">
        <f t="shared" ca="1" si="2"/>
        <v/>
      </c>
      <c r="H51" s="439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40"/>
      <c r="J51" s="448" t="str">
        <f>IF(F96="","",F95+F96)</f>
        <v/>
      </c>
      <c r="K51" s="440"/>
      <c r="L51" s="449" t="str">
        <f t="shared" si="0"/>
        <v/>
      </c>
      <c r="M51" s="440"/>
      <c r="N51" s="440">
        <f>F49+F50+F51</f>
        <v>0</v>
      </c>
      <c r="O51" s="440">
        <f>N51/2</f>
        <v>0</v>
      </c>
      <c r="P51" s="443">
        <f>O74</f>
        <v>0</v>
      </c>
      <c r="Q51" s="440"/>
      <c r="R51" s="450" t="str">
        <f>IF(P51=0,"",ROUNDDOWN(P51,2))</f>
        <v/>
      </c>
      <c r="S51" s="440"/>
      <c r="T51" s="451" t="str">
        <f t="shared" si="1"/>
        <v/>
      </c>
      <c r="U51" s="435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35"/>
      <c r="C52" s="435"/>
      <c r="D52" s="435"/>
      <c r="E52" s="435"/>
      <c r="F52" s="447"/>
      <c r="G52" s="438" t="str">
        <f t="shared" ca="1" si="2"/>
        <v/>
      </c>
      <c r="H52" s="439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40"/>
      <c r="J52" s="448" t="str">
        <f>IF(F98="","",F97+F98)</f>
        <v/>
      </c>
      <c r="K52" s="440"/>
      <c r="L52" s="449" t="str">
        <f t="shared" si="0"/>
        <v/>
      </c>
      <c r="M52" s="440"/>
      <c r="N52" s="440"/>
      <c r="O52" s="440"/>
      <c r="P52" s="443">
        <f>O75</f>
        <v>0</v>
      </c>
      <c r="Q52" s="440"/>
      <c r="R52" s="448" t="str">
        <f>IF(P52=0,"",ROUNDUP(P52,2))</f>
        <v/>
      </c>
      <c r="S52" s="440"/>
      <c r="T52" s="449" t="str">
        <f t="shared" si="1"/>
        <v/>
      </c>
      <c r="U52" s="435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35"/>
      <c r="C53" s="435"/>
      <c r="D53" s="435"/>
      <c r="E53" s="435"/>
      <c r="F53" s="447"/>
      <c r="G53" s="438" t="str">
        <f t="shared" ca="1" si="2"/>
        <v/>
      </c>
      <c r="H53" s="439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40"/>
      <c r="J53" s="448" t="str">
        <f>IF(F100="","",F99+F100)</f>
        <v/>
      </c>
      <c r="K53" s="440"/>
      <c r="L53" s="449" t="str">
        <f t="shared" si="0"/>
        <v/>
      </c>
      <c r="M53" s="440"/>
      <c r="N53" s="440"/>
      <c r="O53" s="440">
        <f>N54/2</f>
        <v>0</v>
      </c>
      <c r="P53" s="443">
        <f>O77</f>
        <v>0</v>
      </c>
      <c r="Q53" s="440"/>
      <c r="R53" s="450" t="str">
        <f>IF(P53=0,"",ROUNDDOWN(P53,2))</f>
        <v/>
      </c>
      <c r="S53" s="440"/>
      <c r="T53" s="451" t="str">
        <f t="shared" si="1"/>
        <v/>
      </c>
      <c r="U53" s="435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35"/>
      <c r="C54" s="435"/>
      <c r="D54" s="435"/>
      <c r="E54" s="435"/>
      <c r="F54" s="447"/>
      <c r="G54" s="438" t="str">
        <f t="shared" ca="1" si="2"/>
        <v/>
      </c>
      <c r="H54" s="439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40"/>
      <c r="J54" s="448" t="str">
        <f>IF(F102="","",F101+F102)</f>
        <v/>
      </c>
      <c r="K54" s="440"/>
      <c r="L54" s="449" t="str">
        <f t="shared" si="0"/>
        <v/>
      </c>
      <c r="M54" s="440"/>
      <c r="N54" s="440">
        <f>F52+F53+F54</f>
        <v>0</v>
      </c>
      <c r="O54" s="440">
        <f>N54/2</f>
        <v>0</v>
      </c>
      <c r="P54" s="443">
        <f>O78</f>
        <v>0</v>
      </c>
      <c r="Q54" s="440"/>
      <c r="R54" s="448" t="str">
        <f>IF(P54=0,"",ROUNDUP(P54,2))</f>
        <v/>
      </c>
      <c r="S54" s="440"/>
      <c r="T54" s="449" t="str">
        <f t="shared" si="1"/>
        <v/>
      </c>
      <c r="U54" s="435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35"/>
      <c r="C55" s="435"/>
      <c r="D55" s="435"/>
      <c r="E55" s="435"/>
      <c r="F55" s="447"/>
      <c r="G55" s="438" t="str">
        <f t="shared" ca="1" si="2"/>
        <v/>
      </c>
      <c r="H55" s="439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40"/>
      <c r="J55" s="448" t="str">
        <f>IF(F104="","",F103+F104)</f>
        <v/>
      </c>
      <c r="K55" s="440"/>
      <c r="L55" s="449" t="str">
        <f t="shared" si="0"/>
        <v/>
      </c>
      <c r="M55" s="440"/>
      <c r="N55" s="440"/>
      <c r="O55" s="440"/>
      <c r="P55" s="443">
        <f>O80</f>
        <v>0</v>
      </c>
      <c r="Q55" s="440"/>
      <c r="R55" s="450" t="str">
        <f>IF(P55=0,"",ROUNDDOWN(P55,2))</f>
        <v/>
      </c>
      <c r="S55" s="440"/>
      <c r="T55" s="451" t="str">
        <f t="shared" si="1"/>
        <v/>
      </c>
      <c r="U55" s="435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35"/>
      <c r="C56" s="435"/>
      <c r="D56" s="435"/>
      <c r="E56" s="435"/>
      <c r="F56" s="447"/>
      <c r="G56" s="438" t="str">
        <f t="shared" ca="1" si="2"/>
        <v/>
      </c>
      <c r="H56" s="439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40"/>
      <c r="J56" s="448" t="str">
        <f>IF(F106="","",F105+F106)</f>
        <v/>
      </c>
      <c r="K56" s="440"/>
      <c r="L56" s="449" t="str">
        <f t="shared" si="0"/>
        <v/>
      </c>
      <c r="M56" s="440"/>
      <c r="N56" s="440"/>
      <c r="O56" s="440">
        <f>N57/2</f>
        <v>0</v>
      </c>
      <c r="P56" s="443">
        <f>O81</f>
        <v>0</v>
      </c>
      <c r="Q56" s="440"/>
      <c r="R56" s="448" t="str">
        <f>IF(P56=0,"",ROUNDUP(P56,2))</f>
        <v/>
      </c>
      <c r="S56" s="440"/>
      <c r="T56" s="449" t="str">
        <f t="shared" si="1"/>
        <v/>
      </c>
      <c r="U56" s="435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35"/>
      <c r="C57" s="435"/>
      <c r="D57" s="435"/>
      <c r="E57" s="435"/>
      <c r="F57" s="447"/>
      <c r="G57" s="438" t="str">
        <f t="shared" ca="1" si="2"/>
        <v/>
      </c>
      <c r="H57" s="439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40"/>
      <c r="J57" s="448" t="str">
        <f>IF(F108="","",F107+F108)</f>
        <v/>
      </c>
      <c r="K57" s="440"/>
      <c r="L57" s="449" t="str">
        <f t="shared" si="0"/>
        <v/>
      </c>
      <c r="M57" s="440"/>
      <c r="N57" s="440">
        <f>F55+F56+F57</f>
        <v>0</v>
      </c>
      <c r="O57" s="440">
        <f>N57/2</f>
        <v>0</v>
      </c>
      <c r="P57" s="443">
        <f>O83</f>
        <v>0</v>
      </c>
      <c r="Q57" s="440"/>
      <c r="R57" s="450" t="str">
        <f>IF(P57=0,"",ROUNDDOWN(P57,2))</f>
        <v/>
      </c>
      <c r="S57" s="440"/>
      <c r="T57" s="451" t="str">
        <f t="shared" si="1"/>
        <v/>
      </c>
      <c r="U57" s="435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35"/>
      <c r="C58" s="435"/>
      <c r="D58" s="435"/>
      <c r="E58" s="435"/>
      <c r="F58" s="447"/>
      <c r="G58" s="438" t="str">
        <f t="shared" ca="1" si="2"/>
        <v/>
      </c>
      <c r="H58" s="439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40"/>
      <c r="J58" s="448" t="str">
        <f>IF(F110="","",F109+F110)</f>
        <v/>
      </c>
      <c r="K58" s="440"/>
      <c r="L58" s="449" t="str">
        <f t="shared" si="0"/>
        <v/>
      </c>
      <c r="M58" s="440"/>
      <c r="N58" s="440"/>
      <c r="O58" s="440"/>
      <c r="P58" s="443">
        <f>O84</f>
        <v>0</v>
      </c>
      <c r="Q58" s="440"/>
      <c r="R58" s="448" t="str">
        <f>IF(P58=0,"",ROUNDUP(P58,2))</f>
        <v/>
      </c>
      <c r="S58" s="440"/>
      <c r="T58" s="449" t="str">
        <f t="shared" si="1"/>
        <v/>
      </c>
      <c r="U58" s="435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35"/>
      <c r="C59" s="435"/>
      <c r="D59" s="435"/>
      <c r="E59" s="435"/>
      <c r="F59" s="447"/>
      <c r="G59" s="438" t="str">
        <f t="shared" ca="1" si="2"/>
        <v/>
      </c>
      <c r="H59" s="439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40"/>
      <c r="J59" s="448" t="str">
        <f>IF(F112="","",F111+F112)</f>
        <v/>
      </c>
      <c r="K59" s="440"/>
      <c r="L59" s="449" t="str">
        <f t="shared" si="0"/>
        <v/>
      </c>
      <c r="M59" s="440"/>
      <c r="N59" s="440"/>
      <c r="O59" s="440">
        <f>N60/2</f>
        <v>0</v>
      </c>
      <c r="P59" s="443">
        <f>O86</f>
        <v>0</v>
      </c>
      <c r="Q59" s="440"/>
      <c r="R59" s="450" t="str">
        <f>IF(P59=0,"",ROUNDDOWN(P59,2))</f>
        <v/>
      </c>
      <c r="S59" s="440"/>
      <c r="T59" s="451" t="str">
        <f t="shared" si="1"/>
        <v/>
      </c>
      <c r="U59" s="435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35"/>
      <c r="C60" s="435"/>
      <c r="D60" s="435"/>
      <c r="E60" s="435"/>
      <c r="F60" s="447"/>
      <c r="G60" s="438" t="str">
        <f t="shared" ca="1" si="2"/>
        <v/>
      </c>
      <c r="H60" s="439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40"/>
      <c r="J60" s="448" t="str">
        <f>IF(F114="","",F113+F114)</f>
        <v/>
      </c>
      <c r="K60" s="440"/>
      <c r="L60" s="449" t="str">
        <f t="shared" si="0"/>
        <v/>
      </c>
      <c r="M60" s="440"/>
      <c r="N60" s="440">
        <f>F58+F59+F60</f>
        <v>0</v>
      </c>
      <c r="O60" s="440">
        <f>N60/2</f>
        <v>0</v>
      </c>
      <c r="P60" s="443">
        <f>O87</f>
        <v>0</v>
      </c>
      <c r="Q60" s="440"/>
      <c r="R60" s="448" t="str">
        <f>IF(P60=0,"",ROUNDUP(P60,2))</f>
        <v/>
      </c>
      <c r="S60" s="440"/>
      <c r="T60" s="449" t="str">
        <f t="shared" si="1"/>
        <v/>
      </c>
      <c r="U60" s="435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35"/>
      <c r="C61" s="435"/>
      <c r="D61" s="435"/>
      <c r="E61" s="435"/>
      <c r="F61" s="447"/>
      <c r="G61" s="438" t="str">
        <f t="shared" ca="1" si="2"/>
        <v/>
      </c>
      <c r="H61" s="439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40"/>
      <c r="J61" s="448" t="str">
        <f>IF(F116="","",F115+F116)</f>
        <v/>
      </c>
      <c r="K61" s="440"/>
      <c r="L61" s="449" t="str">
        <f t="shared" si="0"/>
        <v/>
      </c>
      <c r="M61" s="440"/>
      <c r="N61" s="440"/>
      <c r="O61" s="440"/>
      <c r="P61" s="443">
        <f>O89</f>
        <v>0</v>
      </c>
      <c r="Q61" s="440"/>
      <c r="R61" s="450" t="str">
        <f>IF(P61=0,"",ROUNDDOWN(P61,2))</f>
        <v/>
      </c>
      <c r="S61" s="440"/>
      <c r="T61" s="451" t="str">
        <f t="shared" si="1"/>
        <v/>
      </c>
      <c r="U61" s="435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35"/>
      <c r="C62" s="435"/>
      <c r="D62" s="435"/>
      <c r="E62" s="435"/>
      <c r="F62" s="447"/>
      <c r="G62" s="438" t="str">
        <f t="shared" ca="1" si="2"/>
        <v/>
      </c>
      <c r="H62" s="439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40"/>
      <c r="J62" s="448" t="str">
        <f>IF(F118="","",F117+F118)</f>
        <v/>
      </c>
      <c r="K62" s="440"/>
      <c r="L62" s="449" t="str">
        <f t="shared" si="0"/>
        <v/>
      </c>
      <c r="M62" s="440"/>
      <c r="N62" s="440"/>
      <c r="O62" s="440">
        <f>N63/2</f>
        <v>0</v>
      </c>
      <c r="P62" s="443">
        <f>O90</f>
        <v>0</v>
      </c>
      <c r="Q62" s="440"/>
      <c r="R62" s="448" t="str">
        <f>IF(P62=0,"",ROUNDUP(P62,2))</f>
        <v/>
      </c>
      <c r="S62" s="440"/>
      <c r="T62" s="449" t="str">
        <f t="shared" si="1"/>
        <v/>
      </c>
      <c r="U62" s="435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35"/>
      <c r="C63" s="435"/>
      <c r="D63" s="435"/>
      <c r="E63" s="435"/>
      <c r="F63" s="447"/>
      <c r="G63" s="438" t="str">
        <f t="shared" ca="1" si="2"/>
        <v/>
      </c>
      <c r="H63" s="439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40"/>
      <c r="J63" s="448" t="str">
        <f>IF(F120="","",F119+F120)</f>
        <v/>
      </c>
      <c r="K63" s="440"/>
      <c r="L63" s="449" t="str">
        <f t="shared" si="0"/>
        <v/>
      </c>
      <c r="M63" s="440"/>
      <c r="N63" s="440">
        <f>F61+F62+F63</f>
        <v>0</v>
      </c>
      <c r="O63" s="440">
        <f>N63/2</f>
        <v>0</v>
      </c>
      <c r="P63" s="443">
        <f>O92</f>
        <v>0</v>
      </c>
      <c r="Q63" s="440"/>
      <c r="R63" s="450" t="str">
        <f>IF(P63=0,"",ROUNDDOWN(P63,2))</f>
        <v/>
      </c>
      <c r="S63" s="440"/>
      <c r="T63" s="451" t="str">
        <f t="shared" si="1"/>
        <v/>
      </c>
      <c r="U63" s="435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35"/>
      <c r="C64" s="435"/>
      <c r="D64" s="435"/>
      <c r="E64" s="435"/>
      <c r="F64" s="447"/>
      <c r="G64" s="438" t="str">
        <f t="shared" ca="1" si="2"/>
        <v/>
      </c>
      <c r="H64" s="439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40"/>
      <c r="J64" s="448" t="str">
        <f>IF(F122="","",F121+F122)</f>
        <v/>
      </c>
      <c r="K64" s="440"/>
      <c r="L64" s="449" t="str">
        <f t="shared" si="0"/>
        <v/>
      </c>
      <c r="M64" s="440"/>
      <c r="N64" s="435"/>
      <c r="O64" s="440"/>
      <c r="P64" s="443">
        <f>O93</f>
        <v>0</v>
      </c>
      <c r="Q64" s="440"/>
      <c r="R64" s="448" t="str">
        <f>IF(P64=0,"",ROUNDUP(P64,2))</f>
        <v/>
      </c>
      <c r="S64" s="440"/>
      <c r="T64" s="449" t="str">
        <f t="shared" si="1"/>
        <v/>
      </c>
      <c r="U64" s="435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35"/>
      <c r="C65" s="435"/>
      <c r="D65" s="435"/>
      <c r="E65" s="435"/>
      <c r="F65" s="447"/>
      <c r="G65" s="438" t="str">
        <f t="shared" ca="1" si="2"/>
        <v/>
      </c>
      <c r="H65" s="439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40"/>
      <c r="J65" s="448" t="str">
        <f>IF(F124="","",F123+F124)</f>
        <v/>
      </c>
      <c r="K65" s="440"/>
      <c r="L65" s="449" t="str">
        <f t="shared" si="0"/>
        <v/>
      </c>
      <c r="M65" s="440"/>
      <c r="N65" s="435"/>
      <c r="O65" s="440">
        <f>N66/2</f>
        <v>0</v>
      </c>
      <c r="P65" s="443">
        <f>O95</f>
        <v>0</v>
      </c>
      <c r="Q65" s="440"/>
      <c r="R65" s="450" t="str">
        <f>IF(P65=0,"",ROUNDDOWN(P65,2))</f>
        <v/>
      </c>
      <c r="S65" s="440"/>
      <c r="T65" s="451" t="str">
        <f t="shared" si="1"/>
        <v/>
      </c>
      <c r="U65" s="435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35"/>
      <c r="C66" s="435"/>
      <c r="D66" s="435"/>
      <c r="E66" s="435"/>
      <c r="F66" s="447"/>
      <c r="G66" s="438" t="str">
        <f t="shared" ca="1" si="2"/>
        <v/>
      </c>
      <c r="H66" s="439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40"/>
      <c r="J66" s="448" t="str">
        <f>IF(F126="","",F125+F126)</f>
        <v/>
      </c>
      <c r="K66" s="440"/>
      <c r="L66" s="449" t="str">
        <f t="shared" si="0"/>
        <v/>
      </c>
      <c r="M66" s="440"/>
      <c r="N66" s="440">
        <f>F64+F65+F66</f>
        <v>0</v>
      </c>
      <c r="O66" s="440">
        <f>N66/2</f>
        <v>0</v>
      </c>
      <c r="P66" s="443">
        <f>O96</f>
        <v>0</v>
      </c>
      <c r="Q66" s="440"/>
      <c r="R66" s="448" t="str">
        <f>IF(P66=0,"",ROUNDUP(P66,2))</f>
        <v/>
      </c>
      <c r="S66" s="440"/>
      <c r="T66" s="449" t="str">
        <f t="shared" si="1"/>
        <v/>
      </c>
      <c r="U66" s="435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35"/>
      <c r="C67" s="435"/>
      <c r="D67" s="435"/>
      <c r="E67" s="435"/>
      <c r="F67" s="447"/>
      <c r="G67" s="438" t="str">
        <f t="shared" ca="1" si="2"/>
        <v/>
      </c>
      <c r="H67" s="439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40"/>
      <c r="J67" s="448" t="str">
        <f>IF(F128="","",F127+F128)</f>
        <v/>
      </c>
      <c r="K67" s="440"/>
      <c r="L67" s="449" t="str">
        <f t="shared" si="0"/>
        <v/>
      </c>
      <c r="M67" s="440"/>
      <c r="N67" s="435"/>
      <c r="O67" s="440"/>
      <c r="P67" s="443">
        <f>O98</f>
        <v>0</v>
      </c>
      <c r="Q67" s="440"/>
      <c r="R67" s="450" t="str">
        <f>IF(P67=0,"",ROUNDDOWN(P67,2))</f>
        <v/>
      </c>
      <c r="S67" s="440"/>
      <c r="T67" s="451" t="str">
        <f t="shared" si="1"/>
        <v/>
      </c>
      <c r="U67" s="435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35"/>
      <c r="C68" s="435"/>
      <c r="D68" s="435"/>
      <c r="E68" s="435"/>
      <c r="F68" s="447"/>
      <c r="G68" s="438" t="str">
        <f t="shared" ca="1" si="2"/>
        <v/>
      </c>
      <c r="H68" s="439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40"/>
      <c r="J68" s="448" t="str">
        <f>IF(F130="","",F129+F130)</f>
        <v/>
      </c>
      <c r="K68" s="440"/>
      <c r="L68" s="449" t="str">
        <f t="shared" si="0"/>
        <v/>
      </c>
      <c r="M68" s="440"/>
      <c r="N68" s="435"/>
      <c r="O68" s="440">
        <f>N69/2</f>
        <v>0</v>
      </c>
      <c r="P68" s="443">
        <f>O99</f>
        <v>0</v>
      </c>
      <c r="Q68" s="440"/>
      <c r="R68" s="448" t="str">
        <f>IF(P68=0,"",ROUNDUP(P68,2))</f>
        <v/>
      </c>
      <c r="S68" s="440"/>
      <c r="T68" s="449" t="str">
        <f t="shared" si="1"/>
        <v/>
      </c>
      <c r="U68" s="435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35"/>
      <c r="C69" s="435"/>
      <c r="D69" s="435"/>
      <c r="E69" s="435"/>
      <c r="F69" s="447"/>
      <c r="G69" s="438" t="str">
        <f t="shared" ca="1" si="2"/>
        <v/>
      </c>
      <c r="H69" s="439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40"/>
      <c r="J69" s="448" t="str">
        <f>IF(F132="","",F131+F132)</f>
        <v/>
      </c>
      <c r="K69" s="440"/>
      <c r="L69" s="449" t="str">
        <f t="shared" si="0"/>
        <v/>
      </c>
      <c r="M69" s="440"/>
      <c r="N69" s="440">
        <f>F67+F68+F69</f>
        <v>0</v>
      </c>
      <c r="O69" s="440">
        <f>N69/2</f>
        <v>0</v>
      </c>
      <c r="P69" s="443">
        <f>O101</f>
        <v>0</v>
      </c>
      <c r="Q69" s="440"/>
      <c r="R69" s="450" t="str">
        <f>IF(P69=0,"",ROUNDDOWN(P69,2))</f>
        <v/>
      </c>
      <c r="S69" s="440"/>
      <c r="T69" s="451" t="str">
        <f t="shared" si="1"/>
        <v/>
      </c>
      <c r="U69" s="435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35"/>
      <c r="C70" s="435"/>
      <c r="D70" s="435"/>
      <c r="E70" s="435"/>
      <c r="F70" s="447"/>
      <c r="G70" s="438" t="str">
        <f t="shared" ca="1" si="2"/>
        <v/>
      </c>
      <c r="H70" s="439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40"/>
      <c r="J70" s="448" t="str">
        <f>IF(F134="","",F133+F134)</f>
        <v/>
      </c>
      <c r="K70" s="440"/>
      <c r="L70" s="449" t="str">
        <f t="shared" si="0"/>
        <v/>
      </c>
      <c r="M70" s="440"/>
      <c r="N70" s="435"/>
      <c r="O70" s="440"/>
      <c r="P70" s="443">
        <f>O102</f>
        <v>0</v>
      </c>
      <c r="Q70" s="440"/>
      <c r="R70" s="448" t="str">
        <f>IF(P70=0,"",ROUNDUP(P70,2))</f>
        <v/>
      </c>
      <c r="S70" s="440"/>
      <c r="T70" s="449" t="str">
        <f t="shared" si="1"/>
        <v/>
      </c>
      <c r="U70" s="435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35"/>
      <c r="C71" s="435"/>
      <c r="D71" s="435"/>
      <c r="E71" s="435"/>
      <c r="F71" s="447"/>
      <c r="G71" s="438" t="str">
        <f t="shared" ca="1" si="2"/>
        <v/>
      </c>
      <c r="H71" s="439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40"/>
      <c r="J71" s="448" t="str">
        <f>IF(F136="","",F135+F136)</f>
        <v/>
      </c>
      <c r="K71" s="440"/>
      <c r="L71" s="449" t="str">
        <f t="shared" si="0"/>
        <v/>
      </c>
      <c r="M71" s="440"/>
      <c r="N71" s="435"/>
      <c r="O71" s="440">
        <f>N72/2</f>
        <v>0</v>
      </c>
      <c r="P71" s="443">
        <f>O104</f>
        <v>0</v>
      </c>
      <c r="Q71" s="440"/>
      <c r="R71" s="450" t="str">
        <f>IF(P71=0,"",ROUNDDOWN(P71,2))</f>
        <v/>
      </c>
      <c r="S71" s="440"/>
      <c r="T71" s="451" t="str">
        <f t="shared" si="1"/>
        <v/>
      </c>
      <c r="U71" s="435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35"/>
      <c r="C72" s="435"/>
      <c r="D72" s="435"/>
      <c r="E72" s="435"/>
      <c r="F72" s="447"/>
      <c r="G72" s="438" t="str">
        <f t="shared" ca="1" si="2"/>
        <v/>
      </c>
      <c r="H72" s="439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40"/>
      <c r="J72" s="448" t="str">
        <f>IF(F138="","",F137+F138)</f>
        <v/>
      </c>
      <c r="K72" s="440"/>
      <c r="L72" s="449" t="str">
        <f t="shared" si="0"/>
        <v/>
      </c>
      <c r="M72" s="440"/>
      <c r="N72" s="440">
        <f>F70+F71+F72</f>
        <v>0</v>
      </c>
      <c r="O72" s="440">
        <f>N72/2</f>
        <v>0</v>
      </c>
      <c r="P72" s="443">
        <f>O105</f>
        <v>0</v>
      </c>
      <c r="Q72" s="440"/>
      <c r="R72" s="448" t="str">
        <f>IF(P72=0,"",ROUNDUP(P72,2))</f>
        <v/>
      </c>
      <c r="S72" s="440"/>
      <c r="T72" s="449" t="str">
        <f t="shared" si="1"/>
        <v/>
      </c>
      <c r="U72" s="435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35"/>
      <c r="C73" s="435"/>
      <c r="D73" s="435"/>
      <c r="E73" s="435"/>
      <c r="F73" s="447"/>
      <c r="G73" s="438" t="str">
        <f t="shared" ca="1" si="2"/>
        <v/>
      </c>
      <c r="H73" s="439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40"/>
      <c r="J73" s="448" t="str">
        <f>IF(F140="","",F139+F140)</f>
        <v/>
      </c>
      <c r="K73" s="440"/>
      <c r="L73" s="449" t="str">
        <f t="shared" ref="L73:L136" si="3">IF(J73="","",J73+L72)</f>
        <v/>
      </c>
      <c r="M73" s="440"/>
      <c r="N73" s="435"/>
      <c r="O73" s="440"/>
      <c r="P73" s="443">
        <f>O107</f>
        <v>0</v>
      </c>
      <c r="Q73" s="440"/>
      <c r="R73" s="450" t="str">
        <f>IF(P73=0,"",ROUNDDOWN(P73,2))</f>
        <v/>
      </c>
      <c r="S73" s="440"/>
      <c r="T73" s="451" t="str">
        <f t="shared" si="1"/>
        <v/>
      </c>
      <c r="U73" s="435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35"/>
      <c r="C74" s="435"/>
      <c r="D74" s="435"/>
      <c r="E74" s="435"/>
      <c r="F74" s="447"/>
      <c r="G74" s="438" t="str">
        <f t="shared" ca="1" si="2"/>
        <v/>
      </c>
      <c r="H74" s="439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40"/>
      <c r="J74" s="448" t="str">
        <f>IF(F142="","",F141+F142)</f>
        <v/>
      </c>
      <c r="K74" s="440"/>
      <c r="L74" s="449" t="str">
        <f t="shared" si="3"/>
        <v/>
      </c>
      <c r="M74" s="440"/>
      <c r="N74" s="435"/>
      <c r="O74" s="440">
        <f>N75/2</f>
        <v>0</v>
      </c>
      <c r="P74" s="443">
        <f>O108</f>
        <v>0</v>
      </c>
      <c r="Q74" s="440"/>
      <c r="R74" s="448" t="str">
        <f>IF(P74=0,"",ROUNDUP(P74,2))</f>
        <v/>
      </c>
      <c r="S74" s="440"/>
      <c r="T74" s="449" t="str">
        <f t="shared" si="1"/>
        <v/>
      </c>
      <c r="U74" s="435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35"/>
      <c r="C75" s="435"/>
      <c r="D75" s="435"/>
      <c r="E75" s="435"/>
      <c r="F75" s="447"/>
      <c r="G75" s="438" t="str">
        <f t="shared" ca="1" si="2"/>
        <v/>
      </c>
      <c r="H75" s="439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40"/>
      <c r="J75" s="448" t="str">
        <f>IF(F144="","",F143+F144)</f>
        <v/>
      </c>
      <c r="K75" s="440"/>
      <c r="L75" s="449" t="str">
        <f t="shared" si="3"/>
        <v/>
      </c>
      <c r="M75" s="440"/>
      <c r="N75" s="440">
        <f>F73+F74+F75</f>
        <v>0</v>
      </c>
      <c r="O75" s="440">
        <f>N75/2</f>
        <v>0</v>
      </c>
      <c r="P75" s="443">
        <f>O110</f>
        <v>0</v>
      </c>
      <c r="Q75" s="440"/>
      <c r="R75" s="450" t="str">
        <f>IF(P75=0,"",ROUNDDOWN(P75,2))</f>
        <v/>
      </c>
      <c r="S75" s="440"/>
      <c r="T75" s="451" t="str">
        <f t="shared" ref="T75:T138" si="4">IF(R75="","",T74+R75)</f>
        <v/>
      </c>
      <c r="U75" s="435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35"/>
      <c r="C76" s="435"/>
      <c r="D76" s="435"/>
      <c r="E76" s="435"/>
      <c r="F76" s="447"/>
      <c r="G76" s="438" t="str">
        <f t="shared" ca="1" si="2"/>
        <v/>
      </c>
      <c r="H76" s="439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40"/>
      <c r="J76" s="448" t="str">
        <f>IF(F146="","",F145+F146)</f>
        <v/>
      </c>
      <c r="K76" s="440"/>
      <c r="L76" s="449" t="str">
        <f t="shared" si="3"/>
        <v/>
      </c>
      <c r="M76" s="440"/>
      <c r="N76" s="435"/>
      <c r="O76" s="440"/>
      <c r="P76" s="443">
        <f>O111</f>
        <v>0</v>
      </c>
      <c r="Q76" s="440"/>
      <c r="R76" s="448" t="str">
        <f>IF(P76=0,"",ROUNDUP(P76,2))</f>
        <v/>
      </c>
      <c r="S76" s="440"/>
      <c r="T76" s="449" t="str">
        <f t="shared" si="4"/>
        <v/>
      </c>
      <c r="U76" s="435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35"/>
      <c r="C77" s="435"/>
      <c r="D77" s="435"/>
      <c r="E77" s="435"/>
      <c r="F77" s="447"/>
      <c r="G77" s="438" t="str">
        <f t="shared" ca="1" si="2"/>
        <v/>
      </c>
      <c r="H77" s="439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40"/>
      <c r="J77" s="448" t="str">
        <f>IF(F148="","",F147+F148)</f>
        <v/>
      </c>
      <c r="K77" s="440"/>
      <c r="L77" s="449" t="str">
        <f t="shared" si="3"/>
        <v/>
      </c>
      <c r="M77" s="440"/>
      <c r="N77" s="435"/>
      <c r="O77" s="440">
        <f>N78/2</f>
        <v>0</v>
      </c>
      <c r="P77" s="443">
        <f>O113</f>
        <v>0</v>
      </c>
      <c r="Q77" s="440"/>
      <c r="R77" s="450" t="str">
        <f>IF(P77=0,"",ROUNDDOWN(P77,2))</f>
        <v/>
      </c>
      <c r="S77" s="440"/>
      <c r="T77" s="451" t="str">
        <f t="shared" si="4"/>
        <v/>
      </c>
      <c r="U77" s="435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35"/>
      <c r="C78" s="435"/>
      <c r="D78" s="435"/>
      <c r="E78" s="435"/>
      <c r="F78" s="447"/>
      <c r="G78" s="438" t="str">
        <f t="shared" ca="1" si="2"/>
        <v/>
      </c>
      <c r="H78" s="439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40"/>
      <c r="J78" s="448" t="str">
        <f>IF(F150="","",F149+F150)</f>
        <v/>
      </c>
      <c r="K78" s="440"/>
      <c r="L78" s="449" t="str">
        <f t="shared" si="3"/>
        <v/>
      </c>
      <c r="M78" s="440"/>
      <c r="N78" s="440">
        <f>F76+F77+F78</f>
        <v>0</v>
      </c>
      <c r="O78" s="440">
        <f>N78/2</f>
        <v>0</v>
      </c>
      <c r="P78" s="443">
        <f>O114</f>
        <v>0</v>
      </c>
      <c r="Q78" s="440"/>
      <c r="R78" s="448" t="str">
        <f>IF(P78=0,"",ROUNDUP(P78,2))</f>
        <v/>
      </c>
      <c r="S78" s="440"/>
      <c r="T78" s="449" t="str">
        <f t="shared" si="4"/>
        <v/>
      </c>
      <c r="U78" s="435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35"/>
      <c r="C79" s="435"/>
      <c r="D79" s="435"/>
      <c r="E79" s="435"/>
      <c r="F79" s="447"/>
      <c r="G79" s="438" t="str">
        <f t="shared" ca="1" si="2"/>
        <v/>
      </c>
      <c r="H79" s="439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40"/>
      <c r="J79" s="448" t="str">
        <f>IF(F152="","",F151+F152)</f>
        <v/>
      </c>
      <c r="K79" s="440"/>
      <c r="L79" s="449" t="str">
        <f t="shared" si="3"/>
        <v/>
      </c>
      <c r="M79" s="440"/>
      <c r="N79" s="435"/>
      <c r="O79" s="440"/>
      <c r="P79" s="443">
        <f>O116</f>
        <v>0</v>
      </c>
      <c r="Q79" s="440"/>
      <c r="R79" s="450" t="str">
        <f>IF(P79=0,"",ROUNDDOWN(P79,2))</f>
        <v/>
      </c>
      <c r="S79" s="440"/>
      <c r="T79" s="451" t="str">
        <f t="shared" si="4"/>
        <v/>
      </c>
      <c r="U79" s="435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35"/>
      <c r="C80" s="435"/>
      <c r="D80" s="435"/>
      <c r="E80" s="435"/>
      <c r="F80" s="447"/>
      <c r="G80" s="438" t="str">
        <f t="shared" ca="1" si="2"/>
        <v/>
      </c>
      <c r="H80" s="439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40"/>
      <c r="J80" s="448" t="str">
        <f>IF(F154="","",F153+F154)</f>
        <v/>
      </c>
      <c r="K80" s="440"/>
      <c r="L80" s="449" t="str">
        <f t="shared" si="3"/>
        <v/>
      </c>
      <c r="M80" s="440"/>
      <c r="N80" s="435"/>
      <c r="O80" s="440">
        <f>N81/2</f>
        <v>0</v>
      </c>
      <c r="P80" s="443">
        <f>O117</f>
        <v>0</v>
      </c>
      <c r="Q80" s="440"/>
      <c r="R80" s="448" t="str">
        <f>IF(P80=0,"",ROUNDUP(P80,2))</f>
        <v/>
      </c>
      <c r="S80" s="440"/>
      <c r="T80" s="449" t="str">
        <f t="shared" si="4"/>
        <v/>
      </c>
      <c r="U80" s="435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35"/>
      <c r="C81" s="435"/>
      <c r="D81" s="435"/>
      <c r="E81" s="435"/>
      <c r="F81" s="447"/>
      <c r="G81" s="438" t="str">
        <f t="shared" ca="1" si="2"/>
        <v/>
      </c>
      <c r="H81" s="439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40"/>
      <c r="J81" s="448" t="str">
        <f>IF(F156="","",F155+F156)</f>
        <v/>
      </c>
      <c r="K81" s="440"/>
      <c r="L81" s="449" t="str">
        <f t="shared" si="3"/>
        <v/>
      </c>
      <c r="M81" s="440"/>
      <c r="N81" s="440">
        <f>F79+F80+F81</f>
        <v>0</v>
      </c>
      <c r="O81" s="440">
        <f>N81/2</f>
        <v>0</v>
      </c>
      <c r="P81" s="443">
        <f>O119</f>
        <v>0</v>
      </c>
      <c r="Q81" s="440"/>
      <c r="R81" s="450" t="str">
        <f>IF(P81=0,"",ROUNDDOWN(P81,2))</f>
        <v/>
      </c>
      <c r="S81" s="440"/>
      <c r="T81" s="451" t="str">
        <f t="shared" si="4"/>
        <v/>
      </c>
      <c r="U81" s="435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35"/>
      <c r="C82" s="435"/>
      <c r="D82" s="435"/>
      <c r="E82" s="435"/>
      <c r="F82" s="447"/>
      <c r="G82" s="438" t="str">
        <f t="shared" ca="1" si="2"/>
        <v/>
      </c>
      <c r="H82" s="439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40"/>
      <c r="J82" s="448" t="str">
        <f>IF(F158="","",F157+F158)</f>
        <v/>
      </c>
      <c r="K82" s="440"/>
      <c r="L82" s="449" t="str">
        <f t="shared" si="3"/>
        <v/>
      </c>
      <c r="M82" s="440"/>
      <c r="N82" s="435"/>
      <c r="O82" s="440"/>
      <c r="P82" s="443">
        <f>O120</f>
        <v>0</v>
      </c>
      <c r="Q82" s="440"/>
      <c r="R82" s="448" t="str">
        <f>IF(P82=0,"",ROUNDUP(P82,2))</f>
        <v/>
      </c>
      <c r="S82" s="440"/>
      <c r="T82" s="449" t="str">
        <f t="shared" si="4"/>
        <v/>
      </c>
      <c r="U82" s="435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35"/>
      <c r="C83" s="435"/>
      <c r="D83" s="435"/>
      <c r="E83" s="435"/>
      <c r="F83" s="447"/>
      <c r="G83" s="438" t="str">
        <f t="shared" ca="1" si="2"/>
        <v/>
      </c>
      <c r="H83" s="439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40"/>
      <c r="J83" s="448" t="str">
        <f>IF(F160="","",F159+F160)</f>
        <v/>
      </c>
      <c r="K83" s="440"/>
      <c r="L83" s="449" t="str">
        <f t="shared" si="3"/>
        <v/>
      </c>
      <c r="M83" s="440"/>
      <c r="N83" s="435"/>
      <c r="O83" s="440">
        <f>N84/2</f>
        <v>0</v>
      </c>
      <c r="P83" s="443">
        <f>O122</f>
        <v>0</v>
      </c>
      <c r="Q83" s="440"/>
      <c r="R83" s="450" t="str">
        <f>IF(P83=0,"",ROUNDDOWN(P83,2))</f>
        <v/>
      </c>
      <c r="S83" s="440"/>
      <c r="T83" s="451" t="str">
        <f t="shared" si="4"/>
        <v/>
      </c>
      <c r="U83" s="435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35"/>
      <c r="C84" s="435"/>
      <c r="D84" s="435"/>
      <c r="E84" s="435"/>
      <c r="F84" s="447"/>
      <c r="G84" s="438" t="str">
        <f t="shared" ca="1" si="2"/>
        <v/>
      </c>
      <c r="H84" s="439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40"/>
      <c r="J84" s="448" t="str">
        <f>IF(F162="","",F161+F162)</f>
        <v/>
      </c>
      <c r="K84" s="440"/>
      <c r="L84" s="449" t="str">
        <f t="shared" si="3"/>
        <v/>
      </c>
      <c r="M84" s="440"/>
      <c r="N84" s="440">
        <f>F82+F83+F84</f>
        <v>0</v>
      </c>
      <c r="O84" s="440">
        <f>N84/2</f>
        <v>0</v>
      </c>
      <c r="P84" s="443">
        <f>O123</f>
        <v>0</v>
      </c>
      <c r="Q84" s="440"/>
      <c r="R84" s="448" t="str">
        <f>IF(P84=0,"",ROUNDUP(P84,2))</f>
        <v/>
      </c>
      <c r="S84" s="440"/>
      <c r="T84" s="449" t="str">
        <f t="shared" si="4"/>
        <v/>
      </c>
      <c r="U84" s="435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35"/>
      <c r="C85" s="435"/>
      <c r="D85" s="435"/>
      <c r="E85" s="435"/>
      <c r="F85" s="447"/>
      <c r="G85" s="438" t="str">
        <f t="shared" ca="1" si="2"/>
        <v/>
      </c>
      <c r="H85" s="439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40"/>
      <c r="J85" s="448" t="str">
        <f>IF(F164="","",F163+F164)</f>
        <v/>
      </c>
      <c r="K85" s="440"/>
      <c r="L85" s="449" t="str">
        <f t="shared" si="3"/>
        <v/>
      </c>
      <c r="M85" s="440"/>
      <c r="N85" s="435"/>
      <c r="O85" s="440"/>
      <c r="P85" s="443">
        <f>O125</f>
        <v>0</v>
      </c>
      <c r="Q85" s="440"/>
      <c r="R85" s="450" t="str">
        <f>IF(P85=0,"",ROUNDDOWN(P85,2))</f>
        <v/>
      </c>
      <c r="S85" s="440"/>
      <c r="T85" s="451" t="str">
        <f t="shared" si="4"/>
        <v/>
      </c>
      <c r="U85" s="435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35"/>
      <c r="C86" s="435"/>
      <c r="D86" s="435"/>
      <c r="E86" s="435"/>
      <c r="F86" s="447"/>
      <c r="G86" s="438" t="str">
        <f t="shared" ca="1" si="2"/>
        <v/>
      </c>
      <c r="H86" s="439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40"/>
      <c r="J86" s="448" t="str">
        <f>IF(F166="","",F165+F166)</f>
        <v/>
      </c>
      <c r="K86" s="440"/>
      <c r="L86" s="449" t="str">
        <f t="shared" si="3"/>
        <v/>
      </c>
      <c r="M86" s="440"/>
      <c r="N86" s="435"/>
      <c r="O86" s="440">
        <f>N87/2</f>
        <v>0</v>
      </c>
      <c r="P86" s="443">
        <f>O126</f>
        <v>0</v>
      </c>
      <c r="Q86" s="440"/>
      <c r="R86" s="448" t="str">
        <f>IF(P86=0,"",ROUNDUP(P86,2))</f>
        <v/>
      </c>
      <c r="S86" s="440"/>
      <c r="T86" s="449" t="str">
        <f t="shared" si="4"/>
        <v/>
      </c>
      <c r="U86" s="435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35"/>
      <c r="C87" s="435"/>
      <c r="D87" s="435"/>
      <c r="E87" s="435"/>
      <c r="F87" s="447"/>
      <c r="G87" s="438" t="str">
        <f t="shared" ca="1" si="2"/>
        <v/>
      </c>
      <c r="H87" s="439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40"/>
      <c r="J87" s="448" t="str">
        <f>IF(F168="","",F167+F168)</f>
        <v/>
      </c>
      <c r="K87" s="440"/>
      <c r="L87" s="449" t="str">
        <f t="shared" si="3"/>
        <v/>
      </c>
      <c r="M87" s="440"/>
      <c r="N87" s="440">
        <f>F85+F86+F87</f>
        <v>0</v>
      </c>
      <c r="O87" s="440">
        <f>N87/2</f>
        <v>0</v>
      </c>
      <c r="P87" s="443">
        <f>O128</f>
        <v>0</v>
      </c>
      <c r="Q87" s="440"/>
      <c r="R87" s="450" t="str">
        <f>IF(P87=0,"",ROUNDDOWN(P87,2))</f>
        <v/>
      </c>
      <c r="S87" s="440"/>
      <c r="T87" s="451" t="str">
        <f t="shared" si="4"/>
        <v/>
      </c>
      <c r="U87" s="435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35"/>
      <c r="C88" s="435"/>
      <c r="D88" s="435"/>
      <c r="E88" s="435"/>
      <c r="F88" s="447"/>
      <c r="G88" s="438" t="str">
        <f t="shared" ca="1" si="2"/>
        <v/>
      </c>
      <c r="H88" s="439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40"/>
      <c r="J88" s="448" t="str">
        <f>IF(F170="","",F169+F170)</f>
        <v/>
      </c>
      <c r="K88" s="440"/>
      <c r="L88" s="449" t="str">
        <f t="shared" si="3"/>
        <v/>
      </c>
      <c r="M88" s="440"/>
      <c r="N88" s="435"/>
      <c r="O88" s="440"/>
      <c r="P88" s="443">
        <f>O129</f>
        <v>0</v>
      </c>
      <c r="Q88" s="440"/>
      <c r="R88" s="448" t="str">
        <f>IF(P88=0,"",ROUNDUP(P88,2))</f>
        <v/>
      </c>
      <c r="S88" s="440"/>
      <c r="T88" s="449" t="str">
        <f t="shared" si="4"/>
        <v/>
      </c>
      <c r="U88" s="435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35"/>
      <c r="C89" s="435"/>
      <c r="D89" s="435"/>
      <c r="E89" s="435"/>
      <c r="F89" s="447"/>
      <c r="G89" s="438" t="str">
        <f t="shared" ca="1" si="2"/>
        <v/>
      </c>
      <c r="H89" s="439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40"/>
      <c r="J89" s="448" t="str">
        <f>IF(F172="","",F171+F172)</f>
        <v/>
      </c>
      <c r="K89" s="440"/>
      <c r="L89" s="449" t="str">
        <f t="shared" si="3"/>
        <v/>
      </c>
      <c r="M89" s="440"/>
      <c r="N89" s="435"/>
      <c r="O89" s="440">
        <f>N90/2</f>
        <v>0</v>
      </c>
      <c r="P89" s="443">
        <f>O131</f>
        <v>0</v>
      </c>
      <c r="Q89" s="440"/>
      <c r="R89" s="450" t="str">
        <f>IF(P89=0,"",ROUNDDOWN(P89,2))</f>
        <v/>
      </c>
      <c r="S89" s="440"/>
      <c r="T89" s="451" t="str">
        <f t="shared" si="4"/>
        <v/>
      </c>
      <c r="U89" s="435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35"/>
      <c r="C90" s="435"/>
      <c r="D90" s="435"/>
      <c r="E90" s="435"/>
      <c r="F90" s="447"/>
      <c r="G90" s="438" t="str">
        <f t="shared" ca="1" si="2"/>
        <v/>
      </c>
      <c r="H90" s="439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40"/>
      <c r="J90" s="448" t="str">
        <f>IF(F174="","",F173+F174)</f>
        <v/>
      </c>
      <c r="K90" s="440"/>
      <c r="L90" s="449" t="str">
        <f t="shared" si="3"/>
        <v/>
      </c>
      <c r="M90" s="440"/>
      <c r="N90" s="440">
        <f>F88+F89+F90</f>
        <v>0</v>
      </c>
      <c r="O90" s="440">
        <f>N90/2</f>
        <v>0</v>
      </c>
      <c r="P90" s="443">
        <f>O132</f>
        <v>0</v>
      </c>
      <c r="Q90" s="440"/>
      <c r="R90" s="448" t="str">
        <f>IF(P90=0,"",ROUNDUP(P90,2))</f>
        <v/>
      </c>
      <c r="S90" s="440"/>
      <c r="T90" s="449" t="str">
        <f t="shared" si="4"/>
        <v/>
      </c>
      <c r="U90" s="435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35"/>
      <c r="C91" s="435"/>
      <c r="D91" s="435"/>
      <c r="E91" s="435"/>
      <c r="F91" s="447"/>
      <c r="G91" s="438" t="str">
        <f t="shared" ca="1" si="2"/>
        <v/>
      </c>
      <c r="H91" s="439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40"/>
      <c r="J91" s="448" t="str">
        <f>IF(F176="","",F175+F176)</f>
        <v/>
      </c>
      <c r="K91" s="440"/>
      <c r="L91" s="449" t="str">
        <f t="shared" si="3"/>
        <v/>
      </c>
      <c r="M91" s="440"/>
      <c r="N91" s="435"/>
      <c r="O91" s="440"/>
      <c r="P91" s="443">
        <f>O134</f>
        <v>0</v>
      </c>
      <c r="Q91" s="440"/>
      <c r="R91" s="450" t="str">
        <f>IF(P91=0,"",ROUNDDOWN(P91,2))</f>
        <v/>
      </c>
      <c r="S91" s="440"/>
      <c r="T91" s="451" t="str">
        <f t="shared" si="4"/>
        <v/>
      </c>
      <c r="U91" s="435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35"/>
      <c r="C92" s="435"/>
      <c r="D92" s="435"/>
      <c r="E92" s="435"/>
      <c r="F92" s="447"/>
      <c r="G92" s="438" t="str">
        <f t="shared" ca="1" si="2"/>
        <v/>
      </c>
      <c r="H92" s="439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40"/>
      <c r="J92" s="448" t="str">
        <f>IF(F178="","",F177+F178)</f>
        <v/>
      </c>
      <c r="K92" s="440"/>
      <c r="L92" s="449" t="str">
        <f t="shared" si="3"/>
        <v/>
      </c>
      <c r="M92" s="440"/>
      <c r="N92" s="435"/>
      <c r="O92" s="440">
        <f>N93/2</f>
        <v>0</v>
      </c>
      <c r="P92" s="443">
        <f>O135</f>
        <v>0</v>
      </c>
      <c r="Q92" s="440"/>
      <c r="R92" s="448" t="str">
        <f>IF(P92=0,"",ROUNDUP(P92,2))</f>
        <v/>
      </c>
      <c r="S92" s="440"/>
      <c r="T92" s="449" t="str">
        <f t="shared" si="4"/>
        <v/>
      </c>
      <c r="U92" s="435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35"/>
      <c r="C93" s="435"/>
      <c r="D93" s="435"/>
      <c r="E93" s="435"/>
      <c r="F93" s="447"/>
      <c r="G93" s="438" t="str">
        <f t="shared" ca="1" si="2"/>
        <v/>
      </c>
      <c r="H93" s="439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40"/>
      <c r="J93" s="448" t="str">
        <f>IF(F180="","",F179+F180)</f>
        <v/>
      </c>
      <c r="K93" s="440"/>
      <c r="L93" s="449" t="str">
        <f t="shared" si="3"/>
        <v/>
      </c>
      <c r="M93" s="440"/>
      <c r="N93" s="440">
        <f>F91+F92+F93</f>
        <v>0</v>
      </c>
      <c r="O93" s="440">
        <f>N93/2</f>
        <v>0</v>
      </c>
      <c r="P93" s="443">
        <f>O137</f>
        <v>0</v>
      </c>
      <c r="Q93" s="440"/>
      <c r="R93" s="450" t="str">
        <f>IF(P93=0,"",ROUNDDOWN(P93,2))</f>
        <v/>
      </c>
      <c r="S93" s="440"/>
      <c r="T93" s="451" t="str">
        <f t="shared" si="4"/>
        <v/>
      </c>
      <c r="U93" s="435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35"/>
      <c r="C94" s="435"/>
      <c r="D94" s="435"/>
      <c r="E94" s="435"/>
      <c r="F94" s="447"/>
      <c r="G94" s="438" t="str">
        <f t="shared" ca="1" si="2"/>
        <v/>
      </c>
      <c r="H94" s="439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40"/>
      <c r="J94" s="448" t="str">
        <f>IF(F182="","",F181+F182)</f>
        <v/>
      </c>
      <c r="K94" s="440"/>
      <c r="L94" s="449" t="str">
        <f t="shared" si="3"/>
        <v/>
      </c>
      <c r="M94" s="440"/>
      <c r="N94" s="435"/>
      <c r="O94" s="440"/>
      <c r="P94" s="443">
        <f>O138</f>
        <v>0</v>
      </c>
      <c r="Q94" s="440"/>
      <c r="R94" s="448" t="str">
        <f>IF(P94=0,"",ROUNDUP(P94,2))</f>
        <v/>
      </c>
      <c r="S94" s="440"/>
      <c r="T94" s="449" t="str">
        <f t="shared" si="4"/>
        <v/>
      </c>
      <c r="U94" s="435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35"/>
      <c r="C95" s="435"/>
      <c r="D95" s="435"/>
      <c r="E95" s="435"/>
      <c r="F95" s="447"/>
      <c r="G95" s="438" t="str">
        <f t="shared" ca="1" si="2"/>
        <v/>
      </c>
      <c r="H95" s="439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40"/>
      <c r="J95" s="448" t="str">
        <f>IF(F184="","",F183+F184)</f>
        <v/>
      </c>
      <c r="K95" s="440"/>
      <c r="L95" s="449" t="str">
        <f t="shared" si="3"/>
        <v/>
      </c>
      <c r="M95" s="440"/>
      <c r="N95" s="435"/>
      <c r="O95" s="440">
        <f>N96/2</f>
        <v>0</v>
      </c>
      <c r="P95" s="443">
        <f>O140</f>
        <v>0</v>
      </c>
      <c r="Q95" s="440"/>
      <c r="R95" s="450" t="str">
        <f>IF(P95=0,"",ROUNDDOWN(P95,2))</f>
        <v/>
      </c>
      <c r="S95" s="440"/>
      <c r="T95" s="451" t="str">
        <f t="shared" si="4"/>
        <v/>
      </c>
      <c r="U95" s="435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35"/>
      <c r="C96" s="435"/>
      <c r="D96" s="435"/>
      <c r="E96" s="435"/>
      <c r="F96" s="447"/>
      <c r="G96" s="438" t="str">
        <f t="shared" ca="1" si="2"/>
        <v/>
      </c>
      <c r="H96" s="439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40"/>
      <c r="J96" s="448" t="str">
        <f>IF(F186="","",F185+F186)</f>
        <v/>
      </c>
      <c r="K96" s="440"/>
      <c r="L96" s="449" t="str">
        <f t="shared" si="3"/>
        <v/>
      </c>
      <c r="M96" s="440"/>
      <c r="N96" s="440">
        <f>F94+F95+F96</f>
        <v>0</v>
      </c>
      <c r="O96" s="440">
        <f>N96/2</f>
        <v>0</v>
      </c>
      <c r="P96" s="443">
        <f>O141</f>
        <v>0</v>
      </c>
      <c r="Q96" s="440"/>
      <c r="R96" s="448" t="str">
        <f>IF(P96=0,"",ROUNDUP(P96,2))</f>
        <v/>
      </c>
      <c r="S96" s="440"/>
      <c r="T96" s="449" t="str">
        <f t="shared" si="4"/>
        <v/>
      </c>
      <c r="U96" s="435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35"/>
      <c r="C97" s="435"/>
      <c r="D97" s="435"/>
      <c r="E97" s="435"/>
      <c r="F97" s="447"/>
      <c r="G97" s="438" t="str">
        <f t="shared" ca="1" si="2"/>
        <v/>
      </c>
      <c r="H97" s="439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40"/>
      <c r="J97" s="448" t="str">
        <f>IF(F188="","",F187+F188)</f>
        <v/>
      </c>
      <c r="K97" s="440"/>
      <c r="L97" s="449" t="str">
        <f t="shared" si="3"/>
        <v/>
      </c>
      <c r="M97" s="440"/>
      <c r="N97" s="435"/>
      <c r="O97" s="440"/>
      <c r="P97" s="443">
        <f>O143</f>
        <v>0</v>
      </c>
      <c r="Q97" s="440"/>
      <c r="R97" s="450" t="str">
        <f>IF(P97=0,"",ROUNDDOWN(P97,2))</f>
        <v/>
      </c>
      <c r="S97" s="440"/>
      <c r="T97" s="451" t="str">
        <f t="shared" si="4"/>
        <v/>
      </c>
      <c r="U97" s="435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35"/>
      <c r="C98" s="435"/>
      <c r="D98" s="435"/>
      <c r="E98" s="435"/>
      <c r="F98" s="447"/>
      <c r="G98" s="438" t="str">
        <f t="shared" ref="G98:G161" ca="1" si="5">IF(OR(H98="", H98=H97), "", H98-H97)</f>
        <v/>
      </c>
      <c r="H98" s="439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40"/>
      <c r="J98" s="448" t="str">
        <f>IF(F190="","",F189+F190)</f>
        <v/>
      </c>
      <c r="K98" s="440"/>
      <c r="L98" s="449" t="str">
        <f t="shared" si="3"/>
        <v/>
      </c>
      <c r="M98" s="440"/>
      <c r="N98" s="435"/>
      <c r="O98" s="440">
        <f>N99/2</f>
        <v>0</v>
      </c>
      <c r="P98" s="443">
        <f>O144</f>
        <v>0</v>
      </c>
      <c r="Q98" s="440"/>
      <c r="R98" s="448" t="str">
        <f>IF(P98=0,"",ROUNDUP(P98,2))</f>
        <v/>
      </c>
      <c r="S98" s="440"/>
      <c r="T98" s="449" t="str">
        <f t="shared" si="4"/>
        <v/>
      </c>
      <c r="U98" s="435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35"/>
      <c r="C99" s="435"/>
      <c r="D99" s="435"/>
      <c r="E99" s="435"/>
      <c r="F99" s="447"/>
      <c r="G99" s="438" t="str">
        <f t="shared" ca="1" si="5"/>
        <v/>
      </c>
      <c r="H99" s="439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40"/>
      <c r="J99" s="448" t="str">
        <f>IF(F192="","",F191+F192)</f>
        <v/>
      </c>
      <c r="K99" s="440"/>
      <c r="L99" s="449" t="str">
        <f t="shared" si="3"/>
        <v/>
      </c>
      <c r="M99" s="440"/>
      <c r="N99" s="440">
        <f>F97+F98+F99</f>
        <v>0</v>
      </c>
      <c r="O99" s="440">
        <f>N99/2</f>
        <v>0</v>
      </c>
      <c r="P99" s="443">
        <f>O146</f>
        <v>0</v>
      </c>
      <c r="Q99" s="440"/>
      <c r="R99" s="450" t="str">
        <f>IF(P99=0,"",ROUNDDOWN(P99,2))</f>
        <v/>
      </c>
      <c r="S99" s="440"/>
      <c r="T99" s="451" t="str">
        <f t="shared" si="4"/>
        <v/>
      </c>
      <c r="U99" s="435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35"/>
      <c r="C100" s="435"/>
      <c r="D100" s="435"/>
      <c r="E100" s="435"/>
      <c r="F100" s="447"/>
      <c r="G100" s="438" t="str">
        <f t="shared" ca="1" si="5"/>
        <v/>
      </c>
      <c r="H100" s="439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40"/>
      <c r="J100" s="448" t="str">
        <f>IF(F194="","",F193+F194)</f>
        <v/>
      </c>
      <c r="K100" s="440"/>
      <c r="L100" s="449" t="str">
        <f t="shared" si="3"/>
        <v/>
      </c>
      <c r="M100" s="440"/>
      <c r="N100" s="435"/>
      <c r="O100" s="440"/>
      <c r="P100" s="443">
        <f>O147</f>
        <v>0</v>
      </c>
      <c r="Q100" s="440"/>
      <c r="R100" s="448" t="str">
        <f>IF(P100=0,"",ROUNDUP(P100,2))</f>
        <v/>
      </c>
      <c r="S100" s="440"/>
      <c r="T100" s="449" t="str">
        <f t="shared" si="4"/>
        <v/>
      </c>
      <c r="U100" s="435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35"/>
      <c r="C101" s="435"/>
      <c r="D101" s="435"/>
      <c r="E101" s="435"/>
      <c r="F101" s="447"/>
      <c r="G101" s="438" t="str">
        <f t="shared" ca="1" si="5"/>
        <v/>
      </c>
      <c r="H101" s="439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40"/>
      <c r="J101" s="448" t="str">
        <f>IF(F196="","",F195+F196)</f>
        <v/>
      </c>
      <c r="K101" s="440"/>
      <c r="L101" s="449" t="str">
        <f t="shared" si="3"/>
        <v/>
      </c>
      <c r="M101" s="440"/>
      <c r="N101" s="435"/>
      <c r="O101" s="440">
        <f>N102/2</f>
        <v>0</v>
      </c>
      <c r="P101" s="443">
        <f>O149</f>
        <v>0</v>
      </c>
      <c r="Q101" s="440"/>
      <c r="R101" s="450" t="str">
        <f>IF(P101=0,"",ROUNDDOWN(P101,2))</f>
        <v/>
      </c>
      <c r="S101" s="440"/>
      <c r="T101" s="451" t="str">
        <f t="shared" si="4"/>
        <v/>
      </c>
      <c r="U101" s="435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35"/>
      <c r="C102" s="435"/>
      <c r="D102" s="435"/>
      <c r="E102" s="435"/>
      <c r="F102" s="447"/>
      <c r="G102" s="438" t="str">
        <f t="shared" ca="1" si="5"/>
        <v/>
      </c>
      <c r="H102" s="439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40"/>
      <c r="J102" s="448" t="str">
        <f>IF(F198="","",F197+F198)</f>
        <v/>
      </c>
      <c r="K102" s="440"/>
      <c r="L102" s="449" t="str">
        <f t="shared" si="3"/>
        <v/>
      </c>
      <c r="M102" s="440"/>
      <c r="N102" s="440">
        <f>F100+F101+F102</f>
        <v>0</v>
      </c>
      <c r="O102" s="440">
        <f>N102/2</f>
        <v>0</v>
      </c>
      <c r="P102" s="443">
        <f>O150</f>
        <v>0</v>
      </c>
      <c r="Q102" s="440"/>
      <c r="R102" s="448" t="str">
        <f>IF(P102=0,"",ROUNDUP(P102,2))</f>
        <v/>
      </c>
      <c r="S102" s="440"/>
      <c r="T102" s="449" t="str">
        <f t="shared" si="4"/>
        <v/>
      </c>
      <c r="U102" s="435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35"/>
      <c r="C103" s="435"/>
      <c r="D103" s="435"/>
      <c r="E103" s="435"/>
      <c r="F103" s="447"/>
      <c r="G103" s="438" t="str">
        <f t="shared" ca="1" si="5"/>
        <v/>
      </c>
      <c r="H103" s="439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40"/>
      <c r="J103" s="448" t="str">
        <f>IF(F200="","",F199+F200)</f>
        <v/>
      </c>
      <c r="K103" s="440"/>
      <c r="L103" s="449" t="str">
        <f t="shared" si="3"/>
        <v/>
      </c>
      <c r="M103" s="440"/>
      <c r="N103" s="435"/>
      <c r="O103" s="440"/>
      <c r="P103" s="443">
        <f>O152</f>
        <v>0</v>
      </c>
      <c r="Q103" s="440"/>
      <c r="R103" s="450" t="str">
        <f>IF(P103=0,"",ROUNDDOWN(P103,2))</f>
        <v/>
      </c>
      <c r="S103" s="440"/>
      <c r="T103" s="451" t="str">
        <f t="shared" si="4"/>
        <v/>
      </c>
      <c r="U103" s="435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35"/>
      <c r="C104" s="435"/>
      <c r="D104" s="435"/>
      <c r="E104" s="435"/>
      <c r="F104" s="447"/>
      <c r="G104" s="438" t="str">
        <f t="shared" ca="1" si="5"/>
        <v/>
      </c>
      <c r="H104" s="439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40"/>
      <c r="J104" s="448" t="str">
        <f>IF(F202="","",F201+F202)</f>
        <v/>
      </c>
      <c r="K104" s="440"/>
      <c r="L104" s="449" t="str">
        <f t="shared" si="3"/>
        <v/>
      </c>
      <c r="M104" s="440"/>
      <c r="N104" s="435"/>
      <c r="O104" s="440">
        <f>N105/2</f>
        <v>0</v>
      </c>
      <c r="P104" s="443">
        <f>O153</f>
        <v>0</v>
      </c>
      <c r="Q104" s="440"/>
      <c r="R104" s="448" t="str">
        <f>IF(P104=0,"",ROUNDUP(P104,2))</f>
        <v/>
      </c>
      <c r="S104" s="440"/>
      <c r="T104" s="449" t="str">
        <f t="shared" si="4"/>
        <v/>
      </c>
      <c r="U104" s="435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35"/>
      <c r="C105" s="435"/>
      <c r="D105" s="435"/>
      <c r="E105" s="435"/>
      <c r="F105" s="447"/>
      <c r="G105" s="438" t="str">
        <f t="shared" ca="1" si="5"/>
        <v/>
      </c>
      <c r="H105" s="439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40"/>
      <c r="J105" s="448" t="str">
        <f>IF(F204="","",F203+F204)</f>
        <v/>
      </c>
      <c r="K105" s="440"/>
      <c r="L105" s="449" t="str">
        <f t="shared" si="3"/>
        <v/>
      </c>
      <c r="M105" s="440"/>
      <c r="N105" s="440">
        <f>F103+F104+F105</f>
        <v>0</v>
      </c>
      <c r="O105" s="440">
        <f>N105/2</f>
        <v>0</v>
      </c>
      <c r="P105" s="443">
        <f>O155</f>
        <v>0</v>
      </c>
      <c r="Q105" s="440"/>
      <c r="R105" s="450" t="str">
        <f>IF(P105=0,"",ROUNDDOWN(P105,2))</f>
        <v/>
      </c>
      <c r="S105" s="440"/>
      <c r="T105" s="451" t="str">
        <f t="shared" si="4"/>
        <v/>
      </c>
      <c r="U105" s="435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35"/>
      <c r="C106" s="435"/>
      <c r="D106" s="435"/>
      <c r="E106" s="435"/>
      <c r="F106" s="447"/>
      <c r="G106" s="438" t="str">
        <f t="shared" ca="1" si="5"/>
        <v/>
      </c>
      <c r="H106" s="439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40"/>
      <c r="J106" s="448" t="str">
        <f>IF(F206="","",F205+F206)</f>
        <v/>
      </c>
      <c r="K106" s="440"/>
      <c r="L106" s="449" t="str">
        <f t="shared" si="3"/>
        <v/>
      </c>
      <c r="M106" s="440"/>
      <c r="N106" s="435"/>
      <c r="O106" s="440"/>
      <c r="P106" s="443">
        <f>O156</f>
        <v>0</v>
      </c>
      <c r="Q106" s="440"/>
      <c r="R106" s="448" t="str">
        <f>IF(P106=0,"",ROUNDUP(P106,2))</f>
        <v/>
      </c>
      <c r="S106" s="440"/>
      <c r="T106" s="449" t="str">
        <f t="shared" si="4"/>
        <v/>
      </c>
      <c r="U106" s="435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35"/>
      <c r="C107" s="435"/>
      <c r="D107" s="435"/>
      <c r="E107" s="435"/>
      <c r="F107" s="447"/>
      <c r="G107" s="438" t="str">
        <f t="shared" ca="1" si="5"/>
        <v/>
      </c>
      <c r="H107" s="439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40"/>
      <c r="J107" s="448" t="str">
        <f>IF(F208="","",F207+F208)</f>
        <v/>
      </c>
      <c r="K107" s="440"/>
      <c r="L107" s="449" t="str">
        <f t="shared" si="3"/>
        <v/>
      </c>
      <c r="M107" s="440"/>
      <c r="N107" s="435"/>
      <c r="O107" s="440">
        <f>N108/2</f>
        <v>0</v>
      </c>
      <c r="P107" s="443">
        <f>O158</f>
        <v>0</v>
      </c>
      <c r="Q107" s="440"/>
      <c r="R107" s="450" t="str">
        <f>IF(P107=0,"",ROUNDDOWN(P107,2))</f>
        <v/>
      </c>
      <c r="S107" s="440"/>
      <c r="T107" s="451" t="str">
        <f t="shared" si="4"/>
        <v/>
      </c>
      <c r="U107" s="435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35"/>
      <c r="C108" s="435"/>
      <c r="D108" s="435"/>
      <c r="E108" s="435"/>
      <c r="F108" s="447"/>
      <c r="G108" s="438" t="str">
        <f t="shared" ca="1" si="5"/>
        <v/>
      </c>
      <c r="H108" s="439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40"/>
      <c r="J108" s="448" t="str">
        <f>IF(F210="","",F209+F210)</f>
        <v/>
      </c>
      <c r="K108" s="440"/>
      <c r="L108" s="449" t="str">
        <f t="shared" si="3"/>
        <v/>
      </c>
      <c r="M108" s="440"/>
      <c r="N108" s="440">
        <f>F106+F107+F108</f>
        <v>0</v>
      </c>
      <c r="O108" s="440">
        <f>N108/2</f>
        <v>0</v>
      </c>
      <c r="P108" s="443">
        <f>O159</f>
        <v>0</v>
      </c>
      <c r="Q108" s="440"/>
      <c r="R108" s="448" t="str">
        <f>IF(P108=0,"",ROUNDUP(P108,2))</f>
        <v/>
      </c>
      <c r="S108" s="440"/>
      <c r="T108" s="449" t="str">
        <f t="shared" si="4"/>
        <v/>
      </c>
      <c r="U108" s="435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35"/>
      <c r="C109" s="435"/>
      <c r="D109" s="435"/>
      <c r="E109" s="435"/>
      <c r="F109" s="447"/>
      <c r="G109" s="438" t="str">
        <f t="shared" ca="1" si="5"/>
        <v/>
      </c>
      <c r="H109" s="439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40"/>
      <c r="J109" s="448" t="str">
        <f>IF(F212="","",F211+F212)</f>
        <v/>
      </c>
      <c r="K109" s="440"/>
      <c r="L109" s="449" t="str">
        <f t="shared" si="3"/>
        <v/>
      </c>
      <c r="M109" s="440"/>
      <c r="N109" s="435"/>
      <c r="O109" s="440"/>
      <c r="P109" s="443">
        <f>O161</f>
        <v>0</v>
      </c>
      <c r="Q109" s="440"/>
      <c r="R109" s="450" t="str">
        <f>IF(P109=0,"",ROUNDDOWN(P109,2))</f>
        <v/>
      </c>
      <c r="S109" s="440"/>
      <c r="T109" s="451" t="str">
        <f t="shared" si="4"/>
        <v/>
      </c>
      <c r="U109" s="435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35"/>
      <c r="C110" s="435"/>
      <c r="D110" s="435"/>
      <c r="E110" s="435"/>
      <c r="F110" s="447"/>
      <c r="G110" s="438" t="str">
        <f t="shared" ca="1" si="5"/>
        <v/>
      </c>
      <c r="H110" s="439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40"/>
      <c r="J110" s="448" t="str">
        <f>IF(F214="","",F213+F214)</f>
        <v/>
      </c>
      <c r="K110" s="440"/>
      <c r="L110" s="449" t="str">
        <f t="shared" si="3"/>
        <v/>
      </c>
      <c r="M110" s="440"/>
      <c r="N110" s="435"/>
      <c r="O110" s="440">
        <f>N111/2</f>
        <v>0</v>
      </c>
      <c r="P110" s="443">
        <f>O162</f>
        <v>0</v>
      </c>
      <c r="Q110" s="440"/>
      <c r="R110" s="448" t="str">
        <f>IF(P110=0,"",ROUNDUP(P110,2))</f>
        <v/>
      </c>
      <c r="S110" s="440"/>
      <c r="T110" s="449" t="str">
        <f t="shared" si="4"/>
        <v/>
      </c>
      <c r="U110" s="435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35"/>
      <c r="C111" s="435"/>
      <c r="D111" s="435"/>
      <c r="E111" s="435"/>
      <c r="F111" s="447"/>
      <c r="G111" s="438" t="str">
        <f t="shared" ca="1" si="5"/>
        <v/>
      </c>
      <c r="H111" s="439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40"/>
      <c r="J111" s="448" t="str">
        <f>IF(F216="","",F215+F216)</f>
        <v/>
      </c>
      <c r="K111" s="440"/>
      <c r="L111" s="449" t="str">
        <f t="shared" si="3"/>
        <v/>
      </c>
      <c r="M111" s="440"/>
      <c r="N111" s="440">
        <f>F109+F110+F111</f>
        <v>0</v>
      </c>
      <c r="O111" s="440">
        <f>N111/2</f>
        <v>0</v>
      </c>
      <c r="P111" s="443">
        <f>O164</f>
        <v>0</v>
      </c>
      <c r="Q111" s="440"/>
      <c r="R111" s="450" t="str">
        <f>IF(P111=0,"",ROUNDDOWN(P111,2))</f>
        <v/>
      </c>
      <c r="S111" s="440"/>
      <c r="T111" s="451" t="str">
        <f t="shared" si="4"/>
        <v/>
      </c>
      <c r="U111" s="435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35"/>
      <c r="C112" s="435"/>
      <c r="D112" s="435"/>
      <c r="E112" s="435"/>
      <c r="F112" s="447"/>
      <c r="G112" s="438" t="str">
        <f t="shared" ca="1" si="5"/>
        <v/>
      </c>
      <c r="H112" s="439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40"/>
      <c r="J112" s="448" t="str">
        <f>IF(F218="","",F217+F218)</f>
        <v/>
      </c>
      <c r="K112" s="440"/>
      <c r="L112" s="449" t="str">
        <f t="shared" si="3"/>
        <v/>
      </c>
      <c r="M112" s="440"/>
      <c r="N112" s="435"/>
      <c r="O112" s="440"/>
      <c r="P112" s="443">
        <f>O165</f>
        <v>0</v>
      </c>
      <c r="Q112" s="440"/>
      <c r="R112" s="448" t="str">
        <f>IF(P112=0,"",ROUNDUP(P112,2))</f>
        <v/>
      </c>
      <c r="S112" s="440"/>
      <c r="T112" s="449" t="str">
        <f t="shared" si="4"/>
        <v/>
      </c>
      <c r="U112" s="435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35"/>
      <c r="C113" s="435"/>
      <c r="D113" s="435"/>
      <c r="E113" s="435"/>
      <c r="F113" s="447"/>
      <c r="G113" s="438" t="str">
        <f t="shared" ca="1" si="5"/>
        <v/>
      </c>
      <c r="H113" s="439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40"/>
      <c r="J113" s="448" t="str">
        <f>IF(F220="","",F219+F220)</f>
        <v/>
      </c>
      <c r="K113" s="440"/>
      <c r="L113" s="449" t="str">
        <f t="shared" si="3"/>
        <v/>
      </c>
      <c r="M113" s="440"/>
      <c r="N113" s="435"/>
      <c r="O113" s="440">
        <f>N114/2</f>
        <v>0</v>
      </c>
      <c r="P113" s="443">
        <f>O167</f>
        <v>0</v>
      </c>
      <c r="Q113" s="440"/>
      <c r="R113" s="450" t="str">
        <f>IF(P113=0,"",ROUNDDOWN(P113,2))</f>
        <v/>
      </c>
      <c r="S113" s="440"/>
      <c r="T113" s="451" t="str">
        <f t="shared" si="4"/>
        <v/>
      </c>
      <c r="U113" s="435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35"/>
      <c r="C114" s="435"/>
      <c r="D114" s="435"/>
      <c r="E114" s="435"/>
      <c r="F114" s="447"/>
      <c r="G114" s="438" t="str">
        <f t="shared" ca="1" si="5"/>
        <v/>
      </c>
      <c r="H114" s="439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40"/>
      <c r="J114" s="448" t="str">
        <f>IF(F222="","",F221+F222)</f>
        <v/>
      </c>
      <c r="K114" s="440"/>
      <c r="L114" s="449" t="str">
        <f t="shared" si="3"/>
        <v/>
      </c>
      <c r="M114" s="440"/>
      <c r="N114" s="440">
        <f>F112+F113+F114</f>
        <v>0</v>
      </c>
      <c r="O114" s="440">
        <f>N114/2</f>
        <v>0</v>
      </c>
      <c r="P114" s="443">
        <f>O168</f>
        <v>0</v>
      </c>
      <c r="Q114" s="440"/>
      <c r="R114" s="448" t="str">
        <f>IF(P114=0,"",ROUNDUP(P114,2))</f>
        <v/>
      </c>
      <c r="S114" s="440"/>
      <c r="T114" s="449" t="str">
        <f t="shared" si="4"/>
        <v/>
      </c>
      <c r="U114" s="435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35"/>
      <c r="C115" s="435"/>
      <c r="D115" s="435"/>
      <c r="E115" s="435"/>
      <c r="F115" s="447"/>
      <c r="G115" s="438" t="str">
        <f t="shared" ca="1" si="5"/>
        <v/>
      </c>
      <c r="H115" s="439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40"/>
      <c r="J115" s="448" t="str">
        <f>IF(F224="","",F223+F224)</f>
        <v/>
      </c>
      <c r="K115" s="440"/>
      <c r="L115" s="449" t="str">
        <f t="shared" si="3"/>
        <v/>
      </c>
      <c r="M115" s="440"/>
      <c r="N115" s="435"/>
      <c r="O115" s="440"/>
      <c r="P115" s="443">
        <f>O170</f>
        <v>0</v>
      </c>
      <c r="Q115" s="440"/>
      <c r="R115" s="450" t="str">
        <f>IF(P115=0,"",ROUNDDOWN(P115,2))</f>
        <v/>
      </c>
      <c r="S115" s="440"/>
      <c r="T115" s="451" t="str">
        <f t="shared" si="4"/>
        <v/>
      </c>
      <c r="U115" s="435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35"/>
      <c r="C116" s="435"/>
      <c r="D116" s="435"/>
      <c r="E116" s="435"/>
      <c r="F116" s="447"/>
      <c r="G116" s="438" t="str">
        <f t="shared" ca="1" si="5"/>
        <v/>
      </c>
      <c r="H116" s="439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40"/>
      <c r="J116" s="448" t="str">
        <f>IF(F226="","",F225+F226)</f>
        <v/>
      </c>
      <c r="K116" s="440"/>
      <c r="L116" s="449" t="str">
        <f t="shared" si="3"/>
        <v/>
      </c>
      <c r="M116" s="440"/>
      <c r="N116" s="435"/>
      <c r="O116" s="440">
        <f>N117/2</f>
        <v>0</v>
      </c>
      <c r="P116" s="443">
        <f>O171</f>
        <v>0</v>
      </c>
      <c r="Q116" s="440"/>
      <c r="R116" s="448" t="str">
        <f>IF(P116=0,"",ROUNDUP(P116,2))</f>
        <v/>
      </c>
      <c r="S116" s="440"/>
      <c r="T116" s="449" t="str">
        <f t="shared" si="4"/>
        <v/>
      </c>
      <c r="U116" s="435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35"/>
      <c r="C117" s="435"/>
      <c r="D117" s="435"/>
      <c r="E117" s="435"/>
      <c r="F117" s="447"/>
      <c r="G117" s="438" t="str">
        <f t="shared" ca="1" si="5"/>
        <v/>
      </c>
      <c r="H117" s="439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40"/>
      <c r="J117" s="448" t="str">
        <f>IF(F228="","",F227+F228)</f>
        <v/>
      </c>
      <c r="K117" s="440"/>
      <c r="L117" s="449" t="str">
        <f t="shared" si="3"/>
        <v/>
      </c>
      <c r="M117" s="440"/>
      <c r="N117" s="440">
        <f>F115+F116+F117</f>
        <v>0</v>
      </c>
      <c r="O117" s="440">
        <f>N117/2</f>
        <v>0</v>
      </c>
      <c r="P117" s="443">
        <f>O173</f>
        <v>0</v>
      </c>
      <c r="Q117" s="440"/>
      <c r="R117" s="450" t="str">
        <f>IF(P117=0,"",ROUNDDOWN(P117,2))</f>
        <v/>
      </c>
      <c r="S117" s="440"/>
      <c r="T117" s="451" t="str">
        <f t="shared" si="4"/>
        <v/>
      </c>
      <c r="U117" s="435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35"/>
      <c r="C118" s="435"/>
      <c r="D118" s="435"/>
      <c r="E118" s="435"/>
      <c r="F118" s="447"/>
      <c r="G118" s="438" t="str">
        <f t="shared" ca="1" si="5"/>
        <v/>
      </c>
      <c r="H118" s="439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40"/>
      <c r="J118" s="448" t="str">
        <f>IF(F230="","",F229+F230)</f>
        <v/>
      </c>
      <c r="K118" s="440"/>
      <c r="L118" s="449" t="str">
        <f t="shared" si="3"/>
        <v/>
      </c>
      <c r="M118" s="440"/>
      <c r="N118" s="435"/>
      <c r="O118" s="440"/>
      <c r="P118" s="443">
        <f>O174</f>
        <v>0</v>
      </c>
      <c r="Q118" s="440"/>
      <c r="R118" s="448" t="str">
        <f>IF(P118=0,"",ROUNDUP(P118,2))</f>
        <v/>
      </c>
      <c r="S118" s="440"/>
      <c r="T118" s="449" t="str">
        <f t="shared" si="4"/>
        <v/>
      </c>
      <c r="U118" s="435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35"/>
      <c r="C119" s="435"/>
      <c r="D119" s="435"/>
      <c r="E119" s="435"/>
      <c r="F119" s="447"/>
      <c r="G119" s="438" t="str">
        <f t="shared" ca="1" si="5"/>
        <v/>
      </c>
      <c r="H119" s="439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40"/>
      <c r="J119" s="448" t="str">
        <f>IF(F232="","",F231+F232)</f>
        <v/>
      </c>
      <c r="K119" s="440"/>
      <c r="L119" s="449" t="str">
        <f t="shared" si="3"/>
        <v/>
      </c>
      <c r="M119" s="440"/>
      <c r="N119" s="435"/>
      <c r="O119" s="440">
        <f>N120/2</f>
        <v>0</v>
      </c>
      <c r="P119" s="443">
        <f>O176</f>
        <v>0</v>
      </c>
      <c r="Q119" s="440"/>
      <c r="R119" s="450" t="str">
        <f>IF(P119=0,"",ROUNDDOWN(P119,2))</f>
        <v/>
      </c>
      <c r="S119" s="440"/>
      <c r="T119" s="451" t="str">
        <f t="shared" si="4"/>
        <v/>
      </c>
      <c r="U119" s="435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35"/>
      <c r="C120" s="435"/>
      <c r="D120" s="435"/>
      <c r="E120" s="435"/>
      <c r="F120" s="447"/>
      <c r="G120" s="438" t="str">
        <f t="shared" ca="1" si="5"/>
        <v/>
      </c>
      <c r="H120" s="439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40"/>
      <c r="J120" s="448" t="str">
        <f>IF(F234="","",F233+F234)</f>
        <v/>
      </c>
      <c r="K120" s="440"/>
      <c r="L120" s="449" t="str">
        <f t="shared" si="3"/>
        <v/>
      </c>
      <c r="M120" s="440"/>
      <c r="N120" s="440">
        <f>F118+F119+F120</f>
        <v>0</v>
      </c>
      <c r="O120" s="440">
        <f>N120/2</f>
        <v>0</v>
      </c>
      <c r="P120" s="443">
        <f>O177</f>
        <v>0</v>
      </c>
      <c r="Q120" s="440"/>
      <c r="R120" s="448" t="str">
        <f>IF(P120=0,"",ROUNDUP(P120,2))</f>
        <v/>
      </c>
      <c r="S120" s="440"/>
      <c r="T120" s="449" t="str">
        <f t="shared" si="4"/>
        <v/>
      </c>
      <c r="U120" s="435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35"/>
      <c r="C121" s="435"/>
      <c r="D121" s="435"/>
      <c r="E121" s="435"/>
      <c r="F121" s="447"/>
      <c r="G121" s="438" t="str">
        <f t="shared" ca="1" si="5"/>
        <v/>
      </c>
      <c r="H121" s="439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40"/>
      <c r="J121" s="448" t="str">
        <f>IF(F236="","",F235+F236)</f>
        <v/>
      </c>
      <c r="K121" s="440"/>
      <c r="L121" s="449" t="str">
        <f t="shared" si="3"/>
        <v/>
      </c>
      <c r="M121" s="440"/>
      <c r="N121" s="435"/>
      <c r="O121" s="440"/>
      <c r="P121" s="443">
        <f>O179</f>
        <v>0</v>
      </c>
      <c r="Q121" s="440"/>
      <c r="R121" s="450" t="str">
        <f>IF(P121=0,"",ROUNDDOWN(P121,2))</f>
        <v/>
      </c>
      <c r="S121" s="440"/>
      <c r="T121" s="451" t="str">
        <f t="shared" si="4"/>
        <v/>
      </c>
      <c r="U121" s="435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35"/>
      <c r="C122" s="435"/>
      <c r="D122" s="435"/>
      <c r="E122" s="435"/>
      <c r="F122" s="447"/>
      <c r="G122" s="438" t="str">
        <f t="shared" ca="1" si="5"/>
        <v/>
      </c>
      <c r="H122" s="439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40"/>
      <c r="J122" s="448" t="str">
        <f>IF(F238="","",F237+F238)</f>
        <v/>
      </c>
      <c r="K122" s="440"/>
      <c r="L122" s="449" t="str">
        <f t="shared" si="3"/>
        <v/>
      </c>
      <c r="M122" s="440"/>
      <c r="N122" s="435"/>
      <c r="O122" s="440">
        <f>N123/2</f>
        <v>0</v>
      </c>
      <c r="P122" s="443">
        <f>O180</f>
        <v>0</v>
      </c>
      <c r="Q122" s="440"/>
      <c r="R122" s="448" t="str">
        <f>IF(P122=0,"",ROUNDUP(P122,2))</f>
        <v/>
      </c>
      <c r="S122" s="440"/>
      <c r="T122" s="449" t="str">
        <f t="shared" si="4"/>
        <v/>
      </c>
      <c r="U122" s="435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35"/>
      <c r="C123" s="435"/>
      <c r="D123" s="435"/>
      <c r="E123" s="435"/>
      <c r="F123" s="447"/>
      <c r="G123" s="438" t="str">
        <f t="shared" ca="1" si="5"/>
        <v/>
      </c>
      <c r="H123" s="439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40"/>
      <c r="J123" s="448" t="str">
        <f>IF(F240="","",F239+F240)</f>
        <v/>
      </c>
      <c r="K123" s="440"/>
      <c r="L123" s="449" t="str">
        <f t="shared" si="3"/>
        <v/>
      </c>
      <c r="M123" s="440"/>
      <c r="N123" s="440">
        <f>F121+F122+F123</f>
        <v>0</v>
      </c>
      <c r="O123" s="440">
        <f>N123/2</f>
        <v>0</v>
      </c>
      <c r="P123" s="443">
        <f>O182</f>
        <v>0</v>
      </c>
      <c r="Q123" s="440"/>
      <c r="R123" s="450" t="str">
        <f>IF(P123=0,"",ROUNDDOWN(P123,2))</f>
        <v/>
      </c>
      <c r="S123" s="440"/>
      <c r="T123" s="451" t="str">
        <f t="shared" si="4"/>
        <v/>
      </c>
      <c r="U123" s="435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35"/>
      <c r="C124" s="435"/>
      <c r="D124" s="435"/>
      <c r="E124" s="435"/>
      <c r="F124" s="447"/>
      <c r="G124" s="438" t="str">
        <f t="shared" ca="1" si="5"/>
        <v/>
      </c>
      <c r="H124" s="439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40"/>
      <c r="J124" s="448" t="str">
        <f>IF(F242="","",F241+F242)</f>
        <v/>
      </c>
      <c r="K124" s="440"/>
      <c r="L124" s="449" t="str">
        <f t="shared" si="3"/>
        <v/>
      </c>
      <c r="M124" s="440"/>
      <c r="N124" s="435"/>
      <c r="O124" s="440"/>
      <c r="P124" s="443">
        <f>O183</f>
        <v>0</v>
      </c>
      <c r="Q124" s="440"/>
      <c r="R124" s="448" t="str">
        <f>IF(P124=0,"",ROUNDUP(P124,2))</f>
        <v/>
      </c>
      <c r="S124" s="440"/>
      <c r="T124" s="449" t="str">
        <f t="shared" si="4"/>
        <v/>
      </c>
      <c r="U124" s="435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35"/>
      <c r="C125" s="435"/>
      <c r="D125" s="435"/>
      <c r="E125" s="435"/>
      <c r="F125" s="447"/>
      <c r="G125" s="438" t="str">
        <f t="shared" ca="1" si="5"/>
        <v/>
      </c>
      <c r="H125" s="439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40"/>
      <c r="J125" s="448" t="str">
        <f>IF(F244="","",F243+F244)</f>
        <v/>
      </c>
      <c r="K125" s="440"/>
      <c r="L125" s="449" t="str">
        <f t="shared" si="3"/>
        <v/>
      </c>
      <c r="M125" s="440"/>
      <c r="N125" s="435"/>
      <c r="O125" s="440">
        <f>N126/2</f>
        <v>0</v>
      </c>
      <c r="P125" s="443">
        <f>O185</f>
        <v>0</v>
      </c>
      <c r="Q125" s="440"/>
      <c r="R125" s="450" t="str">
        <f>IF(P125=0,"",ROUNDDOWN(P125,2))</f>
        <v/>
      </c>
      <c r="S125" s="440"/>
      <c r="T125" s="451" t="str">
        <f t="shared" si="4"/>
        <v/>
      </c>
      <c r="U125" s="435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35"/>
      <c r="C126" s="435"/>
      <c r="D126" s="435"/>
      <c r="E126" s="435"/>
      <c r="F126" s="447"/>
      <c r="G126" s="438" t="str">
        <f t="shared" ca="1" si="5"/>
        <v/>
      </c>
      <c r="H126" s="439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40"/>
      <c r="J126" s="448" t="str">
        <f>IF(F246="","",F245+F246)</f>
        <v/>
      </c>
      <c r="K126" s="440"/>
      <c r="L126" s="449" t="str">
        <f t="shared" si="3"/>
        <v/>
      </c>
      <c r="M126" s="440"/>
      <c r="N126" s="440">
        <f>F124+F125+F126</f>
        <v>0</v>
      </c>
      <c r="O126" s="440">
        <f>N126/2</f>
        <v>0</v>
      </c>
      <c r="P126" s="443">
        <f>O186</f>
        <v>0</v>
      </c>
      <c r="Q126" s="440"/>
      <c r="R126" s="448" t="str">
        <f>IF(P126=0,"",ROUNDUP(P126,2))</f>
        <v/>
      </c>
      <c r="S126" s="440"/>
      <c r="T126" s="449" t="str">
        <f t="shared" si="4"/>
        <v/>
      </c>
      <c r="U126" s="435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35"/>
      <c r="C127" s="435"/>
      <c r="D127" s="435"/>
      <c r="E127" s="435"/>
      <c r="F127" s="447"/>
      <c r="G127" s="438" t="str">
        <f t="shared" ca="1" si="5"/>
        <v/>
      </c>
      <c r="H127" s="439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40"/>
      <c r="J127" s="448" t="str">
        <f>IF(F248="","",F247+F248)</f>
        <v/>
      </c>
      <c r="K127" s="440"/>
      <c r="L127" s="449" t="str">
        <f t="shared" si="3"/>
        <v/>
      </c>
      <c r="M127" s="440"/>
      <c r="N127" s="435"/>
      <c r="O127" s="440"/>
      <c r="P127" s="443">
        <f>O188</f>
        <v>0</v>
      </c>
      <c r="Q127" s="440"/>
      <c r="R127" s="450" t="str">
        <f>IF(P127=0,"",ROUNDDOWN(P127,2))</f>
        <v/>
      </c>
      <c r="S127" s="440"/>
      <c r="T127" s="451" t="str">
        <f t="shared" si="4"/>
        <v/>
      </c>
      <c r="U127" s="435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35"/>
      <c r="C128" s="435"/>
      <c r="D128" s="435"/>
      <c r="E128" s="435"/>
      <c r="F128" s="447"/>
      <c r="G128" s="438" t="str">
        <f t="shared" ca="1" si="5"/>
        <v/>
      </c>
      <c r="H128" s="439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40"/>
      <c r="J128" s="448" t="str">
        <f>IF(F250="","",F249+F250)</f>
        <v/>
      </c>
      <c r="K128" s="440"/>
      <c r="L128" s="449" t="str">
        <f t="shared" si="3"/>
        <v/>
      </c>
      <c r="M128" s="440"/>
      <c r="N128" s="435"/>
      <c r="O128" s="440">
        <f>N129/2</f>
        <v>0</v>
      </c>
      <c r="P128" s="443">
        <f>O189</f>
        <v>0</v>
      </c>
      <c r="Q128" s="440"/>
      <c r="R128" s="448" t="str">
        <f>IF(P128=0,"",ROUNDUP(P128,2))</f>
        <v/>
      </c>
      <c r="S128" s="440"/>
      <c r="T128" s="449" t="str">
        <f t="shared" si="4"/>
        <v/>
      </c>
      <c r="U128" s="435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35"/>
      <c r="C129" s="435"/>
      <c r="D129" s="435"/>
      <c r="E129" s="435"/>
      <c r="F129" s="447"/>
      <c r="G129" s="438" t="str">
        <f t="shared" ca="1" si="5"/>
        <v/>
      </c>
      <c r="H129" s="439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40"/>
      <c r="J129" s="448" t="str">
        <f>IF(F252="","",F251+F252)</f>
        <v/>
      </c>
      <c r="K129" s="440"/>
      <c r="L129" s="449" t="str">
        <f t="shared" si="3"/>
        <v/>
      </c>
      <c r="M129" s="440"/>
      <c r="N129" s="440">
        <f>F127+F128+F129</f>
        <v>0</v>
      </c>
      <c r="O129" s="440">
        <f>N129/2</f>
        <v>0</v>
      </c>
      <c r="P129" s="443">
        <f>O191</f>
        <v>0</v>
      </c>
      <c r="Q129" s="440"/>
      <c r="R129" s="450" t="str">
        <f>IF(P129=0,"",ROUNDDOWN(P129,2))</f>
        <v/>
      </c>
      <c r="S129" s="440"/>
      <c r="T129" s="451" t="str">
        <f t="shared" si="4"/>
        <v/>
      </c>
      <c r="U129" s="435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35"/>
      <c r="C130" s="435"/>
      <c r="D130" s="435"/>
      <c r="E130" s="435"/>
      <c r="F130" s="447"/>
      <c r="G130" s="438" t="str">
        <f t="shared" ca="1" si="5"/>
        <v/>
      </c>
      <c r="H130" s="439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40"/>
      <c r="J130" s="448" t="str">
        <f>IF(F254="","",F253+F254)</f>
        <v/>
      </c>
      <c r="K130" s="440"/>
      <c r="L130" s="449" t="str">
        <f t="shared" si="3"/>
        <v/>
      </c>
      <c r="M130" s="440"/>
      <c r="N130" s="435"/>
      <c r="O130" s="440"/>
      <c r="P130" s="443">
        <f>O192</f>
        <v>0</v>
      </c>
      <c r="Q130" s="440"/>
      <c r="R130" s="448" t="str">
        <f>IF(P130=0,"",ROUNDUP(P130,2))</f>
        <v/>
      </c>
      <c r="S130" s="440"/>
      <c r="T130" s="449" t="str">
        <f t="shared" si="4"/>
        <v/>
      </c>
      <c r="U130" s="435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35"/>
      <c r="C131" s="435"/>
      <c r="D131" s="435"/>
      <c r="E131" s="435"/>
      <c r="F131" s="447"/>
      <c r="G131" s="438" t="str">
        <f t="shared" ca="1" si="5"/>
        <v/>
      </c>
      <c r="H131" s="439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40"/>
      <c r="J131" s="448" t="str">
        <f>IF(F256="","",F255+F256)</f>
        <v/>
      </c>
      <c r="K131" s="440"/>
      <c r="L131" s="449" t="str">
        <f t="shared" si="3"/>
        <v/>
      </c>
      <c r="M131" s="440"/>
      <c r="N131" s="435"/>
      <c r="O131" s="440">
        <f>N132/2</f>
        <v>0</v>
      </c>
      <c r="P131" s="443">
        <f>O194</f>
        <v>0</v>
      </c>
      <c r="Q131" s="440"/>
      <c r="R131" s="450" t="str">
        <f>IF(P131=0,"",ROUNDDOWN(P131,2))</f>
        <v/>
      </c>
      <c r="S131" s="440"/>
      <c r="T131" s="451" t="str">
        <f t="shared" si="4"/>
        <v/>
      </c>
      <c r="U131" s="435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35"/>
      <c r="C132" s="435"/>
      <c r="D132" s="435"/>
      <c r="E132" s="435"/>
      <c r="F132" s="447"/>
      <c r="G132" s="438" t="str">
        <f t="shared" ca="1" si="5"/>
        <v/>
      </c>
      <c r="H132" s="439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40"/>
      <c r="J132" s="448" t="str">
        <f>IF(F258="","",F257+F258)</f>
        <v/>
      </c>
      <c r="K132" s="440"/>
      <c r="L132" s="449" t="str">
        <f t="shared" si="3"/>
        <v/>
      </c>
      <c r="M132" s="440"/>
      <c r="N132" s="440">
        <f>F130+F131+F132</f>
        <v>0</v>
      </c>
      <c r="O132" s="440">
        <f>N132/2</f>
        <v>0</v>
      </c>
      <c r="P132" s="443">
        <f>O195</f>
        <v>0</v>
      </c>
      <c r="Q132" s="440"/>
      <c r="R132" s="448" t="str">
        <f>IF(P132=0,"",ROUNDUP(P132,2))</f>
        <v/>
      </c>
      <c r="S132" s="440"/>
      <c r="T132" s="449" t="str">
        <f t="shared" si="4"/>
        <v/>
      </c>
      <c r="U132" s="435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35"/>
      <c r="C133" s="435"/>
      <c r="D133" s="435"/>
      <c r="E133" s="435"/>
      <c r="F133" s="447"/>
      <c r="G133" s="438" t="str">
        <f t="shared" ca="1" si="5"/>
        <v/>
      </c>
      <c r="H133" s="439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40"/>
      <c r="J133" s="448" t="str">
        <f>IF(F260="","",F259+F260)</f>
        <v/>
      </c>
      <c r="K133" s="440"/>
      <c r="L133" s="449" t="str">
        <f t="shared" si="3"/>
        <v/>
      </c>
      <c r="M133" s="440"/>
      <c r="N133" s="435"/>
      <c r="O133" s="440"/>
      <c r="P133" s="443">
        <f>O197</f>
        <v>0</v>
      </c>
      <c r="Q133" s="440"/>
      <c r="R133" s="450" t="str">
        <f>IF(P133=0,"",ROUNDDOWN(P133,2))</f>
        <v/>
      </c>
      <c r="S133" s="440"/>
      <c r="T133" s="451" t="str">
        <f t="shared" si="4"/>
        <v/>
      </c>
      <c r="U133" s="435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35"/>
      <c r="C134" s="435"/>
      <c r="D134" s="435"/>
      <c r="E134" s="435"/>
      <c r="F134" s="447"/>
      <c r="G134" s="438" t="str">
        <f t="shared" ca="1" si="5"/>
        <v/>
      </c>
      <c r="H134" s="439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40"/>
      <c r="J134" s="448" t="str">
        <f>IF(F262="","",F261+F262)</f>
        <v/>
      </c>
      <c r="K134" s="440"/>
      <c r="L134" s="449" t="str">
        <f t="shared" si="3"/>
        <v/>
      </c>
      <c r="M134" s="440"/>
      <c r="N134" s="435"/>
      <c r="O134" s="440">
        <f>N135/2</f>
        <v>0</v>
      </c>
      <c r="P134" s="443">
        <f>O198</f>
        <v>0</v>
      </c>
      <c r="Q134" s="440"/>
      <c r="R134" s="448" t="str">
        <f>IF(P134=0,"",ROUNDUP(P134,2))</f>
        <v/>
      </c>
      <c r="S134" s="440"/>
      <c r="T134" s="449" t="str">
        <f t="shared" si="4"/>
        <v/>
      </c>
      <c r="U134" s="435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35"/>
      <c r="C135" s="435"/>
      <c r="D135" s="435"/>
      <c r="E135" s="435"/>
      <c r="F135" s="447"/>
      <c r="G135" s="438" t="str">
        <f t="shared" ca="1" si="5"/>
        <v/>
      </c>
      <c r="H135" s="439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40"/>
      <c r="J135" s="448" t="str">
        <f>IF(F264="","",F263+F264)</f>
        <v/>
      </c>
      <c r="K135" s="440"/>
      <c r="L135" s="449" t="str">
        <f t="shared" si="3"/>
        <v/>
      </c>
      <c r="M135" s="440"/>
      <c r="N135" s="440">
        <f>F133+F134+F135</f>
        <v>0</v>
      </c>
      <c r="O135" s="440">
        <f>N135/2</f>
        <v>0</v>
      </c>
      <c r="P135" s="443">
        <f>O200</f>
        <v>0</v>
      </c>
      <c r="Q135" s="440"/>
      <c r="R135" s="450" t="str">
        <f>IF(P135=0,"",ROUNDDOWN(P135,2))</f>
        <v/>
      </c>
      <c r="S135" s="440"/>
      <c r="T135" s="451" t="str">
        <f t="shared" si="4"/>
        <v/>
      </c>
      <c r="U135" s="435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35"/>
      <c r="C136" s="435"/>
      <c r="D136" s="435"/>
      <c r="E136" s="435"/>
      <c r="F136" s="447"/>
      <c r="G136" s="438" t="str">
        <f t="shared" ca="1" si="5"/>
        <v/>
      </c>
      <c r="H136" s="439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40"/>
      <c r="J136" s="448" t="str">
        <f>IF(F266="","",F265+F266)</f>
        <v/>
      </c>
      <c r="K136" s="440"/>
      <c r="L136" s="449" t="str">
        <f t="shared" si="3"/>
        <v/>
      </c>
      <c r="M136" s="440"/>
      <c r="N136" s="435"/>
      <c r="O136" s="440"/>
      <c r="P136" s="443">
        <f>O201</f>
        <v>0</v>
      </c>
      <c r="Q136" s="440"/>
      <c r="R136" s="448" t="str">
        <f>IF(P136=0,"",ROUNDUP(P136,2))</f>
        <v/>
      </c>
      <c r="S136" s="440"/>
      <c r="T136" s="449" t="str">
        <f t="shared" si="4"/>
        <v/>
      </c>
      <c r="U136" s="435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35"/>
      <c r="C137" s="435"/>
      <c r="D137" s="435"/>
      <c r="E137" s="435"/>
      <c r="F137" s="447"/>
      <c r="G137" s="438" t="str">
        <f t="shared" ca="1" si="5"/>
        <v/>
      </c>
      <c r="H137" s="439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40"/>
      <c r="J137" s="448" t="str">
        <f>IF(F268="","",F267+F268)</f>
        <v/>
      </c>
      <c r="K137" s="440"/>
      <c r="L137" s="449" t="str">
        <f t="shared" ref="L137:L160" si="6">IF(J137="","",J137+L136)</f>
        <v/>
      </c>
      <c r="M137" s="440"/>
      <c r="N137" s="435"/>
      <c r="O137" s="440">
        <f>N138/2</f>
        <v>0</v>
      </c>
      <c r="P137" s="443">
        <f>O203</f>
        <v>0</v>
      </c>
      <c r="Q137" s="440"/>
      <c r="R137" s="450" t="str">
        <f>IF(P137=0,"",ROUNDDOWN(P137,2))</f>
        <v/>
      </c>
      <c r="S137" s="440"/>
      <c r="T137" s="451" t="str">
        <f t="shared" si="4"/>
        <v/>
      </c>
      <c r="U137" s="435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35"/>
      <c r="C138" s="435"/>
      <c r="D138" s="435"/>
      <c r="E138" s="435"/>
      <c r="F138" s="447"/>
      <c r="G138" s="438" t="str">
        <f t="shared" ca="1" si="5"/>
        <v/>
      </c>
      <c r="H138" s="439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40"/>
      <c r="J138" s="448" t="str">
        <f>IF(F270="","",F269+F270)</f>
        <v/>
      </c>
      <c r="K138" s="440"/>
      <c r="L138" s="449" t="str">
        <f t="shared" si="6"/>
        <v/>
      </c>
      <c r="M138" s="440"/>
      <c r="N138" s="440">
        <f>F136+F137+F138</f>
        <v>0</v>
      </c>
      <c r="O138" s="440">
        <f>N138/2</f>
        <v>0</v>
      </c>
      <c r="P138" s="443">
        <f>O204</f>
        <v>0</v>
      </c>
      <c r="Q138" s="440"/>
      <c r="R138" s="448" t="str">
        <f>IF(P138=0,"",ROUNDUP(P138,2))</f>
        <v/>
      </c>
      <c r="S138" s="440"/>
      <c r="T138" s="449" t="str">
        <f t="shared" si="4"/>
        <v/>
      </c>
      <c r="U138" s="435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35"/>
      <c r="C139" s="435"/>
      <c r="D139" s="435"/>
      <c r="E139" s="435"/>
      <c r="F139" s="447"/>
      <c r="G139" s="438" t="str">
        <f t="shared" ca="1" si="5"/>
        <v/>
      </c>
      <c r="H139" s="439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40"/>
      <c r="J139" s="448" t="str">
        <f>IF(F272="","",F271+F272)</f>
        <v/>
      </c>
      <c r="K139" s="440"/>
      <c r="L139" s="449" t="str">
        <f t="shared" si="6"/>
        <v/>
      </c>
      <c r="M139" s="440"/>
      <c r="N139" s="435"/>
      <c r="O139" s="440"/>
      <c r="P139" s="443">
        <f>O206</f>
        <v>0</v>
      </c>
      <c r="Q139" s="440"/>
      <c r="R139" s="450" t="str">
        <f>IF(P139=0,"",ROUNDDOWN(P139,2))</f>
        <v/>
      </c>
      <c r="S139" s="440"/>
      <c r="T139" s="451" t="str">
        <f t="shared" ref="T139:T202" si="7">IF(R139="","",T138+R139)</f>
        <v/>
      </c>
      <c r="U139" s="435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35"/>
      <c r="C140" s="435"/>
      <c r="D140" s="435"/>
      <c r="E140" s="435"/>
      <c r="F140" s="447"/>
      <c r="G140" s="438" t="str">
        <f t="shared" ca="1" si="5"/>
        <v/>
      </c>
      <c r="H140" s="439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40"/>
      <c r="J140" s="448" t="str">
        <f>IF(F274="","",F273+F274)</f>
        <v/>
      </c>
      <c r="K140" s="440"/>
      <c r="L140" s="449" t="str">
        <f t="shared" si="6"/>
        <v/>
      </c>
      <c r="M140" s="440"/>
      <c r="N140" s="435"/>
      <c r="O140" s="440">
        <f>N141/2</f>
        <v>0</v>
      </c>
      <c r="P140" s="443">
        <f>O207</f>
        <v>0</v>
      </c>
      <c r="Q140" s="440"/>
      <c r="R140" s="448" t="str">
        <f>IF(P140=0,"",ROUNDUP(P140,2))</f>
        <v/>
      </c>
      <c r="S140" s="440"/>
      <c r="T140" s="449" t="str">
        <f t="shared" si="7"/>
        <v/>
      </c>
      <c r="U140" s="435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35"/>
      <c r="C141" s="435"/>
      <c r="D141" s="435"/>
      <c r="E141" s="435"/>
      <c r="F141" s="447"/>
      <c r="G141" s="438" t="str">
        <f t="shared" ca="1" si="5"/>
        <v/>
      </c>
      <c r="H141" s="439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40"/>
      <c r="J141" s="448" t="str">
        <f>IF(F276="","",F275+F276)</f>
        <v/>
      </c>
      <c r="K141" s="440"/>
      <c r="L141" s="449" t="str">
        <f t="shared" si="6"/>
        <v/>
      </c>
      <c r="M141" s="440"/>
      <c r="N141" s="440">
        <f>F139+F140+F141</f>
        <v>0</v>
      </c>
      <c r="O141" s="440">
        <f>N141/2</f>
        <v>0</v>
      </c>
      <c r="P141" s="443">
        <f>O209</f>
        <v>0</v>
      </c>
      <c r="Q141" s="440"/>
      <c r="R141" s="450" t="str">
        <f>IF(P141=0,"",ROUNDDOWN(P141,2))</f>
        <v/>
      </c>
      <c r="S141" s="440"/>
      <c r="T141" s="451" t="str">
        <f t="shared" si="7"/>
        <v/>
      </c>
      <c r="U141" s="435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35"/>
      <c r="C142" s="435"/>
      <c r="D142" s="435"/>
      <c r="E142" s="435"/>
      <c r="F142" s="447"/>
      <c r="G142" s="438" t="str">
        <f t="shared" ca="1" si="5"/>
        <v/>
      </c>
      <c r="H142" s="439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40"/>
      <c r="J142" s="448" t="str">
        <f>IF(F278="","",F277+F278)</f>
        <v/>
      </c>
      <c r="K142" s="440"/>
      <c r="L142" s="449" t="str">
        <f t="shared" si="6"/>
        <v/>
      </c>
      <c r="M142" s="440"/>
      <c r="N142" s="435"/>
      <c r="O142" s="440"/>
      <c r="P142" s="443">
        <f>O210</f>
        <v>0</v>
      </c>
      <c r="Q142" s="440"/>
      <c r="R142" s="448" t="str">
        <f>IF(P142=0,"",ROUNDUP(P142,2))</f>
        <v/>
      </c>
      <c r="S142" s="440"/>
      <c r="T142" s="449" t="str">
        <f t="shared" si="7"/>
        <v/>
      </c>
      <c r="U142" s="435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35"/>
      <c r="C143" s="435"/>
      <c r="D143" s="435"/>
      <c r="E143" s="435"/>
      <c r="F143" s="447"/>
      <c r="G143" s="438" t="str">
        <f t="shared" ca="1" si="5"/>
        <v/>
      </c>
      <c r="H143" s="439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40"/>
      <c r="J143" s="448" t="str">
        <f>IF(F280="","",F279+F280)</f>
        <v/>
      </c>
      <c r="K143" s="440"/>
      <c r="L143" s="449" t="str">
        <f t="shared" si="6"/>
        <v/>
      </c>
      <c r="M143" s="440"/>
      <c r="N143" s="435"/>
      <c r="O143" s="440">
        <f>N144/2</f>
        <v>0</v>
      </c>
      <c r="P143" s="443">
        <f>O212</f>
        <v>0</v>
      </c>
      <c r="Q143" s="440"/>
      <c r="R143" s="450" t="str">
        <f>IF(P143=0,"",ROUNDDOWN(P143,2))</f>
        <v/>
      </c>
      <c r="S143" s="440"/>
      <c r="T143" s="451" t="str">
        <f t="shared" si="7"/>
        <v/>
      </c>
      <c r="U143" s="435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35"/>
      <c r="C144" s="435"/>
      <c r="D144" s="435"/>
      <c r="E144" s="435"/>
      <c r="F144" s="447"/>
      <c r="G144" s="438" t="str">
        <f t="shared" ca="1" si="5"/>
        <v/>
      </c>
      <c r="H144" s="439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40"/>
      <c r="J144" s="448" t="str">
        <f>IF(F282="","",F281+F282)</f>
        <v/>
      </c>
      <c r="K144" s="440"/>
      <c r="L144" s="449" t="str">
        <f t="shared" si="6"/>
        <v/>
      </c>
      <c r="M144" s="440"/>
      <c r="N144" s="440">
        <f>F142+F143+F144</f>
        <v>0</v>
      </c>
      <c r="O144" s="440">
        <f>N144/2</f>
        <v>0</v>
      </c>
      <c r="P144" s="443">
        <f>O213</f>
        <v>0</v>
      </c>
      <c r="Q144" s="440"/>
      <c r="R144" s="448" t="str">
        <f>IF(P144=0,"",ROUNDUP(P144,2))</f>
        <v/>
      </c>
      <c r="S144" s="440"/>
      <c r="T144" s="449" t="str">
        <f t="shared" si="7"/>
        <v/>
      </c>
      <c r="U144" s="435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35"/>
      <c r="C145" s="435"/>
      <c r="D145" s="435"/>
      <c r="E145" s="435"/>
      <c r="F145" s="447"/>
      <c r="G145" s="438" t="str">
        <f t="shared" ca="1" si="5"/>
        <v/>
      </c>
      <c r="H145" s="439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40"/>
      <c r="J145" s="448" t="str">
        <f>IF(F284="","",F283+F284)</f>
        <v/>
      </c>
      <c r="K145" s="440"/>
      <c r="L145" s="449" t="str">
        <f t="shared" si="6"/>
        <v/>
      </c>
      <c r="M145" s="440"/>
      <c r="N145" s="435"/>
      <c r="O145" s="440"/>
      <c r="P145" s="443">
        <f>O215</f>
        <v>0</v>
      </c>
      <c r="Q145" s="440"/>
      <c r="R145" s="450" t="str">
        <f>IF(P145=0,"",ROUNDDOWN(P145,2))</f>
        <v/>
      </c>
      <c r="S145" s="440"/>
      <c r="T145" s="451" t="str">
        <f t="shared" si="7"/>
        <v/>
      </c>
      <c r="U145" s="435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35"/>
      <c r="C146" s="435"/>
      <c r="D146" s="435"/>
      <c r="E146" s="435"/>
      <c r="F146" s="447"/>
      <c r="G146" s="438" t="str">
        <f t="shared" ca="1" si="5"/>
        <v/>
      </c>
      <c r="H146" s="439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40"/>
      <c r="J146" s="448" t="str">
        <f>IF(F286="","",F285+F286)</f>
        <v/>
      </c>
      <c r="K146" s="440"/>
      <c r="L146" s="449" t="str">
        <f t="shared" si="6"/>
        <v/>
      </c>
      <c r="M146" s="440"/>
      <c r="N146" s="435"/>
      <c r="O146" s="440">
        <f>N147/2</f>
        <v>0</v>
      </c>
      <c r="P146" s="443">
        <f>O216</f>
        <v>0</v>
      </c>
      <c r="Q146" s="440"/>
      <c r="R146" s="448" t="str">
        <f>IF(P146=0,"",ROUNDUP(P146,2))</f>
        <v/>
      </c>
      <c r="S146" s="440"/>
      <c r="T146" s="449" t="str">
        <f t="shared" si="7"/>
        <v/>
      </c>
      <c r="U146" s="435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35"/>
      <c r="C147" s="435"/>
      <c r="D147" s="435"/>
      <c r="E147" s="435"/>
      <c r="F147" s="447"/>
      <c r="G147" s="438" t="str">
        <f t="shared" ca="1" si="5"/>
        <v/>
      </c>
      <c r="H147" s="439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40"/>
      <c r="J147" s="448" t="str">
        <f>IF(F288="","",F287+F288)</f>
        <v/>
      </c>
      <c r="K147" s="440"/>
      <c r="L147" s="449" t="str">
        <f t="shared" si="6"/>
        <v/>
      </c>
      <c r="M147" s="440"/>
      <c r="N147" s="440">
        <f>F145+F146+F147</f>
        <v>0</v>
      </c>
      <c r="O147" s="440">
        <f>N147/2</f>
        <v>0</v>
      </c>
      <c r="P147" s="443">
        <f>O218</f>
        <v>0</v>
      </c>
      <c r="Q147" s="440"/>
      <c r="R147" s="450" t="str">
        <f>IF(P147=0,"",ROUNDDOWN(P147,2))</f>
        <v/>
      </c>
      <c r="S147" s="440"/>
      <c r="T147" s="451" t="str">
        <f t="shared" si="7"/>
        <v/>
      </c>
      <c r="U147" s="435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35"/>
      <c r="C148" s="435"/>
      <c r="D148" s="435"/>
      <c r="E148" s="435"/>
      <c r="F148" s="447"/>
      <c r="G148" s="438" t="str">
        <f t="shared" ca="1" si="5"/>
        <v/>
      </c>
      <c r="H148" s="439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40"/>
      <c r="J148" s="448" t="str">
        <f>IF(F290="","",F289+F290)</f>
        <v/>
      </c>
      <c r="K148" s="440"/>
      <c r="L148" s="449" t="str">
        <f t="shared" si="6"/>
        <v/>
      </c>
      <c r="M148" s="440"/>
      <c r="N148" s="435"/>
      <c r="O148" s="440"/>
      <c r="P148" s="443">
        <f>O219</f>
        <v>0</v>
      </c>
      <c r="Q148" s="440"/>
      <c r="R148" s="448" t="str">
        <f>IF(P148=0,"",ROUNDUP(P148,2))</f>
        <v/>
      </c>
      <c r="S148" s="440"/>
      <c r="T148" s="449" t="str">
        <f t="shared" si="7"/>
        <v/>
      </c>
      <c r="U148" s="435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35"/>
      <c r="C149" s="435"/>
      <c r="D149" s="435"/>
      <c r="E149" s="435"/>
      <c r="F149" s="447"/>
      <c r="G149" s="438" t="str">
        <f t="shared" ca="1" si="5"/>
        <v/>
      </c>
      <c r="H149" s="439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40"/>
      <c r="J149" s="448" t="str">
        <f>IF(F292="","",F291+F292)</f>
        <v/>
      </c>
      <c r="K149" s="440"/>
      <c r="L149" s="449" t="str">
        <f t="shared" si="6"/>
        <v/>
      </c>
      <c r="M149" s="440"/>
      <c r="N149" s="435"/>
      <c r="O149" s="440">
        <f>N150/2</f>
        <v>0</v>
      </c>
      <c r="P149" s="443">
        <f>O221</f>
        <v>0</v>
      </c>
      <c r="Q149" s="440"/>
      <c r="R149" s="450" t="str">
        <f>IF(P149=0,"",ROUNDDOWN(P149,2))</f>
        <v/>
      </c>
      <c r="S149" s="440"/>
      <c r="T149" s="451" t="str">
        <f t="shared" si="7"/>
        <v/>
      </c>
      <c r="U149" s="435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35"/>
      <c r="C150" s="435"/>
      <c r="D150" s="435"/>
      <c r="E150" s="435"/>
      <c r="F150" s="447"/>
      <c r="G150" s="438" t="str">
        <f t="shared" ca="1" si="5"/>
        <v/>
      </c>
      <c r="H150" s="439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40"/>
      <c r="J150" s="448" t="str">
        <f>IF(F294="","",F293+F294)</f>
        <v/>
      </c>
      <c r="K150" s="440"/>
      <c r="L150" s="449" t="str">
        <f t="shared" si="6"/>
        <v/>
      </c>
      <c r="M150" s="440"/>
      <c r="N150" s="440">
        <f>F148+F149+F150</f>
        <v>0</v>
      </c>
      <c r="O150" s="440">
        <f>N150/2</f>
        <v>0</v>
      </c>
      <c r="P150" s="443">
        <f>O222</f>
        <v>0</v>
      </c>
      <c r="Q150" s="440"/>
      <c r="R150" s="448" t="str">
        <f>IF(P150=0,"",ROUNDUP(P150,2))</f>
        <v/>
      </c>
      <c r="S150" s="440"/>
      <c r="T150" s="449" t="str">
        <f t="shared" si="7"/>
        <v/>
      </c>
      <c r="U150" s="435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35"/>
      <c r="C151" s="435"/>
      <c r="D151" s="435"/>
      <c r="E151" s="435"/>
      <c r="F151" s="447"/>
      <c r="G151" s="438" t="str">
        <f t="shared" ca="1" si="5"/>
        <v/>
      </c>
      <c r="H151" s="439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40"/>
      <c r="J151" s="448" t="str">
        <f>IF(F296="","",F295+F296)</f>
        <v/>
      </c>
      <c r="K151" s="440"/>
      <c r="L151" s="449" t="str">
        <f t="shared" si="6"/>
        <v/>
      </c>
      <c r="M151" s="440"/>
      <c r="N151" s="435"/>
      <c r="O151" s="440"/>
      <c r="P151" s="443">
        <f>O224</f>
        <v>0</v>
      </c>
      <c r="Q151" s="440"/>
      <c r="R151" s="450" t="str">
        <f>IF(P151=0,"",ROUNDDOWN(P151,2))</f>
        <v/>
      </c>
      <c r="S151" s="440"/>
      <c r="T151" s="451" t="str">
        <f t="shared" si="7"/>
        <v/>
      </c>
      <c r="U151" s="435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35"/>
      <c r="C152" s="435"/>
      <c r="D152" s="435"/>
      <c r="E152" s="435"/>
      <c r="F152" s="447"/>
      <c r="G152" s="438" t="str">
        <f t="shared" ca="1" si="5"/>
        <v/>
      </c>
      <c r="H152" s="439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40"/>
      <c r="J152" s="448" t="str">
        <f>IF(F298="","",F297+F298)</f>
        <v/>
      </c>
      <c r="K152" s="440"/>
      <c r="L152" s="449" t="str">
        <f t="shared" si="6"/>
        <v/>
      </c>
      <c r="M152" s="440"/>
      <c r="N152" s="435"/>
      <c r="O152" s="440">
        <f>N153/2</f>
        <v>0</v>
      </c>
      <c r="P152" s="443">
        <f>O225</f>
        <v>0</v>
      </c>
      <c r="Q152" s="440"/>
      <c r="R152" s="448" t="str">
        <f>IF(P152=0,"",ROUNDUP(P152,2))</f>
        <v/>
      </c>
      <c r="S152" s="440"/>
      <c r="T152" s="449" t="str">
        <f t="shared" si="7"/>
        <v/>
      </c>
      <c r="U152" s="435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35"/>
      <c r="C153" s="435"/>
      <c r="D153" s="435"/>
      <c r="E153" s="435"/>
      <c r="F153" s="447"/>
      <c r="G153" s="438" t="str">
        <f t="shared" ca="1" si="5"/>
        <v/>
      </c>
      <c r="H153" s="439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40"/>
      <c r="J153" s="448" t="str">
        <f>IF(F300="","",F299+F300)</f>
        <v/>
      </c>
      <c r="K153" s="440"/>
      <c r="L153" s="449" t="str">
        <f t="shared" si="6"/>
        <v/>
      </c>
      <c r="M153" s="443"/>
      <c r="N153" s="440">
        <f>F151+F152+F153</f>
        <v>0</v>
      </c>
      <c r="O153" s="440">
        <f>N153/2</f>
        <v>0</v>
      </c>
      <c r="P153" s="443">
        <f>O227</f>
        <v>0</v>
      </c>
      <c r="Q153" s="443"/>
      <c r="R153" s="450" t="str">
        <f>IF(P153=0,"",ROUNDDOWN(P153,2))</f>
        <v/>
      </c>
      <c r="S153" s="440"/>
      <c r="T153" s="451" t="str">
        <f t="shared" si="7"/>
        <v/>
      </c>
      <c r="U153" s="435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35"/>
      <c r="C154" s="435"/>
      <c r="D154" s="435"/>
      <c r="E154" s="435"/>
      <c r="F154" s="447"/>
      <c r="G154" s="438" t="str">
        <f t="shared" ca="1" si="5"/>
        <v/>
      </c>
      <c r="H154" s="439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40"/>
      <c r="J154" s="448" t="str">
        <f>IF(F302="","",F301+F302)</f>
        <v/>
      </c>
      <c r="K154" s="440"/>
      <c r="L154" s="449" t="str">
        <f t="shared" si="6"/>
        <v/>
      </c>
      <c r="M154" s="443"/>
      <c r="N154" s="435"/>
      <c r="O154" s="440"/>
      <c r="P154" s="443">
        <f>O228</f>
        <v>0</v>
      </c>
      <c r="Q154" s="443"/>
      <c r="R154" s="448" t="str">
        <f>IF(P154=0,"",ROUNDUP(P154,2))</f>
        <v/>
      </c>
      <c r="S154" s="440"/>
      <c r="T154" s="449" t="str">
        <f t="shared" si="7"/>
        <v/>
      </c>
      <c r="U154" s="435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35"/>
      <c r="C155" s="435"/>
      <c r="D155" s="435"/>
      <c r="E155" s="435"/>
      <c r="F155" s="447"/>
      <c r="G155" s="438" t="str">
        <f t="shared" ca="1" si="5"/>
        <v/>
      </c>
      <c r="H155" s="439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40"/>
      <c r="J155" s="448" t="str">
        <f>IF(F304="","",F303+F304)</f>
        <v/>
      </c>
      <c r="K155" s="440"/>
      <c r="L155" s="449" t="str">
        <f t="shared" si="6"/>
        <v/>
      </c>
      <c r="M155" s="443"/>
      <c r="N155" s="435"/>
      <c r="O155" s="440">
        <f>N156/2</f>
        <v>0</v>
      </c>
      <c r="P155" s="443">
        <f>O230</f>
        <v>0</v>
      </c>
      <c r="Q155" s="443"/>
      <c r="R155" s="450" t="str">
        <f>IF(P155=0,"",ROUNDDOWN(P155,2))</f>
        <v/>
      </c>
      <c r="S155" s="440"/>
      <c r="T155" s="451" t="str">
        <f t="shared" si="7"/>
        <v/>
      </c>
      <c r="U155" s="435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35"/>
      <c r="C156" s="435"/>
      <c r="D156" s="435"/>
      <c r="E156" s="435"/>
      <c r="F156" s="447"/>
      <c r="G156" s="438" t="str">
        <f t="shared" ca="1" si="5"/>
        <v/>
      </c>
      <c r="H156" s="439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40"/>
      <c r="J156" s="448" t="str">
        <f>IF(F306="","",F305+F306)</f>
        <v/>
      </c>
      <c r="K156" s="440"/>
      <c r="L156" s="449" t="str">
        <f t="shared" si="6"/>
        <v/>
      </c>
      <c r="M156" s="443"/>
      <c r="N156" s="440">
        <f>F154+F155+F156</f>
        <v>0</v>
      </c>
      <c r="O156" s="440">
        <f>N156/2</f>
        <v>0</v>
      </c>
      <c r="P156" s="443">
        <f>O231</f>
        <v>0</v>
      </c>
      <c r="Q156" s="443"/>
      <c r="R156" s="448" t="str">
        <f>IF(P156=0,"",ROUNDUP(P156,2))</f>
        <v/>
      </c>
      <c r="S156" s="440"/>
      <c r="T156" s="449" t="str">
        <f t="shared" si="7"/>
        <v/>
      </c>
      <c r="U156" s="435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35"/>
      <c r="C157" s="435"/>
      <c r="D157" s="435"/>
      <c r="E157" s="435"/>
      <c r="F157" s="447"/>
      <c r="G157" s="438" t="str">
        <f t="shared" ca="1" si="5"/>
        <v/>
      </c>
      <c r="H157" s="439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40"/>
      <c r="J157" s="448" t="str">
        <f>IF(F308="","",F307+F308)</f>
        <v/>
      </c>
      <c r="K157" s="440"/>
      <c r="L157" s="449" t="str">
        <f t="shared" si="6"/>
        <v/>
      </c>
      <c r="M157" s="440"/>
      <c r="N157" s="435"/>
      <c r="O157" s="440"/>
      <c r="P157" s="443">
        <f>O233</f>
        <v>0</v>
      </c>
      <c r="Q157" s="440"/>
      <c r="R157" s="450" t="str">
        <f>IF(P157=0,"",ROUNDDOWN(P157,2))</f>
        <v/>
      </c>
      <c r="S157" s="440"/>
      <c r="T157" s="451" t="str">
        <f t="shared" si="7"/>
        <v/>
      </c>
      <c r="U157" s="435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35"/>
      <c r="C158" s="435"/>
      <c r="D158" s="435"/>
      <c r="E158" s="435"/>
      <c r="F158" s="447"/>
      <c r="G158" s="438" t="str">
        <f t="shared" ca="1" si="5"/>
        <v/>
      </c>
      <c r="H158" s="439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40"/>
      <c r="J158" s="448" t="str">
        <f>IF(F310="","",F309+F310)</f>
        <v/>
      </c>
      <c r="K158" s="440"/>
      <c r="L158" s="449" t="str">
        <f t="shared" si="6"/>
        <v/>
      </c>
      <c r="M158" s="440"/>
      <c r="N158" s="435"/>
      <c r="O158" s="440">
        <f>N159/2</f>
        <v>0</v>
      </c>
      <c r="P158" s="443">
        <f>O234</f>
        <v>0</v>
      </c>
      <c r="Q158" s="440"/>
      <c r="R158" s="448" t="str">
        <f>IF(P158=0,"",ROUNDUP(P158,2))</f>
        <v/>
      </c>
      <c r="S158" s="440"/>
      <c r="T158" s="449" t="str">
        <f t="shared" si="7"/>
        <v/>
      </c>
      <c r="U158" s="435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35"/>
      <c r="C159" s="435"/>
      <c r="D159" s="435"/>
      <c r="E159" s="435"/>
      <c r="F159" s="447"/>
      <c r="G159" s="438" t="str">
        <f t="shared" ca="1" si="5"/>
        <v/>
      </c>
      <c r="H159" s="439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40"/>
      <c r="J159" s="448" t="str">
        <f>IF(F312="","",F311+F312)</f>
        <v/>
      </c>
      <c r="K159" s="440"/>
      <c r="L159" s="449" t="str">
        <f t="shared" si="6"/>
        <v/>
      </c>
      <c r="M159" s="440"/>
      <c r="N159" s="440">
        <f>F157+F158+F159</f>
        <v>0</v>
      </c>
      <c r="O159" s="440">
        <f>N159/2</f>
        <v>0</v>
      </c>
      <c r="P159" s="443">
        <f>O236</f>
        <v>0</v>
      </c>
      <c r="Q159" s="440"/>
      <c r="R159" s="450" t="str">
        <f>IF(P159=0,"",ROUNDDOWN(P159,2))</f>
        <v/>
      </c>
      <c r="S159" s="440"/>
      <c r="T159" s="451" t="str">
        <f t="shared" si="7"/>
        <v/>
      </c>
      <c r="U159" s="435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35"/>
      <c r="C160" s="435"/>
      <c r="D160" s="435"/>
      <c r="E160" s="435"/>
      <c r="F160" s="447"/>
      <c r="G160" s="438" t="str">
        <f t="shared" ca="1" si="5"/>
        <v/>
      </c>
      <c r="H160" s="439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40"/>
      <c r="J160" s="454" t="str">
        <f>IF(F314="","",F313+F314)</f>
        <v/>
      </c>
      <c r="K160" s="440"/>
      <c r="L160" s="455" t="str">
        <f t="shared" si="6"/>
        <v/>
      </c>
      <c r="M160" s="440"/>
      <c r="N160" s="435"/>
      <c r="O160" s="440"/>
      <c r="P160" s="443">
        <f>O237</f>
        <v>0</v>
      </c>
      <c r="Q160" s="440"/>
      <c r="R160" s="448" t="str">
        <f>IF(P160=0,"",ROUNDUP(P160,2))</f>
        <v/>
      </c>
      <c r="S160" s="440"/>
      <c r="T160" s="449" t="str">
        <f t="shared" si="7"/>
        <v/>
      </c>
      <c r="U160" s="435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35"/>
      <c r="C161" s="435"/>
      <c r="D161" s="435"/>
      <c r="E161" s="435"/>
      <c r="F161" s="447"/>
      <c r="G161" s="438" t="str">
        <f t="shared" ca="1" si="5"/>
        <v/>
      </c>
      <c r="H161" s="439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40"/>
      <c r="J161" s="440"/>
      <c r="K161" s="440"/>
      <c r="L161" s="440"/>
      <c r="M161" s="440"/>
      <c r="N161" s="435"/>
      <c r="O161" s="440">
        <f>N162/2</f>
        <v>0</v>
      </c>
      <c r="P161" s="443">
        <f>O239</f>
        <v>0</v>
      </c>
      <c r="Q161" s="440"/>
      <c r="R161" s="450" t="str">
        <f>IF(P161=0,"",ROUNDDOWN(P161,2))</f>
        <v/>
      </c>
      <c r="S161" s="440"/>
      <c r="T161" s="451" t="str">
        <f t="shared" si="7"/>
        <v/>
      </c>
      <c r="U161" s="435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35"/>
      <c r="C162" s="435"/>
      <c r="D162" s="435"/>
      <c r="E162" s="435"/>
      <c r="F162" s="447"/>
      <c r="G162" s="438" t="str">
        <f t="shared" ref="G162:G225" ca="1" si="8">IF(OR(H162="", H162=H161), "", H162-H161)</f>
        <v/>
      </c>
      <c r="H162" s="439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40"/>
      <c r="J162" s="440"/>
      <c r="K162" s="440"/>
      <c r="L162" s="440"/>
      <c r="M162" s="440"/>
      <c r="N162" s="440">
        <f>F160+F161+F162</f>
        <v>0</v>
      </c>
      <c r="O162" s="440">
        <f>N162/2</f>
        <v>0</v>
      </c>
      <c r="P162" s="443">
        <f>O240</f>
        <v>0</v>
      </c>
      <c r="Q162" s="440"/>
      <c r="R162" s="448" t="str">
        <f>IF(P162=0,"",ROUNDUP(P162,2))</f>
        <v/>
      </c>
      <c r="S162" s="440"/>
      <c r="T162" s="449" t="str">
        <f t="shared" si="7"/>
        <v/>
      </c>
      <c r="U162" s="435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35"/>
      <c r="C163" s="435"/>
      <c r="D163" s="435"/>
      <c r="E163" s="435"/>
      <c r="F163" s="447"/>
      <c r="G163" s="438" t="str">
        <f t="shared" ca="1" si="8"/>
        <v/>
      </c>
      <c r="H163" s="439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40"/>
      <c r="J163" s="440"/>
      <c r="K163" s="440"/>
      <c r="L163" s="440"/>
      <c r="M163" s="440"/>
      <c r="N163" s="435"/>
      <c r="O163" s="440"/>
      <c r="P163" s="443">
        <f>O242</f>
        <v>0</v>
      </c>
      <c r="Q163" s="440"/>
      <c r="R163" s="450" t="str">
        <f>IF(P163=0,"",ROUNDDOWN(P163,2))</f>
        <v/>
      </c>
      <c r="S163" s="440"/>
      <c r="T163" s="451" t="str">
        <f t="shared" si="7"/>
        <v/>
      </c>
      <c r="U163" s="435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35"/>
      <c r="C164" s="435"/>
      <c r="D164" s="435"/>
      <c r="E164" s="435"/>
      <c r="F164" s="447"/>
      <c r="G164" s="438" t="str">
        <f t="shared" ca="1" si="8"/>
        <v/>
      </c>
      <c r="H164" s="439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40"/>
      <c r="J164" s="440"/>
      <c r="K164" s="440"/>
      <c r="L164" s="440"/>
      <c r="M164" s="440"/>
      <c r="N164" s="435"/>
      <c r="O164" s="440">
        <f>N165/2</f>
        <v>0</v>
      </c>
      <c r="P164" s="443">
        <f>O243</f>
        <v>0</v>
      </c>
      <c r="Q164" s="440"/>
      <c r="R164" s="448" t="str">
        <f>IF(P164=0,"",ROUNDUP(P164,2))</f>
        <v/>
      </c>
      <c r="S164" s="440"/>
      <c r="T164" s="449" t="str">
        <f t="shared" si="7"/>
        <v/>
      </c>
      <c r="U164" s="435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35"/>
      <c r="C165" s="435"/>
      <c r="D165" s="435"/>
      <c r="E165" s="435"/>
      <c r="F165" s="447"/>
      <c r="G165" s="438" t="str">
        <f t="shared" ca="1" si="8"/>
        <v/>
      </c>
      <c r="H165" s="439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40"/>
      <c r="J165" s="440"/>
      <c r="K165" s="440"/>
      <c r="L165" s="440"/>
      <c r="M165" s="440"/>
      <c r="N165" s="440">
        <f>F163+F164+F165</f>
        <v>0</v>
      </c>
      <c r="O165" s="440">
        <f>N165/2</f>
        <v>0</v>
      </c>
      <c r="P165" s="443">
        <f>O245</f>
        <v>0</v>
      </c>
      <c r="Q165" s="440"/>
      <c r="R165" s="450" t="str">
        <f>IF(P165=0,"",ROUNDDOWN(P165,2))</f>
        <v/>
      </c>
      <c r="S165" s="440"/>
      <c r="T165" s="451" t="str">
        <f t="shared" si="7"/>
        <v/>
      </c>
      <c r="U165" s="435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35"/>
      <c r="C166" s="435"/>
      <c r="D166" s="435"/>
      <c r="E166" s="435"/>
      <c r="F166" s="447"/>
      <c r="G166" s="438" t="str">
        <f t="shared" ca="1" si="8"/>
        <v/>
      </c>
      <c r="H166" s="439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40"/>
      <c r="J166" s="440"/>
      <c r="K166" s="440"/>
      <c r="L166" s="440"/>
      <c r="M166" s="440"/>
      <c r="N166" s="435"/>
      <c r="O166" s="440"/>
      <c r="P166" s="443">
        <f>O246</f>
        <v>0</v>
      </c>
      <c r="Q166" s="440"/>
      <c r="R166" s="448" t="str">
        <f>IF(P166=0,"",ROUNDUP(P166,2))</f>
        <v/>
      </c>
      <c r="S166" s="440"/>
      <c r="T166" s="449" t="str">
        <f t="shared" si="7"/>
        <v/>
      </c>
      <c r="U166" s="435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35"/>
      <c r="C167" s="435"/>
      <c r="D167" s="435"/>
      <c r="E167" s="435"/>
      <c r="F167" s="447"/>
      <c r="G167" s="438" t="str">
        <f t="shared" ca="1" si="8"/>
        <v/>
      </c>
      <c r="H167" s="439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40"/>
      <c r="J167" s="440"/>
      <c r="K167" s="440"/>
      <c r="L167" s="440"/>
      <c r="M167" s="440"/>
      <c r="N167" s="435"/>
      <c r="O167" s="440">
        <f>N168/2</f>
        <v>0</v>
      </c>
      <c r="P167" s="443">
        <f>O248</f>
        <v>0</v>
      </c>
      <c r="Q167" s="440"/>
      <c r="R167" s="450" t="str">
        <f>IF(P167=0,"",ROUNDDOWN(P167,2))</f>
        <v/>
      </c>
      <c r="S167" s="440"/>
      <c r="T167" s="451" t="str">
        <f t="shared" si="7"/>
        <v/>
      </c>
      <c r="U167" s="435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35"/>
      <c r="C168" s="435"/>
      <c r="D168" s="435"/>
      <c r="E168" s="435"/>
      <c r="F168" s="447"/>
      <c r="G168" s="438" t="str">
        <f t="shared" ca="1" si="8"/>
        <v/>
      </c>
      <c r="H168" s="439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40"/>
      <c r="J168" s="440"/>
      <c r="K168" s="440"/>
      <c r="L168" s="440"/>
      <c r="M168" s="440"/>
      <c r="N168" s="440">
        <f>F166+F167+F168</f>
        <v>0</v>
      </c>
      <c r="O168" s="440">
        <f>N168/2</f>
        <v>0</v>
      </c>
      <c r="P168" s="443">
        <f>O249</f>
        <v>0</v>
      </c>
      <c r="Q168" s="440"/>
      <c r="R168" s="448" t="str">
        <f>IF(P168=0,"",ROUNDUP(P168,2))</f>
        <v/>
      </c>
      <c r="S168" s="440"/>
      <c r="T168" s="449" t="str">
        <f t="shared" si="7"/>
        <v/>
      </c>
      <c r="U168" s="435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35"/>
      <c r="C169" s="435"/>
      <c r="D169" s="435"/>
      <c r="E169" s="435"/>
      <c r="F169" s="447"/>
      <c r="G169" s="438" t="str">
        <f t="shared" ca="1" si="8"/>
        <v/>
      </c>
      <c r="H169" s="439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40"/>
      <c r="J169" s="440"/>
      <c r="K169" s="440"/>
      <c r="L169" s="440"/>
      <c r="M169" s="440"/>
      <c r="N169" s="435"/>
      <c r="O169" s="440"/>
      <c r="P169" s="443">
        <f>O251</f>
        <v>0</v>
      </c>
      <c r="Q169" s="440"/>
      <c r="R169" s="450" t="str">
        <f>IF(P169=0,"",ROUNDDOWN(P169,2))</f>
        <v/>
      </c>
      <c r="S169" s="440"/>
      <c r="T169" s="451" t="str">
        <f t="shared" si="7"/>
        <v/>
      </c>
      <c r="U169" s="435"/>
    </row>
    <row r="170" spans="2:31" x14ac:dyDescent="0.3">
      <c r="B170" s="435"/>
      <c r="C170" s="435"/>
      <c r="D170" s="435"/>
      <c r="E170" s="435"/>
      <c r="F170" s="447"/>
      <c r="G170" s="438" t="str">
        <f t="shared" ca="1" si="8"/>
        <v/>
      </c>
      <c r="H170" s="439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40"/>
      <c r="J170" s="440"/>
      <c r="K170" s="440"/>
      <c r="L170" s="440"/>
      <c r="M170" s="440"/>
      <c r="N170" s="435"/>
      <c r="O170" s="440">
        <f>N171/2</f>
        <v>0</v>
      </c>
      <c r="P170" s="443">
        <f>O252</f>
        <v>0</v>
      </c>
      <c r="Q170" s="440"/>
      <c r="R170" s="448" t="str">
        <f>IF(P170=0,"",ROUNDUP(P170,2))</f>
        <v/>
      </c>
      <c r="S170" s="440"/>
      <c r="T170" s="449" t="str">
        <f t="shared" si="7"/>
        <v/>
      </c>
      <c r="U170" s="435"/>
    </row>
    <row r="171" spans="2:31" x14ac:dyDescent="0.3">
      <c r="B171" s="435"/>
      <c r="C171" s="435"/>
      <c r="D171" s="435"/>
      <c r="E171" s="435"/>
      <c r="F171" s="447"/>
      <c r="G171" s="438" t="str">
        <f t="shared" ca="1" si="8"/>
        <v/>
      </c>
      <c r="H171" s="439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40"/>
      <c r="J171" s="440"/>
      <c r="K171" s="440"/>
      <c r="L171" s="440"/>
      <c r="M171" s="440"/>
      <c r="N171" s="440">
        <f>F169+F170+F171</f>
        <v>0</v>
      </c>
      <c r="O171" s="440">
        <f>N171/2</f>
        <v>0</v>
      </c>
      <c r="P171" s="443">
        <f>O254</f>
        <v>0</v>
      </c>
      <c r="Q171" s="440"/>
      <c r="R171" s="450" t="str">
        <f>IF(P171=0,"",ROUNDDOWN(P171,2))</f>
        <v/>
      </c>
      <c r="S171" s="440"/>
      <c r="T171" s="451" t="str">
        <f t="shared" si="7"/>
        <v/>
      </c>
      <c r="U171" s="435"/>
    </row>
    <row r="172" spans="2:31" x14ac:dyDescent="0.3">
      <c r="B172" s="435"/>
      <c r="C172" s="435"/>
      <c r="D172" s="435"/>
      <c r="E172" s="435"/>
      <c r="F172" s="447"/>
      <c r="G172" s="438" t="str">
        <f t="shared" ca="1" si="8"/>
        <v/>
      </c>
      <c r="H172" s="439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40"/>
      <c r="J172" s="440"/>
      <c r="K172" s="440"/>
      <c r="L172" s="440"/>
      <c r="M172" s="440"/>
      <c r="N172" s="435"/>
      <c r="O172" s="440"/>
      <c r="P172" s="443">
        <f>O255</f>
        <v>0</v>
      </c>
      <c r="Q172" s="440"/>
      <c r="R172" s="448" t="str">
        <f>IF(P172=0,"",ROUNDUP(P172,2))</f>
        <v/>
      </c>
      <c r="S172" s="440"/>
      <c r="T172" s="449" t="str">
        <f t="shared" si="7"/>
        <v/>
      </c>
      <c r="U172" s="435"/>
    </row>
    <row r="173" spans="2:31" x14ac:dyDescent="0.3">
      <c r="B173" s="435"/>
      <c r="C173" s="435"/>
      <c r="D173" s="435"/>
      <c r="E173" s="435"/>
      <c r="F173" s="447"/>
      <c r="G173" s="438" t="str">
        <f t="shared" ca="1" si="8"/>
        <v/>
      </c>
      <c r="H173" s="439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40"/>
      <c r="J173" s="440"/>
      <c r="K173" s="440"/>
      <c r="L173" s="440"/>
      <c r="M173" s="440"/>
      <c r="N173" s="435"/>
      <c r="O173" s="440">
        <f>N174/2</f>
        <v>0</v>
      </c>
      <c r="P173" s="443">
        <f>O257</f>
        <v>0</v>
      </c>
      <c r="Q173" s="440"/>
      <c r="R173" s="450" t="str">
        <f>IF(P173=0,"",ROUNDDOWN(P173,2))</f>
        <v/>
      </c>
      <c r="S173" s="440"/>
      <c r="T173" s="451" t="str">
        <f t="shared" si="7"/>
        <v/>
      </c>
      <c r="U173" s="435"/>
    </row>
    <row r="174" spans="2:31" x14ac:dyDescent="0.3">
      <c r="B174" s="435"/>
      <c r="C174" s="435"/>
      <c r="D174" s="435"/>
      <c r="E174" s="435"/>
      <c r="F174" s="447"/>
      <c r="G174" s="438" t="str">
        <f t="shared" ca="1" si="8"/>
        <v/>
      </c>
      <c r="H174" s="439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40"/>
      <c r="J174" s="440"/>
      <c r="K174" s="440"/>
      <c r="L174" s="440"/>
      <c r="M174" s="440"/>
      <c r="N174" s="440">
        <f>F172+F173+F174</f>
        <v>0</v>
      </c>
      <c r="O174" s="440">
        <f>N174/2</f>
        <v>0</v>
      </c>
      <c r="P174" s="443">
        <f>O258</f>
        <v>0</v>
      </c>
      <c r="Q174" s="440"/>
      <c r="R174" s="448" t="str">
        <f>IF(P174=0,"",ROUNDUP(P174,2))</f>
        <v/>
      </c>
      <c r="S174" s="440"/>
      <c r="T174" s="449" t="str">
        <f t="shared" si="7"/>
        <v/>
      </c>
      <c r="U174" s="435"/>
    </row>
    <row r="175" spans="2:31" x14ac:dyDescent="0.3">
      <c r="B175" s="435"/>
      <c r="C175" s="435"/>
      <c r="D175" s="435"/>
      <c r="E175" s="435"/>
      <c r="F175" s="447"/>
      <c r="G175" s="438" t="str">
        <f t="shared" ca="1" si="8"/>
        <v/>
      </c>
      <c r="H175" s="439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40"/>
      <c r="J175" s="440"/>
      <c r="K175" s="440"/>
      <c r="L175" s="440"/>
      <c r="M175" s="440"/>
      <c r="N175" s="435"/>
      <c r="O175" s="440"/>
      <c r="P175" s="443">
        <f>O260</f>
        <v>0</v>
      </c>
      <c r="Q175" s="440"/>
      <c r="R175" s="450" t="str">
        <f>IF(P175=0,"",ROUNDDOWN(P175,2))</f>
        <v/>
      </c>
      <c r="S175" s="440"/>
      <c r="T175" s="451" t="str">
        <f t="shared" si="7"/>
        <v/>
      </c>
      <c r="U175" s="435"/>
    </row>
    <row r="176" spans="2:31" x14ac:dyDescent="0.3">
      <c r="B176" s="435"/>
      <c r="C176" s="435"/>
      <c r="D176" s="435"/>
      <c r="E176" s="435"/>
      <c r="F176" s="447"/>
      <c r="G176" s="438" t="str">
        <f t="shared" ca="1" si="8"/>
        <v/>
      </c>
      <c r="H176" s="439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40"/>
      <c r="J176" s="440"/>
      <c r="K176" s="440"/>
      <c r="L176" s="440"/>
      <c r="M176" s="440"/>
      <c r="N176" s="435"/>
      <c r="O176" s="440">
        <f>N177/2</f>
        <v>0</v>
      </c>
      <c r="P176" s="443">
        <f>O261</f>
        <v>0</v>
      </c>
      <c r="Q176" s="440"/>
      <c r="R176" s="448" t="str">
        <f>IF(P176=0,"",ROUNDUP(P176,2))</f>
        <v/>
      </c>
      <c r="S176" s="440"/>
      <c r="T176" s="449" t="str">
        <f t="shared" si="7"/>
        <v/>
      </c>
      <c r="U176" s="435"/>
    </row>
    <row r="177" spans="2:21" x14ac:dyDescent="0.3">
      <c r="B177" s="435"/>
      <c r="C177" s="435"/>
      <c r="D177" s="435"/>
      <c r="E177" s="435"/>
      <c r="F177" s="447"/>
      <c r="G177" s="438" t="str">
        <f t="shared" ca="1" si="8"/>
        <v/>
      </c>
      <c r="H177" s="439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40"/>
      <c r="J177" s="440"/>
      <c r="K177" s="440"/>
      <c r="L177" s="440"/>
      <c r="M177" s="440"/>
      <c r="N177" s="440">
        <f>F175+F176+F177</f>
        <v>0</v>
      </c>
      <c r="O177" s="440">
        <f>N177/2</f>
        <v>0</v>
      </c>
      <c r="P177" s="443">
        <f>O263</f>
        <v>0</v>
      </c>
      <c r="Q177" s="440"/>
      <c r="R177" s="450" t="str">
        <f>IF(P177=0,"",ROUNDDOWN(P177,2))</f>
        <v/>
      </c>
      <c r="S177" s="440"/>
      <c r="T177" s="451" t="str">
        <f t="shared" si="7"/>
        <v/>
      </c>
      <c r="U177" s="435"/>
    </row>
    <row r="178" spans="2:21" x14ac:dyDescent="0.3">
      <c r="B178" s="435"/>
      <c r="C178" s="435"/>
      <c r="D178" s="435"/>
      <c r="E178" s="435"/>
      <c r="F178" s="447"/>
      <c r="G178" s="438" t="str">
        <f t="shared" ca="1" si="8"/>
        <v/>
      </c>
      <c r="H178" s="439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40"/>
      <c r="J178" s="440"/>
      <c r="K178" s="440"/>
      <c r="L178" s="440"/>
      <c r="M178" s="440"/>
      <c r="N178" s="435"/>
      <c r="O178" s="440"/>
      <c r="P178" s="443">
        <f>O264</f>
        <v>0</v>
      </c>
      <c r="Q178" s="440"/>
      <c r="R178" s="448" t="str">
        <f>IF(P178=0,"",ROUNDUP(P178,2))</f>
        <v/>
      </c>
      <c r="S178" s="440"/>
      <c r="T178" s="449" t="str">
        <f t="shared" si="7"/>
        <v/>
      </c>
      <c r="U178" s="435"/>
    </row>
    <row r="179" spans="2:21" x14ac:dyDescent="0.3">
      <c r="B179" s="435"/>
      <c r="C179" s="435"/>
      <c r="D179" s="435"/>
      <c r="E179" s="435"/>
      <c r="F179" s="447"/>
      <c r="G179" s="438" t="str">
        <f t="shared" ca="1" si="8"/>
        <v/>
      </c>
      <c r="H179" s="439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40"/>
      <c r="J179" s="440"/>
      <c r="K179" s="440"/>
      <c r="L179" s="440"/>
      <c r="M179" s="440"/>
      <c r="N179" s="435"/>
      <c r="O179" s="440">
        <f>N180/2</f>
        <v>0</v>
      </c>
      <c r="P179" s="443">
        <f>O266</f>
        <v>0</v>
      </c>
      <c r="Q179" s="440"/>
      <c r="R179" s="450" t="str">
        <f>IF(P179=0,"",ROUNDDOWN(P179,2))</f>
        <v/>
      </c>
      <c r="S179" s="440"/>
      <c r="T179" s="451" t="str">
        <f t="shared" si="7"/>
        <v/>
      </c>
      <c r="U179" s="435"/>
    </row>
    <row r="180" spans="2:21" x14ac:dyDescent="0.3">
      <c r="B180" s="435"/>
      <c r="C180" s="435"/>
      <c r="D180" s="435"/>
      <c r="E180" s="435"/>
      <c r="F180" s="447"/>
      <c r="G180" s="438" t="str">
        <f t="shared" ca="1" si="8"/>
        <v/>
      </c>
      <c r="H180" s="439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40"/>
      <c r="J180" s="440"/>
      <c r="K180" s="440"/>
      <c r="L180" s="440"/>
      <c r="M180" s="440"/>
      <c r="N180" s="440">
        <f>F178+F179+F180</f>
        <v>0</v>
      </c>
      <c r="O180" s="440">
        <f>N180/2</f>
        <v>0</v>
      </c>
      <c r="P180" s="443">
        <f>O267</f>
        <v>0</v>
      </c>
      <c r="Q180" s="440"/>
      <c r="R180" s="448" t="str">
        <f>IF(P180=0,"",ROUNDUP(P180,2))</f>
        <v/>
      </c>
      <c r="S180" s="440"/>
      <c r="T180" s="449" t="str">
        <f t="shared" si="7"/>
        <v/>
      </c>
      <c r="U180" s="435"/>
    </row>
    <row r="181" spans="2:21" x14ac:dyDescent="0.3">
      <c r="B181" s="435"/>
      <c r="C181" s="435"/>
      <c r="D181" s="435"/>
      <c r="E181" s="435"/>
      <c r="F181" s="447"/>
      <c r="G181" s="438" t="str">
        <f t="shared" ca="1" si="8"/>
        <v/>
      </c>
      <c r="H181" s="439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40"/>
      <c r="J181" s="440"/>
      <c r="K181" s="440"/>
      <c r="L181" s="440"/>
      <c r="M181" s="440"/>
      <c r="N181" s="435"/>
      <c r="O181" s="440"/>
      <c r="P181" s="443">
        <f>O269</f>
        <v>0</v>
      </c>
      <c r="Q181" s="440"/>
      <c r="R181" s="450" t="str">
        <f>IF(P181=0,"",ROUNDDOWN(P181,2))</f>
        <v/>
      </c>
      <c r="S181" s="440"/>
      <c r="T181" s="451" t="str">
        <f t="shared" si="7"/>
        <v/>
      </c>
      <c r="U181" s="435"/>
    </row>
    <row r="182" spans="2:21" x14ac:dyDescent="0.3">
      <c r="B182" s="435"/>
      <c r="C182" s="435"/>
      <c r="D182" s="435"/>
      <c r="E182" s="435"/>
      <c r="F182" s="447"/>
      <c r="G182" s="438" t="str">
        <f t="shared" ca="1" si="8"/>
        <v/>
      </c>
      <c r="H182" s="439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40"/>
      <c r="J182" s="440"/>
      <c r="K182" s="440"/>
      <c r="L182" s="440"/>
      <c r="M182" s="440"/>
      <c r="N182" s="435"/>
      <c r="O182" s="440">
        <f>N183/2</f>
        <v>0</v>
      </c>
      <c r="P182" s="443">
        <f>O270</f>
        <v>0</v>
      </c>
      <c r="Q182" s="440"/>
      <c r="R182" s="448" t="str">
        <f>IF(P182=0,"",ROUNDUP(P182,2))</f>
        <v/>
      </c>
      <c r="S182" s="440"/>
      <c r="T182" s="449" t="str">
        <f t="shared" si="7"/>
        <v/>
      </c>
      <c r="U182" s="435"/>
    </row>
    <row r="183" spans="2:21" x14ac:dyDescent="0.3">
      <c r="B183" s="435"/>
      <c r="C183" s="435"/>
      <c r="D183" s="435"/>
      <c r="E183" s="435"/>
      <c r="F183" s="447"/>
      <c r="G183" s="438" t="str">
        <f t="shared" ca="1" si="8"/>
        <v/>
      </c>
      <c r="H183" s="439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40"/>
      <c r="J183" s="440"/>
      <c r="K183" s="440"/>
      <c r="L183" s="440"/>
      <c r="M183" s="440"/>
      <c r="N183" s="440">
        <f>F181+F182+F183</f>
        <v>0</v>
      </c>
      <c r="O183" s="440">
        <f>N183/2</f>
        <v>0</v>
      </c>
      <c r="P183" s="443">
        <f>O272</f>
        <v>0</v>
      </c>
      <c r="Q183" s="440"/>
      <c r="R183" s="450" t="str">
        <f>IF(P183=0,"",ROUNDDOWN(P183,2))</f>
        <v/>
      </c>
      <c r="S183" s="440"/>
      <c r="T183" s="451" t="str">
        <f t="shared" si="7"/>
        <v/>
      </c>
      <c r="U183" s="435"/>
    </row>
    <row r="184" spans="2:21" x14ac:dyDescent="0.3">
      <c r="B184" s="435"/>
      <c r="C184" s="435"/>
      <c r="D184" s="435"/>
      <c r="E184" s="435"/>
      <c r="F184" s="447"/>
      <c r="G184" s="438" t="str">
        <f t="shared" ca="1" si="8"/>
        <v/>
      </c>
      <c r="H184" s="439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40"/>
      <c r="J184" s="440"/>
      <c r="K184" s="440"/>
      <c r="L184" s="440"/>
      <c r="M184" s="440"/>
      <c r="N184" s="435"/>
      <c r="O184" s="440"/>
      <c r="P184" s="443">
        <f>O273</f>
        <v>0</v>
      </c>
      <c r="Q184" s="440"/>
      <c r="R184" s="448" t="str">
        <f>IF(P184=0,"",ROUNDUP(P184,2))</f>
        <v/>
      </c>
      <c r="S184" s="440"/>
      <c r="T184" s="449" t="str">
        <f t="shared" si="7"/>
        <v/>
      </c>
      <c r="U184" s="435"/>
    </row>
    <row r="185" spans="2:21" x14ac:dyDescent="0.3">
      <c r="B185" s="435"/>
      <c r="C185" s="435"/>
      <c r="D185" s="435"/>
      <c r="E185" s="435"/>
      <c r="F185" s="447"/>
      <c r="G185" s="438" t="str">
        <f t="shared" ca="1" si="8"/>
        <v/>
      </c>
      <c r="H185" s="439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40"/>
      <c r="J185" s="440"/>
      <c r="K185" s="440"/>
      <c r="L185" s="440"/>
      <c r="M185" s="440"/>
      <c r="N185" s="435"/>
      <c r="O185" s="440">
        <f>N186/2</f>
        <v>0</v>
      </c>
      <c r="P185" s="443">
        <f>O275</f>
        <v>0</v>
      </c>
      <c r="Q185" s="440"/>
      <c r="R185" s="450" t="str">
        <f>IF(P185=0,"",ROUNDDOWN(P185,2))</f>
        <v/>
      </c>
      <c r="S185" s="440"/>
      <c r="T185" s="451" t="str">
        <f t="shared" si="7"/>
        <v/>
      </c>
      <c r="U185" s="435"/>
    </row>
    <row r="186" spans="2:21" x14ac:dyDescent="0.3">
      <c r="B186" s="435"/>
      <c r="C186" s="435"/>
      <c r="D186" s="435"/>
      <c r="E186" s="435"/>
      <c r="F186" s="447"/>
      <c r="G186" s="438" t="str">
        <f t="shared" ca="1" si="8"/>
        <v/>
      </c>
      <c r="H186" s="439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40"/>
      <c r="J186" s="440"/>
      <c r="K186" s="440"/>
      <c r="L186" s="440"/>
      <c r="M186" s="440"/>
      <c r="N186" s="440">
        <f>F184+F185+F186</f>
        <v>0</v>
      </c>
      <c r="O186" s="440">
        <f>N186/2</f>
        <v>0</v>
      </c>
      <c r="P186" s="443">
        <f>O276</f>
        <v>0</v>
      </c>
      <c r="Q186" s="440"/>
      <c r="R186" s="448" t="str">
        <f>IF(P186=0,"",ROUNDUP(P186,2))</f>
        <v/>
      </c>
      <c r="S186" s="440"/>
      <c r="T186" s="449" t="str">
        <f t="shared" si="7"/>
        <v/>
      </c>
      <c r="U186" s="435"/>
    </row>
    <row r="187" spans="2:21" x14ac:dyDescent="0.3">
      <c r="B187" s="435"/>
      <c r="C187" s="435"/>
      <c r="D187" s="435"/>
      <c r="E187" s="435"/>
      <c r="F187" s="447"/>
      <c r="G187" s="438" t="str">
        <f t="shared" ca="1" si="8"/>
        <v/>
      </c>
      <c r="H187" s="439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40"/>
      <c r="J187" s="440"/>
      <c r="K187" s="440"/>
      <c r="L187" s="440"/>
      <c r="M187" s="440"/>
      <c r="N187" s="435"/>
      <c r="O187" s="440"/>
      <c r="P187" s="443">
        <f>O278</f>
        <v>0</v>
      </c>
      <c r="Q187" s="440"/>
      <c r="R187" s="450" t="str">
        <f>IF(P187=0,"",ROUNDDOWN(P187,2))</f>
        <v/>
      </c>
      <c r="S187" s="440"/>
      <c r="T187" s="451" t="str">
        <f t="shared" si="7"/>
        <v/>
      </c>
      <c r="U187" s="435"/>
    </row>
    <row r="188" spans="2:21" x14ac:dyDescent="0.3">
      <c r="B188" s="435"/>
      <c r="C188" s="435"/>
      <c r="D188" s="435"/>
      <c r="E188" s="435"/>
      <c r="F188" s="447"/>
      <c r="G188" s="438" t="str">
        <f t="shared" ca="1" si="8"/>
        <v/>
      </c>
      <c r="H188" s="439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40"/>
      <c r="J188" s="440"/>
      <c r="K188" s="440"/>
      <c r="L188" s="440"/>
      <c r="M188" s="440"/>
      <c r="N188" s="435"/>
      <c r="O188" s="440">
        <f>N189/2</f>
        <v>0</v>
      </c>
      <c r="P188" s="443">
        <f>O279</f>
        <v>0</v>
      </c>
      <c r="Q188" s="440"/>
      <c r="R188" s="448" t="str">
        <f>IF(P188=0,"",ROUNDUP(P188,2))</f>
        <v/>
      </c>
      <c r="S188" s="440"/>
      <c r="T188" s="449" t="str">
        <f t="shared" si="7"/>
        <v/>
      </c>
      <c r="U188" s="435"/>
    </row>
    <row r="189" spans="2:21" x14ac:dyDescent="0.3">
      <c r="B189" s="435"/>
      <c r="C189" s="435"/>
      <c r="D189" s="435"/>
      <c r="E189" s="435"/>
      <c r="F189" s="447"/>
      <c r="G189" s="438" t="str">
        <f t="shared" ca="1" si="8"/>
        <v/>
      </c>
      <c r="H189" s="439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40"/>
      <c r="J189" s="440"/>
      <c r="K189" s="440"/>
      <c r="L189" s="440"/>
      <c r="M189" s="440"/>
      <c r="N189" s="440">
        <f>F187+F188+F189</f>
        <v>0</v>
      </c>
      <c r="O189" s="440">
        <f>N189/2</f>
        <v>0</v>
      </c>
      <c r="P189" s="443">
        <f>O281</f>
        <v>0</v>
      </c>
      <c r="Q189" s="440"/>
      <c r="R189" s="450" t="str">
        <f>IF(P189=0,"",ROUNDDOWN(P189,2))</f>
        <v/>
      </c>
      <c r="S189" s="440"/>
      <c r="T189" s="451" t="str">
        <f t="shared" si="7"/>
        <v/>
      </c>
      <c r="U189" s="435"/>
    </row>
    <row r="190" spans="2:21" x14ac:dyDescent="0.3">
      <c r="B190" s="435"/>
      <c r="C190" s="435"/>
      <c r="D190" s="435"/>
      <c r="E190" s="435"/>
      <c r="F190" s="447"/>
      <c r="G190" s="438" t="str">
        <f t="shared" ca="1" si="8"/>
        <v/>
      </c>
      <c r="H190" s="439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40"/>
      <c r="J190" s="440"/>
      <c r="K190" s="440"/>
      <c r="L190" s="440"/>
      <c r="M190" s="440"/>
      <c r="N190" s="435"/>
      <c r="O190" s="440"/>
      <c r="P190" s="443">
        <f>O282</f>
        <v>0</v>
      </c>
      <c r="Q190" s="440"/>
      <c r="R190" s="448" t="str">
        <f>IF(P190=0,"",ROUNDUP(P190,2))</f>
        <v/>
      </c>
      <c r="S190" s="440"/>
      <c r="T190" s="449" t="str">
        <f t="shared" si="7"/>
        <v/>
      </c>
      <c r="U190" s="435"/>
    </row>
    <row r="191" spans="2:21" x14ac:dyDescent="0.3">
      <c r="B191" s="435"/>
      <c r="C191" s="435"/>
      <c r="D191" s="435"/>
      <c r="E191" s="435"/>
      <c r="F191" s="447"/>
      <c r="G191" s="438" t="str">
        <f t="shared" ca="1" si="8"/>
        <v/>
      </c>
      <c r="H191" s="439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40"/>
      <c r="J191" s="440"/>
      <c r="K191" s="440"/>
      <c r="L191" s="440"/>
      <c r="M191" s="440"/>
      <c r="N191" s="435"/>
      <c r="O191" s="440">
        <f>N192/2</f>
        <v>0</v>
      </c>
      <c r="P191" s="443">
        <f>O284</f>
        <v>0</v>
      </c>
      <c r="Q191" s="440"/>
      <c r="R191" s="450" t="str">
        <f>IF(P191=0,"",ROUNDDOWN(P191,2))</f>
        <v/>
      </c>
      <c r="S191" s="440"/>
      <c r="T191" s="451" t="str">
        <f t="shared" si="7"/>
        <v/>
      </c>
      <c r="U191" s="435"/>
    </row>
    <row r="192" spans="2:21" x14ac:dyDescent="0.3">
      <c r="B192" s="435"/>
      <c r="C192" s="435"/>
      <c r="D192" s="435"/>
      <c r="E192" s="435"/>
      <c r="F192" s="447"/>
      <c r="G192" s="438" t="str">
        <f t="shared" ca="1" si="8"/>
        <v/>
      </c>
      <c r="H192" s="439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40"/>
      <c r="J192" s="440"/>
      <c r="K192" s="440"/>
      <c r="L192" s="440"/>
      <c r="M192" s="440"/>
      <c r="N192" s="440">
        <f>F190+F191+F192</f>
        <v>0</v>
      </c>
      <c r="O192" s="440">
        <f>N192/2</f>
        <v>0</v>
      </c>
      <c r="P192" s="443">
        <f>O285</f>
        <v>0</v>
      </c>
      <c r="Q192" s="440"/>
      <c r="R192" s="448" t="str">
        <f>IF(P192=0,"",ROUNDUP(P192,2))</f>
        <v/>
      </c>
      <c r="S192" s="440"/>
      <c r="T192" s="449" t="str">
        <f t="shared" si="7"/>
        <v/>
      </c>
      <c r="U192" s="435"/>
    </row>
    <row r="193" spans="2:21" x14ac:dyDescent="0.3">
      <c r="B193" s="435"/>
      <c r="C193" s="435"/>
      <c r="D193" s="435"/>
      <c r="E193" s="435"/>
      <c r="F193" s="447"/>
      <c r="G193" s="438" t="str">
        <f t="shared" ca="1" si="8"/>
        <v/>
      </c>
      <c r="H193" s="439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40"/>
      <c r="J193" s="440"/>
      <c r="K193" s="440"/>
      <c r="L193" s="440"/>
      <c r="M193" s="440"/>
      <c r="N193" s="435"/>
      <c r="O193" s="440"/>
      <c r="P193" s="443">
        <f>O287</f>
        <v>0</v>
      </c>
      <c r="Q193" s="440"/>
      <c r="R193" s="450" t="str">
        <f>IF(P193=0,"",ROUNDDOWN(P193,2))</f>
        <v/>
      </c>
      <c r="S193" s="440"/>
      <c r="T193" s="451" t="str">
        <f t="shared" si="7"/>
        <v/>
      </c>
      <c r="U193" s="435"/>
    </row>
    <row r="194" spans="2:21" x14ac:dyDescent="0.3">
      <c r="B194" s="435"/>
      <c r="C194" s="435"/>
      <c r="D194" s="435"/>
      <c r="E194" s="435"/>
      <c r="F194" s="447"/>
      <c r="G194" s="438" t="str">
        <f t="shared" ca="1" si="8"/>
        <v/>
      </c>
      <c r="H194" s="439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40"/>
      <c r="J194" s="440"/>
      <c r="K194" s="440"/>
      <c r="L194" s="440"/>
      <c r="M194" s="440"/>
      <c r="N194" s="435"/>
      <c r="O194" s="440">
        <f>N195/2</f>
        <v>0</v>
      </c>
      <c r="P194" s="443">
        <f>O288</f>
        <v>0</v>
      </c>
      <c r="Q194" s="440"/>
      <c r="R194" s="448" t="str">
        <f>IF(P194=0,"",ROUNDUP(P194,2))</f>
        <v/>
      </c>
      <c r="S194" s="440"/>
      <c r="T194" s="449" t="str">
        <f t="shared" si="7"/>
        <v/>
      </c>
      <c r="U194" s="435"/>
    </row>
    <row r="195" spans="2:21" x14ac:dyDescent="0.3">
      <c r="B195" s="435"/>
      <c r="C195" s="435"/>
      <c r="D195" s="435"/>
      <c r="E195" s="435"/>
      <c r="F195" s="447"/>
      <c r="G195" s="438" t="str">
        <f t="shared" ca="1" si="8"/>
        <v/>
      </c>
      <c r="H195" s="439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40"/>
      <c r="J195" s="440"/>
      <c r="K195" s="440"/>
      <c r="L195" s="440"/>
      <c r="M195" s="440"/>
      <c r="N195" s="440">
        <f>F193+F194+F195</f>
        <v>0</v>
      </c>
      <c r="O195" s="440">
        <f>N195/2</f>
        <v>0</v>
      </c>
      <c r="P195" s="443">
        <f>O290</f>
        <v>0</v>
      </c>
      <c r="Q195" s="440"/>
      <c r="R195" s="450" t="str">
        <f>IF(P195=0,"",ROUNDDOWN(P195,2))</f>
        <v/>
      </c>
      <c r="S195" s="440"/>
      <c r="T195" s="451" t="str">
        <f t="shared" si="7"/>
        <v/>
      </c>
      <c r="U195" s="435"/>
    </row>
    <row r="196" spans="2:21" x14ac:dyDescent="0.3">
      <c r="B196" s="435"/>
      <c r="C196" s="435"/>
      <c r="D196" s="435"/>
      <c r="E196" s="435"/>
      <c r="F196" s="447"/>
      <c r="G196" s="438" t="str">
        <f t="shared" ca="1" si="8"/>
        <v/>
      </c>
      <c r="H196" s="439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40"/>
      <c r="J196" s="440"/>
      <c r="K196" s="440"/>
      <c r="L196" s="440"/>
      <c r="M196" s="440"/>
      <c r="N196" s="435"/>
      <c r="O196" s="440"/>
      <c r="P196" s="443">
        <f>O291</f>
        <v>0</v>
      </c>
      <c r="Q196" s="440"/>
      <c r="R196" s="448" t="str">
        <f>IF(P196=0,"",ROUNDUP(P196,2))</f>
        <v/>
      </c>
      <c r="S196" s="440"/>
      <c r="T196" s="449" t="str">
        <f t="shared" si="7"/>
        <v/>
      </c>
      <c r="U196" s="435"/>
    </row>
    <row r="197" spans="2:21" x14ac:dyDescent="0.3">
      <c r="B197" s="435"/>
      <c r="C197" s="435"/>
      <c r="D197" s="435"/>
      <c r="E197" s="435"/>
      <c r="F197" s="447"/>
      <c r="G197" s="438" t="str">
        <f t="shared" ca="1" si="8"/>
        <v/>
      </c>
      <c r="H197" s="439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40"/>
      <c r="J197" s="440"/>
      <c r="K197" s="440"/>
      <c r="L197" s="440"/>
      <c r="M197" s="440"/>
      <c r="N197" s="435"/>
      <c r="O197" s="440">
        <f>N198/2</f>
        <v>0</v>
      </c>
      <c r="P197" s="443">
        <f>O293</f>
        <v>0</v>
      </c>
      <c r="Q197" s="440"/>
      <c r="R197" s="450" t="str">
        <f>IF(P197=0,"",ROUNDDOWN(P197,2))</f>
        <v/>
      </c>
      <c r="S197" s="440"/>
      <c r="T197" s="451" t="str">
        <f t="shared" si="7"/>
        <v/>
      </c>
      <c r="U197" s="435"/>
    </row>
    <row r="198" spans="2:21" x14ac:dyDescent="0.3">
      <c r="B198" s="435"/>
      <c r="C198" s="435"/>
      <c r="D198" s="435"/>
      <c r="E198" s="435"/>
      <c r="F198" s="447"/>
      <c r="G198" s="438" t="str">
        <f t="shared" ca="1" si="8"/>
        <v/>
      </c>
      <c r="H198" s="439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40"/>
      <c r="J198" s="440"/>
      <c r="K198" s="440"/>
      <c r="L198" s="440"/>
      <c r="M198" s="440"/>
      <c r="N198" s="440">
        <f>F196+F197+F198</f>
        <v>0</v>
      </c>
      <c r="O198" s="440">
        <f>N198/2</f>
        <v>0</v>
      </c>
      <c r="P198" s="443">
        <f>O294</f>
        <v>0</v>
      </c>
      <c r="Q198" s="440"/>
      <c r="R198" s="448" t="str">
        <f>IF(P198=0,"",ROUNDUP(P198,2))</f>
        <v/>
      </c>
      <c r="S198" s="440"/>
      <c r="T198" s="449" t="str">
        <f t="shared" si="7"/>
        <v/>
      </c>
      <c r="U198" s="435"/>
    </row>
    <row r="199" spans="2:21" x14ac:dyDescent="0.3">
      <c r="B199" s="435"/>
      <c r="C199" s="435"/>
      <c r="D199" s="435"/>
      <c r="E199" s="435"/>
      <c r="F199" s="447"/>
      <c r="G199" s="438" t="str">
        <f t="shared" ca="1" si="8"/>
        <v/>
      </c>
      <c r="H199" s="439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40"/>
      <c r="J199" s="440"/>
      <c r="K199" s="440"/>
      <c r="L199" s="440"/>
      <c r="M199" s="440"/>
      <c r="N199" s="435"/>
      <c r="O199" s="440"/>
      <c r="P199" s="443">
        <f>O296</f>
        <v>0</v>
      </c>
      <c r="Q199" s="440"/>
      <c r="R199" s="450" t="str">
        <f>IF(P199=0,"",ROUNDDOWN(P199,2))</f>
        <v/>
      </c>
      <c r="S199" s="440"/>
      <c r="T199" s="451" t="str">
        <f t="shared" si="7"/>
        <v/>
      </c>
      <c r="U199" s="435"/>
    </row>
    <row r="200" spans="2:21" x14ac:dyDescent="0.3">
      <c r="B200" s="435"/>
      <c r="C200" s="435"/>
      <c r="D200" s="435"/>
      <c r="E200" s="435"/>
      <c r="F200" s="447"/>
      <c r="G200" s="438" t="str">
        <f t="shared" ca="1" si="8"/>
        <v/>
      </c>
      <c r="H200" s="439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40"/>
      <c r="J200" s="440"/>
      <c r="K200" s="440"/>
      <c r="L200" s="440"/>
      <c r="M200" s="440"/>
      <c r="N200" s="435"/>
      <c r="O200" s="440">
        <f>N201/2</f>
        <v>0</v>
      </c>
      <c r="P200" s="443">
        <f>O297</f>
        <v>0</v>
      </c>
      <c r="Q200" s="440"/>
      <c r="R200" s="448" t="str">
        <f>IF(P200=0,"",ROUNDUP(P200,2))</f>
        <v/>
      </c>
      <c r="S200" s="440"/>
      <c r="T200" s="449" t="str">
        <f t="shared" si="7"/>
        <v/>
      </c>
      <c r="U200" s="435"/>
    </row>
    <row r="201" spans="2:21" x14ac:dyDescent="0.3">
      <c r="B201" s="435"/>
      <c r="C201" s="435"/>
      <c r="D201" s="435"/>
      <c r="E201" s="435"/>
      <c r="F201" s="447"/>
      <c r="G201" s="438" t="str">
        <f t="shared" ca="1" si="8"/>
        <v/>
      </c>
      <c r="H201" s="439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40"/>
      <c r="J201" s="440"/>
      <c r="K201" s="440"/>
      <c r="L201" s="440"/>
      <c r="M201" s="440"/>
      <c r="N201" s="440">
        <f>F199+F200+F201</f>
        <v>0</v>
      </c>
      <c r="O201" s="440">
        <f>N201/2</f>
        <v>0</v>
      </c>
      <c r="P201" s="443">
        <f>O299</f>
        <v>0</v>
      </c>
      <c r="Q201" s="440"/>
      <c r="R201" s="450" t="str">
        <f>IF(P201=0,"",ROUNDDOWN(P201,2))</f>
        <v/>
      </c>
      <c r="S201" s="440"/>
      <c r="T201" s="451" t="str">
        <f t="shared" si="7"/>
        <v/>
      </c>
      <c r="U201" s="435"/>
    </row>
    <row r="202" spans="2:21" x14ac:dyDescent="0.3">
      <c r="B202" s="435"/>
      <c r="C202" s="435"/>
      <c r="D202" s="435"/>
      <c r="E202" s="435"/>
      <c r="F202" s="447"/>
      <c r="G202" s="438" t="str">
        <f t="shared" ca="1" si="8"/>
        <v/>
      </c>
      <c r="H202" s="439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40"/>
      <c r="J202" s="440"/>
      <c r="K202" s="440"/>
      <c r="L202" s="440"/>
      <c r="M202" s="440"/>
      <c r="N202" s="435"/>
      <c r="O202" s="440"/>
      <c r="P202" s="443">
        <f>O300</f>
        <v>0</v>
      </c>
      <c r="Q202" s="440"/>
      <c r="R202" s="448" t="str">
        <f>IF(P202=0,"",ROUNDUP(P202,2))</f>
        <v/>
      </c>
      <c r="S202" s="440"/>
      <c r="T202" s="449" t="str">
        <f t="shared" si="7"/>
        <v/>
      </c>
      <c r="U202" s="435"/>
    </row>
    <row r="203" spans="2:21" x14ac:dyDescent="0.3">
      <c r="B203" s="435"/>
      <c r="C203" s="435"/>
      <c r="D203" s="435"/>
      <c r="E203" s="435"/>
      <c r="F203" s="447"/>
      <c r="G203" s="438" t="str">
        <f t="shared" ca="1" si="8"/>
        <v/>
      </c>
      <c r="H203" s="439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40"/>
      <c r="J203" s="440"/>
      <c r="K203" s="440"/>
      <c r="L203" s="440"/>
      <c r="M203" s="440"/>
      <c r="N203" s="435"/>
      <c r="O203" s="440">
        <f>N204/2</f>
        <v>0</v>
      </c>
      <c r="P203" s="443">
        <f>O302</f>
        <v>0</v>
      </c>
      <c r="Q203" s="440"/>
      <c r="R203" s="450" t="str">
        <f>IF(P203=0,"",ROUNDDOWN(P203,2))</f>
        <v/>
      </c>
      <c r="S203" s="440"/>
      <c r="T203" s="451" t="str">
        <f t="shared" ref="T203:T212" si="9">IF(R203="","",T202+R203)</f>
        <v/>
      </c>
      <c r="U203" s="435"/>
    </row>
    <row r="204" spans="2:21" x14ac:dyDescent="0.3">
      <c r="B204" s="435"/>
      <c r="C204" s="435"/>
      <c r="D204" s="435"/>
      <c r="E204" s="435"/>
      <c r="F204" s="447"/>
      <c r="G204" s="438" t="str">
        <f t="shared" ca="1" si="8"/>
        <v/>
      </c>
      <c r="H204" s="439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40"/>
      <c r="J204" s="440"/>
      <c r="K204" s="440"/>
      <c r="L204" s="440"/>
      <c r="M204" s="440"/>
      <c r="N204" s="440">
        <f>F202+F203+F204</f>
        <v>0</v>
      </c>
      <c r="O204" s="440">
        <f>N204/2</f>
        <v>0</v>
      </c>
      <c r="P204" s="443">
        <f>O303</f>
        <v>0</v>
      </c>
      <c r="Q204" s="440"/>
      <c r="R204" s="448" t="str">
        <f>IF(P204=0,"",ROUNDUP(P204,2))</f>
        <v/>
      </c>
      <c r="S204" s="440"/>
      <c r="T204" s="449" t="str">
        <f t="shared" si="9"/>
        <v/>
      </c>
      <c r="U204" s="435"/>
    </row>
    <row r="205" spans="2:21" x14ac:dyDescent="0.3">
      <c r="B205" s="435"/>
      <c r="C205" s="435"/>
      <c r="D205" s="435"/>
      <c r="E205" s="435"/>
      <c r="F205" s="447"/>
      <c r="G205" s="438" t="str">
        <f t="shared" ca="1" si="8"/>
        <v/>
      </c>
      <c r="H205" s="439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40"/>
      <c r="J205" s="440"/>
      <c r="K205" s="440"/>
      <c r="L205" s="440"/>
      <c r="M205" s="440"/>
      <c r="N205" s="435"/>
      <c r="O205" s="440"/>
      <c r="P205" s="443">
        <f>O305</f>
        <v>0</v>
      </c>
      <c r="Q205" s="440"/>
      <c r="R205" s="450" t="str">
        <f>IF(P205=0,"",ROUNDDOWN(P205,2))</f>
        <v/>
      </c>
      <c r="S205" s="440"/>
      <c r="T205" s="451" t="str">
        <f t="shared" si="9"/>
        <v/>
      </c>
      <c r="U205" s="435"/>
    </row>
    <row r="206" spans="2:21" x14ac:dyDescent="0.3">
      <c r="B206" s="435"/>
      <c r="C206" s="435"/>
      <c r="D206" s="435"/>
      <c r="E206" s="435"/>
      <c r="F206" s="447"/>
      <c r="G206" s="438" t="str">
        <f t="shared" ca="1" si="8"/>
        <v/>
      </c>
      <c r="H206" s="439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40"/>
      <c r="J206" s="440"/>
      <c r="K206" s="440"/>
      <c r="L206" s="440"/>
      <c r="M206" s="440"/>
      <c r="N206" s="435"/>
      <c r="O206" s="440">
        <f>N207/2</f>
        <v>0</v>
      </c>
      <c r="P206" s="443">
        <f>O306</f>
        <v>0</v>
      </c>
      <c r="Q206" s="440"/>
      <c r="R206" s="448" t="str">
        <f>IF(P206=0,"",ROUNDUP(P206,2))</f>
        <v/>
      </c>
      <c r="S206" s="440"/>
      <c r="T206" s="449" t="str">
        <f t="shared" si="9"/>
        <v/>
      </c>
      <c r="U206" s="435"/>
    </row>
    <row r="207" spans="2:21" x14ac:dyDescent="0.3">
      <c r="B207" s="435"/>
      <c r="C207" s="435"/>
      <c r="D207" s="435"/>
      <c r="E207" s="435"/>
      <c r="F207" s="447"/>
      <c r="G207" s="438" t="str">
        <f t="shared" ca="1" si="8"/>
        <v/>
      </c>
      <c r="H207" s="439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40"/>
      <c r="J207" s="440"/>
      <c r="K207" s="440"/>
      <c r="L207" s="440"/>
      <c r="M207" s="440"/>
      <c r="N207" s="440">
        <f>F205+F206+F207</f>
        <v>0</v>
      </c>
      <c r="O207" s="440">
        <f>N207/2</f>
        <v>0</v>
      </c>
      <c r="P207" s="443">
        <f>O308</f>
        <v>0</v>
      </c>
      <c r="Q207" s="440"/>
      <c r="R207" s="450" t="str">
        <f>IF(P207=0,"",ROUNDDOWN(P207,2))</f>
        <v/>
      </c>
      <c r="S207" s="440"/>
      <c r="T207" s="451" t="str">
        <f t="shared" si="9"/>
        <v/>
      </c>
      <c r="U207" s="435"/>
    </row>
    <row r="208" spans="2:21" x14ac:dyDescent="0.3">
      <c r="B208" s="435"/>
      <c r="C208" s="435"/>
      <c r="D208" s="435"/>
      <c r="E208" s="435"/>
      <c r="F208" s="447"/>
      <c r="G208" s="438" t="str">
        <f t="shared" ca="1" si="8"/>
        <v/>
      </c>
      <c r="H208" s="439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40"/>
      <c r="J208" s="440"/>
      <c r="K208" s="440"/>
      <c r="L208" s="440"/>
      <c r="M208" s="440"/>
      <c r="N208" s="435"/>
      <c r="O208" s="440"/>
      <c r="P208" s="443">
        <f>O309</f>
        <v>0</v>
      </c>
      <c r="Q208" s="440"/>
      <c r="R208" s="448" t="str">
        <f>IF(P208=0,"",ROUNDUP(P208,2))</f>
        <v/>
      </c>
      <c r="S208" s="440"/>
      <c r="T208" s="449" t="str">
        <f t="shared" si="9"/>
        <v/>
      </c>
      <c r="U208" s="435"/>
    </row>
    <row r="209" spans="2:21" x14ac:dyDescent="0.3">
      <c r="B209" s="435"/>
      <c r="C209" s="435"/>
      <c r="D209" s="435"/>
      <c r="E209" s="435"/>
      <c r="F209" s="447"/>
      <c r="G209" s="438" t="str">
        <f t="shared" ca="1" si="8"/>
        <v/>
      </c>
      <c r="H209" s="439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40"/>
      <c r="J209" s="440"/>
      <c r="K209" s="440"/>
      <c r="L209" s="440"/>
      <c r="M209" s="440"/>
      <c r="N209" s="435"/>
      <c r="O209" s="440">
        <f>N210/2</f>
        <v>0</v>
      </c>
      <c r="P209" s="443">
        <f>O311</f>
        <v>0</v>
      </c>
      <c r="Q209" s="440"/>
      <c r="R209" s="450" t="str">
        <f>IF(P209=0,"",ROUNDDOWN(P209,2))</f>
        <v/>
      </c>
      <c r="S209" s="440"/>
      <c r="T209" s="451" t="str">
        <f t="shared" si="9"/>
        <v/>
      </c>
      <c r="U209" s="435"/>
    </row>
    <row r="210" spans="2:21" x14ac:dyDescent="0.3">
      <c r="B210" s="435"/>
      <c r="C210" s="435"/>
      <c r="D210" s="435"/>
      <c r="E210" s="435"/>
      <c r="F210" s="447"/>
      <c r="G210" s="438" t="str">
        <f t="shared" ca="1" si="8"/>
        <v/>
      </c>
      <c r="H210" s="439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40"/>
      <c r="J210" s="440"/>
      <c r="K210" s="440"/>
      <c r="L210" s="440"/>
      <c r="M210" s="440"/>
      <c r="N210" s="440">
        <f>F208+F209+F210</f>
        <v>0</v>
      </c>
      <c r="O210" s="440">
        <f>N210/2</f>
        <v>0</v>
      </c>
      <c r="P210" s="443">
        <f>O312</f>
        <v>0</v>
      </c>
      <c r="Q210" s="440"/>
      <c r="R210" s="448" t="str">
        <f>IF(P210=0,"",ROUNDUP(P210,2))</f>
        <v/>
      </c>
      <c r="S210" s="440"/>
      <c r="T210" s="449" t="str">
        <f t="shared" si="9"/>
        <v/>
      </c>
      <c r="U210" s="435"/>
    </row>
    <row r="211" spans="2:21" x14ac:dyDescent="0.3">
      <c r="B211" s="435"/>
      <c r="C211" s="435"/>
      <c r="D211" s="435"/>
      <c r="E211" s="435"/>
      <c r="F211" s="447"/>
      <c r="G211" s="438" t="str">
        <f t="shared" ca="1" si="8"/>
        <v/>
      </c>
      <c r="H211" s="439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40"/>
      <c r="J211" s="440"/>
      <c r="K211" s="440"/>
      <c r="L211" s="440"/>
      <c r="M211" s="440"/>
      <c r="N211" s="435"/>
      <c r="O211" s="440"/>
      <c r="P211" s="443">
        <f>O314</f>
        <v>0</v>
      </c>
      <c r="Q211" s="440"/>
      <c r="R211" s="450" t="str">
        <f>IF(P211=0,"",ROUNDDOWN(P211,2))</f>
        <v/>
      </c>
      <c r="S211" s="440"/>
      <c r="T211" s="451" t="str">
        <f t="shared" si="9"/>
        <v/>
      </c>
      <c r="U211" s="435"/>
    </row>
    <row r="212" spans="2:21" x14ac:dyDescent="0.3">
      <c r="B212" s="435"/>
      <c r="C212" s="435"/>
      <c r="D212" s="435"/>
      <c r="E212" s="435"/>
      <c r="F212" s="447"/>
      <c r="G212" s="438" t="str">
        <f t="shared" ca="1" si="8"/>
        <v/>
      </c>
      <c r="H212" s="439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40"/>
      <c r="J212" s="440"/>
      <c r="K212" s="440"/>
      <c r="L212" s="440"/>
      <c r="M212" s="440"/>
      <c r="N212" s="435"/>
      <c r="O212" s="440">
        <f>N213/2</f>
        <v>0</v>
      </c>
      <c r="P212" s="443">
        <f>O315</f>
        <v>0</v>
      </c>
      <c r="Q212" s="440"/>
      <c r="R212" s="448" t="str">
        <f>IF(P212=0,"",ROUNDUP(P212,2))</f>
        <v/>
      </c>
      <c r="S212" s="440"/>
      <c r="T212" s="449" t="str">
        <f t="shared" si="9"/>
        <v/>
      </c>
      <c r="U212" s="435"/>
    </row>
    <row r="213" spans="2:21" x14ac:dyDescent="0.3">
      <c r="B213" s="435"/>
      <c r="C213" s="435"/>
      <c r="D213" s="435"/>
      <c r="E213" s="435"/>
      <c r="F213" s="447"/>
      <c r="G213" s="438" t="str">
        <f t="shared" ca="1" si="8"/>
        <v/>
      </c>
      <c r="H213" s="439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40"/>
      <c r="J213" s="440"/>
      <c r="K213" s="440"/>
      <c r="L213" s="440"/>
      <c r="M213" s="435"/>
      <c r="N213" s="440">
        <f>F211+F212+F213</f>
        <v>0</v>
      </c>
      <c r="O213" s="440">
        <f>N213/2</f>
        <v>0</v>
      </c>
      <c r="P213" s="443"/>
      <c r="Q213" s="435"/>
      <c r="R213" s="440"/>
      <c r="S213" s="440"/>
      <c r="T213" s="435"/>
      <c r="U213" s="435"/>
    </row>
    <row r="214" spans="2:21" x14ac:dyDescent="0.3">
      <c r="B214" s="435"/>
      <c r="C214" s="435"/>
      <c r="D214" s="435"/>
      <c r="E214" s="435"/>
      <c r="F214" s="447"/>
      <c r="G214" s="438" t="str">
        <f t="shared" ca="1" si="8"/>
        <v/>
      </c>
      <c r="H214" s="439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40"/>
      <c r="J214" s="440"/>
      <c r="K214" s="440"/>
      <c r="L214" s="440"/>
      <c r="M214" s="435"/>
      <c r="N214" s="435"/>
      <c r="O214" s="440"/>
      <c r="P214" s="443"/>
      <c r="Q214" s="435"/>
      <c r="R214" s="440"/>
      <c r="S214" s="440"/>
      <c r="T214" s="435"/>
      <c r="U214" s="435"/>
    </row>
    <row r="215" spans="2:21" x14ac:dyDescent="0.3">
      <c r="B215" s="435"/>
      <c r="C215" s="435"/>
      <c r="D215" s="435"/>
      <c r="E215" s="435"/>
      <c r="F215" s="447"/>
      <c r="G215" s="438" t="str">
        <f t="shared" ca="1" si="8"/>
        <v/>
      </c>
      <c r="H215" s="439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40"/>
      <c r="J215" s="440"/>
      <c r="K215" s="440"/>
      <c r="L215" s="440"/>
      <c r="M215" s="435"/>
      <c r="N215" s="435"/>
      <c r="O215" s="440">
        <f>N216/2</f>
        <v>0</v>
      </c>
      <c r="P215" s="443"/>
      <c r="Q215" s="435"/>
      <c r="R215" s="440"/>
      <c r="S215" s="440"/>
      <c r="T215" s="435"/>
      <c r="U215" s="435"/>
    </row>
    <row r="216" spans="2:21" x14ac:dyDescent="0.3">
      <c r="B216" s="435"/>
      <c r="C216" s="435"/>
      <c r="D216" s="435"/>
      <c r="E216" s="435"/>
      <c r="F216" s="447"/>
      <c r="G216" s="438" t="str">
        <f t="shared" ca="1" si="8"/>
        <v/>
      </c>
      <c r="H216" s="439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40"/>
      <c r="J216" s="440"/>
      <c r="K216" s="440"/>
      <c r="L216" s="440"/>
      <c r="M216" s="435"/>
      <c r="N216" s="440">
        <f>F214+F215+F216</f>
        <v>0</v>
      </c>
      <c r="O216" s="440">
        <f>N216/2</f>
        <v>0</v>
      </c>
      <c r="P216" s="443"/>
      <c r="Q216" s="435"/>
      <c r="R216" s="440"/>
      <c r="S216" s="440"/>
      <c r="T216" s="435"/>
      <c r="U216" s="435"/>
    </row>
    <row r="217" spans="2:21" x14ac:dyDescent="0.3">
      <c r="B217" s="435"/>
      <c r="C217" s="435"/>
      <c r="D217" s="435"/>
      <c r="E217" s="435"/>
      <c r="F217" s="447"/>
      <c r="G217" s="438" t="str">
        <f t="shared" ca="1" si="8"/>
        <v/>
      </c>
      <c r="H217" s="439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40"/>
      <c r="J217" s="440"/>
      <c r="K217" s="440"/>
      <c r="L217" s="440"/>
      <c r="M217" s="435"/>
      <c r="N217" s="435"/>
      <c r="O217" s="440"/>
      <c r="P217" s="443"/>
      <c r="Q217" s="435"/>
      <c r="R217" s="440"/>
      <c r="S217" s="440"/>
      <c r="T217" s="435"/>
      <c r="U217" s="435"/>
    </row>
    <row r="218" spans="2:21" x14ac:dyDescent="0.3">
      <c r="B218" s="435"/>
      <c r="C218" s="435"/>
      <c r="D218" s="435"/>
      <c r="E218" s="435"/>
      <c r="F218" s="447"/>
      <c r="G218" s="438" t="str">
        <f t="shared" ca="1" si="8"/>
        <v/>
      </c>
      <c r="H218" s="439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40"/>
      <c r="J218" s="435"/>
      <c r="K218" s="440"/>
      <c r="L218" s="440"/>
      <c r="M218" s="435"/>
      <c r="N218" s="435"/>
      <c r="O218" s="440">
        <f>N219/2</f>
        <v>0</v>
      </c>
      <c r="P218" s="443"/>
      <c r="Q218" s="435"/>
      <c r="R218" s="440"/>
      <c r="S218" s="440"/>
      <c r="T218" s="435"/>
      <c r="U218" s="435"/>
    </row>
    <row r="219" spans="2:21" x14ac:dyDescent="0.3">
      <c r="B219" s="435"/>
      <c r="C219" s="435"/>
      <c r="D219" s="435"/>
      <c r="E219" s="435"/>
      <c r="F219" s="447"/>
      <c r="G219" s="438" t="str">
        <f t="shared" ca="1" si="8"/>
        <v/>
      </c>
      <c r="H219" s="439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40"/>
      <c r="J219" s="435"/>
      <c r="K219" s="440"/>
      <c r="L219" s="440"/>
      <c r="M219" s="435"/>
      <c r="N219" s="440">
        <f>F217+F218+F219</f>
        <v>0</v>
      </c>
      <c r="O219" s="440">
        <f>N219/2</f>
        <v>0</v>
      </c>
      <c r="P219" s="443"/>
      <c r="Q219" s="435"/>
      <c r="R219" s="440"/>
      <c r="S219" s="440"/>
      <c r="T219" s="435"/>
      <c r="U219" s="435"/>
    </row>
    <row r="220" spans="2:21" x14ac:dyDescent="0.3">
      <c r="B220" s="435"/>
      <c r="C220" s="435"/>
      <c r="D220" s="435"/>
      <c r="E220" s="435"/>
      <c r="F220" s="447"/>
      <c r="G220" s="438" t="str">
        <f t="shared" ca="1" si="8"/>
        <v/>
      </c>
      <c r="H220" s="439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40"/>
      <c r="J220" s="435"/>
      <c r="K220" s="440"/>
      <c r="L220" s="440"/>
      <c r="M220" s="435"/>
      <c r="N220" s="435"/>
      <c r="O220" s="440"/>
      <c r="P220" s="443"/>
      <c r="Q220" s="435"/>
      <c r="R220" s="440"/>
      <c r="S220" s="440"/>
      <c r="T220" s="435"/>
      <c r="U220" s="435"/>
    </row>
    <row r="221" spans="2:21" x14ac:dyDescent="0.3">
      <c r="B221" s="435"/>
      <c r="C221" s="435"/>
      <c r="D221" s="435"/>
      <c r="E221" s="435"/>
      <c r="F221" s="447"/>
      <c r="G221" s="438" t="str">
        <f t="shared" ca="1" si="8"/>
        <v/>
      </c>
      <c r="H221" s="439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40"/>
      <c r="J221" s="435"/>
      <c r="K221" s="440"/>
      <c r="L221" s="440"/>
      <c r="M221" s="435"/>
      <c r="N221" s="435"/>
      <c r="O221" s="440">
        <f>N222/2</f>
        <v>0</v>
      </c>
      <c r="P221" s="443"/>
      <c r="Q221" s="435"/>
      <c r="R221" s="440"/>
      <c r="S221" s="440"/>
      <c r="T221" s="435"/>
      <c r="U221" s="435"/>
    </row>
    <row r="222" spans="2:21" x14ac:dyDescent="0.3">
      <c r="B222" s="435"/>
      <c r="C222" s="435"/>
      <c r="D222" s="435"/>
      <c r="E222" s="435"/>
      <c r="F222" s="447"/>
      <c r="G222" s="438" t="str">
        <f t="shared" ca="1" si="8"/>
        <v/>
      </c>
      <c r="H222" s="439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40"/>
      <c r="J222" s="435"/>
      <c r="K222" s="440"/>
      <c r="L222" s="440"/>
      <c r="M222" s="435"/>
      <c r="N222" s="440">
        <f>F220+F221+F222</f>
        <v>0</v>
      </c>
      <c r="O222" s="440">
        <f>N222/2</f>
        <v>0</v>
      </c>
      <c r="P222" s="443"/>
      <c r="Q222" s="435"/>
      <c r="R222" s="440"/>
      <c r="S222" s="440"/>
      <c r="T222" s="435"/>
      <c r="U222" s="435"/>
    </row>
    <row r="223" spans="2:21" x14ac:dyDescent="0.3">
      <c r="B223" s="435"/>
      <c r="C223" s="435"/>
      <c r="D223" s="435"/>
      <c r="E223" s="435"/>
      <c r="F223" s="447"/>
      <c r="G223" s="438" t="str">
        <f t="shared" ca="1" si="8"/>
        <v/>
      </c>
      <c r="H223" s="439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40"/>
      <c r="J223" s="435"/>
      <c r="K223" s="440"/>
      <c r="L223" s="440"/>
      <c r="M223" s="435"/>
      <c r="N223" s="435"/>
      <c r="O223" s="440"/>
      <c r="P223" s="443"/>
      <c r="Q223" s="435"/>
      <c r="R223" s="440"/>
      <c r="S223" s="440"/>
      <c r="T223" s="435"/>
      <c r="U223" s="435"/>
    </row>
    <row r="224" spans="2:21" x14ac:dyDescent="0.3">
      <c r="B224" s="435"/>
      <c r="C224" s="435"/>
      <c r="D224" s="435"/>
      <c r="E224" s="435"/>
      <c r="F224" s="447"/>
      <c r="G224" s="438" t="str">
        <f t="shared" ca="1" si="8"/>
        <v/>
      </c>
      <c r="H224" s="439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40"/>
      <c r="J224" s="435"/>
      <c r="K224" s="440"/>
      <c r="L224" s="440"/>
      <c r="M224" s="435"/>
      <c r="N224" s="435"/>
      <c r="O224" s="440">
        <f>N225/2</f>
        <v>0</v>
      </c>
      <c r="P224" s="443"/>
      <c r="Q224" s="435"/>
      <c r="R224" s="440"/>
      <c r="S224" s="440"/>
      <c r="T224" s="435"/>
      <c r="U224" s="435"/>
    </row>
    <row r="225" spans="2:21" x14ac:dyDescent="0.3">
      <c r="B225" s="435"/>
      <c r="C225" s="435"/>
      <c r="D225" s="435"/>
      <c r="E225" s="435"/>
      <c r="F225" s="447"/>
      <c r="G225" s="438" t="str">
        <f t="shared" ca="1" si="8"/>
        <v/>
      </c>
      <c r="H225" s="439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40"/>
      <c r="J225" s="435"/>
      <c r="K225" s="440"/>
      <c r="L225" s="440"/>
      <c r="M225" s="435"/>
      <c r="N225" s="440">
        <f>F223+F224+F225</f>
        <v>0</v>
      </c>
      <c r="O225" s="440">
        <f>N225/2</f>
        <v>0</v>
      </c>
      <c r="P225" s="443"/>
      <c r="Q225" s="435"/>
      <c r="R225" s="440"/>
      <c r="S225" s="440"/>
      <c r="T225" s="435"/>
      <c r="U225" s="435"/>
    </row>
    <row r="226" spans="2:21" x14ac:dyDescent="0.3">
      <c r="B226" s="435"/>
      <c r="C226" s="435"/>
      <c r="D226" s="435"/>
      <c r="E226" s="435"/>
      <c r="F226" s="447"/>
      <c r="G226" s="438" t="str">
        <f t="shared" ref="G226:G289" ca="1" si="10">IF(OR(H226="", H226=H225), "", H226-H225)</f>
        <v/>
      </c>
      <c r="H226" s="439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40"/>
      <c r="J226" s="435"/>
      <c r="K226" s="440"/>
      <c r="L226" s="440"/>
      <c r="M226" s="435"/>
      <c r="N226" s="435"/>
      <c r="O226" s="440"/>
      <c r="P226" s="443"/>
      <c r="Q226" s="435"/>
      <c r="R226" s="440"/>
      <c r="S226" s="440"/>
      <c r="T226" s="435"/>
      <c r="U226" s="435"/>
    </row>
    <row r="227" spans="2:21" x14ac:dyDescent="0.3">
      <c r="B227" s="435"/>
      <c r="C227" s="435"/>
      <c r="D227" s="435"/>
      <c r="E227" s="435"/>
      <c r="F227" s="447"/>
      <c r="G227" s="438" t="str">
        <f t="shared" ca="1" si="10"/>
        <v/>
      </c>
      <c r="H227" s="439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40"/>
      <c r="J227" s="435"/>
      <c r="K227" s="440"/>
      <c r="L227" s="440"/>
      <c r="M227" s="435"/>
      <c r="N227" s="435"/>
      <c r="O227" s="440">
        <f>N228/2</f>
        <v>0</v>
      </c>
      <c r="P227" s="443"/>
      <c r="Q227" s="435"/>
      <c r="R227" s="440"/>
      <c r="S227" s="440"/>
      <c r="T227" s="435"/>
      <c r="U227" s="435"/>
    </row>
    <row r="228" spans="2:21" x14ac:dyDescent="0.3">
      <c r="B228" s="435"/>
      <c r="C228" s="435"/>
      <c r="D228" s="435"/>
      <c r="E228" s="435"/>
      <c r="F228" s="447"/>
      <c r="G228" s="438" t="str">
        <f t="shared" ca="1" si="10"/>
        <v/>
      </c>
      <c r="H228" s="439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40"/>
      <c r="J228" s="435"/>
      <c r="K228" s="440"/>
      <c r="L228" s="440"/>
      <c r="M228" s="435"/>
      <c r="N228" s="440">
        <f>F226+F227+F228</f>
        <v>0</v>
      </c>
      <c r="O228" s="440">
        <f>N228/2</f>
        <v>0</v>
      </c>
      <c r="P228" s="443"/>
      <c r="Q228" s="435"/>
      <c r="R228" s="440"/>
      <c r="S228" s="440"/>
      <c r="T228" s="435"/>
      <c r="U228" s="435"/>
    </row>
    <row r="229" spans="2:21" x14ac:dyDescent="0.3">
      <c r="B229" s="435"/>
      <c r="C229" s="435"/>
      <c r="D229" s="435"/>
      <c r="E229" s="435"/>
      <c r="F229" s="447"/>
      <c r="G229" s="438" t="str">
        <f t="shared" ca="1" si="10"/>
        <v/>
      </c>
      <c r="H229" s="439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40"/>
      <c r="J229" s="435"/>
      <c r="K229" s="440"/>
      <c r="L229" s="440"/>
      <c r="M229" s="435"/>
      <c r="N229" s="435"/>
      <c r="O229" s="440"/>
      <c r="P229" s="443"/>
      <c r="Q229" s="435"/>
      <c r="R229" s="440"/>
      <c r="S229" s="440"/>
      <c r="T229" s="435"/>
      <c r="U229" s="435"/>
    </row>
    <row r="230" spans="2:21" x14ac:dyDescent="0.3">
      <c r="B230" s="435"/>
      <c r="C230" s="435"/>
      <c r="D230" s="435"/>
      <c r="E230" s="435"/>
      <c r="F230" s="447"/>
      <c r="G230" s="438" t="str">
        <f t="shared" ca="1" si="10"/>
        <v/>
      </c>
      <c r="H230" s="439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40"/>
      <c r="J230" s="435"/>
      <c r="K230" s="440"/>
      <c r="L230" s="440"/>
      <c r="M230" s="435"/>
      <c r="N230" s="435"/>
      <c r="O230" s="440">
        <f>N231/2</f>
        <v>0</v>
      </c>
      <c r="P230" s="443"/>
      <c r="Q230" s="435"/>
      <c r="R230" s="440"/>
      <c r="S230" s="440"/>
      <c r="T230" s="435"/>
      <c r="U230" s="435"/>
    </row>
    <row r="231" spans="2:21" x14ac:dyDescent="0.3">
      <c r="B231" s="435"/>
      <c r="C231" s="435"/>
      <c r="D231" s="435"/>
      <c r="E231" s="435"/>
      <c r="F231" s="447"/>
      <c r="G231" s="438" t="str">
        <f t="shared" ca="1" si="10"/>
        <v/>
      </c>
      <c r="H231" s="439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40"/>
      <c r="J231" s="435"/>
      <c r="K231" s="440"/>
      <c r="L231" s="440"/>
      <c r="M231" s="435"/>
      <c r="N231" s="440">
        <f>F229+F230+F231</f>
        <v>0</v>
      </c>
      <c r="O231" s="440">
        <f>N231/2</f>
        <v>0</v>
      </c>
      <c r="P231" s="443"/>
      <c r="Q231" s="435"/>
      <c r="R231" s="440"/>
      <c r="S231" s="440"/>
      <c r="T231" s="435"/>
      <c r="U231" s="435"/>
    </row>
    <row r="232" spans="2:21" x14ac:dyDescent="0.3">
      <c r="B232" s="435"/>
      <c r="C232" s="435"/>
      <c r="D232" s="435"/>
      <c r="E232" s="435"/>
      <c r="F232" s="447"/>
      <c r="G232" s="438" t="str">
        <f t="shared" ca="1" si="10"/>
        <v/>
      </c>
      <c r="H232" s="439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40"/>
      <c r="J232" s="435"/>
      <c r="K232" s="440"/>
      <c r="L232" s="440"/>
      <c r="M232" s="435"/>
      <c r="N232" s="435"/>
      <c r="O232" s="440"/>
      <c r="P232" s="443"/>
      <c r="Q232" s="435"/>
      <c r="R232" s="440"/>
      <c r="S232" s="440"/>
      <c r="T232" s="435"/>
      <c r="U232" s="435"/>
    </row>
    <row r="233" spans="2:21" x14ac:dyDescent="0.3">
      <c r="B233" s="435"/>
      <c r="C233" s="435"/>
      <c r="D233" s="435"/>
      <c r="E233" s="435"/>
      <c r="F233" s="447"/>
      <c r="G233" s="438" t="str">
        <f t="shared" ca="1" si="10"/>
        <v/>
      </c>
      <c r="H233" s="439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40"/>
      <c r="J233" s="435"/>
      <c r="K233" s="440"/>
      <c r="L233" s="440"/>
      <c r="M233" s="435"/>
      <c r="N233" s="435"/>
      <c r="O233" s="440">
        <f>N234/2</f>
        <v>0</v>
      </c>
      <c r="P233" s="443"/>
      <c r="Q233" s="435"/>
      <c r="R233" s="440"/>
      <c r="S233" s="440"/>
      <c r="T233" s="435"/>
      <c r="U233" s="435"/>
    </row>
    <row r="234" spans="2:21" x14ac:dyDescent="0.3">
      <c r="B234" s="435"/>
      <c r="C234" s="435"/>
      <c r="D234" s="435"/>
      <c r="E234" s="435"/>
      <c r="F234" s="447"/>
      <c r="G234" s="438" t="str">
        <f t="shared" ca="1" si="10"/>
        <v/>
      </c>
      <c r="H234" s="439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40"/>
      <c r="J234" s="435"/>
      <c r="K234" s="440"/>
      <c r="L234" s="440"/>
      <c r="M234" s="435"/>
      <c r="N234" s="440">
        <f>F232+F233+F234</f>
        <v>0</v>
      </c>
      <c r="O234" s="440">
        <f>N234/2</f>
        <v>0</v>
      </c>
      <c r="P234" s="443"/>
      <c r="Q234" s="435"/>
      <c r="R234" s="440"/>
      <c r="S234" s="440"/>
      <c r="T234" s="435"/>
      <c r="U234" s="435"/>
    </row>
    <row r="235" spans="2:21" x14ac:dyDescent="0.3">
      <c r="B235" s="435"/>
      <c r="C235" s="435"/>
      <c r="D235" s="435"/>
      <c r="E235" s="435"/>
      <c r="F235" s="447"/>
      <c r="G235" s="438" t="str">
        <f t="shared" ca="1" si="10"/>
        <v/>
      </c>
      <c r="H235" s="439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40"/>
      <c r="J235" s="435"/>
      <c r="K235" s="440"/>
      <c r="L235" s="440"/>
      <c r="M235" s="435"/>
      <c r="N235" s="435"/>
      <c r="O235" s="440"/>
      <c r="P235" s="443"/>
      <c r="Q235" s="435"/>
      <c r="R235" s="440"/>
      <c r="S235" s="440"/>
      <c r="T235" s="435"/>
      <c r="U235" s="435"/>
    </row>
    <row r="236" spans="2:21" x14ac:dyDescent="0.3">
      <c r="B236" s="435"/>
      <c r="C236" s="435"/>
      <c r="D236" s="435"/>
      <c r="E236" s="435"/>
      <c r="F236" s="447"/>
      <c r="G236" s="438" t="str">
        <f t="shared" ca="1" si="10"/>
        <v/>
      </c>
      <c r="H236" s="439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40"/>
      <c r="J236" s="435"/>
      <c r="K236" s="440"/>
      <c r="L236" s="440"/>
      <c r="M236" s="435"/>
      <c r="N236" s="435"/>
      <c r="O236" s="440">
        <f>N237/2</f>
        <v>0</v>
      </c>
      <c r="P236" s="443"/>
      <c r="Q236" s="435"/>
      <c r="R236" s="440"/>
      <c r="S236" s="440"/>
      <c r="T236" s="435"/>
      <c r="U236" s="435"/>
    </row>
    <row r="237" spans="2:21" x14ac:dyDescent="0.3">
      <c r="B237" s="435"/>
      <c r="C237" s="435"/>
      <c r="D237" s="435"/>
      <c r="E237" s="435"/>
      <c r="F237" s="447"/>
      <c r="G237" s="438" t="str">
        <f t="shared" ca="1" si="10"/>
        <v/>
      </c>
      <c r="H237" s="439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40"/>
      <c r="J237" s="435"/>
      <c r="K237" s="440"/>
      <c r="L237" s="440"/>
      <c r="M237" s="435"/>
      <c r="N237" s="440">
        <f>F235+F236+F237</f>
        <v>0</v>
      </c>
      <c r="O237" s="440">
        <f>N237/2</f>
        <v>0</v>
      </c>
      <c r="P237" s="443"/>
      <c r="Q237" s="435"/>
      <c r="R237" s="440"/>
      <c r="S237" s="440"/>
      <c r="T237" s="435"/>
      <c r="U237" s="435"/>
    </row>
    <row r="238" spans="2:21" x14ac:dyDescent="0.3">
      <c r="B238" s="435"/>
      <c r="C238" s="435"/>
      <c r="D238" s="435"/>
      <c r="E238" s="435"/>
      <c r="F238" s="447"/>
      <c r="G238" s="438" t="str">
        <f t="shared" ca="1" si="10"/>
        <v/>
      </c>
      <c r="H238" s="439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40"/>
      <c r="J238" s="435"/>
      <c r="K238" s="440"/>
      <c r="L238" s="440"/>
      <c r="M238" s="435"/>
      <c r="N238" s="435"/>
      <c r="O238" s="440"/>
      <c r="P238" s="443"/>
      <c r="Q238" s="435"/>
      <c r="R238" s="440"/>
      <c r="S238" s="440"/>
      <c r="T238" s="435"/>
      <c r="U238" s="435"/>
    </row>
    <row r="239" spans="2:21" x14ac:dyDescent="0.3">
      <c r="B239" s="435"/>
      <c r="C239" s="435"/>
      <c r="D239" s="435"/>
      <c r="E239" s="435"/>
      <c r="F239" s="447"/>
      <c r="G239" s="438" t="str">
        <f t="shared" ca="1" si="10"/>
        <v/>
      </c>
      <c r="H239" s="439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40"/>
      <c r="J239" s="435"/>
      <c r="K239" s="440"/>
      <c r="L239" s="440"/>
      <c r="M239" s="435"/>
      <c r="N239" s="435"/>
      <c r="O239" s="440">
        <f>N240/2</f>
        <v>0</v>
      </c>
      <c r="P239" s="443"/>
      <c r="Q239" s="435"/>
      <c r="R239" s="440"/>
      <c r="S239" s="440"/>
      <c r="T239" s="435"/>
      <c r="U239" s="435"/>
    </row>
    <row r="240" spans="2:21" x14ac:dyDescent="0.3">
      <c r="B240" s="435"/>
      <c r="C240" s="435"/>
      <c r="D240" s="435"/>
      <c r="E240" s="435"/>
      <c r="F240" s="447"/>
      <c r="G240" s="438" t="str">
        <f t="shared" ca="1" si="10"/>
        <v/>
      </c>
      <c r="H240" s="439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40"/>
      <c r="J240" s="435"/>
      <c r="K240" s="440"/>
      <c r="L240" s="440"/>
      <c r="M240" s="435"/>
      <c r="N240" s="440">
        <f>F238+F239+F240</f>
        <v>0</v>
      </c>
      <c r="O240" s="440">
        <f>N240/2</f>
        <v>0</v>
      </c>
      <c r="P240" s="443"/>
      <c r="Q240" s="435"/>
      <c r="R240" s="440"/>
      <c r="S240" s="440"/>
      <c r="T240" s="435"/>
      <c r="U240" s="435"/>
    </row>
    <row r="241" spans="2:21" x14ac:dyDescent="0.3">
      <c r="B241" s="435"/>
      <c r="C241" s="435"/>
      <c r="D241" s="435"/>
      <c r="E241" s="435"/>
      <c r="F241" s="447"/>
      <c r="G241" s="438" t="str">
        <f t="shared" ca="1" si="10"/>
        <v/>
      </c>
      <c r="H241" s="439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40"/>
      <c r="J241" s="435"/>
      <c r="K241" s="440"/>
      <c r="L241" s="440"/>
      <c r="M241" s="435"/>
      <c r="N241" s="435"/>
      <c r="O241" s="440"/>
      <c r="P241" s="443"/>
      <c r="Q241" s="435"/>
      <c r="R241" s="440"/>
      <c r="S241" s="440"/>
      <c r="T241" s="435"/>
      <c r="U241" s="435"/>
    </row>
    <row r="242" spans="2:21" x14ac:dyDescent="0.3">
      <c r="B242" s="435"/>
      <c r="C242" s="435"/>
      <c r="D242" s="435"/>
      <c r="E242" s="435"/>
      <c r="F242" s="447"/>
      <c r="G242" s="438" t="str">
        <f t="shared" ca="1" si="10"/>
        <v/>
      </c>
      <c r="H242" s="439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40"/>
      <c r="J242" s="435"/>
      <c r="K242" s="440"/>
      <c r="L242" s="440"/>
      <c r="M242" s="435"/>
      <c r="N242" s="435"/>
      <c r="O242" s="440">
        <f>N243/2</f>
        <v>0</v>
      </c>
      <c r="P242" s="443"/>
      <c r="Q242" s="435"/>
      <c r="R242" s="440"/>
      <c r="S242" s="440"/>
      <c r="T242" s="435"/>
      <c r="U242" s="435"/>
    </row>
    <row r="243" spans="2:21" x14ac:dyDescent="0.3">
      <c r="B243" s="435"/>
      <c r="C243" s="435"/>
      <c r="D243" s="435"/>
      <c r="E243" s="435"/>
      <c r="F243" s="447"/>
      <c r="G243" s="438" t="str">
        <f t="shared" ca="1" si="10"/>
        <v/>
      </c>
      <c r="H243" s="439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40"/>
      <c r="J243" s="435"/>
      <c r="K243" s="440"/>
      <c r="L243" s="440"/>
      <c r="M243" s="435"/>
      <c r="N243" s="440">
        <f>F241+F242+F243</f>
        <v>0</v>
      </c>
      <c r="O243" s="440">
        <f>N243/2</f>
        <v>0</v>
      </c>
      <c r="P243" s="443"/>
      <c r="Q243" s="435"/>
      <c r="R243" s="440"/>
      <c r="S243" s="440"/>
      <c r="T243" s="435"/>
      <c r="U243" s="435"/>
    </row>
    <row r="244" spans="2:21" x14ac:dyDescent="0.3">
      <c r="B244" s="435"/>
      <c r="C244" s="435"/>
      <c r="D244" s="435"/>
      <c r="E244" s="435"/>
      <c r="F244" s="447"/>
      <c r="G244" s="438" t="str">
        <f t="shared" ca="1" si="10"/>
        <v/>
      </c>
      <c r="H244" s="439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40"/>
      <c r="J244" s="435"/>
      <c r="K244" s="440"/>
      <c r="L244" s="440"/>
      <c r="M244" s="435"/>
      <c r="N244" s="435"/>
      <c r="O244" s="440"/>
      <c r="P244" s="443"/>
      <c r="Q244" s="435"/>
      <c r="R244" s="440"/>
      <c r="S244" s="440"/>
      <c r="T244" s="435"/>
      <c r="U244" s="435"/>
    </row>
    <row r="245" spans="2:21" x14ac:dyDescent="0.3">
      <c r="B245" s="435"/>
      <c r="C245" s="435"/>
      <c r="D245" s="435"/>
      <c r="E245" s="435"/>
      <c r="F245" s="447"/>
      <c r="G245" s="438" t="str">
        <f t="shared" ca="1" si="10"/>
        <v/>
      </c>
      <c r="H245" s="439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40"/>
      <c r="J245" s="435"/>
      <c r="K245" s="440"/>
      <c r="L245" s="440"/>
      <c r="M245" s="435"/>
      <c r="N245" s="435"/>
      <c r="O245" s="440">
        <f>N246/2</f>
        <v>0</v>
      </c>
      <c r="P245" s="443"/>
      <c r="Q245" s="435"/>
      <c r="R245" s="440"/>
      <c r="S245" s="440"/>
      <c r="T245" s="435"/>
      <c r="U245" s="435"/>
    </row>
    <row r="246" spans="2:21" x14ac:dyDescent="0.3">
      <c r="B246" s="435"/>
      <c r="C246" s="435"/>
      <c r="D246" s="435"/>
      <c r="E246" s="435"/>
      <c r="F246" s="447"/>
      <c r="G246" s="438" t="str">
        <f t="shared" ca="1" si="10"/>
        <v/>
      </c>
      <c r="H246" s="439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40"/>
      <c r="J246" s="435"/>
      <c r="K246" s="440"/>
      <c r="L246" s="440"/>
      <c r="M246" s="435"/>
      <c r="N246" s="440">
        <f>F244+F245+F246</f>
        <v>0</v>
      </c>
      <c r="O246" s="440">
        <f>N246/2</f>
        <v>0</v>
      </c>
      <c r="P246" s="443"/>
      <c r="Q246" s="435"/>
      <c r="R246" s="440"/>
      <c r="S246" s="440"/>
      <c r="T246" s="435"/>
      <c r="U246" s="435"/>
    </row>
    <row r="247" spans="2:21" x14ac:dyDescent="0.3">
      <c r="B247" s="435"/>
      <c r="C247" s="435"/>
      <c r="D247" s="435"/>
      <c r="E247" s="435"/>
      <c r="F247" s="447"/>
      <c r="G247" s="438" t="str">
        <f t="shared" ca="1" si="10"/>
        <v/>
      </c>
      <c r="H247" s="439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40"/>
      <c r="J247" s="435"/>
      <c r="K247" s="440"/>
      <c r="L247" s="440"/>
      <c r="M247" s="435"/>
      <c r="N247" s="435"/>
      <c r="O247" s="440"/>
      <c r="P247" s="443"/>
      <c r="Q247" s="435"/>
      <c r="R247" s="440"/>
      <c r="S247" s="440"/>
      <c r="T247" s="435"/>
      <c r="U247" s="435"/>
    </row>
    <row r="248" spans="2:21" x14ac:dyDescent="0.3">
      <c r="B248" s="435"/>
      <c r="C248" s="435"/>
      <c r="D248" s="435"/>
      <c r="E248" s="435"/>
      <c r="F248" s="447"/>
      <c r="G248" s="438" t="str">
        <f t="shared" ca="1" si="10"/>
        <v/>
      </c>
      <c r="H248" s="439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40"/>
      <c r="J248" s="435"/>
      <c r="K248" s="440"/>
      <c r="L248" s="440"/>
      <c r="M248" s="435"/>
      <c r="N248" s="435"/>
      <c r="O248" s="440">
        <f>N249/2</f>
        <v>0</v>
      </c>
      <c r="P248" s="443"/>
      <c r="Q248" s="435"/>
      <c r="R248" s="440"/>
      <c r="S248" s="440"/>
      <c r="T248" s="435"/>
      <c r="U248" s="435"/>
    </row>
    <row r="249" spans="2:21" x14ac:dyDescent="0.3">
      <c r="B249" s="435"/>
      <c r="C249" s="435"/>
      <c r="D249" s="435"/>
      <c r="E249" s="435"/>
      <c r="F249" s="447"/>
      <c r="G249" s="438" t="str">
        <f t="shared" ca="1" si="10"/>
        <v/>
      </c>
      <c r="H249" s="439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40"/>
      <c r="J249" s="435"/>
      <c r="K249" s="440"/>
      <c r="L249" s="440"/>
      <c r="M249" s="435"/>
      <c r="N249" s="440">
        <f>F247+F248+F249</f>
        <v>0</v>
      </c>
      <c r="O249" s="440">
        <f>N249/2</f>
        <v>0</v>
      </c>
      <c r="P249" s="443"/>
      <c r="Q249" s="435"/>
      <c r="R249" s="440"/>
      <c r="S249" s="440"/>
      <c r="T249" s="435"/>
      <c r="U249" s="435"/>
    </row>
    <row r="250" spans="2:21" x14ac:dyDescent="0.3">
      <c r="B250" s="435"/>
      <c r="C250" s="435"/>
      <c r="D250" s="435"/>
      <c r="E250" s="435"/>
      <c r="F250" s="447"/>
      <c r="G250" s="438" t="str">
        <f t="shared" ca="1" si="10"/>
        <v/>
      </c>
      <c r="H250" s="439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40"/>
      <c r="J250" s="435"/>
      <c r="K250" s="440"/>
      <c r="L250" s="440"/>
      <c r="M250" s="435"/>
      <c r="N250" s="435"/>
      <c r="O250" s="440"/>
      <c r="P250" s="443"/>
      <c r="Q250" s="435"/>
      <c r="R250" s="440"/>
      <c r="S250" s="440"/>
      <c r="T250" s="435"/>
      <c r="U250" s="435"/>
    </row>
    <row r="251" spans="2:21" x14ac:dyDescent="0.3">
      <c r="B251" s="435"/>
      <c r="C251" s="435"/>
      <c r="D251" s="435"/>
      <c r="E251" s="435"/>
      <c r="F251" s="447"/>
      <c r="G251" s="438" t="str">
        <f t="shared" ca="1" si="10"/>
        <v/>
      </c>
      <c r="H251" s="439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40"/>
      <c r="J251" s="435"/>
      <c r="K251" s="440"/>
      <c r="L251" s="440"/>
      <c r="M251" s="435"/>
      <c r="N251" s="435"/>
      <c r="O251" s="440">
        <f>N252/2</f>
        <v>0</v>
      </c>
      <c r="P251" s="443"/>
      <c r="Q251" s="435"/>
      <c r="R251" s="440"/>
      <c r="S251" s="440"/>
      <c r="T251" s="435"/>
      <c r="U251" s="435"/>
    </row>
    <row r="252" spans="2:21" x14ac:dyDescent="0.3">
      <c r="B252" s="435"/>
      <c r="C252" s="435"/>
      <c r="D252" s="435"/>
      <c r="E252" s="435"/>
      <c r="F252" s="447"/>
      <c r="G252" s="438" t="str">
        <f t="shared" ca="1" si="10"/>
        <v/>
      </c>
      <c r="H252" s="439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40"/>
      <c r="J252" s="435"/>
      <c r="K252" s="440"/>
      <c r="L252" s="440"/>
      <c r="M252" s="435"/>
      <c r="N252" s="440">
        <f>F250+F251+F252</f>
        <v>0</v>
      </c>
      <c r="O252" s="440">
        <f>N252/2</f>
        <v>0</v>
      </c>
      <c r="P252" s="443"/>
      <c r="Q252" s="435"/>
      <c r="R252" s="440"/>
      <c r="S252" s="440"/>
      <c r="T252" s="435"/>
      <c r="U252" s="435"/>
    </row>
    <row r="253" spans="2:21" x14ac:dyDescent="0.3">
      <c r="B253" s="435"/>
      <c r="C253" s="435"/>
      <c r="D253" s="435"/>
      <c r="E253" s="435"/>
      <c r="F253" s="447"/>
      <c r="G253" s="438" t="str">
        <f t="shared" ca="1" si="10"/>
        <v/>
      </c>
      <c r="H253" s="439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40"/>
      <c r="J253" s="435"/>
      <c r="K253" s="440"/>
      <c r="L253" s="440"/>
      <c r="M253" s="435"/>
      <c r="N253" s="435"/>
      <c r="O253" s="440"/>
      <c r="P253" s="443"/>
      <c r="Q253" s="435"/>
      <c r="R253" s="440"/>
      <c r="S253" s="440"/>
      <c r="T253" s="435"/>
      <c r="U253" s="435"/>
    </row>
    <row r="254" spans="2:21" x14ac:dyDescent="0.3">
      <c r="B254" s="435"/>
      <c r="C254" s="435"/>
      <c r="D254" s="435"/>
      <c r="E254" s="435"/>
      <c r="F254" s="447"/>
      <c r="G254" s="438" t="str">
        <f t="shared" ca="1" si="10"/>
        <v/>
      </c>
      <c r="H254" s="439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40"/>
      <c r="J254" s="435"/>
      <c r="K254" s="440"/>
      <c r="L254" s="440"/>
      <c r="M254" s="435"/>
      <c r="N254" s="435"/>
      <c r="O254" s="440">
        <f>N255/2</f>
        <v>0</v>
      </c>
      <c r="P254" s="443"/>
      <c r="Q254" s="435"/>
      <c r="R254" s="440"/>
      <c r="S254" s="440"/>
      <c r="T254" s="435"/>
      <c r="U254" s="435"/>
    </row>
    <row r="255" spans="2:21" x14ac:dyDescent="0.3">
      <c r="B255" s="435"/>
      <c r="C255" s="435"/>
      <c r="D255" s="435"/>
      <c r="E255" s="435"/>
      <c r="F255" s="447"/>
      <c r="G255" s="438" t="str">
        <f t="shared" ca="1" si="10"/>
        <v/>
      </c>
      <c r="H255" s="439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40"/>
      <c r="J255" s="435"/>
      <c r="K255" s="440"/>
      <c r="L255" s="440"/>
      <c r="M255" s="435"/>
      <c r="N255" s="440">
        <f>F253+F254+F255</f>
        <v>0</v>
      </c>
      <c r="O255" s="440">
        <f>N255/2</f>
        <v>0</v>
      </c>
      <c r="P255" s="443"/>
      <c r="Q255" s="435"/>
      <c r="R255" s="440"/>
      <c r="S255" s="440"/>
      <c r="T255" s="435"/>
      <c r="U255" s="435"/>
    </row>
    <row r="256" spans="2:21" x14ac:dyDescent="0.3">
      <c r="B256" s="435"/>
      <c r="C256" s="435"/>
      <c r="D256" s="435"/>
      <c r="E256" s="435"/>
      <c r="F256" s="447"/>
      <c r="G256" s="438" t="str">
        <f t="shared" ca="1" si="10"/>
        <v/>
      </c>
      <c r="H256" s="439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40"/>
      <c r="J256" s="435"/>
      <c r="K256" s="440"/>
      <c r="L256" s="440"/>
      <c r="M256" s="435"/>
      <c r="N256" s="435"/>
      <c r="O256" s="440"/>
      <c r="P256" s="443"/>
      <c r="Q256" s="435"/>
      <c r="R256" s="440"/>
      <c r="S256" s="440"/>
      <c r="T256" s="435"/>
      <c r="U256" s="435"/>
    </row>
    <row r="257" spans="2:21" x14ac:dyDescent="0.3">
      <c r="B257" s="435"/>
      <c r="C257" s="435"/>
      <c r="D257" s="435"/>
      <c r="E257" s="435"/>
      <c r="F257" s="447"/>
      <c r="G257" s="438" t="str">
        <f t="shared" ca="1" si="10"/>
        <v/>
      </c>
      <c r="H257" s="439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40"/>
      <c r="J257" s="435"/>
      <c r="K257" s="440"/>
      <c r="L257" s="440"/>
      <c r="M257" s="435"/>
      <c r="N257" s="435"/>
      <c r="O257" s="440">
        <f>N258/2</f>
        <v>0</v>
      </c>
      <c r="P257" s="443"/>
      <c r="Q257" s="435"/>
      <c r="R257" s="440"/>
      <c r="S257" s="440"/>
      <c r="T257" s="435"/>
      <c r="U257" s="435"/>
    </row>
    <row r="258" spans="2:21" x14ac:dyDescent="0.3">
      <c r="B258" s="435"/>
      <c r="C258" s="435"/>
      <c r="D258" s="435"/>
      <c r="E258" s="435"/>
      <c r="F258" s="447"/>
      <c r="G258" s="438" t="str">
        <f t="shared" ca="1" si="10"/>
        <v/>
      </c>
      <c r="H258" s="439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40"/>
      <c r="J258" s="435"/>
      <c r="K258" s="440"/>
      <c r="L258" s="440"/>
      <c r="M258" s="435"/>
      <c r="N258" s="440">
        <f>F256+F257+F258</f>
        <v>0</v>
      </c>
      <c r="O258" s="440">
        <f>N258/2</f>
        <v>0</v>
      </c>
      <c r="P258" s="443"/>
      <c r="Q258" s="435"/>
      <c r="R258" s="440"/>
      <c r="S258" s="440"/>
      <c r="T258" s="435"/>
      <c r="U258" s="435"/>
    </row>
    <row r="259" spans="2:21" x14ac:dyDescent="0.3">
      <c r="B259" s="435"/>
      <c r="C259" s="435"/>
      <c r="D259" s="435"/>
      <c r="E259" s="435"/>
      <c r="F259" s="447"/>
      <c r="G259" s="438" t="str">
        <f t="shared" ca="1" si="10"/>
        <v/>
      </c>
      <c r="H259" s="439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40"/>
      <c r="J259" s="435"/>
      <c r="K259" s="440"/>
      <c r="L259" s="440"/>
      <c r="M259" s="435"/>
      <c r="N259" s="435"/>
      <c r="O259" s="440"/>
      <c r="P259" s="443"/>
      <c r="Q259" s="435"/>
      <c r="R259" s="440"/>
      <c r="S259" s="440"/>
      <c r="T259" s="435"/>
      <c r="U259" s="435"/>
    </row>
    <row r="260" spans="2:21" x14ac:dyDescent="0.3">
      <c r="B260" s="435"/>
      <c r="C260" s="435"/>
      <c r="D260" s="435"/>
      <c r="E260" s="435"/>
      <c r="F260" s="447"/>
      <c r="G260" s="438" t="str">
        <f t="shared" ca="1" si="10"/>
        <v/>
      </c>
      <c r="H260" s="439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40"/>
      <c r="J260" s="435"/>
      <c r="K260" s="440"/>
      <c r="L260" s="440"/>
      <c r="M260" s="435"/>
      <c r="N260" s="435"/>
      <c r="O260" s="440">
        <f>N261/2</f>
        <v>0</v>
      </c>
      <c r="P260" s="443"/>
      <c r="Q260" s="435"/>
      <c r="R260" s="440"/>
      <c r="S260" s="440"/>
      <c r="T260" s="435"/>
      <c r="U260" s="435"/>
    </row>
    <row r="261" spans="2:21" x14ac:dyDescent="0.3">
      <c r="B261" s="435"/>
      <c r="C261" s="435"/>
      <c r="D261" s="435"/>
      <c r="E261" s="435"/>
      <c r="F261" s="447"/>
      <c r="G261" s="438" t="str">
        <f t="shared" ca="1" si="10"/>
        <v/>
      </c>
      <c r="H261" s="439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40"/>
      <c r="J261" s="435"/>
      <c r="K261" s="440"/>
      <c r="L261" s="440"/>
      <c r="M261" s="435"/>
      <c r="N261" s="440">
        <f>F259+F260+F261</f>
        <v>0</v>
      </c>
      <c r="O261" s="440">
        <f>N261/2</f>
        <v>0</v>
      </c>
      <c r="P261" s="443"/>
      <c r="Q261" s="435"/>
      <c r="R261" s="440"/>
      <c r="S261" s="440"/>
      <c r="T261" s="435"/>
      <c r="U261" s="435"/>
    </row>
    <row r="262" spans="2:21" x14ac:dyDescent="0.3">
      <c r="B262" s="435"/>
      <c r="C262" s="435"/>
      <c r="D262" s="435"/>
      <c r="E262" s="435"/>
      <c r="F262" s="447"/>
      <c r="G262" s="438" t="str">
        <f t="shared" ca="1" si="10"/>
        <v/>
      </c>
      <c r="H262" s="439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40"/>
      <c r="J262" s="435"/>
      <c r="K262" s="440"/>
      <c r="L262" s="440"/>
      <c r="M262" s="435"/>
      <c r="N262" s="435"/>
      <c r="O262" s="440"/>
      <c r="P262" s="443"/>
      <c r="Q262" s="435"/>
      <c r="R262" s="440"/>
      <c r="S262" s="440"/>
      <c r="T262" s="435"/>
      <c r="U262" s="435"/>
    </row>
    <row r="263" spans="2:21" x14ac:dyDescent="0.3">
      <c r="B263" s="435"/>
      <c r="C263" s="435"/>
      <c r="D263" s="435"/>
      <c r="E263" s="435"/>
      <c r="F263" s="447"/>
      <c r="G263" s="438" t="str">
        <f t="shared" ca="1" si="10"/>
        <v/>
      </c>
      <c r="H263" s="439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40"/>
      <c r="J263" s="435"/>
      <c r="K263" s="440"/>
      <c r="L263" s="440"/>
      <c r="M263" s="435"/>
      <c r="N263" s="435"/>
      <c r="O263" s="440">
        <f>N264/2</f>
        <v>0</v>
      </c>
      <c r="P263" s="443"/>
      <c r="Q263" s="435"/>
      <c r="R263" s="440"/>
      <c r="S263" s="440"/>
      <c r="T263" s="435"/>
      <c r="U263" s="435"/>
    </row>
    <row r="264" spans="2:21" x14ac:dyDescent="0.3">
      <c r="B264" s="435"/>
      <c r="C264" s="435"/>
      <c r="D264" s="435"/>
      <c r="E264" s="435"/>
      <c r="F264" s="447"/>
      <c r="G264" s="438" t="str">
        <f t="shared" ca="1" si="10"/>
        <v/>
      </c>
      <c r="H264" s="439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40"/>
      <c r="J264" s="435"/>
      <c r="K264" s="440"/>
      <c r="L264" s="440"/>
      <c r="M264" s="435"/>
      <c r="N264" s="440">
        <f>F262+F263+F264</f>
        <v>0</v>
      </c>
      <c r="O264" s="440">
        <f>N264/2</f>
        <v>0</v>
      </c>
      <c r="P264" s="443"/>
      <c r="Q264" s="435"/>
      <c r="R264" s="440"/>
      <c r="S264" s="440"/>
      <c r="T264" s="435"/>
      <c r="U264" s="435"/>
    </row>
    <row r="265" spans="2:21" x14ac:dyDescent="0.3">
      <c r="B265" s="435"/>
      <c r="C265" s="435"/>
      <c r="D265" s="435"/>
      <c r="E265" s="435"/>
      <c r="F265" s="447"/>
      <c r="G265" s="438" t="str">
        <f t="shared" ca="1" si="10"/>
        <v/>
      </c>
      <c r="H265" s="439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40"/>
      <c r="J265" s="435"/>
      <c r="K265" s="440"/>
      <c r="L265" s="440"/>
      <c r="M265" s="435"/>
      <c r="N265" s="435"/>
      <c r="O265" s="440"/>
      <c r="P265" s="443"/>
      <c r="Q265" s="435"/>
      <c r="R265" s="440"/>
      <c r="S265" s="440"/>
      <c r="T265" s="435"/>
      <c r="U265" s="435"/>
    </row>
    <row r="266" spans="2:21" x14ac:dyDescent="0.3">
      <c r="B266" s="435"/>
      <c r="C266" s="435"/>
      <c r="D266" s="435"/>
      <c r="E266" s="435"/>
      <c r="F266" s="447"/>
      <c r="G266" s="438" t="str">
        <f t="shared" ca="1" si="10"/>
        <v/>
      </c>
      <c r="H266" s="439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40"/>
      <c r="J266" s="435"/>
      <c r="K266" s="440"/>
      <c r="L266" s="440"/>
      <c r="M266" s="435"/>
      <c r="N266" s="435"/>
      <c r="O266" s="440">
        <f>N267/2</f>
        <v>0</v>
      </c>
      <c r="P266" s="443"/>
      <c r="Q266" s="435"/>
      <c r="R266" s="440"/>
      <c r="S266" s="440"/>
      <c r="T266" s="435"/>
      <c r="U266" s="435"/>
    </row>
    <row r="267" spans="2:21" x14ac:dyDescent="0.3">
      <c r="B267" s="435"/>
      <c r="C267" s="435"/>
      <c r="D267" s="435"/>
      <c r="E267" s="435"/>
      <c r="F267" s="447"/>
      <c r="G267" s="438" t="str">
        <f t="shared" ca="1" si="10"/>
        <v/>
      </c>
      <c r="H267" s="439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40"/>
      <c r="J267" s="435"/>
      <c r="K267" s="440"/>
      <c r="L267" s="440"/>
      <c r="M267" s="435"/>
      <c r="N267" s="440">
        <f>F265+F266+F267</f>
        <v>0</v>
      </c>
      <c r="O267" s="440">
        <f>N267/2</f>
        <v>0</v>
      </c>
      <c r="P267" s="443"/>
      <c r="Q267" s="435"/>
      <c r="R267" s="440"/>
      <c r="S267" s="440"/>
      <c r="T267" s="435"/>
      <c r="U267" s="435"/>
    </row>
    <row r="268" spans="2:21" x14ac:dyDescent="0.3">
      <c r="B268" s="435"/>
      <c r="C268" s="435"/>
      <c r="D268" s="435"/>
      <c r="E268" s="435"/>
      <c r="F268" s="447"/>
      <c r="G268" s="438" t="str">
        <f t="shared" ca="1" si="10"/>
        <v/>
      </c>
      <c r="H268" s="439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40"/>
      <c r="J268" s="435"/>
      <c r="K268" s="440"/>
      <c r="L268" s="440"/>
      <c r="M268" s="435"/>
      <c r="N268" s="435"/>
      <c r="O268" s="440"/>
      <c r="P268" s="443"/>
      <c r="Q268" s="435"/>
      <c r="R268" s="440"/>
      <c r="S268" s="440"/>
      <c r="T268" s="435"/>
      <c r="U268" s="435"/>
    </row>
    <row r="269" spans="2:21" x14ac:dyDescent="0.3">
      <c r="B269" s="435"/>
      <c r="C269" s="435"/>
      <c r="D269" s="435"/>
      <c r="E269" s="435"/>
      <c r="F269" s="447"/>
      <c r="G269" s="438" t="str">
        <f t="shared" ca="1" si="10"/>
        <v/>
      </c>
      <c r="H269" s="439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40"/>
      <c r="J269" s="435"/>
      <c r="K269" s="440"/>
      <c r="L269" s="440"/>
      <c r="M269" s="435"/>
      <c r="N269" s="435"/>
      <c r="O269" s="440">
        <f>N270/2</f>
        <v>0</v>
      </c>
      <c r="P269" s="443"/>
      <c r="Q269" s="435"/>
      <c r="R269" s="440"/>
      <c r="S269" s="440"/>
      <c r="T269" s="435"/>
      <c r="U269" s="435"/>
    </row>
    <row r="270" spans="2:21" x14ac:dyDescent="0.3">
      <c r="B270" s="435"/>
      <c r="C270" s="435"/>
      <c r="D270" s="435"/>
      <c r="E270" s="435"/>
      <c r="F270" s="447"/>
      <c r="G270" s="438" t="str">
        <f t="shared" ca="1" si="10"/>
        <v/>
      </c>
      <c r="H270" s="439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40"/>
      <c r="J270" s="435"/>
      <c r="K270" s="440"/>
      <c r="L270" s="440"/>
      <c r="M270" s="435"/>
      <c r="N270" s="440">
        <f>F268+F269+F270</f>
        <v>0</v>
      </c>
      <c r="O270" s="440">
        <f>N270/2</f>
        <v>0</v>
      </c>
      <c r="P270" s="443"/>
      <c r="Q270" s="435"/>
      <c r="R270" s="440"/>
      <c r="S270" s="440"/>
      <c r="T270" s="435"/>
      <c r="U270" s="435"/>
    </row>
    <row r="271" spans="2:21" x14ac:dyDescent="0.3">
      <c r="B271" s="435"/>
      <c r="C271" s="435"/>
      <c r="D271" s="435"/>
      <c r="E271" s="435"/>
      <c r="F271" s="447"/>
      <c r="G271" s="438" t="str">
        <f t="shared" ca="1" si="10"/>
        <v/>
      </c>
      <c r="H271" s="439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40"/>
      <c r="J271" s="435"/>
      <c r="K271" s="440"/>
      <c r="L271" s="440"/>
      <c r="M271" s="435"/>
      <c r="N271" s="435"/>
      <c r="O271" s="440"/>
      <c r="P271" s="443"/>
      <c r="Q271" s="435"/>
      <c r="R271" s="440"/>
      <c r="S271" s="440"/>
      <c r="T271" s="435"/>
      <c r="U271" s="435"/>
    </row>
    <row r="272" spans="2:21" x14ac:dyDescent="0.3">
      <c r="B272" s="435"/>
      <c r="C272" s="435"/>
      <c r="D272" s="435"/>
      <c r="E272" s="435"/>
      <c r="F272" s="447"/>
      <c r="G272" s="438" t="str">
        <f t="shared" ca="1" si="10"/>
        <v/>
      </c>
      <c r="H272" s="439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40"/>
      <c r="J272" s="435"/>
      <c r="K272" s="440"/>
      <c r="L272" s="440"/>
      <c r="M272" s="435"/>
      <c r="N272" s="435"/>
      <c r="O272" s="440">
        <f>N273/2</f>
        <v>0</v>
      </c>
      <c r="P272" s="443"/>
      <c r="Q272" s="435"/>
      <c r="R272" s="440"/>
      <c r="S272" s="440"/>
      <c r="T272" s="435"/>
      <c r="U272" s="435"/>
    </row>
    <row r="273" spans="2:21" x14ac:dyDescent="0.3">
      <c r="B273" s="435"/>
      <c r="C273" s="435"/>
      <c r="D273" s="435"/>
      <c r="E273" s="435"/>
      <c r="F273" s="447"/>
      <c r="G273" s="438" t="str">
        <f t="shared" ca="1" si="10"/>
        <v/>
      </c>
      <c r="H273" s="439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40"/>
      <c r="J273" s="435"/>
      <c r="K273" s="440"/>
      <c r="L273" s="440"/>
      <c r="M273" s="435"/>
      <c r="N273" s="440">
        <f>F271+F272+F273</f>
        <v>0</v>
      </c>
      <c r="O273" s="440">
        <f>N273/2</f>
        <v>0</v>
      </c>
      <c r="P273" s="443"/>
      <c r="Q273" s="435"/>
      <c r="R273" s="440"/>
      <c r="S273" s="440"/>
      <c r="T273" s="435"/>
      <c r="U273" s="435"/>
    </row>
    <row r="274" spans="2:21" x14ac:dyDescent="0.3">
      <c r="B274" s="435"/>
      <c r="C274" s="435"/>
      <c r="D274" s="435"/>
      <c r="E274" s="435"/>
      <c r="F274" s="447"/>
      <c r="G274" s="438" t="str">
        <f t="shared" ca="1" si="10"/>
        <v/>
      </c>
      <c r="H274" s="439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40"/>
      <c r="J274" s="435"/>
      <c r="K274" s="440"/>
      <c r="L274" s="440"/>
      <c r="M274" s="435"/>
      <c r="N274" s="435"/>
      <c r="O274" s="440"/>
      <c r="P274" s="443"/>
      <c r="Q274" s="435"/>
      <c r="R274" s="440"/>
      <c r="S274" s="440"/>
      <c r="T274" s="435"/>
      <c r="U274" s="435"/>
    </row>
    <row r="275" spans="2:21" x14ac:dyDescent="0.3">
      <c r="B275" s="435"/>
      <c r="C275" s="435"/>
      <c r="D275" s="435"/>
      <c r="E275" s="435"/>
      <c r="F275" s="447"/>
      <c r="G275" s="438" t="str">
        <f t="shared" ca="1" si="10"/>
        <v/>
      </c>
      <c r="H275" s="439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40"/>
      <c r="J275" s="435"/>
      <c r="K275" s="440"/>
      <c r="L275" s="440"/>
      <c r="M275" s="435"/>
      <c r="N275" s="435"/>
      <c r="O275" s="440">
        <f>N276/2</f>
        <v>0</v>
      </c>
      <c r="P275" s="443"/>
      <c r="Q275" s="435"/>
      <c r="R275" s="440"/>
      <c r="S275" s="440"/>
      <c r="T275" s="435"/>
      <c r="U275" s="435"/>
    </row>
    <row r="276" spans="2:21" x14ac:dyDescent="0.3">
      <c r="B276" s="435"/>
      <c r="C276" s="435"/>
      <c r="D276" s="435"/>
      <c r="E276" s="435"/>
      <c r="F276" s="447"/>
      <c r="G276" s="438" t="str">
        <f t="shared" ca="1" si="10"/>
        <v/>
      </c>
      <c r="H276" s="439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40"/>
      <c r="J276" s="435"/>
      <c r="K276" s="440"/>
      <c r="L276" s="440"/>
      <c r="M276" s="435"/>
      <c r="N276" s="440">
        <f>F274+F275+F276</f>
        <v>0</v>
      </c>
      <c r="O276" s="440">
        <f>N276/2</f>
        <v>0</v>
      </c>
      <c r="P276" s="443"/>
      <c r="Q276" s="435"/>
      <c r="R276" s="440"/>
      <c r="S276" s="440"/>
      <c r="T276" s="435"/>
      <c r="U276" s="435"/>
    </row>
    <row r="277" spans="2:21" x14ac:dyDescent="0.3">
      <c r="B277" s="435"/>
      <c r="C277" s="435"/>
      <c r="D277" s="435"/>
      <c r="E277" s="435"/>
      <c r="F277" s="447"/>
      <c r="G277" s="438" t="str">
        <f t="shared" ca="1" si="10"/>
        <v/>
      </c>
      <c r="H277" s="439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40"/>
      <c r="J277" s="435"/>
      <c r="K277" s="440"/>
      <c r="L277" s="440"/>
      <c r="M277" s="435"/>
      <c r="N277" s="435"/>
      <c r="O277" s="440"/>
      <c r="P277" s="443"/>
      <c r="Q277" s="435"/>
      <c r="R277" s="440"/>
      <c r="S277" s="440"/>
      <c r="T277" s="435"/>
      <c r="U277" s="435"/>
    </row>
    <row r="278" spans="2:21" x14ac:dyDescent="0.3">
      <c r="B278" s="435"/>
      <c r="C278" s="435"/>
      <c r="D278" s="435"/>
      <c r="E278" s="435"/>
      <c r="F278" s="447"/>
      <c r="G278" s="438" t="str">
        <f t="shared" ca="1" si="10"/>
        <v/>
      </c>
      <c r="H278" s="439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40"/>
      <c r="J278" s="435"/>
      <c r="K278" s="440"/>
      <c r="L278" s="440"/>
      <c r="M278" s="435"/>
      <c r="N278" s="435"/>
      <c r="O278" s="440">
        <f>N279/2</f>
        <v>0</v>
      </c>
      <c r="P278" s="443"/>
      <c r="Q278" s="435"/>
      <c r="R278" s="440"/>
      <c r="S278" s="440"/>
      <c r="T278" s="435"/>
      <c r="U278" s="435"/>
    </row>
    <row r="279" spans="2:21" x14ac:dyDescent="0.3">
      <c r="B279" s="435"/>
      <c r="C279" s="435"/>
      <c r="D279" s="435"/>
      <c r="E279" s="435"/>
      <c r="F279" s="447"/>
      <c r="G279" s="438" t="str">
        <f t="shared" ca="1" si="10"/>
        <v/>
      </c>
      <c r="H279" s="439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40"/>
      <c r="J279" s="435"/>
      <c r="K279" s="440"/>
      <c r="L279" s="440"/>
      <c r="M279" s="435"/>
      <c r="N279" s="440">
        <f>F277+F278+F279</f>
        <v>0</v>
      </c>
      <c r="O279" s="440">
        <f>N279/2</f>
        <v>0</v>
      </c>
      <c r="P279" s="443"/>
      <c r="Q279" s="435"/>
      <c r="R279" s="440"/>
      <c r="S279" s="440"/>
      <c r="T279" s="435"/>
      <c r="U279" s="435"/>
    </row>
    <row r="280" spans="2:21" x14ac:dyDescent="0.3">
      <c r="B280" s="435"/>
      <c r="C280" s="435"/>
      <c r="D280" s="435"/>
      <c r="E280" s="435"/>
      <c r="F280" s="447"/>
      <c r="G280" s="438" t="str">
        <f t="shared" ca="1" si="10"/>
        <v/>
      </c>
      <c r="H280" s="439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40"/>
      <c r="J280" s="435"/>
      <c r="K280" s="440"/>
      <c r="L280" s="440"/>
      <c r="M280" s="435"/>
      <c r="N280" s="435"/>
      <c r="O280" s="440"/>
      <c r="P280" s="443"/>
      <c r="Q280" s="435"/>
      <c r="R280" s="440"/>
      <c r="S280" s="440"/>
      <c r="T280" s="435"/>
      <c r="U280" s="435"/>
    </row>
    <row r="281" spans="2:21" x14ac:dyDescent="0.3">
      <c r="B281" s="435"/>
      <c r="C281" s="435"/>
      <c r="D281" s="435"/>
      <c r="E281" s="435"/>
      <c r="F281" s="447"/>
      <c r="G281" s="438" t="str">
        <f t="shared" ca="1" si="10"/>
        <v/>
      </c>
      <c r="H281" s="439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40"/>
      <c r="J281" s="435"/>
      <c r="K281" s="440"/>
      <c r="L281" s="440"/>
      <c r="M281" s="435"/>
      <c r="N281" s="435"/>
      <c r="O281" s="440">
        <f>N282/2</f>
        <v>0</v>
      </c>
      <c r="P281" s="443"/>
      <c r="Q281" s="435"/>
      <c r="R281" s="440"/>
      <c r="S281" s="440"/>
      <c r="T281" s="435"/>
      <c r="U281" s="435"/>
    </row>
    <row r="282" spans="2:21" x14ac:dyDescent="0.3">
      <c r="B282" s="435"/>
      <c r="C282" s="435"/>
      <c r="D282" s="435"/>
      <c r="E282" s="435"/>
      <c r="F282" s="447"/>
      <c r="G282" s="438" t="str">
        <f t="shared" ca="1" si="10"/>
        <v/>
      </c>
      <c r="H282" s="439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40"/>
      <c r="J282" s="435"/>
      <c r="K282" s="440"/>
      <c r="L282" s="440"/>
      <c r="M282" s="435"/>
      <c r="N282" s="440">
        <f>F280+F281+F282</f>
        <v>0</v>
      </c>
      <c r="O282" s="440">
        <f>N282/2</f>
        <v>0</v>
      </c>
      <c r="P282" s="443"/>
      <c r="Q282" s="435"/>
      <c r="R282" s="440"/>
      <c r="S282" s="440"/>
      <c r="T282" s="435"/>
      <c r="U282" s="435"/>
    </row>
    <row r="283" spans="2:21" x14ac:dyDescent="0.3">
      <c r="B283" s="435"/>
      <c r="C283" s="435"/>
      <c r="D283" s="435"/>
      <c r="E283" s="435"/>
      <c r="F283" s="447"/>
      <c r="G283" s="438" t="str">
        <f t="shared" ca="1" si="10"/>
        <v/>
      </c>
      <c r="H283" s="439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40"/>
      <c r="J283" s="435"/>
      <c r="K283" s="440"/>
      <c r="L283" s="440"/>
      <c r="M283" s="435"/>
      <c r="N283" s="435"/>
      <c r="O283" s="440"/>
      <c r="P283" s="443"/>
      <c r="Q283" s="435"/>
      <c r="R283" s="440"/>
      <c r="S283" s="440"/>
      <c r="T283" s="435"/>
      <c r="U283" s="435"/>
    </row>
    <row r="284" spans="2:21" x14ac:dyDescent="0.3">
      <c r="B284" s="435"/>
      <c r="C284" s="435"/>
      <c r="D284" s="435"/>
      <c r="E284" s="435"/>
      <c r="F284" s="447"/>
      <c r="G284" s="438" t="str">
        <f t="shared" ca="1" si="10"/>
        <v/>
      </c>
      <c r="H284" s="439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40"/>
      <c r="J284" s="435"/>
      <c r="K284" s="440"/>
      <c r="L284" s="440"/>
      <c r="M284" s="435"/>
      <c r="N284" s="435"/>
      <c r="O284" s="440">
        <f>N285/2</f>
        <v>0</v>
      </c>
      <c r="P284" s="443"/>
      <c r="Q284" s="435"/>
      <c r="R284" s="440"/>
      <c r="S284" s="440"/>
      <c r="T284" s="435"/>
      <c r="U284" s="435"/>
    </row>
    <row r="285" spans="2:21" x14ac:dyDescent="0.3">
      <c r="B285" s="435"/>
      <c r="C285" s="435"/>
      <c r="D285" s="435"/>
      <c r="E285" s="435"/>
      <c r="F285" s="447"/>
      <c r="G285" s="438" t="str">
        <f t="shared" ca="1" si="10"/>
        <v/>
      </c>
      <c r="H285" s="439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40"/>
      <c r="J285" s="435"/>
      <c r="K285" s="440"/>
      <c r="L285" s="440"/>
      <c r="M285" s="435"/>
      <c r="N285" s="440">
        <f>F283+F284+F285</f>
        <v>0</v>
      </c>
      <c r="O285" s="440">
        <f>N285/2</f>
        <v>0</v>
      </c>
      <c r="P285" s="443"/>
      <c r="Q285" s="435"/>
      <c r="R285" s="440"/>
      <c r="S285" s="440"/>
      <c r="T285" s="435"/>
      <c r="U285" s="435"/>
    </row>
    <row r="286" spans="2:21" x14ac:dyDescent="0.3">
      <c r="B286" s="435"/>
      <c r="C286" s="435"/>
      <c r="D286" s="435"/>
      <c r="E286" s="435"/>
      <c r="F286" s="447"/>
      <c r="G286" s="438" t="str">
        <f t="shared" ca="1" si="10"/>
        <v/>
      </c>
      <c r="H286" s="439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40"/>
      <c r="J286" s="435"/>
      <c r="K286" s="440"/>
      <c r="L286" s="440"/>
      <c r="M286" s="435"/>
      <c r="N286" s="435"/>
      <c r="O286" s="440"/>
      <c r="P286" s="443"/>
      <c r="Q286" s="435"/>
      <c r="R286" s="440"/>
      <c r="S286" s="440"/>
      <c r="T286" s="435"/>
      <c r="U286" s="435"/>
    </row>
    <row r="287" spans="2:21" x14ac:dyDescent="0.3">
      <c r="B287" s="435"/>
      <c r="C287" s="435"/>
      <c r="D287" s="435"/>
      <c r="E287" s="435"/>
      <c r="F287" s="447"/>
      <c r="G287" s="438" t="str">
        <f t="shared" ca="1" si="10"/>
        <v/>
      </c>
      <c r="H287" s="439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40"/>
      <c r="J287" s="435"/>
      <c r="K287" s="440"/>
      <c r="L287" s="440"/>
      <c r="M287" s="435"/>
      <c r="N287" s="435"/>
      <c r="O287" s="440">
        <f>N288/2</f>
        <v>0</v>
      </c>
      <c r="P287" s="443"/>
      <c r="Q287" s="435"/>
      <c r="R287" s="440"/>
      <c r="S287" s="440"/>
      <c r="T287" s="435"/>
      <c r="U287" s="435"/>
    </row>
    <row r="288" spans="2:21" x14ac:dyDescent="0.3">
      <c r="B288" s="435"/>
      <c r="C288" s="435"/>
      <c r="D288" s="435"/>
      <c r="E288" s="435"/>
      <c r="F288" s="447"/>
      <c r="G288" s="438" t="str">
        <f t="shared" ca="1" si="10"/>
        <v/>
      </c>
      <c r="H288" s="439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40"/>
      <c r="J288" s="435"/>
      <c r="K288" s="440"/>
      <c r="L288" s="440"/>
      <c r="M288" s="435"/>
      <c r="N288" s="440">
        <f>F286+F287+F288</f>
        <v>0</v>
      </c>
      <c r="O288" s="440">
        <f>N288/2</f>
        <v>0</v>
      </c>
      <c r="P288" s="443"/>
      <c r="Q288" s="435"/>
      <c r="R288" s="440"/>
      <c r="S288" s="440"/>
      <c r="T288" s="435"/>
      <c r="U288" s="435"/>
    </row>
    <row r="289" spans="2:21" x14ac:dyDescent="0.3">
      <c r="B289" s="435"/>
      <c r="C289" s="435"/>
      <c r="D289" s="435"/>
      <c r="E289" s="435"/>
      <c r="F289" s="447"/>
      <c r="G289" s="438" t="str">
        <f t="shared" ca="1" si="10"/>
        <v/>
      </c>
      <c r="H289" s="439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40"/>
      <c r="J289" s="435"/>
      <c r="K289" s="440"/>
      <c r="L289" s="440"/>
      <c r="M289" s="435"/>
      <c r="N289" s="435"/>
      <c r="O289" s="440"/>
      <c r="P289" s="443"/>
      <c r="Q289" s="435"/>
      <c r="R289" s="440"/>
      <c r="S289" s="440"/>
      <c r="T289" s="435"/>
      <c r="U289" s="435"/>
    </row>
    <row r="290" spans="2:21" x14ac:dyDescent="0.3">
      <c r="B290" s="435"/>
      <c r="C290" s="435"/>
      <c r="D290" s="435"/>
      <c r="E290" s="435"/>
      <c r="F290" s="447"/>
      <c r="G290" s="438" t="str">
        <f t="shared" ref="G290:G315" ca="1" si="11">IF(OR(H290="", H290=H289), "", H290-H289)</f>
        <v/>
      </c>
      <c r="H290" s="439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40"/>
      <c r="J290" s="435"/>
      <c r="K290" s="440"/>
      <c r="L290" s="440"/>
      <c r="M290" s="435"/>
      <c r="N290" s="435"/>
      <c r="O290" s="440">
        <f>N291/2</f>
        <v>0</v>
      </c>
      <c r="P290" s="443"/>
      <c r="Q290" s="435"/>
      <c r="R290" s="440"/>
      <c r="S290" s="440"/>
      <c r="T290" s="435"/>
      <c r="U290" s="435"/>
    </row>
    <row r="291" spans="2:21" x14ac:dyDescent="0.3">
      <c r="B291" s="435"/>
      <c r="C291" s="435"/>
      <c r="D291" s="435"/>
      <c r="E291" s="435"/>
      <c r="F291" s="447"/>
      <c r="G291" s="438" t="str">
        <f t="shared" ca="1" si="11"/>
        <v/>
      </c>
      <c r="H291" s="439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40"/>
      <c r="J291" s="435"/>
      <c r="K291" s="440"/>
      <c r="L291" s="440"/>
      <c r="M291" s="435"/>
      <c r="N291" s="440">
        <f>F289+F290+F291</f>
        <v>0</v>
      </c>
      <c r="O291" s="440">
        <f>N291/2</f>
        <v>0</v>
      </c>
      <c r="P291" s="443"/>
      <c r="Q291" s="435"/>
      <c r="R291" s="440"/>
      <c r="S291" s="440"/>
      <c r="T291" s="435"/>
      <c r="U291" s="435"/>
    </row>
    <row r="292" spans="2:21" x14ac:dyDescent="0.3">
      <c r="B292" s="435"/>
      <c r="C292" s="435"/>
      <c r="D292" s="435"/>
      <c r="E292" s="435"/>
      <c r="F292" s="447"/>
      <c r="G292" s="438" t="str">
        <f t="shared" ca="1" si="11"/>
        <v/>
      </c>
      <c r="H292" s="439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40"/>
      <c r="J292" s="435"/>
      <c r="K292" s="440"/>
      <c r="L292" s="440"/>
      <c r="M292" s="435"/>
      <c r="N292" s="435"/>
      <c r="O292" s="440"/>
      <c r="P292" s="443"/>
      <c r="Q292" s="435"/>
      <c r="R292" s="440"/>
      <c r="S292" s="440"/>
      <c r="T292" s="435"/>
      <c r="U292" s="435"/>
    </row>
    <row r="293" spans="2:21" x14ac:dyDescent="0.3">
      <c r="B293" s="435"/>
      <c r="C293" s="435"/>
      <c r="D293" s="435"/>
      <c r="E293" s="435"/>
      <c r="F293" s="447"/>
      <c r="G293" s="438" t="str">
        <f t="shared" ca="1" si="11"/>
        <v/>
      </c>
      <c r="H293" s="439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40"/>
      <c r="J293" s="435"/>
      <c r="K293" s="440"/>
      <c r="L293" s="440"/>
      <c r="M293" s="435"/>
      <c r="N293" s="435"/>
      <c r="O293" s="440">
        <f>N294/2</f>
        <v>0</v>
      </c>
      <c r="P293" s="443"/>
      <c r="Q293" s="435"/>
      <c r="R293" s="440"/>
      <c r="S293" s="440"/>
      <c r="T293" s="435"/>
      <c r="U293" s="435"/>
    </row>
    <row r="294" spans="2:21" x14ac:dyDescent="0.3">
      <c r="B294" s="435"/>
      <c r="C294" s="435"/>
      <c r="D294" s="435"/>
      <c r="E294" s="435"/>
      <c r="F294" s="447"/>
      <c r="G294" s="438" t="str">
        <f t="shared" ca="1" si="11"/>
        <v/>
      </c>
      <c r="H294" s="439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40"/>
      <c r="J294" s="435"/>
      <c r="K294" s="440"/>
      <c r="L294" s="440"/>
      <c r="M294" s="435"/>
      <c r="N294" s="440">
        <f>F292+F293+F294</f>
        <v>0</v>
      </c>
      <c r="O294" s="440">
        <f>N294/2</f>
        <v>0</v>
      </c>
      <c r="P294" s="443"/>
      <c r="Q294" s="435"/>
      <c r="R294" s="440"/>
      <c r="S294" s="440"/>
      <c r="T294" s="435"/>
      <c r="U294" s="435"/>
    </row>
    <row r="295" spans="2:21" x14ac:dyDescent="0.3">
      <c r="B295" s="435"/>
      <c r="C295" s="435"/>
      <c r="D295" s="435"/>
      <c r="E295" s="435"/>
      <c r="F295" s="447"/>
      <c r="G295" s="438" t="str">
        <f t="shared" ca="1" si="11"/>
        <v/>
      </c>
      <c r="H295" s="439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40"/>
      <c r="J295" s="435"/>
      <c r="K295" s="440"/>
      <c r="L295" s="440"/>
      <c r="M295" s="435"/>
      <c r="N295" s="435"/>
      <c r="O295" s="440"/>
      <c r="P295" s="443"/>
      <c r="Q295" s="435"/>
      <c r="R295" s="440"/>
      <c r="S295" s="440"/>
      <c r="T295" s="435"/>
      <c r="U295" s="435"/>
    </row>
    <row r="296" spans="2:21" x14ac:dyDescent="0.3">
      <c r="B296" s="435"/>
      <c r="C296" s="435"/>
      <c r="D296" s="435"/>
      <c r="E296" s="435"/>
      <c r="F296" s="447"/>
      <c r="G296" s="438" t="str">
        <f t="shared" ca="1" si="11"/>
        <v/>
      </c>
      <c r="H296" s="439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40"/>
      <c r="J296" s="435"/>
      <c r="K296" s="440"/>
      <c r="L296" s="440"/>
      <c r="M296" s="435"/>
      <c r="N296" s="435"/>
      <c r="O296" s="440">
        <f>N297/2</f>
        <v>0</v>
      </c>
      <c r="P296" s="443"/>
      <c r="Q296" s="435"/>
      <c r="R296" s="440"/>
      <c r="S296" s="440"/>
      <c r="T296" s="435"/>
      <c r="U296" s="435"/>
    </row>
    <row r="297" spans="2:21" x14ac:dyDescent="0.3">
      <c r="B297" s="435"/>
      <c r="C297" s="435"/>
      <c r="D297" s="435"/>
      <c r="E297" s="435"/>
      <c r="F297" s="447"/>
      <c r="G297" s="438" t="str">
        <f t="shared" ca="1" si="11"/>
        <v/>
      </c>
      <c r="H297" s="439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40"/>
      <c r="J297" s="435"/>
      <c r="K297" s="440"/>
      <c r="L297" s="440"/>
      <c r="M297" s="435"/>
      <c r="N297" s="440">
        <f>F295+F296+F297</f>
        <v>0</v>
      </c>
      <c r="O297" s="440">
        <f>N297/2</f>
        <v>0</v>
      </c>
      <c r="P297" s="443"/>
      <c r="Q297" s="435"/>
      <c r="R297" s="440"/>
      <c r="S297" s="440"/>
      <c r="T297" s="435"/>
      <c r="U297" s="435"/>
    </row>
    <row r="298" spans="2:21" x14ac:dyDescent="0.3">
      <c r="B298" s="435"/>
      <c r="C298" s="435"/>
      <c r="D298" s="435"/>
      <c r="E298" s="435"/>
      <c r="F298" s="447"/>
      <c r="G298" s="438" t="str">
        <f t="shared" ca="1" si="11"/>
        <v/>
      </c>
      <c r="H298" s="439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40"/>
      <c r="J298" s="435"/>
      <c r="K298" s="440"/>
      <c r="L298" s="440"/>
      <c r="M298" s="435"/>
      <c r="N298" s="435"/>
      <c r="O298" s="440"/>
      <c r="P298" s="443"/>
      <c r="Q298" s="435"/>
      <c r="R298" s="440"/>
      <c r="S298" s="440"/>
      <c r="T298" s="435"/>
      <c r="U298" s="435"/>
    </row>
    <row r="299" spans="2:21" x14ac:dyDescent="0.3">
      <c r="B299" s="435"/>
      <c r="C299" s="435"/>
      <c r="D299" s="435"/>
      <c r="E299" s="435"/>
      <c r="F299" s="447"/>
      <c r="G299" s="438" t="str">
        <f t="shared" ca="1" si="11"/>
        <v/>
      </c>
      <c r="H299" s="439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40"/>
      <c r="J299" s="435"/>
      <c r="K299" s="440"/>
      <c r="L299" s="440"/>
      <c r="M299" s="435"/>
      <c r="N299" s="435"/>
      <c r="O299" s="440">
        <f>N300/2</f>
        <v>0</v>
      </c>
      <c r="P299" s="443"/>
      <c r="Q299" s="435"/>
      <c r="R299" s="440"/>
      <c r="S299" s="440"/>
      <c r="T299" s="435"/>
      <c r="U299" s="435"/>
    </row>
    <row r="300" spans="2:21" x14ac:dyDescent="0.3">
      <c r="B300" s="435"/>
      <c r="C300" s="435"/>
      <c r="D300" s="435"/>
      <c r="E300" s="435"/>
      <c r="F300" s="447"/>
      <c r="G300" s="438" t="str">
        <f t="shared" ca="1" si="11"/>
        <v/>
      </c>
      <c r="H300" s="439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40"/>
      <c r="J300" s="435"/>
      <c r="K300" s="440"/>
      <c r="L300" s="440"/>
      <c r="M300" s="435"/>
      <c r="N300" s="440">
        <f>F298+F299+F300</f>
        <v>0</v>
      </c>
      <c r="O300" s="440">
        <f>N300/2</f>
        <v>0</v>
      </c>
      <c r="P300" s="443"/>
      <c r="Q300" s="435"/>
      <c r="R300" s="440"/>
      <c r="S300" s="440"/>
      <c r="T300" s="435"/>
      <c r="U300" s="435"/>
    </row>
    <row r="301" spans="2:21" x14ac:dyDescent="0.3">
      <c r="B301" s="435"/>
      <c r="C301" s="435"/>
      <c r="D301" s="435"/>
      <c r="E301" s="435"/>
      <c r="F301" s="447"/>
      <c r="G301" s="438" t="str">
        <f t="shared" ca="1" si="11"/>
        <v/>
      </c>
      <c r="H301" s="439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40"/>
      <c r="J301" s="435"/>
      <c r="K301" s="440"/>
      <c r="L301" s="440"/>
      <c r="M301" s="435"/>
      <c r="N301" s="435"/>
      <c r="O301" s="440"/>
      <c r="P301" s="443"/>
      <c r="Q301" s="435"/>
      <c r="R301" s="440"/>
      <c r="S301" s="440"/>
      <c r="T301" s="435"/>
      <c r="U301" s="435"/>
    </row>
    <row r="302" spans="2:21" x14ac:dyDescent="0.3">
      <c r="B302" s="435"/>
      <c r="C302" s="435"/>
      <c r="D302" s="435"/>
      <c r="E302" s="435"/>
      <c r="F302" s="447"/>
      <c r="G302" s="438" t="str">
        <f t="shared" ca="1" si="11"/>
        <v/>
      </c>
      <c r="H302" s="439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40"/>
      <c r="J302" s="435"/>
      <c r="K302" s="440"/>
      <c r="L302" s="440"/>
      <c r="M302" s="435"/>
      <c r="N302" s="435"/>
      <c r="O302" s="440">
        <f>N303/2</f>
        <v>0</v>
      </c>
      <c r="P302" s="443"/>
      <c r="Q302" s="435"/>
      <c r="R302" s="440"/>
      <c r="S302" s="440"/>
      <c r="T302" s="435"/>
      <c r="U302" s="435"/>
    </row>
    <row r="303" spans="2:21" x14ac:dyDescent="0.3">
      <c r="B303" s="435"/>
      <c r="C303" s="435"/>
      <c r="D303" s="435"/>
      <c r="E303" s="435"/>
      <c r="F303" s="447"/>
      <c r="G303" s="438" t="str">
        <f t="shared" ca="1" si="11"/>
        <v/>
      </c>
      <c r="H303" s="439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40"/>
      <c r="J303" s="435"/>
      <c r="K303" s="440"/>
      <c r="L303" s="440"/>
      <c r="M303" s="435"/>
      <c r="N303" s="440">
        <f>F301+F302+F303</f>
        <v>0</v>
      </c>
      <c r="O303" s="440">
        <f>N303/2</f>
        <v>0</v>
      </c>
      <c r="P303" s="443"/>
      <c r="Q303" s="435"/>
      <c r="R303" s="440"/>
      <c r="S303" s="440"/>
      <c r="T303" s="435"/>
      <c r="U303" s="435"/>
    </row>
    <row r="304" spans="2:21" x14ac:dyDescent="0.3">
      <c r="B304" s="435"/>
      <c r="C304" s="435"/>
      <c r="D304" s="435"/>
      <c r="E304" s="435"/>
      <c r="F304" s="447"/>
      <c r="G304" s="438" t="str">
        <f t="shared" ca="1" si="11"/>
        <v/>
      </c>
      <c r="H304" s="439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40"/>
      <c r="J304" s="435"/>
      <c r="K304" s="440"/>
      <c r="L304" s="435"/>
      <c r="M304" s="435"/>
      <c r="N304" s="435"/>
      <c r="O304" s="440"/>
      <c r="P304" s="443"/>
      <c r="Q304" s="435"/>
      <c r="R304" s="440"/>
      <c r="S304" s="440"/>
      <c r="T304" s="435"/>
      <c r="U304" s="435"/>
    </row>
    <row r="305" spans="2:21" x14ac:dyDescent="0.3">
      <c r="B305" s="435"/>
      <c r="C305" s="435"/>
      <c r="D305" s="435"/>
      <c r="E305" s="435"/>
      <c r="F305" s="447"/>
      <c r="G305" s="438" t="str">
        <f t="shared" ca="1" si="11"/>
        <v/>
      </c>
      <c r="H305" s="439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40"/>
      <c r="J305" s="435"/>
      <c r="K305" s="440"/>
      <c r="L305" s="435"/>
      <c r="M305" s="435"/>
      <c r="N305" s="435"/>
      <c r="O305" s="440">
        <f>N306/2</f>
        <v>0</v>
      </c>
      <c r="P305" s="443"/>
      <c r="Q305" s="435"/>
      <c r="R305" s="440"/>
      <c r="S305" s="440"/>
      <c r="T305" s="435"/>
      <c r="U305" s="435"/>
    </row>
    <row r="306" spans="2:21" x14ac:dyDescent="0.3">
      <c r="B306" s="435"/>
      <c r="C306" s="435"/>
      <c r="D306" s="435"/>
      <c r="E306" s="435"/>
      <c r="F306" s="447"/>
      <c r="G306" s="438" t="str">
        <f t="shared" ca="1" si="11"/>
        <v/>
      </c>
      <c r="H306" s="439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40"/>
      <c r="J306" s="435"/>
      <c r="K306" s="440" t="str">
        <f>IF(F460="","",F459+F460)</f>
        <v/>
      </c>
      <c r="L306" s="435"/>
      <c r="M306" s="435"/>
      <c r="N306" s="440">
        <f>F304+F305+F306</f>
        <v>0</v>
      </c>
      <c r="O306" s="440">
        <f>N306/2</f>
        <v>0</v>
      </c>
      <c r="P306" s="443"/>
      <c r="Q306" s="435"/>
      <c r="R306" s="440"/>
      <c r="S306" s="440"/>
      <c r="T306" s="435"/>
      <c r="U306" s="435"/>
    </row>
    <row r="307" spans="2:21" x14ac:dyDescent="0.3">
      <c r="B307" s="435"/>
      <c r="C307" s="435"/>
      <c r="D307" s="435"/>
      <c r="E307" s="435"/>
      <c r="F307" s="447"/>
      <c r="G307" s="438" t="str">
        <f t="shared" ca="1" si="11"/>
        <v/>
      </c>
      <c r="H307" s="439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35"/>
      <c r="J307" s="435"/>
      <c r="K307" s="440"/>
      <c r="L307" s="435"/>
      <c r="M307" s="435"/>
      <c r="N307" s="435"/>
      <c r="O307" s="440"/>
      <c r="P307" s="443"/>
      <c r="Q307" s="435"/>
      <c r="R307" s="440"/>
      <c r="S307" s="440"/>
      <c r="T307" s="435"/>
      <c r="U307" s="435"/>
    </row>
    <row r="308" spans="2:21" x14ac:dyDescent="0.3">
      <c r="B308" s="435"/>
      <c r="C308" s="435"/>
      <c r="D308" s="435"/>
      <c r="E308" s="435"/>
      <c r="F308" s="447"/>
      <c r="G308" s="438" t="str">
        <f t="shared" ca="1" si="11"/>
        <v/>
      </c>
      <c r="H308" s="439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35"/>
      <c r="J308" s="435"/>
      <c r="K308" s="440" t="str">
        <f>IF(F462="","",F461+F462)</f>
        <v/>
      </c>
      <c r="L308" s="435"/>
      <c r="M308" s="435"/>
      <c r="N308" s="435"/>
      <c r="O308" s="440">
        <f>N309/2</f>
        <v>0</v>
      </c>
      <c r="P308" s="443"/>
      <c r="Q308" s="435"/>
      <c r="R308" s="440"/>
      <c r="S308" s="440"/>
      <c r="T308" s="435"/>
      <c r="U308" s="435"/>
    </row>
    <row r="309" spans="2:21" x14ac:dyDescent="0.3">
      <c r="B309" s="435"/>
      <c r="C309" s="435"/>
      <c r="D309" s="435"/>
      <c r="E309" s="435"/>
      <c r="F309" s="447"/>
      <c r="G309" s="438" t="str">
        <f t="shared" ca="1" si="11"/>
        <v/>
      </c>
      <c r="H309" s="439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35"/>
      <c r="J309" s="435"/>
      <c r="K309" s="440"/>
      <c r="L309" s="435"/>
      <c r="M309" s="435"/>
      <c r="N309" s="440">
        <f>F307+F308+F309</f>
        <v>0</v>
      </c>
      <c r="O309" s="440">
        <f>N309/2</f>
        <v>0</v>
      </c>
      <c r="P309" s="443"/>
      <c r="Q309" s="435"/>
      <c r="R309" s="440"/>
      <c r="S309" s="440"/>
      <c r="T309" s="435"/>
      <c r="U309" s="435"/>
    </row>
    <row r="310" spans="2:21" x14ac:dyDescent="0.3">
      <c r="B310" s="435"/>
      <c r="C310" s="435"/>
      <c r="D310" s="435"/>
      <c r="E310" s="435"/>
      <c r="F310" s="447"/>
      <c r="G310" s="438" t="str">
        <f t="shared" ca="1" si="11"/>
        <v/>
      </c>
      <c r="H310" s="439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35"/>
      <c r="J310" s="435"/>
      <c r="K310" s="440" t="str">
        <f>IF(F464="","",F463+F464)</f>
        <v/>
      </c>
      <c r="L310" s="435"/>
      <c r="M310" s="435"/>
      <c r="N310" s="435"/>
      <c r="O310" s="440"/>
      <c r="P310" s="443"/>
      <c r="Q310" s="435"/>
      <c r="R310" s="440"/>
      <c r="S310" s="440"/>
      <c r="T310" s="435"/>
      <c r="U310" s="435"/>
    </row>
    <row r="311" spans="2:21" x14ac:dyDescent="0.3">
      <c r="B311" s="435"/>
      <c r="C311" s="435"/>
      <c r="D311" s="435"/>
      <c r="E311" s="435"/>
      <c r="F311" s="447"/>
      <c r="G311" s="438" t="str">
        <f t="shared" ca="1" si="11"/>
        <v/>
      </c>
      <c r="H311" s="439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35"/>
      <c r="J311" s="435"/>
      <c r="K311" s="440"/>
      <c r="L311" s="435"/>
      <c r="M311" s="435"/>
      <c r="N311" s="435"/>
      <c r="O311" s="440">
        <f>N312/2</f>
        <v>0</v>
      </c>
      <c r="P311" s="443"/>
      <c r="Q311" s="435"/>
      <c r="R311" s="440"/>
      <c r="S311" s="440"/>
      <c r="T311" s="435"/>
      <c r="U311" s="435"/>
    </row>
    <row r="312" spans="2:21" x14ac:dyDescent="0.3">
      <c r="B312" s="435"/>
      <c r="C312" s="435"/>
      <c r="D312" s="435"/>
      <c r="E312" s="435"/>
      <c r="F312" s="447"/>
      <c r="G312" s="438" t="str">
        <f t="shared" ca="1" si="11"/>
        <v/>
      </c>
      <c r="H312" s="439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35"/>
      <c r="J312" s="435"/>
      <c r="K312" s="440" t="str">
        <f>IF(F466="","",F465+F466)</f>
        <v/>
      </c>
      <c r="L312" s="435"/>
      <c r="M312" s="435"/>
      <c r="N312" s="440">
        <f>F310+F311+F312</f>
        <v>0</v>
      </c>
      <c r="O312" s="440">
        <f>N312/2</f>
        <v>0</v>
      </c>
      <c r="P312" s="443"/>
      <c r="Q312" s="435"/>
      <c r="R312" s="440"/>
      <c r="S312" s="440"/>
      <c r="T312" s="435"/>
      <c r="U312" s="435"/>
    </row>
    <row r="313" spans="2:21" x14ac:dyDescent="0.3">
      <c r="B313" s="435"/>
      <c r="C313" s="435"/>
      <c r="D313" s="435"/>
      <c r="E313" s="435"/>
      <c r="F313" s="447"/>
      <c r="G313" s="438" t="str">
        <f t="shared" ca="1" si="11"/>
        <v/>
      </c>
      <c r="H313" s="439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35"/>
      <c r="J313" s="435"/>
      <c r="K313" s="440"/>
      <c r="L313" s="435"/>
      <c r="M313" s="435"/>
      <c r="N313" s="435"/>
      <c r="O313" s="440"/>
      <c r="P313" s="443"/>
      <c r="Q313" s="435"/>
      <c r="R313" s="440"/>
      <c r="S313" s="440"/>
      <c r="T313" s="435"/>
      <c r="U313" s="435"/>
    </row>
    <row r="314" spans="2:21" x14ac:dyDescent="0.3">
      <c r="B314" s="435"/>
      <c r="C314" s="435"/>
      <c r="D314" s="435"/>
      <c r="E314" s="435"/>
      <c r="F314" s="447"/>
      <c r="G314" s="438" t="str">
        <f t="shared" ca="1" si="11"/>
        <v/>
      </c>
      <c r="H314" s="439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35"/>
      <c r="J314" s="435"/>
      <c r="K314" s="440" t="str">
        <f>IF(F468="","",F467+F468)</f>
        <v/>
      </c>
      <c r="L314" s="435"/>
      <c r="M314" s="435"/>
      <c r="N314" s="435"/>
      <c r="O314" s="440">
        <f>N315/2</f>
        <v>0</v>
      </c>
      <c r="P314" s="443"/>
      <c r="Q314" s="435"/>
      <c r="R314" s="440"/>
      <c r="S314" s="440"/>
      <c r="T314" s="435"/>
      <c r="U314" s="435"/>
    </row>
    <row r="315" spans="2:21" ht="15" thickBot="1" x14ac:dyDescent="0.35">
      <c r="B315" s="435"/>
      <c r="C315" s="435"/>
      <c r="D315" s="435"/>
      <c r="E315" s="435"/>
      <c r="F315" s="456"/>
      <c r="G315" s="438" t="str">
        <f t="shared" ca="1" si="11"/>
        <v/>
      </c>
      <c r="H315" s="439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35"/>
      <c r="J315" s="435"/>
      <c r="K315" s="440"/>
      <c r="L315" s="435"/>
      <c r="M315" s="435"/>
      <c r="N315" s="440">
        <f>F313+F314+F315</f>
        <v>0</v>
      </c>
      <c r="O315" s="440">
        <f>N315/2</f>
        <v>0</v>
      </c>
      <c r="P315" s="443"/>
      <c r="Q315" s="435"/>
      <c r="R315" s="440"/>
      <c r="S315" s="440"/>
      <c r="T315" s="435"/>
      <c r="U315" s="435"/>
    </row>
    <row r="316" spans="2:21" x14ac:dyDescent="0.3">
      <c r="B316" s="435"/>
      <c r="C316" s="435"/>
      <c r="D316" s="435"/>
      <c r="E316" s="435"/>
      <c r="F316" s="457"/>
      <c r="G316" s="457"/>
      <c r="H316" s="458"/>
      <c r="K316" s="459" t="str">
        <f>IF(F470="","",F469+F470)</f>
        <v/>
      </c>
      <c r="O316" s="459"/>
      <c r="R316" s="458"/>
      <c r="S316" s="458"/>
    </row>
    <row r="317" spans="2:21" x14ac:dyDescent="0.3">
      <c r="B317" s="435"/>
      <c r="C317" s="435"/>
      <c r="D317" s="435"/>
      <c r="E317" s="435"/>
      <c r="F317" s="457"/>
      <c r="G317" s="457"/>
      <c r="H317" s="458"/>
      <c r="K317" s="459"/>
      <c r="O317" s="459"/>
      <c r="R317" s="458"/>
      <c r="S317" s="458"/>
    </row>
    <row r="318" spans="2:21" x14ac:dyDescent="0.3">
      <c r="F318" s="457"/>
      <c r="G318" s="457"/>
      <c r="H318" s="458"/>
      <c r="K318" s="459" t="str">
        <f>IF(F472="","",F471+F472)</f>
        <v/>
      </c>
      <c r="N318" s="459"/>
      <c r="O318" s="459"/>
      <c r="R318" s="458"/>
      <c r="S318" s="458"/>
    </row>
    <row r="319" spans="2:21" x14ac:dyDescent="0.3">
      <c r="F319" s="457"/>
      <c r="G319" s="457"/>
      <c r="K319" s="459"/>
      <c r="R319" s="458"/>
      <c r="S319" s="458"/>
    </row>
    <row r="320" spans="2:21" x14ac:dyDescent="0.3">
      <c r="F320" s="457"/>
      <c r="G320" s="457"/>
      <c r="K320" s="459" t="str">
        <f>IF(F474="","",F473+F474)</f>
        <v/>
      </c>
      <c r="R320" s="458"/>
      <c r="S320" s="458"/>
    </row>
    <row r="321" spans="6:19" x14ac:dyDescent="0.3">
      <c r="F321" s="457"/>
      <c r="G321" s="457"/>
      <c r="K321" s="459"/>
      <c r="R321" s="458"/>
      <c r="S321" s="458"/>
    </row>
    <row r="322" spans="6:19" x14ac:dyDescent="0.3">
      <c r="F322" s="457"/>
      <c r="G322" s="457"/>
      <c r="K322" s="459" t="str">
        <f>IF(F476="","",F475+F476)</f>
        <v/>
      </c>
      <c r="R322" s="458"/>
      <c r="S322" s="458"/>
    </row>
    <row r="323" spans="6:19" x14ac:dyDescent="0.3">
      <c r="F323" s="457"/>
      <c r="G323" s="457"/>
      <c r="K323" s="459"/>
      <c r="R323" s="458"/>
      <c r="S323" s="458"/>
    </row>
    <row r="324" spans="6:19" x14ac:dyDescent="0.3">
      <c r="F324" s="457"/>
      <c r="G324" s="457"/>
      <c r="K324" s="459" t="str">
        <f>IF(F478="","",F477+F478)</f>
        <v/>
      </c>
      <c r="R324" s="458"/>
      <c r="S324" s="458"/>
    </row>
    <row r="325" spans="6:19" x14ac:dyDescent="0.3">
      <c r="F325" s="457"/>
      <c r="G325" s="457"/>
      <c r="K325" s="459"/>
      <c r="R325" s="458"/>
      <c r="S325" s="458"/>
    </row>
    <row r="326" spans="6:19" x14ac:dyDescent="0.3">
      <c r="F326" s="457"/>
      <c r="G326" s="457"/>
      <c r="K326" s="459" t="str">
        <f>IF(F480="","",F479+F480)</f>
        <v/>
      </c>
      <c r="R326" s="458"/>
      <c r="S326" s="458"/>
    </row>
    <row r="327" spans="6:19" x14ac:dyDescent="0.3">
      <c r="F327" s="457"/>
      <c r="G327" s="457"/>
      <c r="K327" s="459"/>
      <c r="R327" s="458"/>
      <c r="S327" s="458"/>
    </row>
    <row r="328" spans="6:19" x14ac:dyDescent="0.3">
      <c r="F328" s="457"/>
      <c r="G328" s="457"/>
      <c r="K328" s="459" t="str">
        <f>IF(F482="","",F481+F482)</f>
        <v/>
      </c>
      <c r="R328" s="458"/>
      <c r="S328" s="458"/>
    </row>
    <row r="329" spans="6:19" x14ac:dyDescent="0.3">
      <c r="F329" s="457"/>
      <c r="G329" s="457"/>
      <c r="K329" s="459"/>
      <c r="R329" s="458"/>
      <c r="S329" s="458"/>
    </row>
    <row r="330" spans="6:19" x14ac:dyDescent="0.3">
      <c r="F330" s="457"/>
      <c r="G330" s="457"/>
      <c r="K330" s="459" t="str">
        <f>IF(F484="","",F483+F484)</f>
        <v/>
      </c>
      <c r="R330" s="458"/>
      <c r="S330" s="458"/>
    </row>
    <row r="331" spans="6:19" x14ac:dyDescent="0.3">
      <c r="F331" s="457"/>
      <c r="G331" s="457"/>
      <c r="K331" s="459"/>
      <c r="R331" s="458"/>
      <c r="S331" s="458"/>
    </row>
    <row r="332" spans="6:19" x14ac:dyDescent="0.3">
      <c r="F332" s="457"/>
      <c r="G332" s="457"/>
      <c r="K332" s="459" t="str">
        <f>IF(F486="","",F485+F486)</f>
        <v/>
      </c>
      <c r="R332" s="458"/>
      <c r="S332" s="458"/>
    </row>
    <row r="333" spans="6:19" x14ac:dyDescent="0.3">
      <c r="F333" s="457"/>
      <c r="G333" s="457"/>
      <c r="K333" s="459"/>
      <c r="R333" s="458"/>
      <c r="S333" s="458"/>
    </row>
    <row r="334" spans="6:19" x14ac:dyDescent="0.3">
      <c r="F334" s="457"/>
      <c r="G334" s="457"/>
      <c r="R334" s="458"/>
      <c r="S334" s="458"/>
    </row>
    <row r="335" spans="6:19" x14ac:dyDescent="0.3">
      <c r="F335" s="457"/>
      <c r="G335" s="457"/>
      <c r="R335" s="458"/>
      <c r="S335" s="458"/>
    </row>
    <row r="336" spans="6:19" x14ac:dyDescent="0.3">
      <c r="F336" s="457"/>
      <c r="G336" s="457"/>
      <c r="R336" s="458"/>
      <c r="S336" s="458"/>
    </row>
    <row r="337" spans="6:19" x14ac:dyDescent="0.3">
      <c r="F337" s="457"/>
      <c r="G337" s="457"/>
      <c r="R337" s="458"/>
      <c r="S337" s="458"/>
    </row>
    <row r="338" spans="6:19" x14ac:dyDescent="0.3">
      <c r="F338" s="457"/>
      <c r="G338" s="457"/>
      <c r="R338" s="458"/>
      <c r="S338" s="458"/>
    </row>
    <row r="339" spans="6:19" x14ac:dyDescent="0.3">
      <c r="F339" s="457"/>
      <c r="G339" s="457"/>
      <c r="R339" s="458"/>
      <c r="S339" s="458"/>
    </row>
    <row r="340" spans="6:19" x14ac:dyDescent="0.3">
      <c r="F340" s="457"/>
      <c r="G340" s="457"/>
      <c r="R340" s="458"/>
      <c r="S340" s="458"/>
    </row>
    <row r="341" spans="6:19" x14ac:dyDescent="0.3">
      <c r="F341" s="457"/>
      <c r="G341" s="457"/>
      <c r="R341" s="458"/>
      <c r="S341" s="458"/>
    </row>
    <row r="342" spans="6:19" x14ac:dyDescent="0.3">
      <c r="F342" s="457"/>
      <c r="G342" s="457"/>
      <c r="R342" s="458"/>
      <c r="S342" s="458"/>
    </row>
    <row r="343" spans="6:19" x14ac:dyDescent="0.3">
      <c r="F343" s="457"/>
      <c r="G343" s="457"/>
      <c r="R343" s="458"/>
      <c r="S343" s="458"/>
    </row>
    <row r="344" spans="6:19" x14ac:dyDescent="0.3">
      <c r="F344" s="457"/>
      <c r="G344" s="457"/>
      <c r="R344" s="458"/>
      <c r="S344" s="458"/>
    </row>
    <row r="345" spans="6:19" x14ac:dyDescent="0.3">
      <c r="F345" s="457"/>
      <c r="G345" s="457"/>
      <c r="R345" s="458"/>
      <c r="S345" s="458"/>
    </row>
    <row r="346" spans="6:19" x14ac:dyDescent="0.3">
      <c r="F346" s="457"/>
      <c r="G346" s="457"/>
      <c r="R346" s="458"/>
      <c r="S346" s="458"/>
    </row>
    <row r="347" spans="6:19" x14ac:dyDescent="0.3">
      <c r="F347" s="457"/>
      <c r="G347" s="457"/>
      <c r="R347" s="458"/>
      <c r="S347" s="458"/>
    </row>
    <row r="348" spans="6:19" x14ac:dyDescent="0.3">
      <c r="F348" s="457"/>
      <c r="G348" s="457"/>
      <c r="R348" s="458"/>
      <c r="S348" s="458"/>
    </row>
    <row r="349" spans="6:19" x14ac:dyDescent="0.3">
      <c r="F349" s="457"/>
      <c r="G349" s="457"/>
      <c r="R349" s="458"/>
      <c r="S349" s="458"/>
    </row>
    <row r="350" spans="6:19" x14ac:dyDescent="0.3">
      <c r="F350" s="457"/>
      <c r="G350" s="457"/>
      <c r="R350" s="458"/>
      <c r="S350" s="458"/>
    </row>
    <row r="351" spans="6:19" x14ac:dyDescent="0.3">
      <c r="F351" s="457"/>
      <c r="G351" s="457"/>
      <c r="R351" s="458"/>
      <c r="S351" s="458"/>
    </row>
    <row r="352" spans="6:19" x14ac:dyDescent="0.3">
      <c r="F352" s="457"/>
      <c r="G352" s="457"/>
      <c r="R352" s="458"/>
      <c r="S352" s="458"/>
    </row>
    <row r="353" spans="6:19" x14ac:dyDescent="0.3">
      <c r="F353" s="457"/>
      <c r="G353" s="457"/>
      <c r="R353" s="458"/>
      <c r="S353" s="458"/>
    </row>
    <row r="354" spans="6:19" x14ac:dyDescent="0.3">
      <c r="F354" s="457"/>
      <c r="G354" s="457"/>
      <c r="R354" s="458"/>
      <c r="S354" s="458"/>
    </row>
    <row r="355" spans="6:19" x14ac:dyDescent="0.3">
      <c r="F355" s="457"/>
      <c r="G355" s="457"/>
      <c r="R355" s="458"/>
      <c r="S355" s="458"/>
    </row>
    <row r="356" spans="6:19" x14ac:dyDescent="0.3">
      <c r="F356" s="457"/>
      <c r="G356" s="457"/>
      <c r="R356" s="458"/>
      <c r="S356" s="458"/>
    </row>
    <row r="357" spans="6:19" x14ac:dyDescent="0.3">
      <c r="F357" s="457"/>
      <c r="G357" s="457"/>
      <c r="R357" s="458"/>
      <c r="S357" s="458"/>
    </row>
    <row r="358" spans="6:19" x14ac:dyDescent="0.3">
      <c r="F358" s="457"/>
      <c r="G358" s="457"/>
      <c r="R358" s="458"/>
      <c r="S358" s="458"/>
    </row>
    <row r="359" spans="6:19" x14ac:dyDescent="0.3">
      <c r="F359" s="457"/>
      <c r="G359" s="457"/>
      <c r="R359" s="458"/>
      <c r="S359" s="458"/>
    </row>
    <row r="360" spans="6:19" x14ac:dyDescent="0.3">
      <c r="F360" s="457"/>
      <c r="G360" s="457"/>
      <c r="R360" s="458"/>
      <c r="S360" s="458"/>
    </row>
    <row r="361" spans="6:19" x14ac:dyDescent="0.3">
      <c r="F361" s="457"/>
      <c r="G361" s="457"/>
      <c r="R361" s="458"/>
      <c r="S361" s="458"/>
    </row>
    <row r="362" spans="6:19" x14ac:dyDescent="0.3">
      <c r="F362" s="457"/>
      <c r="G362" s="457"/>
      <c r="R362" s="458"/>
      <c r="S362" s="458"/>
    </row>
    <row r="363" spans="6:19" x14ac:dyDescent="0.3">
      <c r="F363" s="457"/>
      <c r="G363" s="457"/>
      <c r="R363" s="458"/>
      <c r="S363" s="458"/>
    </row>
    <row r="364" spans="6:19" x14ac:dyDescent="0.3">
      <c r="F364" s="457"/>
      <c r="G364" s="457"/>
      <c r="R364" s="458"/>
      <c r="S364" s="458"/>
    </row>
    <row r="365" spans="6:19" x14ac:dyDescent="0.3">
      <c r="F365" s="457"/>
      <c r="G365" s="457"/>
      <c r="R365" s="458"/>
      <c r="S365" s="458"/>
    </row>
    <row r="366" spans="6:19" x14ac:dyDescent="0.3">
      <c r="F366" s="457"/>
      <c r="G366" s="457"/>
      <c r="R366" s="458"/>
      <c r="S366" s="458"/>
    </row>
    <row r="367" spans="6:19" x14ac:dyDescent="0.3">
      <c r="F367" s="457"/>
      <c r="G367" s="457"/>
      <c r="R367" s="458"/>
      <c r="S367" s="458"/>
    </row>
    <row r="368" spans="6:19" x14ac:dyDescent="0.3">
      <c r="F368" s="457"/>
      <c r="G368" s="457"/>
      <c r="R368" s="458"/>
      <c r="S368" s="458"/>
    </row>
    <row r="369" spans="6:19" x14ac:dyDescent="0.3">
      <c r="F369" s="457"/>
      <c r="G369" s="457"/>
      <c r="R369" s="458"/>
      <c r="S369" s="458"/>
    </row>
    <row r="370" spans="6:19" x14ac:dyDescent="0.3">
      <c r="F370" s="457"/>
      <c r="G370" s="457"/>
      <c r="R370" s="458"/>
      <c r="S370" s="458"/>
    </row>
    <row r="371" spans="6:19" x14ac:dyDescent="0.3">
      <c r="F371" s="457"/>
      <c r="G371" s="457"/>
      <c r="R371" s="458"/>
      <c r="S371" s="458"/>
    </row>
    <row r="372" spans="6:19" x14ac:dyDescent="0.3">
      <c r="F372" s="457"/>
      <c r="G372" s="457"/>
      <c r="R372" s="458"/>
      <c r="S372" s="458"/>
    </row>
    <row r="373" spans="6:19" x14ac:dyDescent="0.3">
      <c r="F373" s="457"/>
      <c r="G373" s="457"/>
      <c r="R373" s="458"/>
      <c r="S373" s="458"/>
    </row>
    <row r="374" spans="6:19" x14ac:dyDescent="0.3">
      <c r="F374" s="457"/>
      <c r="G374" s="457"/>
      <c r="R374" s="458"/>
      <c r="S374" s="458"/>
    </row>
    <row r="375" spans="6:19" x14ac:dyDescent="0.3">
      <c r="F375" s="457"/>
      <c r="G375" s="457"/>
      <c r="R375" s="458"/>
      <c r="S375" s="458"/>
    </row>
    <row r="376" spans="6:19" x14ac:dyDescent="0.3">
      <c r="F376" s="457"/>
      <c r="G376" s="457"/>
      <c r="R376" s="458"/>
      <c r="S376" s="458"/>
    </row>
    <row r="377" spans="6:19" x14ac:dyDescent="0.3">
      <c r="F377" s="457"/>
      <c r="G377" s="457"/>
      <c r="R377" s="458"/>
      <c r="S377" s="458"/>
    </row>
    <row r="378" spans="6:19" x14ac:dyDescent="0.3">
      <c r="F378" s="457"/>
      <c r="G378" s="457"/>
      <c r="R378" s="458"/>
      <c r="S378" s="458"/>
    </row>
    <row r="379" spans="6:19" x14ac:dyDescent="0.3">
      <c r="F379" s="457"/>
      <c r="G379" s="457"/>
      <c r="R379" s="458"/>
      <c r="S379" s="458"/>
    </row>
    <row r="380" spans="6:19" x14ac:dyDescent="0.3">
      <c r="F380" s="457"/>
      <c r="G380" s="457"/>
      <c r="R380" s="458"/>
      <c r="S380" s="458"/>
    </row>
    <row r="381" spans="6:19" x14ac:dyDescent="0.3">
      <c r="F381" s="457"/>
      <c r="G381" s="457"/>
      <c r="R381" s="458"/>
      <c r="S381" s="458"/>
    </row>
    <row r="382" spans="6:19" x14ac:dyDescent="0.3">
      <c r="F382" s="457"/>
      <c r="G382" s="457"/>
      <c r="R382" s="458"/>
      <c r="S382" s="458"/>
    </row>
    <row r="383" spans="6:19" x14ac:dyDescent="0.3">
      <c r="F383" s="457"/>
      <c r="G383" s="457"/>
      <c r="R383" s="458"/>
      <c r="S383" s="458"/>
    </row>
    <row r="384" spans="6:19" x14ac:dyDescent="0.3">
      <c r="F384" s="457"/>
      <c r="G384" s="457"/>
      <c r="R384" s="458"/>
      <c r="S384" s="458"/>
    </row>
    <row r="385" spans="6:19" x14ac:dyDescent="0.3">
      <c r="F385" s="457"/>
      <c r="G385" s="457"/>
      <c r="R385" s="458"/>
      <c r="S385" s="458"/>
    </row>
    <row r="386" spans="6:19" x14ac:dyDescent="0.3">
      <c r="F386" s="457"/>
      <c r="G386" s="457"/>
      <c r="R386" s="458"/>
      <c r="S386" s="458"/>
    </row>
    <row r="387" spans="6:19" x14ac:dyDescent="0.3">
      <c r="F387" s="457"/>
      <c r="G387" s="457"/>
      <c r="R387" s="458"/>
      <c r="S387" s="458"/>
    </row>
    <row r="388" spans="6:19" x14ac:dyDescent="0.3">
      <c r="F388" s="457"/>
      <c r="G388" s="457"/>
      <c r="R388" s="458"/>
      <c r="S388" s="458"/>
    </row>
    <row r="389" spans="6:19" x14ac:dyDescent="0.3">
      <c r="F389" s="457"/>
      <c r="G389" s="457"/>
      <c r="R389" s="458"/>
      <c r="S389" s="458"/>
    </row>
    <row r="390" spans="6:19" x14ac:dyDescent="0.3">
      <c r="F390" s="457"/>
      <c r="G390" s="457"/>
      <c r="R390" s="458"/>
      <c r="S390" s="458"/>
    </row>
    <row r="391" spans="6:19" x14ac:dyDescent="0.3">
      <c r="F391" s="457"/>
      <c r="G391" s="457"/>
    </row>
    <row r="392" spans="6:19" x14ac:dyDescent="0.3">
      <c r="F392" s="457"/>
      <c r="G392" s="457"/>
    </row>
    <row r="393" spans="6:19" x14ac:dyDescent="0.3">
      <c r="F393" s="457"/>
      <c r="G393" s="457"/>
    </row>
    <row r="394" spans="6:19" x14ac:dyDescent="0.3">
      <c r="F394" s="457"/>
      <c r="G394" s="457"/>
    </row>
    <row r="395" spans="6:19" x14ac:dyDescent="0.3">
      <c r="F395" s="457"/>
      <c r="G395" s="457"/>
    </row>
    <row r="396" spans="6:19" x14ac:dyDescent="0.3">
      <c r="F396" s="457"/>
      <c r="G396" s="457"/>
    </row>
    <row r="397" spans="6:19" x14ac:dyDescent="0.3">
      <c r="F397" s="457"/>
      <c r="G397" s="457"/>
    </row>
    <row r="398" spans="6:19" x14ac:dyDescent="0.3">
      <c r="F398" s="457"/>
      <c r="G398" s="457"/>
    </row>
    <row r="399" spans="6:19" x14ac:dyDescent="0.3">
      <c r="F399" s="457"/>
      <c r="G399" s="457"/>
    </row>
    <row r="400" spans="6:19" x14ac:dyDescent="0.3">
      <c r="F400" s="457"/>
      <c r="G400" s="457"/>
    </row>
    <row r="401" spans="1:21" x14ac:dyDescent="0.3">
      <c r="F401" s="457"/>
      <c r="G401" s="457"/>
    </row>
    <row r="402" spans="1:21" x14ac:dyDescent="0.3">
      <c r="F402" s="457"/>
      <c r="G402" s="457"/>
    </row>
    <row r="403" spans="1:21" x14ac:dyDescent="0.3">
      <c r="F403" s="457"/>
      <c r="G403" s="457"/>
    </row>
    <row r="404" spans="1:21" s="15" customFormat="1" x14ac:dyDescent="0.3">
      <c r="A404"/>
      <c r="B404"/>
      <c r="C404"/>
      <c r="D404"/>
      <c r="E404"/>
      <c r="F404" s="457"/>
      <c r="G404" s="457"/>
      <c r="I404"/>
      <c r="J404"/>
      <c r="K404"/>
      <c r="L404"/>
      <c r="M404"/>
      <c r="N404"/>
      <c r="O404"/>
      <c r="P404" s="420"/>
      <c r="Q404"/>
      <c r="T404"/>
      <c r="U404"/>
    </row>
    <row r="405" spans="1:21" s="15" customFormat="1" x14ac:dyDescent="0.3">
      <c r="A405"/>
      <c r="B405"/>
      <c r="C405"/>
      <c r="D405"/>
      <c r="E405"/>
      <c r="F405" s="457"/>
      <c r="G405" s="457"/>
      <c r="I405"/>
      <c r="J405"/>
      <c r="K405"/>
      <c r="L405"/>
      <c r="M405"/>
      <c r="N405"/>
      <c r="O405"/>
      <c r="P405" s="420"/>
      <c r="Q405"/>
      <c r="T405"/>
      <c r="U405"/>
    </row>
    <row r="406" spans="1:21" s="15" customFormat="1" x14ac:dyDescent="0.3">
      <c r="A406"/>
      <c r="B406"/>
      <c r="C406"/>
      <c r="D406"/>
      <c r="E406"/>
      <c r="F406" s="457"/>
      <c r="G406" s="457"/>
      <c r="I406"/>
      <c r="J406"/>
      <c r="K406"/>
      <c r="L406"/>
      <c r="M406"/>
      <c r="N406"/>
      <c r="O406"/>
      <c r="P406" s="420"/>
      <c r="Q406"/>
      <c r="T406"/>
      <c r="U406"/>
    </row>
    <row r="407" spans="1:21" s="15" customFormat="1" x14ac:dyDescent="0.3">
      <c r="A407"/>
      <c r="B407"/>
      <c r="C407"/>
      <c r="D407"/>
      <c r="E407"/>
      <c r="F407" s="457"/>
      <c r="G407" s="457"/>
      <c r="I407"/>
      <c r="J407"/>
      <c r="K407"/>
      <c r="L407"/>
      <c r="M407"/>
      <c r="N407"/>
      <c r="O407"/>
      <c r="P407" s="420"/>
      <c r="Q407"/>
      <c r="T407"/>
      <c r="U407"/>
    </row>
    <row r="408" spans="1:21" s="15" customFormat="1" x14ac:dyDescent="0.3">
      <c r="A408"/>
      <c r="B408"/>
      <c r="C408"/>
      <c r="D408"/>
      <c r="E408"/>
      <c r="F408" s="457"/>
      <c r="G408" s="457"/>
      <c r="I408"/>
      <c r="J408"/>
      <c r="K408"/>
      <c r="L408"/>
      <c r="M408"/>
      <c r="N408"/>
      <c r="O408"/>
      <c r="P408" s="420"/>
      <c r="Q408"/>
      <c r="T408"/>
      <c r="U408"/>
    </row>
    <row r="409" spans="1:21" s="15" customFormat="1" x14ac:dyDescent="0.3">
      <c r="A409"/>
      <c r="B409"/>
      <c r="C409"/>
      <c r="D409"/>
      <c r="E409"/>
      <c r="F409" s="457"/>
      <c r="G409" s="457"/>
      <c r="I409"/>
      <c r="J409"/>
      <c r="K409"/>
      <c r="L409"/>
      <c r="M409"/>
      <c r="N409"/>
      <c r="O409"/>
      <c r="P409" s="420"/>
      <c r="Q409"/>
      <c r="T409"/>
      <c r="U409"/>
    </row>
    <row r="410" spans="1:21" s="15" customFormat="1" x14ac:dyDescent="0.3">
      <c r="A410"/>
      <c r="B410"/>
      <c r="C410"/>
      <c r="D410"/>
      <c r="E410"/>
      <c r="F410" s="457"/>
      <c r="G410" s="457"/>
      <c r="I410"/>
      <c r="J410"/>
      <c r="K410"/>
      <c r="L410"/>
      <c r="M410"/>
      <c r="N410"/>
      <c r="O410"/>
      <c r="P410" s="420"/>
      <c r="Q410"/>
      <c r="T410"/>
      <c r="U410"/>
    </row>
    <row r="411" spans="1:21" s="15" customFormat="1" x14ac:dyDescent="0.3">
      <c r="A411"/>
      <c r="B411"/>
      <c r="C411"/>
      <c r="D411"/>
      <c r="E411"/>
      <c r="F411" s="457"/>
      <c r="G411" s="457"/>
      <c r="I411"/>
      <c r="J411"/>
      <c r="K411"/>
      <c r="L411"/>
      <c r="M411"/>
      <c r="N411"/>
      <c r="O411"/>
      <c r="P411" s="420"/>
      <c r="Q411"/>
      <c r="T411"/>
      <c r="U411"/>
    </row>
    <row r="412" spans="1:21" s="15" customFormat="1" x14ac:dyDescent="0.3">
      <c r="A412"/>
      <c r="B412"/>
      <c r="C412"/>
      <c r="D412"/>
      <c r="E412"/>
      <c r="F412" s="457"/>
      <c r="G412" s="457"/>
      <c r="I412"/>
      <c r="J412"/>
      <c r="K412"/>
      <c r="L412"/>
      <c r="M412"/>
      <c r="N412"/>
      <c r="O412"/>
      <c r="P412" s="420"/>
      <c r="Q412"/>
      <c r="T412"/>
      <c r="U412"/>
    </row>
    <row r="413" spans="1:21" s="15" customFormat="1" x14ac:dyDescent="0.3">
      <c r="A413"/>
      <c r="B413"/>
      <c r="C413"/>
      <c r="D413"/>
      <c r="E413"/>
      <c r="F413" s="457"/>
      <c r="G413" s="457"/>
      <c r="I413"/>
      <c r="J413"/>
      <c r="K413"/>
      <c r="L413"/>
      <c r="M413"/>
      <c r="N413"/>
      <c r="O413"/>
      <c r="P413" s="420"/>
      <c r="Q413"/>
      <c r="T413"/>
      <c r="U413"/>
    </row>
    <row r="414" spans="1:21" s="15" customFormat="1" x14ac:dyDescent="0.3">
      <c r="A414"/>
      <c r="B414"/>
      <c r="C414"/>
      <c r="D414"/>
      <c r="E414"/>
      <c r="F414" s="457"/>
      <c r="G414" s="457"/>
      <c r="I414"/>
      <c r="J414"/>
      <c r="K414"/>
      <c r="L414"/>
      <c r="M414"/>
      <c r="N414"/>
      <c r="O414"/>
      <c r="P414" s="420"/>
      <c r="Q414"/>
      <c r="T414"/>
      <c r="U414"/>
    </row>
    <row r="1047990" spans="14:14" x14ac:dyDescent="0.3">
      <c r="N1047990" s="459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29" customWidth="1"/>
    <col min="2" max="2" width="14.77734375" style="229" customWidth="1"/>
    <col min="3" max="3" width="12.77734375" style="229" customWidth="1"/>
    <col min="4" max="4" width="30.77734375" style="229" customWidth="1"/>
    <col min="5" max="23" width="11.77734375" style="229" customWidth="1"/>
    <col min="24" max="16384" width="8.88671875" style="229"/>
  </cols>
  <sheetData>
    <row r="1" spans="1:29" ht="25.95" customHeight="1" x14ac:dyDescent="0.25">
      <c r="A1" s="904" t="s">
        <v>434</v>
      </c>
      <c r="B1" s="904"/>
      <c r="C1" s="904"/>
    </row>
    <row r="2" spans="1:29" ht="15" customHeight="1" x14ac:dyDescent="0.25">
      <c r="A2" s="230" t="s">
        <v>702</v>
      </c>
    </row>
    <row r="3" spans="1:29" ht="13.95" customHeight="1" x14ac:dyDescent="0.3">
      <c r="A3" s="529"/>
      <c r="B3" s="529"/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O3" s="906" t="s">
        <v>448</v>
      </c>
      <c r="P3" s="906"/>
      <c r="Q3" s="906"/>
      <c r="R3" s="906"/>
      <c r="S3" s="906"/>
      <c r="T3" s="906"/>
      <c r="U3" s="906"/>
      <c r="V3" s="906"/>
      <c r="W3" s="906"/>
    </row>
    <row r="4" spans="1:29" ht="1.95" customHeight="1" x14ac:dyDescent="0.25"/>
    <row r="5" spans="1:29" ht="15" customHeight="1" x14ac:dyDescent="0.3">
      <c r="A5" s="237" t="s">
        <v>396</v>
      </c>
      <c r="B5" s="238" t="s">
        <v>397</v>
      </c>
      <c r="C5" s="238" t="s">
        <v>398</v>
      </c>
      <c r="D5" s="238" t="s">
        <v>399</v>
      </c>
      <c r="E5" s="239" t="s">
        <v>442</v>
      </c>
      <c r="F5" s="239" t="s">
        <v>402</v>
      </c>
      <c r="G5" s="239" t="s">
        <v>400</v>
      </c>
      <c r="H5" s="239" t="s">
        <v>422</v>
      </c>
      <c r="J5" s="905" t="s">
        <v>435</v>
      </c>
      <c r="K5" s="905"/>
      <c r="L5" s="905" t="s">
        <v>865</v>
      </c>
      <c r="M5" s="905"/>
      <c r="O5" s="246" t="s">
        <v>424</v>
      </c>
      <c r="P5" s="246" t="s">
        <v>217</v>
      </c>
      <c r="Q5" s="246" t="s">
        <v>449</v>
      </c>
      <c r="R5" s="246" t="s">
        <v>450</v>
      </c>
      <c r="S5" s="246" t="s">
        <v>451</v>
      </c>
      <c r="T5" s="246" t="s">
        <v>426</v>
      </c>
      <c r="U5" s="246" t="s">
        <v>452</v>
      </c>
      <c r="V5" s="246" t="s">
        <v>428</v>
      </c>
      <c r="W5" s="246" t="s">
        <v>429</v>
      </c>
      <c r="Z5" s="529"/>
      <c r="AA5" s="529"/>
      <c r="AB5" s="529"/>
      <c r="AC5" s="529"/>
    </row>
    <row r="6" spans="1:29" ht="15" customHeight="1" x14ac:dyDescent="0.3">
      <c r="A6" s="531" t="s">
        <v>403</v>
      </c>
      <c r="B6" s="532" t="s">
        <v>665</v>
      </c>
      <c r="C6" s="533" t="s">
        <v>833</v>
      </c>
      <c r="D6" s="532" t="s">
        <v>388</v>
      </c>
      <c r="E6" s="534">
        <v>11.58</v>
      </c>
      <c r="F6" s="534">
        <v>28.33</v>
      </c>
      <c r="G6" s="535">
        <v>52.66</v>
      </c>
      <c r="H6" s="537">
        <v>6</v>
      </c>
      <c r="J6" s="231" t="s">
        <v>401</v>
      </c>
      <c r="K6" s="232" t="s">
        <v>882</v>
      </c>
      <c r="L6" s="231" t="s">
        <v>327</v>
      </c>
      <c r="M6" s="232"/>
      <c r="O6" s="247">
        <v>1</v>
      </c>
      <c r="P6" s="248">
        <v>613</v>
      </c>
      <c r="Q6" s="248">
        <v>32</v>
      </c>
      <c r="R6" s="248">
        <v>581</v>
      </c>
      <c r="S6" s="248">
        <v>1</v>
      </c>
      <c r="T6" s="248">
        <v>9.9</v>
      </c>
      <c r="U6" s="248">
        <v>5.23</v>
      </c>
      <c r="V6" s="248">
        <v>16.13</v>
      </c>
      <c r="W6" s="248">
        <v>32.75</v>
      </c>
      <c r="Z6" s="529"/>
      <c r="AA6" s="529"/>
      <c r="AB6" s="529"/>
      <c r="AC6" s="529"/>
    </row>
    <row r="7" spans="1:29" ht="15" customHeight="1" x14ac:dyDescent="0.3">
      <c r="A7" s="538" t="s">
        <v>404</v>
      </c>
      <c r="B7" s="539" t="s">
        <v>830</v>
      </c>
      <c r="C7" s="540" t="s">
        <v>405</v>
      </c>
      <c r="D7" s="539" t="s">
        <v>382</v>
      </c>
      <c r="E7" s="541">
        <v>11.58</v>
      </c>
      <c r="F7" s="541">
        <v>28.33</v>
      </c>
      <c r="G7" s="542">
        <v>52.66</v>
      </c>
      <c r="H7" s="543">
        <v>6</v>
      </c>
      <c r="J7" s="233" t="s">
        <v>400</v>
      </c>
      <c r="K7" s="234" t="s">
        <v>883</v>
      </c>
      <c r="L7" s="233" t="s">
        <v>357</v>
      </c>
      <c r="M7" s="234"/>
      <c r="O7" s="249">
        <v>2</v>
      </c>
      <c r="P7" s="250">
        <v>1665.12</v>
      </c>
      <c r="Q7" s="250">
        <v>53</v>
      </c>
      <c r="R7" s="250">
        <v>1612.12</v>
      </c>
      <c r="S7" s="250">
        <v>6.12</v>
      </c>
      <c r="T7" s="250">
        <v>54.83</v>
      </c>
      <c r="U7" s="250">
        <v>14.77</v>
      </c>
      <c r="V7" s="250">
        <v>75.72</v>
      </c>
      <c r="W7" s="250">
        <v>89.5</v>
      </c>
      <c r="Z7" s="529"/>
      <c r="AA7" s="529"/>
      <c r="AB7" s="529"/>
      <c r="AC7" s="529"/>
    </row>
    <row r="8" spans="1:29" ht="15" customHeight="1" x14ac:dyDescent="0.3">
      <c r="A8" s="531" t="s">
        <v>406</v>
      </c>
      <c r="B8" s="532" t="s">
        <v>815</v>
      </c>
      <c r="C8" s="533" t="s">
        <v>837</v>
      </c>
      <c r="D8" s="532" t="s">
        <v>387</v>
      </c>
      <c r="E8" s="534">
        <v>11.58</v>
      </c>
      <c r="F8" s="534">
        <v>28.33</v>
      </c>
      <c r="G8" s="535">
        <v>52.66</v>
      </c>
      <c r="H8" s="537">
        <v>6</v>
      </c>
      <c r="J8" s="231" t="s">
        <v>436</v>
      </c>
      <c r="K8" s="232" t="s">
        <v>884</v>
      </c>
      <c r="L8" s="231" t="s">
        <v>358</v>
      </c>
      <c r="M8" s="232"/>
      <c r="O8" s="247">
        <v>3</v>
      </c>
      <c r="P8" s="248">
        <v>507.94</v>
      </c>
      <c r="Q8" s="248">
        <v>46.02</v>
      </c>
      <c r="R8" s="248">
        <v>461.92</v>
      </c>
      <c r="S8" s="248">
        <v>10.42</v>
      </c>
      <c r="T8" s="248">
        <v>25.5</v>
      </c>
      <c r="U8" s="248">
        <v>4.58</v>
      </c>
      <c r="V8" s="248">
        <v>40.5</v>
      </c>
      <c r="W8" s="248">
        <v>52.42</v>
      </c>
      <c r="Z8" s="529"/>
      <c r="AA8" s="529"/>
      <c r="AB8" s="529"/>
      <c r="AC8" s="529"/>
    </row>
    <row r="9" spans="1:29" ht="15" customHeight="1" x14ac:dyDescent="0.3">
      <c r="A9" s="538" t="s">
        <v>408</v>
      </c>
      <c r="B9" s="539" t="s">
        <v>824</v>
      </c>
      <c r="C9" s="540" t="s">
        <v>407</v>
      </c>
      <c r="D9" s="539" t="s">
        <v>383</v>
      </c>
      <c r="E9" s="541">
        <v>11.58</v>
      </c>
      <c r="F9" s="541">
        <v>28.33</v>
      </c>
      <c r="G9" s="542">
        <v>52.66</v>
      </c>
      <c r="H9" s="543">
        <v>6</v>
      </c>
      <c r="J9" s="233" t="s">
        <v>437</v>
      </c>
      <c r="K9" s="234" t="s">
        <v>885</v>
      </c>
      <c r="L9" s="233" t="s">
        <v>359</v>
      </c>
      <c r="M9" s="234" t="s">
        <v>347</v>
      </c>
      <c r="O9" s="249">
        <v>4</v>
      </c>
      <c r="P9" s="250">
        <v>199.94</v>
      </c>
      <c r="Q9" s="250">
        <v>167.64</v>
      </c>
      <c r="R9" s="250">
        <v>32.299999999999997</v>
      </c>
      <c r="S9" s="250">
        <v>33.58</v>
      </c>
      <c r="T9" s="250">
        <v>2.42</v>
      </c>
      <c r="U9" s="250">
        <v>8.92</v>
      </c>
      <c r="V9" s="250">
        <v>44.92</v>
      </c>
      <c r="W9" s="250">
        <v>62.75</v>
      </c>
      <c r="Z9" s="529"/>
      <c r="AA9" s="529"/>
      <c r="AB9" s="529"/>
      <c r="AC9" s="529"/>
    </row>
    <row r="10" spans="1:29" ht="15" customHeight="1" x14ac:dyDescent="0.3">
      <c r="A10" s="531" t="s">
        <v>409</v>
      </c>
      <c r="B10" s="532" t="s">
        <v>721</v>
      </c>
      <c r="C10" s="533" t="s">
        <v>834</v>
      </c>
      <c r="D10" s="532" t="s">
        <v>719</v>
      </c>
      <c r="E10" s="534">
        <v>11.58</v>
      </c>
      <c r="F10" s="534">
        <v>28.33</v>
      </c>
      <c r="G10" s="535">
        <v>52.66</v>
      </c>
      <c r="H10" s="537">
        <v>6</v>
      </c>
      <c r="J10" s="231" t="s">
        <v>438</v>
      </c>
      <c r="K10" s="232" t="s">
        <v>886</v>
      </c>
      <c r="L10" s="231" t="s">
        <v>439</v>
      </c>
      <c r="M10" s="530">
        <v>1234.42</v>
      </c>
      <c r="O10" s="247">
        <v>5</v>
      </c>
      <c r="P10" s="248">
        <v>1578</v>
      </c>
      <c r="Q10" s="248">
        <v>339.61</v>
      </c>
      <c r="R10" s="248">
        <v>1238.3900000000001</v>
      </c>
      <c r="S10" s="248">
        <v>38.75</v>
      </c>
      <c r="T10" s="248">
        <v>38.479999999999997</v>
      </c>
      <c r="U10" s="248">
        <v>14.93</v>
      </c>
      <c r="V10" s="248">
        <v>92.16</v>
      </c>
      <c r="W10" s="248">
        <v>110.92</v>
      </c>
      <c r="Z10" s="529"/>
      <c r="AA10" s="529"/>
      <c r="AB10" s="529"/>
      <c r="AC10" s="529"/>
    </row>
    <row r="11" spans="1:29" ht="15" customHeight="1" x14ac:dyDescent="0.3">
      <c r="A11" s="538" t="s">
        <v>264</v>
      </c>
      <c r="B11" s="539" t="s">
        <v>720</v>
      </c>
      <c r="C11" s="540" t="s">
        <v>834</v>
      </c>
      <c r="D11" s="539" t="s">
        <v>719</v>
      </c>
      <c r="E11" s="541">
        <v>11.58</v>
      </c>
      <c r="F11" s="541">
        <v>28.33</v>
      </c>
      <c r="G11" s="542">
        <v>52.66</v>
      </c>
      <c r="H11" s="543">
        <v>6</v>
      </c>
      <c r="J11" s="233" t="s">
        <v>440</v>
      </c>
      <c r="K11" s="234">
        <v>0.22</v>
      </c>
      <c r="L11" s="233" t="s">
        <v>425</v>
      </c>
      <c r="M11" s="234">
        <v>11.58</v>
      </c>
      <c r="O11" s="249">
        <v>6</v>
      </c>
      <c r="P11" s="250">
        <v>1234.42</v>
      </c>
      <c r="Q11" s="250">
        <v>94</v>
      </c>
      <c r="R11" s="250">
        <v>1140.42</v>
      </c>
      <c r="S11" s="250">
        <v>11.58</v>
      </c>
      <c r="T11" s="250">
        <v>28.33</v>
      </c>
      <c r="U11" s="250">
        <v>12.75</v>
      </c>
      <c r="V11" s="250">
        <v>52.66</v>
      </c>
      <c r="W11" s="250">
        <v>64.42</v>
      </c>
      <c r="Z11" s="529"/>
      <c r="AA11" s="529"/>
      <c r="AB11" s="529"/>
      <c r="AC11" s="529"/>
    </row>
    <row r="12" spans="1:29" ht="15" customHeight="1" x14ac:dyDescent="0.3">
      <c r="A12" s="531" t="s">
        <v>410</v>
      </c>
      <c r="B12" s="532" t="s">
        <v>817</v>
      </c>
      <c r="C12" s="533" t="s">
        <v>866</v>
      </c>
      <c r="D12" s="532" t="s">
        <v>389</v>
      </c>
      <c r="E12" s="534">
        <v>11.58</v>
      </c>
      <c r="F12" s="534">
        <v>28.33</v>
      </c>
      <c r="G12" s="535">
        <v>52.66</v>
      </c>
      <c r="H12" s="537">
        <v>6</v>
      </c>
      <c r="J12" s="231" t="s">
        <v>441</v>
      </c>
      <c r="K12" s="232">
        <v>3</v>
      </c>
      <c r="L12" s="231" t="s">
        <v>426</v>
      </c>
      <c r="M12" s="232">
        <v>28.33</v>
      </c>
      <c r="Z12" s="529"/>
      <c r="AA12" s="529"/>
      <c r="AB12" s="529"/>
      <c r="AC12" s="529"/>
    </row>
    <row r="13" spans="1:29" ht="15" customHeight="1" x14ac:dyDescent="0.3">
      <c r="A13" s="538" t="s">
        <v>411</v>
      </c>
      <c r="B13" s="539" t="s">
        <v>826</v>
      </c>
      <c r="C13" s="540" t="s">
        <v>421</v>
      </c>
      <c r="D13" s="539" t="s">
        <v>391</v>
      </c>
      <c r="E13" s="541">
        <v>11.58</v>
      </c>
      <c r="F13" s="541">
        <v>28.33</v>
      </c>
      <c r="G13" s="542">
        <v>52.66</v>
      </c>
      <c r="H13" s="543">
        <v>6</v>
      </c>
      <c r="J13" s="235"/>
      <c r="K13" s="235"/>
      <c r="L13" s="233" t="s">
        <v>427</v>
      </c>
      <c r="M13" s="234">
        <v>12.75</v>
      </c>
      <c r="Z13" s="529"/>
      <c r="AA13" s="529"/>
      <c r="AB13" s="529"/>
      <c r="AC13" s="529"/>
    </row>
    <row r="14" spans="1:29" ht="15" customHeight="1" x14ac:dyDescent="0.3">
      <c r="A14" s="531" t="s">
        <v>412</v>
      </c>
      <c r="B14" s="532" t="s">
        <v>718</v>
      </c>
      <c r="C14" s="533" t="s">
        <v>839</v>
      </c>
      <c r="D14" s="532" t="s">
        <v>390</v>
      </c>
      <c r="E14" s="534">
        <v>11.58</v>
      </c>
      <c r="F14" s="534">
        <v>28.33</v>
      </c>
      <c r="G14" s="535">
        <v>52.66</v>
      </c>
      <c r="H14" s="537">
        <v>6</v>
      </c>
      <c r="J14" s="236"/>
      <c r="K14" s="236"/>
      <c r="L14" s="231" t="s">
        <v>428</v>
      </c>
      <c r="M14" s="232">
        <v>52.66</v>
      </c>
      <c r="Z14" s="529"/>
      <c r="AA14" s="529"/>
      <c r="AB14" s="529"/>
      <c r="AC14" s="529"/>
    </row>
    <row r="15" spans="1:29" ht="15" customHeight="1" x14ac:dyDescent="0.3">
      <c r="A15" s="538" t="s">
        <v>263</v>
      </c>
      <c r="B15" s="539" t="s">
        <v>819</v>
      </c>
      <c r="C15" s="540" t="s">
        <v>867</v>
      </c>
      <c r="D15" s="539" t="s">
        <v>633</v>
      </c>
      <c r="E15" s="541">
        <v>11.58</v>
      </c>
      <c r="F15" s="541">
        <v>28.33</v>
      </c>
      <c r="G15" s="542">
        <v>52.66</v>
      </c>
      <c r="H15" s="543">
        <v>6</v>
      </c>
      <c r="J15" s="235"/>
      <c r="K15" s="235"/>
      <c r="L15" s="233" t="s">
        <v>429</v>
      </c>
      <c r="M15" s="234">
        <v>64.42</v>
      </c>
      <c r="Z15" s="529"/>
      <c r="AA15" s="529"/>
      <c r="AB15" s="529"/>
      <c r="AC15" s="529"/>
    </row>
    <row r="16" spans="1:29" ht="15" customHeight="1" x14ac:dyDescent="0.3">
      <c r="A16" s="531" t="s">
        <v>413</v>
      </c>
      <c r="B16" s="532" t="s">
        <v>676</v>
      </c>
      <c r="C16" s="533" t="s">
        <v>836</v>
      </c>
      <c r="D16" s="532" t="s">
        <v>675</v>
      </c>
      <c r="E16" s="534">
        <v>11.58</v>
      </c>
      <c r="F16" s="534">
        <v>28.33</v>
      </c>
      <c r="G16" s="535">
        <v>52.66</v>
      </c>
      <c r="H16" s="537">
        <v>6</v>
      </c>
      <c r="J16" s="236"/>
      <c r="K16" s="236"/>
      <c r="L16" s="231" t="s">
        <v>831</v>
      </c>
      <c r="M16" s="232"/>
      <c r="Z16" s="529"/>
      <c r="AA16" s="529"/>
      <c r="AB16" s="529"/>
      <c r="AC16" s="529"/>
    </row>
    <row r="17" spans="1:29" ht="15" customHeight="1" x14ac:dyDescent="0.3">
      <c r="A17" s="538" t="s">
        <v>414</v>
      </c>
      <c r="B17" s="539" t="s">
        <v>825</v>
      </c>
      <c r="C17" s="540" t="s">
        <v>835</v>
      </c>
      <c r="D17" s="539" t="s">
        <v>386</v>
      </c>
      <c r="E17" s="541">
        <v>11.58</v>
      </c>
      <c r="F17" s="541">
        <v>28.33</v>
      </c>
      <c r="G17" s="542">
        <v>52.66</v>
      </c>
      <c r="H17" s="543">
        <v>6</v>
      </c>
      <c r="J17" s="235"/>
      <c r="K17" s="235"/>
      <c r="L17" s="233" t="s">
        <v>814</v>
      </c>
      <c r="M17" s="234"/>
      <c r="Z17" s="529"/>
      <c r="AA17" s="529"/>
      <c r="AB17" s="529"/>
      <c r="AC17" s="529"/>
    </row>
    <row r="18" spans="1:29" ht="15" customHeight="1" x14ac:dyDescent="0.3">
      <c r="A18" s="241"/>
      <c r="B18" s="241"/>
      <c r="C18" s="241"/>
      <c r="D18" s="241"/>
      <c r="E18" s="241"/>
      <c r="F18" s="241"/>
      <c r="G18" s="241"/>
      <c r="H18" s="241"/>
      <c r="J18" s="499"/>
      <c r="K18" s="499"/>
      <c r="L18" s="500" t="s">
        <v>832</v>
      </c>
      <c r="M18" s="501">
        <v>0.22</v>
      </c>
      <c r="Z18" s="529"/>
      <c r="AA18" s="529"/>
      <c r="AB18" s="529"/>
      <c r="AC18" s="529"/>
    </row>
    <row r="19" spans="1:29" ht="18" customHeight="1" x14ac:dyDescent="0.3">
      <c r="A19" s="544" t="s">
        <v>443</v>
      </c>
      <c r="B19" s="544"/>
      <c r="C19" s="544"/>
      <c r="D19" s="544"/>
      <c r="E19" s="544"/>
      <c r="F19" s="544"/>
      <c r="G19" s="544"/>
      <c r="H19" s="544"/>
      <c r="Z19" s="529"/>
      <c r="AA19" s="529"/>
      <c r="AB19" s="529"/>
      <c r="AC19" s="529"/>
    </row>
    <row r="20" spans="1:29" ht="15" customHeight="1" x14ac:dyDescent="0.3">
      <c r="A20" s="242" t="s">
        <v>396</v>
      </c>
      <c r="B20" s="243" t="s">
        <v>397</v>
      </c>
      <c r="C20" s="243" t="s">
        <v>398</v>
      </c>
      <c r="D20" s="243" t="s">
        <v>399</v>
      </c>
      <c r="E20" s="244" t="s">
        <v>442</v>
      </c>
      <c r="F20" s="244" t="s">
        <v>402</v>
      </c>
      <c r="G20" s="244" t="s">
        <v>400</v>
      </c>
      <c r="H20" s="244" t="s">
        <v>422</v>
      </c>
      <c r="Z20" s="529"/>
      <c r="AA20" s="529"/>
      <c r="AB20" s="529"/>
      <c r="AC20" s="529"/>
    </row>
    <row r="21" spans="1:29" ht="15" customHeight="1" x14ac:dyDescent="0.3">
      <c r="A21" s="531" t="s">
        <v>403</v>
      </c>
      <c r="B21" s="532" t="s">
        <v>571</v>
      </c>
      <c r="C21" s="533" t="s">
        <v>705</v>
      </c>
      <c r="D21" s="532" t="s">
        <v>572</v>
      </c>
      <c r="E21" s="545">
        <v>50.12</v>
      </c>
      <c r="F21" s="545">
        <v>82.75</v>
      </c>
      <c r="G21" s="535">
        <v>161.13999999999999</v>
      </c>
      <c r="H21" s="537">
        <v>3</v>
      </c>
      <c r="Z21" s="529"/>
      <c r="AA21" s="529"/>
      <c r="AB21" s="529"/>
      <c r="AC21" s="529"/>
    </row>
    <row r="22" spans="1:29" ht="15" customHeight="1" x14ac:dyDescent="0.3">
      <c r="A22" s="538" t="s">
        <v>404</v>
      </c>
      <c r="B22" s="539" t="s">
        <v>569</v>
      </c>
      <c r="C22" s="540" t="s">
        <v>704</v>
      </c>
      <c r="D22" s="539" t="s">
        <v>570</v>
      </c>
      <c r="E22" s="546">
        <v>50.12</v>
      </c>
      <c r="F22" s="546">
        <v>82.75</v>
      </c>
      <c r="G22" s="542">
        <v>161.13999999999999</v>
      </c>
      <c r="H22" s="543">
        <v>3</v>
      </c>
      <c r="Z22" s="529"/>
      <c r="AA22" s="529"/>
      <c r="AB22" s="529"/>
      <c r="AC22" s="529"/>
    </row>
    <row r="23" spans="1:29" ht="15" customHeight="1" x14ac:dyDescent="0.25">
      <c r="A23" s="531" t="s">
        <v>406</v>
      </c>
      <c r="B23" s="532" t="s">
        <v>574</v>
      </c>
      <c r="C23" s="533" t="s">
        <v>704</v>
      </c>
      <c r="D23" s="532" t="s">
        <v>570</v>
      </c>
      <c r="E23" s="545">
        <v>50.12</v>
      </c>
      <c r="F23" s="545">
        <v>82.75</v>
      </c>
      <c r="G23" s="535">
        <v>161.13999999999999</v>
      </c>
      <c r="H23" s="537">
        <v>3</v>
      </c>
    </row>
    <row r="24" spans="1:29" ht="15" customHeight="1" x14ac:dyDescent="0.25">
      <c r="A24" s="538" t="s">
        <v>408</v>
      </c>
      <c r="B24" s="539" t="s">
        <v>578</v>
      </c>
      <c r="C24" s="540" t="s">
        <v>707</v>
      </c>
      <c r="D24" s="539" t="s">
        <v>579</v>
      </c>
      <c r="E24" s="546">
        <v>50.12</v>
      </c>
      <c r="F24" s="546">
        <v>82.75</v>
      </c>
      <c r="G24" s="542">
        <v>161.13999999999999</v>
      </c>
      <c r="H24" s="543">
        <v>3</v>
      </c>
    </row>
    <row r="25" spans="1:29" ht="15" customHeight="1" x14ac:dyDescent="0.25">
      <c r="A25" s="531" t="s">
        <v>409</v>
      </c>
      <c r="B25" s="532" t="s">
        <v>721</v>
      </c>
      <c r="C25" s="533" t="s">
        <v>834</v>
      </c>
      <c r="D25" s="532" t="s">
        <v>719</v>
      </c>
      <c r="E25" s="545">
        <v>50.33</v>
      </c>
      <c r="F25" s="545">
        <v>66.81</v>
      </c>
      <c r="G25" s="535">
        <v>144.82</v>
      </c>
      <c r="H25" s="537">
        <v>2</v>
      </c>
    </row>
    <row r="26" spans="1:29" ht="15" customHeight="1" x14ac:dyDescent="0.25">
      <c r="A26" s="538" t="s">
        <v>264</v>
      </c>
      <c r="B26" s="539" t="s">
        <v>720</v>
      </c>
      <c r="C26" s="540" t="s">
        <v>834</v>
      </c>
      <c r="D26" s="539" t="s">
        <v>719</v>
      </c>
      <c r="E26" s="546">
        <v>50.33</v>
      </c>
      <c r="F26" s="546">
        <v>66.81</v>
      </c>
      <c r="G26" s="542">
        <v>144.82</v>
      </c>
      <c r="H26" s="543">
        <v>2</v>
      </c>
    </row>
    <row r="27" spans="1:29" ht="15" customHeight="1" x14ac:dyDescent="0.25">
      <c r="A27" s="531" t="s">
        <v>410</v>
      </c>
      <c r="B27" s="532" t="s">
        <v>718</v>
      </c>
      <c r="C27" s="533" t="s">
        <v>839</v>
      </c>
      <c r="D27" s="532" t="s">
        <v>390</v>
      </c>
      <c r="E27" s="545">
        <v>50.33</v>
      </c>
      <c r="F27" s="545">
        <v>66.81</v>
      </c>
      <c r="G27" s="535">
        <v>144.82</v>
      </c>
      <c r="H27" s="537">
        <v>2</v>
      </c>
    </row>
    <row r="28" spans="1:29" ht="15" customHeight="1" x14ac:dyDescent="0.25">
      <c r="A28" s="538" t="s">
        <v>411</v>
      </c>
      <c r="B28" s="539" t="s">
        <v>676</v>
      </c>
      <c r="C28" s="540" t="s">
        <v>836</v>
      </c>
      <c r="D28" s="539" t="s">
        <v>675</v>
      </c>
      <c r="E28" s="546">
        <v>50.33</v>
      </c>
      <c r="F28" s="546">
        <v>66.81</v>
      </c>
      <c r="G28" s="542">
        <v>144.82</v>
      </c>
      <c r="H28" s="543">
        <v>2</v>
      </c>
    </row>
    <row r="29" spans="1:29" ht="15" customHeight="1" x14ac:dyDescent="0.25">
      <c r="A29" s="531" t="s">
        <v>412</v>
      </c>
      <c r="B29" s="532" t="s">
        <v>573</v>
      </c>
      <c r="C29" s="533" t="s">
        <v>421</v>
      </c>
      <c r="D29" s="532" t="s">
        <v>391</v>
      </c>
      <c r="E29" s="545">
        <v>40.699999999999996</v>
      </c>
      <c r="F29" s="545">
        <v>67.150000000000006</v>
      </c>
      <c r="G29" s="535">
        <v>136.77000000000001</v>
      </c>
      <c r="H29" s="537">
        <v>3</v>
      </c>
    </row>
    <row r="30" spans="1:29" ht="15" customHeight="1" x14ac:dyDescent="0.25">
      <c r="A30" s="538" t="s">
        <v>263</v>
      </c>
      <c r="B30" s="539" t="s">
        <v>577</v>
      </c>
      <c r="C30" s="540" t="s">
        <v>405</v>
      </c>
      <c r="D30" s="539" t="s">
        <v>382</v>
      </c>
      <c r="E30" s="546">
        <v>40.699999999999996</v>
      </c>
      <c r="F30" s="546">
        <v>67.150000000000006</v>
      </c>
      <c r="G30" s="542">
        <v>136.77000000000001</v>
      </c>
      <c r="H30" s="543">
        <v>3</v>
      </c>
    </row>
    <row r="31" spans="1:29" ht="15" customHeight="1" x14ac:dyDescent="0.25">
      <c r="A31" s="531" t="s">
        <v>413</v>
      </c>
      <c r="B31" s="532" t="s">
        <v>568</v>
      </c>
      <c r="C31" s="533" t="s">
        <v>407</v>
      </c>
      <c r="D31" s="532" t="s">
        <v>383</v>
      </c>
      <c r="E31" s="545">
        <v>40.699999999999996</v>
      </c>
      <c r="F31" s="545">
        <v>67.150000000000006</v>
      </c>
      <c r="G31" s="535">
        <v>136.77000000000001</v>
      </c>
      <c r="H31" s="537">
        <v>3</v>
      </c>
    </row>
    <row r="32" spans="1:29" ht="15" customHeight="1" x14ac:dyDescent="0.25">
      <c r="A32" s="538" t="s">
        <v>414</v>
      </c>
      <c r="B32" s="539" t="s">
        <v>684</v>
      </c>
      <c r="C32" s="540" t="s">
        <v>405</v>
      </c>
      <c r="D32" s="539" t="s">
        <v>382</v>
      </c>
      <c r="E32" s="546">
        <v>49.17</v>
      </c>
      <c r="F32" s="546">
        <v>63.98</v>
      </c>
      <c r="G32" s="542">
        <v>132.66</v>
      </c>
      <c r="H32" s="543">
        <v>2</v>
      </c>
    </row>
    <row r="33" spans="1:8" ht="15" customHeight="1" x14ac:dyDescent="0.25">
      <c r="A33" s="531" t="s">
        <v>415</v>
      </c>
      <c r="B33" s="532" t="s">
        <v>643</v>
      </c>
      <c r="C33" s="533" t="s">
        <v>421</v>
      </c>
      <c r="D33" s="532" t="s">
        <v>391</v>
      </c>
      <c r="E33" s="545">
        <v>49.17</v>
      </c>
      <c r="F33" s="545">
        <v>63.98</v>
      </c>
      <c r="G33" s="535">
        <v>132.66</v>
      </c>
      <c r="H33" s="537">
        <v>2</v>
      </c>
    </row>
    <row r="34" spans="1:8" ht="15" customHeight="1" x14ac:dyDescent="0.25">
      <c r="A34" s="538" t="s">
        <v>416</v>
      </c>
      <c r="B34" s="539" t="s">
        <v>641</v>
      </c>
      <c r="C34" s="540" t="s">
        <v>407</v>
      </c>
      <c r="D34" s="539" t="s">
        <v>383</v>
      </c>
      <c r="E34" s="546">
        <v>49.17</v>
      </c>
      <c r="F34" s="546">
        <v>63.98</v>
      </c>
      <c r="G34" s="542">
        <v>132.66</v>
      </c>
      <c r="H34" s="543">
        <v>2</v>
      </c>
    </row>
    <row r="35" spans="1:8" ht="15" customHeight="1" x14ac:dyDescent="0.25">
      <c r="A35" s="531" t="s">
        <v>261</v>
      </c>
      <c r="B35" s="532" t="s">
        <v>566</v>
      </c>
      <c r="C35" s="533" t="s">
        <v>703</v>
      </c>
      <c r="D35" s="532" t="s">
        <v>567</v>
      </c>
      <c r="E35" s="545">
        <v>16.54</v>
      </c>
      <c r="F35" s="545">
        <v>80.33</v>
      </c>
      <c r="G35" s="535">
        <v>116.22</v>
      </c>
      <c r="H35" s="537">
        <v>2</v>
      </c>
    </row>
    <row r="36" spans="1:8" ht="15" customHeight="1" x14ac:dyDescent="0.25">
      <c r="A36" s="538" t="s">
        <v>417</v>
      </c>
      <c r="B36" s="539" t="s">
        <v>575</v>
      </c>
      <c r="C36" s="540" t="s">
        <v>706</v>
      </c>
      <c r="D36" s="539" t="s">
        <v>576</v>
      </c>
      <c r="E36" s="546">
        <v>16.54</v>
      </c>
      <c r="F36" s="546">
        <v>80.33</v>
      </c>
      <c r="G36" s="542">
        <v>116.22</v>
      </c>
      <c r="H36" s="543">
        <v>2</v>
      </c>
    </row>
    <row r="37" spans="1:8" ht="15" customHeight="1" x14ac:dyDescent="0.25">
      <c r="A37" s="531" t="s">
        <v>418</v>
      </c>
      <c r="B37" s="532" t="s">
        <v>583</v>
      </c>
      <c r="C37" s="533" t="s">
        <v>710</v>
      </c>
      <c r="D37" s="532" t="s">
        <v>584</v>
      </c>
      <c r="E37" s="545">
        <v>16.54</v>
      </c>
      <c r="F37" s="545">
        <v>80.33</v>
      </c>
      <c r="G37" s="535">
        <v>116.22</v>
      </c>
      <c r="H37" s="537">
        <v>2</v>
      </c>
    </row>
    <row r="38" spans="1:8" ht="15" customHeight="1" x14ac:dyDescent="0.25">
      <c r="A38" s="538" t="s">
        <v>419</v>
      </c>
      <c r="B38" s="539" t="s">
        <v>580</v>
      </c>
      <c r="C38" s="540" t="s">
        <v>708</v>
      </c>
      <c r="D38" s="539" t="s">
        <v>581</v>
      </c>
      <c r="E38" s="546">
        <v>16.54</v>
      </c>
      <c r="F38" s="546">
        <v>80.33</v>
      </c>
      <c r="G38" s="542">
        <v>116.22</v>
      </c>
      <c r="H38" s="543">
        <v>2</v>
      </c>
    </row>
    <row r="39" spans="1:8" ht="15" customHeight="1" x14ac:dyDescent="0.25">
      <c r="A39" s="531" t="s">
        <v>420</v>
      </c>
      <c r="B39" s="532" t="s">
        <v>662</v>
      </c>
      <c r="C39" s="533" t="s">
        <v>833</v>
      </c>
      <c r="D39" s="532" t="s">
        <v>388</v>
      </c>
      <c r="E39" s="545">
        <v>38.75</v>
      </c>
      <c r="F39" s="545">
        <v>38.479999999999997</v>
      </c>
      <c r="G39" s="535">
        <v>92.16</v>
      </c>
      <c r="H39" s="537">
        <v>1</v>
      </c>
    </row>
    <row r="40" spans="1:8" ht="15" customHeight="1" x14ac:dyDescent="0.25">
      <c r="A40" s="538" t="s">
        <v>430</v>
      </c>
      <c r="B40" s="539" t="s">
        <v>385</v>
      </c>
      <c r="C40" s="540" t="s">
        <v>835</v>
      </c>
      <c r="D40" s="539" t="s">
        <v>386</v>
      </c>
      <c r="E40" s="546">
        <v>38.75</v>
      </c>
      <c r="F40" s="546">
        <v>38.479999999999997</v>
      </c>
      <c r="G40" s="542">
        <v>92.16</v>
      </c>
      <c r="H40" s="543">
        <v>1</v>
      </c>
    </row>
    <row r="41" spans="1:8" ht="15" customHeight="1" x14ac:dyDescent="0.25">
      <c r="A41" s="531" t="s">
        <v>431</v>
      </c>
      <c r="B41" s="532" t="s">
        <v>629</v>
      </c>
      <c r="C41" s="533" t="s">
        <v>837</v>
      </c>
      <c r="D41" s="532" t="s">
        <v>387</v>
      </c>
      <c r="E41" s="545">
        <v>38.75</v>
      </c>
      <c r="F41" s="545">
        <v>38.479999999999997</v>
      </c>
      <c r="G41" s="535">
        <v>92.16</v>
      </c>
      <c r="H41" s="537">
        <v>1</v>
      </c>
    </row>
    <row r="42" spans="1:8" ht="15" customHeight="1" x14ac:dyDescent="0.25">
      <c r="A42" s="538" t="s">
        <v>432</v>
      </c>
      <c r="B42" s="539" t="s">
        <v>625</v>
      </c>
      <c r="C42" s="540" t="s">
        <v>838</v>
      </c>
      <c r="D42" s="539" t="s">
        <v>384</v>
      </c>
      <c r="E42" s="546">
        <v>38.75</v>
      </c>
      <c r="F42" s="546">
        <v>38.479999999999997</v>
      </c>
      <c r="G42" s="542">
        <v>92.16</v>
      </c>
      <c r="H42" s="543">
        <v>1</v>
      </c>
    </row>
    <row r="43" spans="1:8" ht="15" customHeight="1" x14ac:dyDescent="0.25">
      <c r="A43" s="531" t="s">
        <v>842</v>
      </c>
      <c r="B43" s="532" t="s">
        <v>632</v>
      </c>
      <c r="C43" s="533" t="s">
        <v>840</v>
      </c>
      <c r="D43" s="532" t="s">
        <v>631</v>
      </c>
      <c r="E43" s="545">
        <v>38.75</v>
      </c>
      <c r="F43" s="545">
        <v>38.479999999999997</v>
      </c>
      <c r="G43" s="535">
        <v>92.16</v>
      </c>
      <c r="H43" s="537">
        <v>1</v>
      </c>
    </row>
    <row r="44" spans="1:8" ht="15" customHeight="1" x14ac:dyDescent="0.25">
      <c r="A44" s="538" t="s">
        <v>843</v>
      </c>
      <c r="B44" s="539" t="s">
        <v>465</v>
      </c>
      <c r="C44" s="540" t="s">
        <v>709</v>
      </c>
      <c r="D44" s="539" t="s">
        <v>582</v>
      </c>
      <c r="E44" s="546">
        <v>6.12</v>
      </c>
      <c r="F44" s="546">
        <v>54.83</v>
      </c>
      <c r="G44" s="542">
        <v>75.72</v>
      </c>
      <c r="H44" s="543">
        <v>1</v>
      </c>
    </row>
    <row r="45" spans="1:8" ht="15" customHeight="1" x14ac:dyDescent="0.25">
      <c r="A45" s="531" t="s">
        <v>844</v>
      </c>
      <c r="B45" s="532" t="s">
        <v>665</v>
      </c>
      <c r="C45" s="533" t="s">
        <v>833</v>
      </c>
      <c r="D45" s="532" t="s">
        <v>388</v>
      </c>
      <c r="E45" s="545">
        <v>11.58</v>
      </c>
      <c r="F45" s="545">
        <v>28.33</v>
      </c>
      <c r="G45" s="535">
        <v>52.66</v>
      </c>
      <c r="H45" s="537">
        <v>1</v>
      </c>
    </row>
    <row r="46" spans="1:8" ht="15" customHeight="1" x14ac:dyDescent="0.25">
      <c r="A46" s="538" t="s">
        <v>845</v>
      </c>
      <c r="B46" s="539" t="s">
        <v>830</v>
      </c>
      <c r="C46" s="540" t="s">
        <v>405</v>
      </c>
      <c r="D46" s="539" t="s">
        <v>382</v>
      </c>
      <c r="E46" s="546">
        <v>11.58</v>
      </c>
      <c r="F46" s="546">
        <v>28.33</v>
      </c>
      <c r="G46" s="542">
        <v>52.66</v>
      </c>
      <c r="H46" s="543">
        <v>1</v>
      </c>
    </row>
    <row r="47" spans="1:8" ht="15" customHeight="1" x14ac:dyDescent="0.25">
      <c r="A47" s="531" t="s">
        <v>846</v>
      </c>
      <c r="B47" s="532" t="s">
        <v>815</v>
      </c>
      <c r="C47" s="533" t="s">
        <v>837</v>
      </c>
      <c r="D47" s="532" t="s">
        <v>387</v>
      </c>
      <c r="E47" s="545">
        <v>11.58</v>
      </c>
      <c r="F47" s="545">
        <v>28.33</v>
      </c>
      <c r="G47" s="535">
        <v>52.66</v>
      </c>
      <c r="H47" s="537">
        <v>1</v>
      </c>
    </row>
    <row r="48" spans="1:8" ht="15" customHeight="1" x14ac:dyDescent="0.25">
      <c r="A48" s="538" t="s">
        <v>847</v>
      </c>
      <c r="B48" s="539" t="s">
        <v>824</v>
      </c>
      <c r="C48" s="540" t="s">
        <v>407</v>
      </c>
      <c r="D48" s="539" t="s">
        <v>383</v>
      </c>
      <c r="E48" s="546">
        <v>11.58</v>
      </c>
      <c r="F48" s="546">
        <v>28.33</v>
      </c>
      <c r="G48" s="542">
        <v>52.66</v>
      </c>
      <c r="H48" s="543">
        <v>1</v>
      </c>
    </row>
    <row r="49" spans="1:8" ht="15" customHeight="1" x14ac:dyDescent="0.25">
      <c r="A49" s="531" t="s">
        <v>848</v>
      </c>
      <c r="B49" s="532" t="s">
        <v>817</v>
      </c>
      <c r="C49" s="533" t="s">
        <v>866</v>
      </c>
      <c r="D49" s="532" t="s">
        <v>389</v>
      </c>
      <c r="E49" s="545">
        <v>11.58</v>
      </c>
      <c r="F49" s="545">
        <v>28.33</v>
      </c>
      <c r="G49" s="535">
        <v>52.66</v>
      </c>
      <c r="H49" s="537">
        <v>1</v>
      </c>
    </row>
    <row r="50" spans="1:8" ht="15" customHeight="1" x14ac:dyDescent="0.25">
      <c r="A50" s="538" t="s">
        <v>849</v>
      </c>
      <c r="B50" s="539" t="s">
        <v>826</v>
      </c>
      <c r="C50" s="540" t="s">
        <v>421</v>
      </c>
      <c r="D50" s="539" t="s">
        <v>391</v>
      </c>
      <c r="E50" s="546">
        <v>11.58</v>
      </c>
      <c r="F50" s="546">
        <v>28.33</v>
      </c>
      <c r="G50" s="542">
        <v>52.66</v>
      </c>
      <c r="H50" s="543">
        <v>1</v>
      </c>
    </row>
    <row r="51" spans="1:8" ht="15" customHeight="1" x14ac:dyDescent="0.25">
      <c r="A51" s="531" t="s">
        <v>850</v>
      </c>
      <c r="B51" s="532" t="s">
        <v>819</v>
      </c>
      <c r="C51" s="533" t="s">
        <v>867</v>
      </c>
      <c r="D51" s="532" t="s">
        <v>633</v>
      </c>
      <c r="E51" s="545">
        <v>11.58</v>
      </c>
      <c r="F51" s="545">
        <v>28.33</v>
      </c>
      <c r="G51" s="535">
        <v>52.66</v>
      </c>
      <c r="H51" s="537">
        <v>1</v>
      </c>
    </row>
    <row r="52" spans="1:8" ht="15" customHeight="1" x14ac:dyDescent="0.25">
      <c r="A52" s="538" t="s">
        <v>851</v>
      </c>
      <c r="B52" s="539" t="s">
        <v>825</v>
      </c>
      <c r="C52" s="540" t="s">
        <v>835</v>
      </c>
      <c r="D52" s="539" t="s">
        <v>386</v>
      </c>
      <c r="E52" s="546">
        <v>11.58</v>
      </c>
      <c r="F52" s="546">
        <v>28.33</v>
      </c>
      <c r="G52" s="542">
        <v>52.66</v>
      </c>
      <c r="H52" s="543">
        <v>1</v>
      </c>
    </row>
    <row r="53" spans="1:8" ht="15" customHeight="1" x14ac:dyDescent="0.25">
      <c r="A53" s="531" t="s">
        <v>852</v>
      </c>
      <c r="B53" s="532" t="s">
        <v>463</v>
      </c>
      <c r="C53" s="533" t="s">
        <v>709</v>
      </c>
      <c r="D53" s="532" t="s">
        <v>582</v>
      </c>
      <c r="E53" s="545">
        <v>33.58</v>
      </c>
      <c r="F53" s="545">
        <v>2.42</v>
      </c>
      <c r="G53" s="535">
        <v>44.92</v>
      </c>
      <c r="H53" s="537">
        <v>1</v>
      </c>
    </row>
    <row r="54" spans="1:8" ht="15" customHeight="1" x14ac:dyDescent="0.25">
      <c r="A54" s="538" t="s">
        <v>853</v>
      </c>
      <c r="B54" s="539" t="s">
        <v>806</v>
      </c>
      <c r="C54" s="540" t="s">
        <v>706</v>
      </c>
      <c r="D54" s="539" t="s">
        <v>576</v>
      </c>
      <c r="E54" s="546">
        <v>33.58</v>
      </c>
      <c r="F54" s="546">
        <v>2.42</v>
      </c>
      <c r="G54" s="542">
        <v>44.92</v>
      </c>
      <c r="H54" s="543">
        <v>1</v>
      </c>
    </row>
    <row r="55" spans="1:8" ht="15" customHeight="1" x14ac:dyDescent="0.25">
      <c r="A55" s="531" t="s">
        <v>854</v>
      </c>
      <c r="B55" s="532" t="s">
        <v>807</v>
      </c>
      <c r="C55" s="533" t="s">
        <v>703</v>
      </c>
      <c r="D55" s="532" t="s">
        <v>567</v>
      </c>
      <c r="E55" s="545">
        <v>33.58</v>
      </c>
      <c r="F55" s="545">
        <v>2.42</v>
      </c>
      <c r="G55" s="535">
        <v>44.92</v>
      </c>
      <c r="H55" s="537">
        <v>1</v>
      </c>
    </row>
    <row r="56" spans="1:8" ht="15" customHeight="1" x14ac:dyDescent="0.25">
      <c r="A56" s="538" t="s">
        <v>855</v>
      </c>
      <c r="B56" s="539" t="s">
        <v>808</v>
      </c>
      <c r="C56" s="540" t="s">
        <v>708</v>
      </c>
      <c r="D56" s="539" t="s">
        <v>581</v>
      </c>
      <c r="E56" s="546">
        <v>33.58</v>
      </c>
      <c r="F56" s="546">
        <v>2.42</v>
      </c>
      <c r="G56" s="542">
        <v>44.92</v>
      </c>
      <c r="H56" s="543">
        <v>1</v>
      </c>
    </row>
    <row r="57" spans="1:8" ht="15" customHeight="1" x14ac:dyDescent="0.25">
      <c r="A57" s="531" t="s">
        <v>856</v>
      </c>
      <c r="B57" s="532" t="s">
        <v>809</v>
      </c>
      <c r="C57" s="533" t="s">
        <v>841</v>
      </c>
      <c r="D57" s="532" t="s">
        <v>636</v>
      </c>
      <c r="E57" s="545">
        <v>33.58</v>
      </c>
      <c r="F57" s="545">
        <v>2.42</v>
      </c>
      <c r="G57" s="535">
        <v>44.92</v>
      </c>
      <c r="H57" s="537">
        <v>1</v>
      </c>
    </row>
    <row r="58" spans="1:8" ht="15" customHeight="1" x14ac:dyDescent="0.25">
      <c r="A58" s="538" t="s">
        <v>857</v>
      </c>
      <c r="B58" s="539" t="s">
        <v>466</v>
      </c>
      <c r="C58" s="540" t="s">
        <v>709</v>
      </c>
      <c r="D58" s="539" t="s">
        <v>582</v>
      </c>
      <c r="E58" s="546">
        <v>10.42</v>
      </c>
      <c r="F58" s="546">
        <v>25.5</v>
      </c>
      <c r="G58" s="542">
        <v>40.5</v>
      </c>
      <c r="H58" s="543">
        <v>1</v>
      </c>
    </row>
    <row r="59" spans="1:8" ht="15" customHeight="1" x14ac:dyDescent="0.25">
      <c r="A59" s="531" t="s">
        <v>858</v>
      </c>
      <c r="B59" s="532" t="s">
        <v>586</v>
      </c>
      <c r="C59" s="533" t="s">
        <v>444</v>
      </c>
      <c r="D59" s="532" t="s">
        <v>393</v>
      </c>
      <c r="E59" s="545">
        <v>1</v>
      </c>
      <c r="F59" s="545">
        <v>9.9</v>
      </c>
      <c r="G59" s="535">
        <v>16.13</v>
      </c>
      <c r="H59" s="537">
        <v>1</v>
      </c>
    </row>
    <row r="60" spans="1:8" ht="15" customHeight="1" x14ac:dyDescent="0.25">
      <c r="A60" s="538" t="s">
        <v>859</v>
      </c>
      <c r="B60" s="539" t="s">
        <v>587</v>
      </c>
      <c r="C60" s="540" t="s">
        <v>711</v>
      </c>
      <c r="D60" s="539" t="s">
        <v>588</v>
      </c>
      <c r="E60" s="546">
        <v>1</v>
      </c>
      <c r="F60" s="546">
        <v>9.9</v>
      </c>
      <c r="G60" s="542">
        <v>16.13</v>
      </c>
      <c r="H60" s="543">
        <v>1</v>
      </c>
    </row>
    <row r="61" spans="1:8" ht="15" customHeight="1" x14ac:dyDescent="0.25">
      <c r="A61" s="531" t="s">
        <v>868</v>
      </c>
      <c r="B61" s="532" t="s">
        <v>589</v>
      </c>
      <c r="C61" s="533" t="s">
        <v>707</v>
      </c>
      <c r="D61" s="532" t="s">
        <v>579</v>
      </c>
      <c r="E61" s="545">
        <v>1</v>
      </c>
      <c r="F61" s="545">
        <v>9.9</v>
      </c>
      <c r="G61" s="535">
        <v>16.13</v>
      </c>
      <c r="H61" s="537">
        <v>1</v>
      </c>
    </row>
    <row r="62" spans="1:8" ht="15" customHeight="1" x14ac:dyDescent="0.25">
      <c r="A62" s="538" t="s">
        <v>869</v>
      </c>
      <c r="B62" s="539" t="s">
        <v>590</v>
      </c>
      <c r="C62" s="540" t="s">
        <v>446</v>
      </c>
      <c r="D62" s="539" t="s">
        <v>395</v>
      </c>
      <c r="E62" s="546">
        <v>1</v>
      </c>
      <c r="F62" s="546">
        <v>9.9</v>
      </c>
      <c r="G62" s="542">
        <v>16.13</v>
      </c>
      <c r="H62" s="543">
        <v>1</v>
      </c>
    </row>
    <row r="63" spans="1:8" ht="15" customHeight="1" x14ac:dyDescent="0.25">
      <c r="A63" s="531" t="s">
        <v>870</v>
      </c>
      <c r="B63" s="532" t="s">
        <v>591</v>
      </c>
      <c r="C63" s="533" t="s">
        <v>446</v>
      </c>
      <c r="D63" s="532" t="s">
        <v>395</v>
      </c>
      <c r="E63" s="545">
        <v>1</v>
      </c>
      <c r="F63" s="545">
        <v>9.9</v>
      </c>
      <c r="G63" s="535">
        <v>16.13</v>
      </c>
      <c r="H63" s="537">
        <v>1</v>
      </c>
    </row>
    <row r="64" spans="1:8" ht="15" customHeight="1" x14ac:dyDescent="0.25">
      <c r="A64" s="538" t="s">
        <v>871</v>
      </c>
      <c r="B64" s="539" t="s">
        <v>592</v>
      </c>
      <c r="C64" s="540" t="s">
        <v>712</v>
      </c>
      <c r="D64" s="539" t="s">
        <v>593</v>
      </c>
      <c r="E64" s="546">
        <v>1</v>
      </c>
      <c r="F64" s="546">
        <v>9.9</v>
      </c>
      <c r="G64" s="542">
        <v>16.13</v>
      </c>
      <c r="H64" s="543">
        <v>1</v>
      </c>
    </row>
    <row r="65" spans="1:8" ht="15" customHeight="1" x14ac:dyDescent="0.25">
      <c r="A65" s="531" t="s">
        <v>781</v>
      </c>
      <c r="B65" s="532" t="s">
        <v>594</v>
      </c>
      <c r="C65" s="533" t="s">
        <v>713</v>
      </c>
      <c r="D65" s="532" t="s">
        <v>392</v>
      </c>
      <c r="E65" s="545">
        <v>1</v>
      </c>
      <c r="F65" s="545">
        <v>9.9</v>
      </c>
      <c r="G65" s="535">
        <v>16.13</v>
      </c>
      <c r="H65" s="537">
        <v>1</v>
      </c>
    </row>
    <row r="66" spans="1:8" ht="15" customHeight="1" x14ac:dyDescent="0.25">
      <c r="A66" s="538" t="s">
        <v>872</v>
      </c>
      <c r="B66" s="539" t="s">
        <v>595</v>
      </c>
      <c r="C66" s="540" t="s">
        <v>714</v>
      </c>
      <c r="D66" s="539" t="s">
        <v>596</v>
      </c>
      <c r="E66" s="546">
        <v>1</v>
      </c>
      <c r="F66" s="546">
        <v>9.9</v>
      </c>
      <c r="G66" s="542">
        <v>16.13</v>
      </c>
      <c r="H66" s="543">
        <v>1</v>
      </c>
    </row>
    <row r="67" spans="1:8" ht="15" customHeight="1" x14ac:dyDescent="0.25">
      <c r="A67" s="531" t="s">
        <v>873</v>
      </c>
      <c r="B67" s="532" t="s">
        <v>597</v>
      </c>
      <c r="C67" s="533" t="s">
        <v>445</v>
      </c>
      <c r="D67" s="532" t="s">
        <v>394</v>
      </c>
      <c r="E67" s="545">
        <v>1</v>
      </c>
      <c r="F67" s="545">
        <v>9.9</v>
      </c>
      <c r="G67" s="535">
        <v>16.13</v>
      </c>
      <c r="H67" s="537">
        <v>1</v>
      </c>
    </row>
    <row r="68" spans="1:8" ht="15" customHeight="1" x14ac:dyDescent="0.25">
      <c r="A68" s="538" t="s">
        <v>874</v>
      </c>
      <c r="B68" s="539" t="s">
        <v>598</v>
      </c>
      <c r="C68" s="540" t="s">
        <v>715</v>
      </c>
      <c r="D68" s="539" t="s">
        <v>599</v>
      </c>
      <c r="E68" s="546">
        <v>1</v>
      </c>
      <c r="F68" s="546">
        <v>9.9</v>
      </c>
      <c r="G68" s="542">
        <v>16.13</v>
      </c>
      <c r="H68" s="543">
        <v>1</v>
      </c>
    </row>
    <row r="69" spans="1:8" ht="15" customHeight="1" x14ac:dyDescent="0.25">
      <c r="A69" s="240"/>
      <c r="B69" s="240"/>
      <c r="C69" s="240"/>
      <c r="D69" s="240"/>
      <c r="E69" s="240"/>
      <c r="F69" s="240"/>
      <c r="G69" s="240"/>
      <c r="H69" s="240"/>
    </row>
    <row r="70" spans="1:8" ht="18" customHeight="1" x14ac:dyDescent="0.25">
      <c r="A70" s="245" t="s">
        <v>447</v>
      </c>
      <c r="B70" s="245"/>
      <c r="C70" s="245"/>
      <c r="D70" s="245"/>
      <c r="E70" s="245"/>
      <c r="F70" s="245"/>
      <c r="G70" s="245"/>
      <c r="H70" s="245"/>
    </row>
    <row r="71" spans="1:8" ht="15" customHeight="1" x14ac:dyDescent="0.25">
      <c r="A71" s="536" t="s">
        <v>423</v>
      </c>
    </row>
    <row r="72" spans="1:8" ht="15" customHeight="1" x14ac:dyDescent="0.25">
      <c r="A72" s="241"/>
      <c r="B72" s="241"/>
      <c r="C72" s="241"/>
      <c r="D72" s="241"/>
      <c r="E72" s="241"/>
      <c r="F72" s="241"/>
      <c r="G72" s="241"/>
      <c r="H72" s="24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198</v>
      </c>
      <c r="C1" s="30" t="s">
        <v>199</v>
      </c>
      <c r="D1" s="30" t="s">
        <v>200</v>
      </c>
      <c r="E1" s="30" t="s">
        <v>201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196</v>
      </c>
      <c r="N3" s="46" t="s">
        <v>202</v>
      </c>
      <c r="O3" s="46" t="s">
        <v>194</v>
      </c>
      <c r="P3" s="46" t="s">
        <v>195</v>
      </c>
      <c r="T3" s="47"/>
      <c r="U3" s="48"/>
    </row>
    <row r="4" spans="1:27" s="45" customFormat="1" ht="18.75" customHeight="1" thickBot="1" x14ac:dyDescent="0.3">
      <c r="A4" s="43"/>
      <c r="B4" s="964" t="s">
        <v>203</v>
      </c>
      <c r="C4" s="965"/>
      <c r="D4" s="49"/>
      <c r="F4" s="50"/>
      <c r="G4" s="966" t="s">
        <v>204</v>
      </c>
      <c r="H4" s="967"/>
      <c r="I4" s="43"/>
      <c r="J4" s="48"/>
      <c r="K4" s="961" t="s">
        <v>205</v>
      </c>
      <c r="L4" s="908"/>
      <c r="M4" s="51"/>
      <c r="N4" s="52"/>
      <c r="O4" s="52"/>
      <c r="P4" s="52"/>
      <c r="Q4" s="907" t="s">
        <v>206</v>
      </c>
      <c r="R4" s="908"/>
      <c r="S4" s="968"/>
      <c r="T4" s="969"/>
      <c r="U4" s="48"/>
    </row>
    <row r="5" spans="1:27" s="45" customFormat="1" ht="18.75" customHeight="1" thickBot="1" x14ac:dyDescent="0.3">
      <c r="A5" s="43"/>
      <c r="B5" s="938" t="s">
        <v>192</v>
      </c>
      <c r="C5" s="939"/>
      <c r="D5" s="53"/>
      <c r="F5" s="54"/>
      <c r="G5" s="959" t="s">
        <v>207</v>
      </c>
      <c r="H5" s="960"/>
      <c r="I5" s="43"/>
      <c r="J5" s="48"/>
      <c r="K5" s="961" t="s">
        <v>208</v>
      </c>
      <c r="L5" s="908"/>
      <c r="M5" s="52"/>
      <c r="N5" s="52"/>
      <c r="O5" s="52"/>
      <c r="P5" s="52"/>
      <c r="Q5" s="907" t="s">
        <v>209</v>
      </c>
      <c r="R5" s="908"/>
      <c r="S5" s="962"/>
      <c r="T5" s="963"/>
      <c r="U5" s="48"/>
      <c r="V5" s="55" t="s">
        <v>210</v>
      </c>
      <c r="W5" s="951" t="s">
        <v>211</v>
      </c>
      <c r="X5" s="951"/>
    </row>
    <row r="6" spans="1:27" s="45" customFormat="1" ht="10.5" customHeight="1" x14ac:dyDescent="0.25">
      <c r="A6" s="43"/>
      <c r="B6" s="933" t="s">
        <v>212</v>
      </c>
      <c r="C6" s="934"/>
      <c r="D6" s="952"/>
      <c r="F6" s="953"/>
      <c r="G6" s="955" t="s">
        <v>213</v>
      </c>
      <c r="H6" s="956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33"/>
      <c r="C7" s="934"/>
      <c r="D7" s="952"/>
      <c r="F7" s="954"/>
      <c r="G7" s="957"/>
      <c r="H7" s="958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38" t="s">
        <v>214</v>
      </c>
      <c r="C8" s="939"/>
      <c r="D8" s="53"/>
      <c r="F8" s="64"/>
      <c r="G8" s="949" t="s">
        <v>215</v>
      </c>
      <c r="H8" s="950"/>
      <c r="J8" s="65"/>
      <c r="K8" s="66" t="s">
        <v>216</v>
      </c>
      <c r="L8" s="67" t="s">
        <v>217</v>
      </c>
      <c r="M8" s="67" t="s">
        <v>218</v>
      </c>
      <c r="N8" s="67" t="s">
        <v>219</v>
      </c>
      <c r="O8" s="67" t="s">
        <v>220</v>
      </c>
      <c r="P8" s="67" t="s">
        <v>221</v>
      </c>
      <c r="Q8" s="67" t="s">
        <v>197</v>
      </c>
      <c r="R8" s="67" t="s">
        <v>222</v>
      </c>
      <c r="S8" s="67" t="s">
        <v>223</v>
      </c>
      <c r="T8" s="68" t="s">
        <v>224</v>
      </c>
      <c r="U8" s="48"/>
      <c r="W8" s="45" t="s">
        <v>225</v>
      </c>
    </row>
    <row r="9" spans="1:27" s="45" customFormat="1" ht="18.75" customHeight="1" thickBot="1" x14ac:dyDescent="0.3">
      <c r="A9" s="43"/>
      <c r="B9" s="933" t="s">
        <v>226</v>
      </c>
      <c r="C9" s="934"/>
      <c r="D9" s="69"/>
      <c r="F9" s="140">
        <f>F4-F8</f>
        <v>0</v>
      </c>
      <c r="G9" s="70" t="s">
        <v>227</v>
      </c>
      <c r="H9" s="71"/>
      <c r="J9" s="935" t="s">
        <v>228</v>
      </c>
      <c r="K9" s="72" t="s">
        <v>229</v>
      </c>
      <c r="L9" s="73">
        <v>4</v>
      </c>
      <c r="M9" s="138">
        <v>0.5</v>
      </c>
      <c r="N9" s="75" t="s">
        <v>230</v>
      </c>
      <c r="O9" s="73" t="s">
        <v>231</v>
      </c>
      <c r="P9" s="73" t="s">
        <v>231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38" t="s">
        <v>232</v>
      </c>
      <c r="C10" s="939"/>
      <c r="D10" s="53"/>
      <c r="F10" s="140">
        <f>F5-F6</f>
        <v>0</v>
      </c>
      <c r="G10" s="70" t="s">
        <v>233</v>
      </c>
      <c r="H10" s="71"/>
      <c r="J10" s="936"/>
      <c r="K10" s="79">
        <v>1</v>
      </c>
      <c r="L10" s="80">
        <v>1</v>
      </c>
      <c r="M10" s="139">
        <f>L10/K10</f>
        <v>1</v>
      </c>
      <c r="N10" s="82" t="s">
        <v>230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40" t="s">
        <v>234</v>
      </c>
      <c r="C11" s="941"/>
      <c r="D11" s="85">
        <v>1.2</v>
      </c>
      <c r="F11" s="86"/>
      <c r="G11" s="87"/>
      <c r="H11" s="87"/>
      <c r="J11" s="936"/>
      <c r="K11" s="88">
        <v>2</v>
      </c>
      <c r="L11" s="89">
        <v>2</v>
      </c>
      <c r="M11" s="90">
        <f>L11/K11</f>
        <v>1</v>
      </c>
      <c r="N11" s="91" t="s">
        <v>235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42" t="s">
        <v>236</v>
      </c>
      <c r="C12" s="943"/>
      <c r="D12" s="94">
        <v>1</v>
      </c>
      <c r="F12" s="95"/>
      <c r="G12" s="95" t="s">
        <v>237</v>
      </c>
      <c r="H12" s="95"/>
      <c r="I12" s="95"/>
      <c r="J12" s="936"/>
      <c r="K12" s="79">
        <v>3</v>
      </c>
      <c r="L12" s="80">
        <v>2</v>
      </c>
      <c r="M12" s="81">
        <f>L12/K12</f>
        <v>0.66666666666666663</v>
      </c>
      <c r="N12" s="82" t="s">
        <v>238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44" t="s">
        <v>239</v>
      </c>
      <c r="C13" s="945"/>
      <c r="D13" s="96">
        <v>0.8</v>
      </c>
      <c r="F13" s="95"/>
      <c r="G13" s="95"/>
      <c r="H13" s="95"/>
      <c r="I13" s="95"/>
      <c r="J13" s="936"/>
      <c r="K13" s="88" t="s">
        <v>201</v>
      </c>
      <c r="L13" s="89">
        <v>5</v>
      </c>
      <c r="M13" s="90"/>
      <c r="N13" s="91" t="s">
        <v>240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36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46" t="s">
        <v>241</v>
      </c>
      <c r="C15" s="947"/>
      <c r="D15" s="947"/>
      <c r="E15" s="947"/>
      <c r="F15" s="947"/>
      <c r="G15" s="948"/>
      <c r="H15" s="98"/>
      <c r="J15" s="937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242</v>
      </c>
      <c r="Y15" s="78"/>
    </row>
    <row r="16" spans="1:27" s="45" customFormat="1" ht="18.75" customHeight="1" thickBot="1" x14ac:dyDescent="0.3">
      <c r="A16" s="43"/>
      <c r="B16" s="909" t="s">
        <v>243</v>
      </c>
      <c r="C16" s="910"/>
      <c r="D16" s="910"/>
      <c r="E16" s="910"/>
      <c r="F16" s="910"/>
      <c r="G16" s="911"/>
      <c r="H16" s="98"/>
      <c r="I16" s="105"/>
      <c r="K16" s="907" t="s">
        <v>244</v>
      </c>
      <c r="L16" s="908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12" t="s">
        <v>245</v>
      </c>
      <c r="C17" s="913"/>
      <c r="D17" s="913"/>
      <c r="E17" s="913"/>
      <c r="F17" s="913"/>
      <c r="G17" s="914"/>
      <c r="H17" s="98"/>
      <c r="I17" s="105"/>
      <c r="U17" s="48"/>
      <c r="Y17" s="78"/>
    </row>
    <row r="18" spans="1:25" s="45" customFormat="1" ht="18.75" customHeight="1" x14ac:dyDescent="0.25">
      <c r="A18" s="43"/>
      <c r="B18" s="915"/>
      <c r="C18" s="916"/>
      <c r="D18" s="916"/>
      <c r="E18" s="916"/>
      <c r="F18" s="916"/>
      <c r="G18" s="917"/>
      <c r="H18" s="98"/>
      <c r="I18" s="105"/>
      <c r="U18" s="48"/>
      <c r="W18" s="45" t="s">
        <v>237</v>
      </c>
      <c r="Y18" s="78"/>
    </row>
    <row r="19" spans="1:25" s="45" customFormat="1" ht="18.75" customHeight="1" x14ac:dyDescent="0.25">
      <c r="A19" s="43"/>
      <c r="B19" s="918" t="s">
        <v>246</v>
      </c>
      <c r="C19" s="919"/>
      <c r="D19" s="919"/>
      <c r="E19" s="919"/>
      <c r="F19" s="919"/>
      <c r="G19" s="920"/>
      <c r="H19" s="98"/>
      <c r="U19" s="48"/>
      <c r="Y19" s="78"/>
    </row>
    <row r="20" spans="1:25" s="45" customFormat="1" ht="18.75" customHeight="1" thickBot="1" x14ac:dyDescent="0.3">
      <c r="A20" s="43"/>
      <c r="B20" s="921"/>
      <c r="C20" s="922"/>
      <c r="D20" s="922"/>
      <c r="E20" s="922"/>
      <c r="F20" s="922"/>
      <c r="G20" s="923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12" t="s">
        <v>247</v>
      </c>
      <c r="C21" s="913"/>
      <c r="D21" s="913"/>
      <c r="E21" s="913"/>
      <c r="F21" s="913"/>
      <c r="G21" s="914"/>
      <c r="H21" s="98"/>
      <c r="K21" s="66" t="s">
        <v>216</v>
      </c>
      <c r="L21" s="67" t="s">
        <v>217</v>
      </c>
      <c r="M21" s="67" t="s">
        <v>218</v>
      </c>
      <c r="N21" s="67" t="s">
        <v>219</v>
      </c>
      <c r="O21" s="67" t="s">
        <v>220</v>
      </c>
      <c r="P21" s="67" t="s">
        <v>221</v>
      </c>
      <c r="Q21" s="67" t="s">
        <v>197</v>
      </c>
      <c r="R21" s="67" t="s">
        <v>222</v>
      </c>
      <c r="S21" s="67" t="s">
        <v>223</v>
      </c>
      <c r="T21" s="68" t="s">
        <v>224</v>
      </c>
      <c r="U21" s="48"/>
      <c r="Y21" s="78"/>
    </row>
    <row r="22" spans="1:25" s="45" customFormat="1" ht="18.75" customHeight="1" thickBot="1" x14ac:dyDescent="0.3">
      <c r="A22" s="43"/>
      <c r="B22" s="924"/>
      <c r="C22" s="925"/>
      <c r="D22" s="925"/>
      <c r="E22" s="925"/>
      <c r="F22" s="925"/>
      <c r="G22" s="926"/>
      <c r="H22" s="98"/>
      <c r="J22" s="927" t="s">
        <v>248</v>
      </c>
      <c r="K22" s="72" t="s">
        <v>229</v>
      </c>
      <c r="L22" s="73">
        <v>4</v>
      </c>
      <c r="M22" s="74"/>
      <c r="N22" s="75"/>
      <c r="O22" s="73" t="s">
        <v>231</v>
      </c>
      <c r="P22" s="73" t="s">
        <v>231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28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196</v>
      </c>
      <c r="C24" s="108" t="s">
        <v>202</v>
      </c>
      <c r="D24" s="930" t="s">
        <v>249</v>
      </c>
      <c r="E24" s="930"/>
      <c r="F24" s="931" t="s">
        <v>250</v>
      </c>
      <c r="G24" s="932"/>
      <c r="H24" s="109"/>
      <c r="J24" s="928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28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28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28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29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07" t="s">
        <v>244</v>
      </c>
      <c r="L29" s="908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15" priority="3">
      <formula>ISERROR(S10)</formula>
    </cfRule>
  </conditionalFormatting>
  <conditionalFormatting sqref="S23 S25">
    <cfRule type="containsErrors" dxfId="14" priority="1">
      <formula>ISERROR(S23)</formula>
    </cfRule>
  </conditionalFormatting>
  <conditionalFormatting sqref="S9:T9 T10:T13 S11 S13 S15:T15">
    <cfRule type="containsErrors" dxfId="13" priority="4">
      <formula>ISERROR(S9)</formula>
    </cfRule>
  </conditionalFormatting>
  <conditionalFormatting sqref="S22:T22 T23:T26 S24 S26 S28:T28">
    <cfRule type="containsErrors" dxfId="12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265</v>
      </c>
      <c r="B1" t="s">
        <v>266</v>
      </c>
      <c r="C1" t="s">
        <v>267</v>
      </c>
      <c r="D1" t="s">
        <v>0</v>
      </c>
      <c r="E1" t="s">
        <v>268</v>
      </c>
      <c r="F1" t="s">
        <v>269</v>
      </c>
      <c r="G1" t="s">
        <v>270</v>
      </c>
      <c r="H1" t="s">
        <v>271</v>
      </c>
      <c r="I1" t="s">
        <v>272</v>
      </c>
      <c r="J1" t="s">
        <v>273</v>
      </c>
      <c r="K1" t="s">
        <v>274</v>
      </c>
      <c r="L1" t="s">
        <v>275</v>
      </c>
      <c r="M1" t="s">
        <v>276</v>
      </c>
      <c r="N1" t="s">
        <v>277</v>
      </c>
      <c r="O1" t="s">
        <v>278</v>
      </c>
      <c r="P1" t="s">
        <v>3</v>
      </c>
      <c r="Q1" t="s">
        <v>279</v>
      </c>
      <c r="R1" t="s">
        <v>280</v>
      </c>
      <c r="S1" t="s">
        <v>281</v>
      </c>
      <c r="T1" t="s">
        <v>282</v>
      </c>
      <c r="U1" t="s">
        <v>283</v>
      </c>
      <c r="V1" t="s">
        <v>284</v>
      </c>
      <c r="W1" t="s">
        <v>285</v>
      </c>
      <c r="X1" t="s">
        <v>286</v>
      </c>
      <c r="Y1" t="s">
        <v>287</v>
      </c>
      <c r="Z1" t="s">
        <v>288</v>
      </c>
      <c r="AA1" t="s">
        <v>289</v>
      </c>
      <c r="AB1" t="s">
        <v>290</v>
      </c>
      <c r="AC1" t="s">
        <v>878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296</v>
      </c>
      <c r="AJ1" t="s">
        <v>297</v>
      </c>
      <c r="AK1" t="s">
        <v>812</v>
      </c>
      <c r="AL1" t="s">
        <v>813</v>
      </c>
      <c r="AM1" t="s">
        <v>298</v>
      </c>
      <c r="AN1" t="s">
        <v>299</v>
      </c>
      <c r="AO1" t="s">
        <v>300</v>
      </c>
      <c r="AP1" t="s">
        <v>301</v>
      </c>
      <c r="AQ1" t="s">
        <v>302</v>
      </c>
      <c r="AR1" t="s">
        <v>303</v>
      </c>
      <c r="AS1" t="s">
        <v>304</v>
      </c>
      <c r="AT1" t="s">
        <v>305</v>
      </c>
      <c r="AU1" t="s">
        <v>306</v>
      </c>
      <c r="AV1" t="s">
        <v>307</v>
      </c>
      <c r="AW1" t="s">
        <v>308</v>
      </c>
      <c r="AX1" t="s">
        <v>309</v>
      </c>
      <c r="AY1" t="s">
        <v>310</v>
      </c>
      <c r="AZ1" t="s">
        <v>550</v>
      </c>
      <c r="BA1" t="s">
        <v>311</v>
      </c>
      <c r="BB1" t="s">
        <v>312</v>
      </c>
      <c r="BC1" t="s">
        <v>313</v>
      </c>
      <c r="BD1" t="s">
        <v>314</v>
      </c>
      <c r="BE1" t="s">
        <v>315</v>
      </c>
      <c r="BF1" t="s">
        <v>316</v>
      </c>
      <c r="BG1" t="s">
        <v>317</v>
      </c>
      <c r="BH1" t="s">
        <v>318</v>
      </c>
      <c r="BI1" t="s">
        <v>319</v>
      </c>
      <c r="BJ1" t="s">
        <v>551</v>
      </c>
      <c r="BK1" t="s">
        <v>552</v>
      </c>
      <c r="BL1" t="s">
        <v>1</v>
      </c>
      <c r="BM1" t="s">
        <v>232</v>
      </c>
      <c r="BN1" t="s">
        <v>320</v>
      </c>
      <c r="BO1" t="s">
        <v>321</v>
      </c>
      <c r="BP1" t="s">
        <v>322</v>
      </c>
      <c r="BQ1" t="s">
        <v>5</v>
      </c>
      <c r="BR1" t="s">
        <v>323</v>
      </c>
      <c r="BS1" t="s">
        <v>324</v>
      </c>
      <c r="BT1" t="s">
        <v>325</v>
      </c>
      <c r="BU1" t="s">
        <v>326</v>
      </c>
      <c r="BV1" t="s">
        <v>327</v>
      </c>
      <c r="BW1" t="s">
        <v>328</v>
      </c>
      <c r="BX1" t="s">
        <v>329</v>
      </c>
      <c r="BY1" t="s">
        <v>330</v>
      </c>
      <c r="BZ1" t="s">
        <v>331</v>
      </c>
      <c r="CA1" t="s">
        <v>553</v>
      </c>
      <c r="CB1" t="s">
        <v>554</v>
      </c>
      <c r="CC1" t="s">
        <v>332</v>
      </c>
      <c r="CD1" t="s">
        <v>333</v>
      </c>
      <c r="CE1" t="s">
        <v>334</v>
      </c>
      <c r="CF1" t="s">
        <v>335</v>
      </c>
      <c r="CG1" t="s">
        <v>336</v>
      </c>
      <c r="CH1" t="s">
        <v>337</v>
      </c>
      <c r="CI1" t="s">
        <v>338</v>
      </c>
      <c r="CJ1" t="s">
        <v>180</v>
      </c>
      <c r="CK1" t="s">
        <v>339</v>
      </c>
      <c r="CL1" t="s">
        <v>2</v>
      </c>
      <c r="CM1" t="s">
        <v>340</v>
      </c>
      <c r="CN1" t="s">
        <v>555</v>
      </c>
      <c r="CO1" t="s">
        <v>556</v>
      </c>
      <c r="CP1" t="s">
        <v>557</v>
      </c>
      <c r="CQ1" t="s">
        <v>341</v>
      </c>
      <c r="CR1" t="s">
        <v>558</v>
      </c>
      <c r="CS1" t="s">
        <v>549</v>
      </c>
    </row>
    <row r="2" spans="1:97" x14ac:dyDescent="0.3">
      <c r="A2" s="547" t="s">
        <v>905</v>
      </c>
      <c r="B2" s="547" t="s">
        <v>904</v>
      </c>
      <c r="C2" s="547" t="s">
        <v>905</v>
      </c>
      <c r="D2" s="547" t="s">
        <v>907</v>
      </c>
      <c r="E2" s="547" t="s">
        <v>342</v>
      </c>
      <c r="I2" s="547" t="s">
        <v>920</v>
      </c>
      <c r="S2" s="547" t="s">
        <v>903</v>
      </c>
      <c r="T2" t="s">
        <v>343</v>
      </c>
      <c r="U2" s="547" t="s">
        <v>915</v>
      </c>
      <c r="V2">
        <v>0</v>
      </c>
      <c r="W2" s="547" t="s">
        <v>912</v>
      </c>
      <c r="X2" s="547" t="s">
        <v>906</v>
      </c>
      <c r="Y2" s="547" t="s">
        <v>910</v>
      </c>
      <c r="Z2" s="547" t="s">
        <v>892</v>
      </c>
      <c r="AA2">
        <v>0</v>
      </c>
      <c r="AB2" t="s">
        <v>344</v>
      </c>
      <c r="AC2" t="s">
        <v>879</v>
      </c>
      <c r="AD2" s="547" t="s">
        <v>919</v>
      </c>
      <c r="AE2" s="547" t="s">
        <v>891</v>
      </c>
      <c r="AF2">
        <v>1628</v>
      </c>
      <c r="AG2">
        <v>74.75</v>
      </c>
      <c r="AH2" s="547" t="s">
        <v>914</v>
      </c>
      <c r="AI2" t="s">
        <v>345</v>
      </c>
      <c r="AJ2" t="s">
        <v>343</v>
      </c>
      <c r="AK2" s="547" t="s">
        <v>893</v>
      </c>
      <c r="AL2" s="547" t="s">
        <v>896</v>
      </c>
      <c r="AM2">
        <v>767.11</v>
      </c>
      <c r="AN2" t="s">
        <v>346</v>
      </c>
      <c r="AO2" s="547" t="s">
        <v>902</v>
      </c>
      <c r="AP2" s="547" t="s">
        <v>913</v>
      </c>
      <c r="AQ2" t="s">
        <v>346</v>
      </c>
      <c r="AR2" s="547" t="s">
        <v>889</v>
      </c>
      <c r="AS2" s="547" t="s">
        <v>900</v>
      </c>
      <c r="AT2">
        <v>16.05</v>
      </c>
      <c r="AU2">
        <v>202607160000</v>
      </c>
      <c r="AV2" t="s">
        <v>559</v>
      </c>
      <c r="AW2">
        <v>6</v>
      </c>
      <c r="AX2" t="s">
        <v>346</v>
      </c>
      <c r="AY2" t="s">
        <v>560</v>
      </c>
      <c r="AZ2" t="s">
        <v>458</v>
      </c>
      <c r="BA2" s="547" t="s">
        <v>901</v>
      </c>
      <c r="BB2" s="547" t="s">
        <v>917</v>
      </c>
      <c r="BC2">
        <v>131</v>
      </c>
      <c r="BD2" t="s">
        <v>347</v>
      </c>
      <c r="BE2" t="b">
        <v>1</v>
      </c>
      <c r="BF2" s="547" t="s">
        <v>561</v>
      </c>
      <c r="BG2" s="547" t="s">
        <v>908</v>
      </c>
      <c r="BH2" t="s">
        <v>348</v>
      </c>
      <c r="BI2" t="s">
        <v>343</v>
      </c>
      <c r="BJ2" s="547" t="s">
        <v>895</v>
      </c>
      <c r="BK2" s="547" t="s">
        <v>890</v>
      </c>
      <c r="BL2" s="547" t="s">
        <v>456</v>
      </c>
      <c r="BM2" t="s">
        <v>562</v>
      </c>
      <c r="BN2" t="s">
        <v>343</v>
      </c>
      <c r="BO2" t="s">
        <v>343</v>
      </c>
      <c r="BP2" t="s">
        <v>349</v>
      </c>
      <c r="BQ2">
        <v>5.14</v>
      </c>
      <c r="BR2" s="547" t="s">
        <v>899</v>
      </c>
      <c r="BS2" s="547" t="s">
        <v>894</v>
      </c>
      <c r="BT2">
        <v>376</v>
      </c>
      <c r="BU2" s="547" t="s">
        <v>911</v>
      </c>
      <c r="BV2" t="s">
        <v>563</v>
      </c>
      <c r="BW2">
        <v>202607220000</v>
      </c>
      <c r="BX2" s="547" t="s">
        <v>897</v>
      </c>
      <c r="BY2" t="s">
        <v>343</v>
      </c>
      <c r="BZ2">
        <v>1.0015499999999999</v>
      </c>
      <c r="CA2" t="s">
        <v>564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346</v>
      </c>
      <c r="CH2">
        <v>16.05</v>
      </c>
      <c r="CI2">
        <v>772.25</v>
      </c>
      <c r="CJ2">
        <v>0</v>
      </c>
      <c r="CK2" s="547" t="s">
        <v>909</v>
      </c>
      <c r="CL2">
        <v>2.5</v>
      </c>
      <c r="CM2" s="547" t="s">
        <v>916</v>
      </c>
      <c r="CN2" s="547" t="s">
        <v>898</v>
      </c>
      <c r="CO2" s="547" t="s">
        <v>918</v>
      </c>
      <c r="CP2">
        <v>305</v>
      </c>
      <c r="CQ2" s="547" t="s">
        <v>350</v>
      </c>
      <c r="CR2" s="547" t="s">
        <v>565</v>
      </c>
      <c r="CS2" s="547" t="s">
        <v>921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265</v>
      </c>
      <c r="B1" t="s">
        <v>155</v>
      </c>
      <c r="C1" t="s">
        <v>351</v>
      </c>
      <c r="D1" t="s">
        <v>4</v>
      </c>
      <c r="E1" t="s">
        <v>352</v>
      </c>
      <c r="F1" t="s">
        <v>353</v>
      </c>
      <c r="G1" t="s">
        <v>354</v>
      </c>
      <c r="H1" t="s">
        <v>278</v>
      </c>
      <c r="I1" t="s">
        <v>3</v>
      </c>
      <c r="J1" t="s">
        <v>355</v>
      </c>
    </row>
    <row r="2" spans="1:10" x14ac:dyDescent="0.3">
      <c r="A2" s="547" t="s">
        <v>905</v>
      </c>
      <c r="B2" s="547" t="s">
        <v>922</v>
      </c>
      <c r="D2" s="547" t="s">
        <v>923</v>
      </c>
      <c r="E2" s="547" t="s">
        <v>924</v>
      </c>
      <c r="F2" s="547" t="s">
        <v>626</v>
      </c>
      <c r="J2" s="547" t="s">
        <v>403</v>
      </c>
    </row>
    <row r="3" spans="1:10" x14ac:dyDescent="0.3">
      <c r="A3" s="547" t="s">
        <v>905</v>
      </c>
      <c r="B3" s="547" t="s">
        <v>925</v>
      </c>
      <c r="D3" s="547" t="s">
        <v>926</v>
      </c>
      <c r="E3" s="547" t="s">
        <v>927</v>
      </c>
      <c r="F3" s="547" t="s">
        <v>640</v>
      </c>
      <c r="J3" s="547" t="s">
        <v>404</v>
      </c>
    </row>
    <row r="4" spans="1:10" x14ac:dyDescent="0.3">
      <c r="A4" s="547" t="s">
        <v>905</v>
      </c>
      <c r="B4" s="547" t="s">
        <v>928</v>
      </c>
      <c r="D4" s="547" t="s">
        <v>929</v>
      </c>
      <c r="E4" s="547" t="s">
        <v>930</v>
      </c>
      <c r="F4" s="547" t="s">
        <v>626</v>
      </c>
      <c r="J4" s="547" t="s">
        <v>406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265</v>
      </c>
      <c r="B1" t="s">
        <v>356</v>
      </c>
      <c r="C1" t="s">
        <v>327</v>
      </c>
      <c r="D1" t="s">
        <v>357</v>
      </c>
      <c r="E1" t="s">
        <v>358</v>
      </c>
      <c r="F1" t="s">
        <v>359</v>
      </c>
      <c r="G1" t="s">
        <v>360</v>
      </c>
      <c r="H1" t="s">
        <v>453</v>
      </c>
      <c r="I1" t="s">
        <v>454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151</v>
      </c>
      <c r="R1" t="s">
        <v>368</v>
      </c>
      <c r="S1" t="s">
        <v>272</v>
      </c>
      <c r="T1" t="s">
        <v>369</v>
      </c>
      <c r="U1" t="s">
        <v>370</v>
      </c>
      <c r="V1" t="s">
        <v>371</v>
      </c>
      <c r="W1" t="s">
        <v>372</v>
      </c>
      <c r="X1" t="s">
        <v>373</v>
      </c>
      <c r="Y1" t="s">
        <v>374</v>
      </c>
      <c r="Z1" t="s">
        <v>375</v>
      </c>
      <c r="AA1" t="s">
        <v>376</v>
      </c>
      <c r="AB1" t="s">
        <v>377</v>
      </c>
      <c r="AC1" t="s">
        <v>378</v>
      </c>
      <c r="AD1" t="s">
        <v>379</v>
      </c>
      <c r="AE1" t="s">
        <v>380</v>
      </c>
      <c r="AF1" t="s">
        <v>381</v>
      </c>
    </row>
    <row r="2" spans="1:32" x14ac:dyDescent="0.3">
      <c r="A2">
        <v>20803</v>
      </c>
      <c r="B2">
        <v>6</v>
      </c>
      <c r="F2" t="s">
        <v>347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347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347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665</v>
      </c>
      <c r="R4">
        <v>111244</v>
      </c>
      <c r="S4" t="s">
        <v>388</v>
      </c>
    </row>
    <row r="5" spans="1:32" x14ac:dyDescent="0.3">
      <c r="A5">
        <v>20803</v>
      </c>
      <c r="B5">
        <v>6</v>
      </c>
      <c r="F5" t="s">
        <v>347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830</v>
      </c>
      <c r="R5">
        <v>105935</v>
      </c>
      <c r="S5" t="s">
        <v>382</v>
      </c>
    </row>
    <row r="6" spans="1:32" x14ac:dyDescent="0.3">
      <c r="A6">
        <v>20803</v>
      </c>
      <c r="B6">
        <v>6</v>
      </c>
      <c r="F6" t="s">
        <v>347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815</v>
      </c>
      <c r="R6">
        <v>108526</v>
      </c>
      <c r="S6" t="s">
        <v>387</v>
      </c>
    </row>
    <row r="7" spans="1:32" x14ac:dyDescent="0.3">
      <c r="A7">
        <v>20803</v>
      </c>
      <c r="B7">
        <v>6</v>
      </c>
      <c r="F7" t="s">
        <v>347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347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824</v>
      </c>
      <c r="R8">
        <v>105519</v>
      </c>
      <c r="S8" t="s">
        <v>383</v>
      </c>
    </row>
    <row r="9" spans="1:32" x14ac:dyDescent="0.3">
      <c r="A9">
        <v>20803</v>
      </c>
      <c r="B9">
        <v>6</v>
      </c>
      <c r="F9" t="s">
        <v>347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721</v>
      </c>
      <c r="R9">
        <v>114706</v>
      </c>
      <c r="S9" t="s">
        <v>719</v>
      </c>
    </row>
    <row r="10" spans="1:32" x14ac:dyDescent="0.3">
      <c r="A10">
        <v>20803</v>
      </c>
      <c r="B10">
        <v>6</v>
      </c>
      <c r="F10" t="s">
        <v>347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720</v>
      </c>
      <c r="R10">
        <v>114706</v>
      </c>
      <c r="S10" t="s">
        <v>719</v>
      </c>
    </row>
    <row r="11" spans="1:32" x14ac:dyDescent="0.3">
      <c r="A11">
        <v>20803</v>
      </c>
      <c r="B11">
        <v>6</v>
      </c>
      <c r="F11" t="s">
        <v>347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347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347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817</v>
      </c>
      <c r="R13">
        <v>110760</v>
      </c>
      <c r="S13" t="s">
        <v>389</v>
      </c>
    </row>
    <row r="14" spans="1:32" x14ac:dyDescent="0.3">
      <c r="A14">
        <v>20803</v>
      </c>
      <c r="B14">
        <v>6</v>
      </c>
      <c r="F14" t="s">
        <v>347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826</v>
      </c>
      <c r="R14">
        <v>108623</v>
      </c>
      <c r="S14" t="s">
        <v>391</v>
      </c>
    </row>
    <row r="15" spans="1:32" x14ac:dyDescent="0.3">
      <c r="A15">
        <v>20803</v>
      </c>
      <c r="B15">
        <v>6</v>
      </c>
      <c r="F15" t="s">
        <v>347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347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718</v>
      </c>
      <c r="R16">
        <v>104499</v>
      </c>
      <c r="S16" t="s">
        <v>390</v>
      </c>
    </row>
    <row r="17" spans="1:19" x14ac:dyDescent="0.3">
      <c r="A17">
        <v>20803</v>
      </c>
      <c r="B17">
        <v>6</v>
      </c>
      <c r="F17" t="s">
        <v>347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819</v>
      </c>
      <c r="R17">
        <v>110200</v>
      </c>
      <c r="S17" t="s">
        <v>633</v>
      </c>
    </row>
    <row r="18" spans="1:19" x14ac:dyDescent="0.3">
      <c r="A18">
        <v>20803</v>
      </c>
      <c r="B18">
        <v>6</v>
      </c>
      <c r="F18" t="s">
        <v>347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347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347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347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676</v>
      </c>
      <c r="R21">
        <v>109375</v>
      </c>
      <c r="S21" t="s">
        <v>675</v>
      </c>
    </row>
    <row r="22" spans="1:19" x14ac:dyDescent="0.3">
      <c r="A22">
        <v>20803</v>
      </c>
      <c r="B22">
        <v>6</v>
      </c>
      <c r="F22" t="s">
        <v>347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825</v>
      </c>
      <c r="R22">
        <v>108809</v>
      </c>
      <c r="S22" t="s">
        <v>386</v>
      </c>
    </row>
    <row r="23" spans="1:19" x14ac:dyDescent="0.3">
      <c r="A23">
        <v>20803</v>
      </c>
      <c r="B23">
        <v>6</v>
      </c>
      <c r="F23" t="s">
        <v>347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347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662</v>
      </c>
      <c r="R24">
        <v>111244</v>
      </c>
      <c r="S24" t="s">
        <v>388</v>
      </c>
    </row>
    <row r="25" spans="1:19" x14ac:dyDescent="0.3">
      <c r="A25">
        <v>20803</v>
      </c>
      <c r="B25">
        <v>5</v>
      </c>
      <c r="F25" t="s">
        <v>347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721</v>
      </c>
      <c r="R25">
        <v>114706</v>
      </c>
      <c r="S25" t="s">
        <v>719</v>
      </c>
    </row>
    <row r="26" spans="1:19" x14ac:dyDescent="0.3">
      <c r="A26">
        <v>20803</v>
      </c>
      <c r="B26">
        <v>5</v>
      </c>
      <c r="F26" t="s">
        <v>347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347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347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347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385</v>
      </c>
      <c r="R29">
        <v>108809</v>
      </c>
      <c r="S29" t="s">
        <v>386</v>
      </c>
    </row>
    <row r="30" spans="1:19" x14ac:dyDescent="0.3">
      <c r="A30">
        <v>20803</v>
      </c>
      <c r="B30">
        <v>5</v>
      </c>
      <c r="F30" t="s">
        <v>347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347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676</v>
      </c>
      <c r="R31">
        <v>109375</v>
      </c>
      <c r="S31" t="s">
        <v>675</v>
      </c>
    </row>
    <row r="32" spans="1:19" x14ac:dyDescent="0.3">
      <c r="A32">
        <v>20803</v>
      </c>
      <c r="B32">
        <v>5</v>
      </c>
      <c r="F32" t="s">
        <v>347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347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347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347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684</v>
      </c>
      <c r="R35">
        <v>105935</v>
      </c>
      <c r="S35" t="s">
        <v>382</v>
      </c>
    </row>
    <row r="36" spans="1:19" x14ac:dyDescent="0.3">
      <c r="A36">
        <v>20803</v>
      </c>
      <c r="B36">
        <v>5</v>
      </c>
      <c r="F36" t="s">
        <v>347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347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347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629</v>
      </c>
      <c r="R38">
        <v>108526</v>
      </c>
      <c r="S38" t="s">
        <v>387</v>
      </c>
    </row>
    <row r="39" spans="1:19" x14ac:dyDescent="0.3">
      <c r="A39">
        <v>20803</v>
      </c>
      <c r="B39">
        <v>5</v>
      </c>
      <c r="F39" t="s">
        <v>347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625</v>
      </c>
      <c r="R39">
        <v>105619</v>
      </c>
      <c r="S39" t="s">
        <v>384</v>
      </c>
    </row>
    <row r="40" spans="1:19" x14ac:dyDescent="0.3">
      <c r="A40">
        <v>20803</v>
      </c>
      <c r="B40">
        <v>5</v>
      </c>
      <c r="F40" t="s">
        <v>347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720</v>
      </c>
      <c r="R40">
        <v>114706</v>
      </c>
      <c r="S40" t="s">
        <v>719</v>
      </c>
    </row>
    <row r="41" spans="1:19" x14ac:dyDescent="0.3">
      <c r="A41">
        <v>20803</v>
      </c>
      <c r="B41">
        <v>5</v>
      </c>
      <c r="F41" t="s">
        <v>347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718</v>
      </c>
      <c r="R41">
        <v>104499</v>
      </c>
      <c r="S41" t="s">
        <v>390</v>
      </c>
    </row>
    <row r="42" spans="1:19" x14ac:dyDescent="0.3">
      <c r="A42">
        <v>20803</v>
      </c>
      <c r="B42">
        <v>5</v>
      </c>
      <c r="F42" t="s">
        <v>347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632</v>
      </c>
      <c r="R42">
        <v>105738</v>
      </c>
      <c r="S42" t="s">
        <v>631</v>
      </c>
    </row>
    <row r="43" spans="1:19" x14ac:dyDescent="0.3">
      <c r="A43">
        <v>20803</v>
      </c>
      <c r="B43">
        <v>5</v>
      </c>
      <c r="F43" t="s">
        <v>347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643</v>
      </c>
      <c r="R43">
        <v>108623</v>
      </c>
      <c r="S43" t="s">
        <v>391</v>
      </c>
    </row>
    <row r="44" spans="1:19" x14ac:dyDescent="0.3">
      <c r="A44">
        <v>20803</v>
      </c>
      <c r="B44">
        <v>5</v>
      </c>
      <c r="F44" t="s">
        <v>347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347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641</v>
      </c>
      <c r="R45">
        <v>105519</v>
      </c>
      <c r="S45" t="s">
        <v>383</v>
      </c>
    </row>
    <row r="46" spans="1:19" x14ac:dyDescent="0.3">
      <c r="A46">
        <v>20803</v>
      </c>
      <c r="B46">
        <v>4</v>
      </c>
      <c r="F46" t="s">
        <v>347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573</v>
      </c>
      <c r="R46">
        <v>108623</v>
      </c>
      <c r="S46" t="s">
        <v>391</v>
      </c>
    </row>
    <row r="47" spans="1:19" x14ac:dyDescent="0.3">
      <c r="A47">
        <v>20803</v>
      </c>
      <c r="B47">
        <v>4</v>
      </c>
      <c r="F47" t="s">
        <v>347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463</v>
      </c>
      <c r="R47">
        <v>108599</v>
      </c>
      <c r="S47" t="s">
        <v>582</v>
      </c>
    </row>
    <row r="48" spans="1:19" x14ac:dyDescent="0.3">
      <c r="A48">
        <v>20803</v>
      </c>
      <c r="B48">
        <v>4</v>
      </c>
      <c r="F48" t="s">
        <v>347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571</v>
      </c>
      <c r="R48">
        <v>114720</v>
      </c>
      <c r="S48" t="s">
        <v>572</v>
      </c>
    </row>
    <row r="49" spans="1:19" x14ac:dyDescent="0.3">
      <c r="A49">
        <v>20803</v>
      </c>
      <c r="B49">
        <v>4</v>
      </c>
      <c r="F49" t="s">
        <v>347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347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569</v>
      </c>
      <c r="R50">
        <v>103552</v>
      </c>
      <c r="S50" t="s">
        <v>570</v>
      </c>
    </row>
    <row r="51" spans="1:19" x14ac:dyDescent="0.3">
      <c r="A51">
        <v>20803</v>
      </c>
      <c r="B51">
        <v>4</v>
      </c>
      <c r="F51" t="s">
        <v>347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577</v>
      </c>
      <c r="R51">
        <v>105935</v>
      </c>
      <c r="S51" t="s">
        <v>382</v>
      </c>
    </row>
    <row r="52" spans="1:19" x14ac:dyDescent="0.3">
      <c r="A52">
        <v>20803</v>
      </c>
      <c r="B52">
        <v>4</v>
      </c>
      <c r="F52" t="s">
        <v>347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347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347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806</v>
      </c>
      <c r="R54">
        <v>108636</v>
      </c>
      <c r="S54" t="s">
        <v>576</v>
      </c>
    </row>
    <row r="55" spans="1:19" x14ac:dyDescent="0.3">
      <c r="A55">
        <v>20803</v>
      </c>
      <c r="B55">
        <v>4</v>
      </c>
      <c r="F55" t="s">
        <v>347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807</v>
      </c>
      <c r="R55">
        <v>105579</v>
      </c>
      <c r="S55" t="s">
        <v>567</v>
      </c>
    </row>
    <row r="56" spans="1:19" x14ac:dyDescent="0.3">
      <c r="A56">
        <v>20803</v>
      </c>
      <c r="B56">
        <v>4</v>
      </c>
      <c r="F56" t="s">
        <v>347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574</v>
      </c>
      <c r="R56">
        <v>103552</v>
      </c>
      <c r="S56" t="s">
        <v>570</v>
      </c>
    </row>
    <row r="57" spans="1:19" x14ac:dyDescent="0.3">
      <c r="A57">
        <v>20803</v>
      </c>
      <c r="B57">
        <v>4</v>
      </c>
      <c r="F57" t="s">
        <v>347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347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808</v>
      </c>
      <c r="R58">
        <v>106587</v>
      </c>
      <c r="S58" t="s">
        <v>581</v>
      </c>
    </row>
    <row r="59" spans="1:19" x14ac:dyDescent="0.3">
      <c r="A59">
        <v>20803</v>
      </c>
      <c r="B59">
        <v>4</v>
      </c>
      <c r="F59" t="s">
        <v>347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809</v>
      </c>
      <c r="R59">
        <v>110762</v>
      </c>
      <c r="S59" t="s">
        <v>636</v>
      </c>
    </row>
    <row r="60" spans="1:19" x14ac:dyDescent="0.3">
      <c r="A60">
        <v>20803</v>
      </c>
      <c r="B60">
        <v>4</v>
      </c>
      <c r="F60" t="s">
        <v>347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578</v>
      </c>
      <c r="R60">
        <v>104705</v>
      </c>
      <c r="S60" t="s">
        <v>579</v>
      </c>
    </row>
    <row r="61" spans="1:19" x14ac:dyDescent="0.3">
      <c r="A61">
        <v>20803</v>
      </c>
      <c r="B61">
        <v>4</v>
      </c>
      <c r="F61" t="s">
        <v>347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568</v>
      </c>
      <c r="R61">
        <v>105519</v>
      </c>
      <c r="S61" t="s">
        <v>383</v>
      </c>
    </row>
    <row r="62" spans="1:19" x14ac:dyDescent="0.3">
      <c r="A62">
        <v>20803</v>
      </c>
      <c r="B62">
        <v>3</v>
      </c>
      <c r="F62" t="s">
        <v>347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347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643</v>
      </c>
      <c r="R63">
        <v>108623</v>
      </c>
      <c r="S63" t="s">
        <v>391</v>
      </c>
    </row>
    <row r="64" spans="1:19" x14ac:dyDescent="0.3">
      <c r="A64">
        <v>20803</v>
      </c>
      <c r="B64">
        <v>3</v>
      </c>
      <c r="F64" t="s">
        <v>347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571</v>
      </c>
      <c r="R64">
        <v>114720</v>
      </c>
      <c r="S64" t="s">
        <v>572</v>
      </c>
    </row>
    <row r="65" spans="1:19" x14ac:dyDescent="0.3">
      <c r="A65">
        <v>20803</v>
      </c>
      <c r="B65">
        <v>3</v>
      </c>
      <c r="F65" t="s">
        <v>347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566</v>
      </c>
      <c r="R65">
        <v>105579</v>
      </c>
      <c r="S65" t="s">
        <v>567</v>
      </c>
    </row>
    <row r="66" spans="1:19" x14ac:dyDescent="0.3">
      <c r="A66">
        <v>20803</v>
      </c>
      <c r="B66">
        <v>3</v>
      </c>
      <c r="F66" t="s">
        <v>347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575</v>
      </c>
      <c r="R66">
        <v>108636</v>
      </c>
      <c r="S66" t="s">
        <v>576</v>
      </c>
    </row>
    <row r="67" spans="1:19" x14ac:dyDescent="0.3">
      <c r="A67">
        <v>20803</v>
      </c>
      <c r="B67">
        <v>3</v>
      </c>
      <c r="F67" t="s">
        <v>347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569</v>
      </c>
      <c r="R67">
        <v>103552</v>
      </c>
      <c r="S67" t="s">
        <v>570</v>
      </c>
    </row>
    <row r="68" spans="1:19" x14ac:dyDescent="0.3">
      <c r="A68">
        <v>20803</v>
      </c>
      <c r="B68">
        <v>3</v>
      </c>
      <c r="F68" t="s">
        <v>347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684</v>
      </c>
      <c r="R68">
        <v>105935</v>
      </c>
      <c r="S68" t="s">
        <v>382</v>
      </c>
    </row>
    <row r="69" spans="1:19" x14ac:dyDescent="0.3">
      <c r="A69">
        <v>20803</v>
      </c>
      <c r="B69">
        <v>3</v>
      </c>
      <c r="F69" t="s">
        <v>347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583</v>
      </c>
      <c r="R69">
        <v>105750</v>
      </c>
      <c r="S69" t="s">
        <v>584</v>
      </c>
    </row>
    <row r="70" spans="1:19" x14ac:dyDescent="0.3">
      <c r="A70">
        <v>20803</v>
      </c>
      <c r="B70">
        <v>3</v>
      </c>
      <c r="F70" t="s">
        <v>347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347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347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580</v>
      </c>
      <c r="R72">
        <v>106587</v>
      </c>
      <c r="S72" t="s">
        <v>581</v>
      </c>
    </row>
    <row r="73" spans="1:19" x14ac:dyDescent="0.3">
      <c r="A73">
        <v>20803</v>
      </c>
      <c r="B73">
        <v>3</v>
      </c>
      <c r="F73" t="s">
        <v>347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578</v>
      </c>
      <c r="R73">
        <v>104705</v>
      </c>
      <c r="S73" t="s">
        <v>579</v>
      </c>
    </row>
    <row r="74" spans="1:19" x14ac:dyDescent="0.3">
      <c r="A74">
        <v>20803</v>
      </c>
      <c r="B74">
        <v>3</v>
      </c>
      <c r="F74" t="s">
        <v>347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347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574</v>
      </c>
      <c r="R75">
        <v>103552</v>
      </c>
      <c r="S75" t="s">
        <v>570</v>
      </c>
    </row>
    <row r="76" spans="1:19" x14ac:dyDescent="0.3">
      <c r="A76">
        <v>20803</v>
      </c>
      <c r="B76">
        <v>3</v>
      </c>
      <c r="F76" t="s">
        <v>347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641</v>
      </c>
      <c r="R76">
        <v>105519</v>
      </c>
      <c r="S76" t="s">
        <v>383</v>
      </c>
    </row>
    <row r="77" spans="1:19" x14ac:dyDescent="0.3">
      <c r="A77">
        <v>20803</v>
      </c>
      <c r="B77">
        <v>3</v>
      </c>
      <c r="F77" t="s">
        <v>347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466</v>
      </c>
      <c r="R77">
        <v>108599</v>
      </c>
      <c r="S77" t="s">
        <v>582</v>
      </c>
    </row>
    <row r="78" spans="1:19" x14ac:dyDescent="0.3">
      <c r="A78">
        <v>20803</v>
      </c>
      <c r="B78">
        <v>2</v>
      </c>
      <c r="F78" t="s">
        <v>347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566</v>
      </c>
      <c r="R78">
        <v>105579</v>
      </c>
      <c r="S78" t="s">
        <v>567</v>
      </c>
    </row>
    <row r="79" spans="1:19" x14ac:dyDescent="0.3">
      <c r="A79">
        <v>20803</v>
      </c>
      <c r="B79">
        <v>2</v>
      </c>
      <c r="F79" t="s">
        <v>347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568</v>
      </c>
      <c r="R79">
        <v>105519</v>
      </c>
      <c r="S79" t="s">
        <v>383</v>
      </c>
    </row>
    <row r="80" spans="1:19" x14ac:dyDescent="0.3">
      <c r="A80">
        <v>20803</v>
      </c>
      <c r="B80">
        <v>2</v>
      </c>
      <c r="F80" t="s">
        <v>347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569</v>
      </c>
      <c r="R80">
        <v>103552</v>
      </c>
      <c r="S80" t="s">
        <v>570</v>
      </c>
    </row>
    <row r="81" spans="1:19" x14ac:dyDescent="0.3">
      <c r="A81">
        <v>20803</v>
      </c>
      <c r="B81">
        <v>2</v>
      </c>
      <c r="F81" t="s">
        <v>347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571</v>
      </c>
      <c r="R81">
        <v>114720</v>
      </c>
      <c r="S81" t="s">
        <v>572</v>
      </c>
    </row>
    <row r="82" spans="1:19" x14ac:dyDescent="0.3">
      <c r="A82">
        <v>20803</v>
      </c>
      <c r="B82">
        <v>2</v>
      </c>
      <c r="F82" t="s">
        <v>347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347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573</v>
      </c>
      <c r="R83">
        <v>108623</v>
      </c>
      <c r="S83" t="s">
        <v>391</v>
      </c>
    </row>
    <row r="84" spans="1:19" x14ac:dyDescent="0.3">
      <c r="A84">
        <v>20803</v>
      </c>
      <c r="B84">
        <v>2</v>
      </c>
      <c r="F84" t="s">
        <v>347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347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574</v>
      </c>
      <c r="R85">
        <v>103552</v>
      </c>
      <c r="S85" t="s">
        <v>570</v>
      </c>
    </row>
    <row r="86" spans="1:19" x14ac:dyDescent="0.3">
      <c r="A86">
        <v>20803</v>
      </c>
      <c r="B86">
        <v>2</v>
      </c>
      <c r="F86" t="s">
        <v>347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575</v>
      </c>
      <c r="R86">
        <v>108636</v>
      </c>
      <c r="S86" t="s">
        <v>576</v>
      </c>
    </row>
    <row r="87" spans="1:19" x14ac:dyDescent="0.3">
      <c r="A87">
        <v>20803</v>
      </c>
      <c r="B87">
        <v>2</v>
      </c>
      <c r="F87" t="s">
        <v>347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577</v>
      </c>
      <c r="R87">
        <v>105935</v>
      </c>
      <c r="S87" t="s">
        <v>382</v>
      </c>
    </row>
    <row r="88" spans="1:19" x14ac:dyDescent="0.3">
      <c r="A88">
        <v>20803</v>
      </c>
      <c r="B88">
        <v>2</v>
      </c>
      <c r="F88" t="s">
        <v>347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578</v>
      </c>
      <c r="R88">
        <v>104705</v>
      </c>
      <c r="S88" t="s">
        <v>579</v>
      </c>
    </row>
    <row r="89" spans="1:19" x14ac:dyDescent="0.3">
      <c r="A89">
        <v>20803</v>
      </c>
      <c r="B89">
        <v>2</v>
      </c>
      <c r="F89" t="s">
        <v>347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580</v>
      </c>
      <c r="R89">
        <v>106587</v>
      </c>
      <c r="S89" t="s">
        <v>581</v>
      </c>
    </row>
    <row r="90" spans="1:19" x14ac:dyDescent="0.3">
      <c r="A90">
        <v>20803</v>
      </c>
      <c r="B90">
        <v>2</v>
      </c>
      <c r="F90" t="s">
        <v>347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465</v>
      </c>
      <c r="R90">
        <v>108599</v>
      </c>
      <c r="S90" t="s">
        <v>582</v>
      </c>
    </row>
    <row r="91" spans="1:19" x14ac:dyDescent="0.3">
      <c r="A91">
        <v>20803</v>
      </c>
      <c r="B91">
        <v>2</v>
      </c>
      <c r="F91" t="s">
        <v>347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347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583</v>
      </c>
      <c r="R92">
        <v>105750</v>
      </c>
      <c r="S92" t="s">
        <v>584</v>
      </c>
    </row>
    <row r="93" spans="1:19" x14ac:dyDescent="0.3">
      <c r="A93">
        <v>20803</v>
      </c>
      <c r="B93">
        <v>2</v>
      </c>
      <c r="F93" t="s">
        <v>347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585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577</v>
      </c>
      <c r="R94">
        <v>105935</v>
      </c>
      <c r="S94" t="s">
        <v>382</v>
      </c>
    </row>
    <row r="95" spans="1:19" x14ac:dyDescent="0.3">
      <c r="A95">
        <v>20803</v>
      </c>
      <c r="B95">
        <v>1</v>
      </c>
      <c r="F95" t="s">
        <v>585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585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586</v>
      </c>
      <c r="R96">
        <v>110763</v>
      </c>
      <c r="S96" t="s">
        <v>393</v>
      </c>
    </row>
    <row r="97" spans="1:19" x14ac:dyDescent="0.3">
      <c r="A97">
        <v>20803</v>
      </c>
      <c r="B97">
        <v>1</v>
      </c>
      <c r="F97" t="s">
        <v>585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587</v>
      </c>
      <c r="R97">
        <v>105050</v>
      </c>
      <c r="S97" t="s">
        <v>588</v>
      </c>
    </row>
    <row r="98" spans="1:19" x14ac:dyDescent="0.3">
      <c r="A98">
        <v>20803</v>
      </c>
      <c r="B98">
        <v>1</v>
      </c>
      <c r="F98" t="s">
        <v>585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573</v>
      </c>
      <c r="R98">
        <v>108623</v>
      </c>
      <c r="S98" t="s">
        <v>391</v>
      </c>
    </row>
    <row r="99" spans="1:19" x14ac:dyDescent="0.3">
      <c r="A99">
        <v>20803</v>
      </c>
      <c r="B99">
        <v>1</v>
      </c>
      <c r="F99" t="s">
        <v>585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589</v>
      </c>
      <c r="R99">
        <v>104705</v>
      </c>
      <c r="S99" t="s">
        <v>579</v>
      </c>
    </row>
    <row r="100" spans="1:19" x14ac:dyDescent="0.3">
      <c r="A100">
        <v>20803</v>
      </c>
      <c r="B100">
        <v>1</v>
      </c>
      <c r="F100" t="s">
        <v>585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590</v>
      </c>
      <c r="R100">
        <v>103586</v>
      </c>
      <c r="S100" t="s">
        <v>395</v>
      </c>
    </row>
    <row r="101" spans="1:19" x14ac:dyDescent="0.3">
      <c r="A101">
        <v>20803</v>
      </c>
      <c r="B101">
        <v>1</v>
      </c>
      <c r="F101" t="s">
        <v>585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591</v>
      </c>
      <c r="R101">
        <v>103586</v>
      </c>
      <c r="S101" t="s">
        <v>395</v>
      </c>
    </row>
    <row r="102" spans="1:19" x14ac:dyDescent="0.3">
      <c r="A102">
        <v>20803</v>
      </c>
      <c r="B102">
        <v>1</v>
      </c>
      <c r="F102" t="s">
        <v>585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585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585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585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568</v>
      </c>
      <c r="R105">
        <v>105519</v>
      </c>
      <c r="S105" t="s">
        <v>383</v>
      </c>
    </row>
    <row r="106" spans="1:19" x14ac:dyDescent="0.3">
      <c r="A106">
        <v>20803</v>
      </c>
      <c r="B106">
        <v>1</v>
      </c>
      <c r="F106" t="s">
        <v>585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585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592</v>
      </c>
      <c r="R107">
        <v>103619</v>
      </c>
      <c r="S107" t="s">
        <v>593</v>
      </c>
    </row>
    <row r="108" spans="1:19" x14ac:dyDescent="0.3">
      <c r="A108">
        <v>20803</v>
      </c>
      <c r="B108">
        <v>1</v>
      </c>
      <c r="F108" t="s">
        <v>585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594</v>
      </c>
      <c r="R108">
        <v>106214</v>
      </c>
      <c r="S108" t="s">
        <v>392</v>
      </c>
    </row>
    <row r="109" spans="1:19" x14ac:dyDescent="0.3">
      <c r="A109">
        <v>20803</v>
      </c>
      <c r="B109">
        <v>1</v>
      </c>
      <c r="F109" t="s">
        <v>585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595</v>
      </c>
      <c r="R109">
        <v>107030</v>
      </c>
      <c r="S109" t="s">
        <v>596</v>
      </c>
    </row>
    <row r="110" spans="1:19" x14ac:dyDescent="0.3">
      <c r="A110">
        <v>20803</v>
      </c>
      <c r="B110">
        <v>1</v>
      </c>
      <c r="F110" t="s">
        <v>585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597</v>
      </c>
      <c r="R110">
        <v>108513</v>
      </c>
      <c r="S110" t="s">
        <v>394</v>
      </c>
    </row>
    <row r="111" spans="1:19" x14ac:dyDescent="0.3">
      <c r="A111">
        <v>20803</v>
      </c>
      <c r="B111">
        <v>1</v>
      </c>
      <c r="F111" t="s">
        <v>585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598</v>
      </c>
      <c r="R111">
        <v>110251</v>
      </c>
      <c r="S111" t="s">
        <v>599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265</v>
      </c>
      <c r="B1" t="s">
        <v>266</v>
      </c>
      <c r="C1" t="s">
        <v>267</v>
      </c>
      <c r="D1" t="s">
        <v>0</v>
      </c>
      <c r="E1" t="s">
        <v>268</v>
      </c>
      <c r="F1" t="s">
        <v>269</v>
      </c>
      <c r="G1" t="s">
        <v>270</v>
      </c>
      <c r="H1" t="s">
        <v>271</v>
      </c>
      <c r="I1" t="s">
        <v>272</v>
      </c>
      <c r="J1" t="s">
        <v>273</v>
      </c>
      <c r="K1" t="s">
        <v>274</v>
      </c>
      <c r="L1" t="s">
        <v>275</v>
      </c>
      <c r="M1" t="s">
        <v>276</v>
      </c>
      <c r="N1" t="s">
        <v>277</v>
      </c>
      <c r="O1" t="s">
        <v>278</v>
      </c>
      <c r="P1" t="s">
        <v>3</v>
      </c>
      <c r="Q1" t="s">
        <v>279</v>
      </c>
      <c r="R1" t="s">
        <v>280</v>
      </c>
      <c r="S1" t="s">
        <v>281</v>
      </c>
      <c r="T1" t="s">
        <v>282</v>
      </c>
      <c r="U1" t="s">
        <v>283</v>
      </c>
      <c r="V1" t="s">
        <v>284</v>
      </c>
      <c r="W1" t="s">
        <v>285</v>
      </c>
      <c r="X1" t="s">
        <v>286</v>
      </c>
      <c r="Y1" t="s">
        <v>287</v>
      </c>
      <c r="Z1" t="s">
        <v>288</v>
      </c>
      <c r="AA1" t="s">
        <v>289</v>
      </c>
      <c r="AB1" t="s">
        <v>290</v>
      </c>
      <c r="AC1" t="s">
        <v>878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296</v>
      </c>
      <c r="AJ1" t="s">
        <v>297</v>
      </c>
      <c r="AK1" t="s">
        <v>812</v>
      </c>
      <c r="AL1" t="s">
        <v>813</v>
      </c>
      <c r="AM1" t="s">
        <v>298</v>
      </c>
      <c r="AN1" t="s">
        <v>299</v>
      </c>
      <c r="AO1" t="s">
        <v>300</v>
      </c>
      <c r="AP1" t="s">
        <v>301</v>
      </c>
      <c r="AQ1" t="s">
        <v>302</v>
      </c>
      <c r="AR1" t="s">
        <v>303</v>
      </c>
      <c r="AS1" t="s">
        <v>304</v>
      </c>
      <c r="AT1" t="s">
        <v>305</v>
      </c>
      <c r="AU1" t="s">
        <v>306</v>
      </c>
      <c r="AV1" t="s">
        <v>307</v>
      </c>
      <c r="AW1" t="s">
        <v>308</v>
      </c>
      <c r="AX1" t="s">
        <v>309</v>
      </c>
      <c r="AY1" t="s">
        <v>310</v>
      </c>
      <c r="AZ1" t="s">
        <v>550</v>
      </c>
      <c r="BA1" t="s">
        <v>311</v>
      </c>
      <c r="BB1" t="s">
        <v>312</v>
      </c>
      <c r="BC1" t="s">
        <v>313</v>
      </c>
      <c r="BD1" t="s">
        <v>314</v>
      </c>
      <c r="BE1" t="s">
        <v>315</v>
      </c>
      <c r="BF1" t="s">
        <v>316</v>
      </c>
      <c r="BG1" t="s">
        <v>317</v>
      </c>
      <c r="BH1" t="s">
        <v>318</v>
      </c>
      <c r="BI1" t="s">
        <v>319</v>
      </c>
      <c r="BJ1" t="s">
        <v>551</v>
      </c>
      <c r="BK1" t="s">
        <v>552</v>
      </c>
      <c r="BL1" t="s">
        <v>1</v>
      </c>
      <c r="BM1" t="s">
        <v>232</v>
      </c>
      <c r="BN1" t="s">
        <v>320</v>
      </c>
      <c r="BO1" t="s">
        <v>321</v>
      </c>
      <c r="BP1" t="s">
        <v>322</v>
      </c>
      <c r="BQ1" t="s">
        <v>5</v>
      </c>
      <c r="BR1" t="s">
        <v>323</v>
      </c>
      <c r="BS1" t="s">
        <v>324</v>
      </c>
      <c r="BT1" t="s">
        <v>325</v>
      </c>
      <c r="BU1" t="s">
        <v>326</v>
      </c>
      <c r="BV1" t="s">
        <v>327</v>
      </c>
      <c r="BW1" t="s">
        <v>328</v>
      </c>
      <c r="BX1" t="s">
        <v>329</v>
      </c>
      <c r="BY1" t="s">
        <v>330</v>
      </c>
      <c r="BZ1" t="s">
        <v>331</v>
      </c>
      <c r="CA1" t="s">
        <v>553</v>
      </c>
      <c r="CB1" t="s">
        <v>554</v>
      </c>
      <c r="CC1" t="s">
        <v>332</v>
      </c>
      <c r="CD1" t="s">
        <v>333</v>
      </c>
      <c r="CE1" t="s">
        <v>334</v>
      </c>
      <c r="CF1" t="s">
        <v>335</v>
      </c>
      <c r="CG1" t="s">
        <v>336</v>
      </c>
      <c r="CH1" t="s">
        <v>337</v>
      </c>
      <c r="CI1" t="s">
        <v>338</v>
      </c>
      <c r="CJ1" t="s">
        <v>180</v>
      </c>
      <c r="CK1" t="s">
        <v>339</v>
      </c>
      <c r="CL1" t="s">
        <v>2</v>
      </c>
      <c r="CM1" t="s">
        <v>340</v>
      </c>
      <c r="CN1" t="s">
        <v>555</v>
      </c>
      <c r="CO1" t="s">
        <v>556</v>
      </c>
      <c r="CP1" t="s">
        <v>557</v>
      </c>
      <c r="CQ1" t="s">
        <v>341</v>
      </c>
      <c r="CR1" t="s">
        <v>558</v>
      </c>
      <c r="CS1" t="s">
        <v>549</v>
      </c>
    </row>
    <row r="2" spans="1:97" x14ac:dyDescent="0.3">
      <c r="A2" s="547" t="s">
        <v>905</v>
      </c>
      <c r="B2" s="547" t="s">
        <v>904</v>
      </c>
      <c r="C2" s="547" t="s">
        <v>905</v>
      </c>
      <c r="D2" s="547" t="s">
        <v>907</v>
      </c>
      <c r="E2" s="547" t="s">
        <v>342</v>
      </c>
      <c r="I2" s="547" t="s">
        <v>920</v>
      </c>
      <c r="S2" s="547" t="s">
        <v>903</v>
      </c>
      <c r="T2" t="s">
        <v>343</v>
      </c>
      <c r="U2" s="547" t="s">
        <v>915</v>
      </c>
      <c r="V2">
        <v>0</v>
      </c>
      <c r="W2" s="547" t="s">
        <v>912</v>
      </c>
      <c r="X2" s="547" t="s">
        <v>906</v>
      </c>
      <c r="Y2" s="547" t="s">
        <v>910</v>
      </c>
      <c r="Z2" s="547" t="s">
        <v>892</v>
      </c>
      <c r="AA2">
        <v>0</v>
      </c>
      <c r="AB2" t="s">
        <v>344</v>
      </c>
      <c r="AC2" t="s">
        <v>879</v>
      </c>
      <c r="AD2" s="547" t="s">
        <v>919</v>
      </c>
      <c r="AE2" s="547" t="s">
        <v>891</v>
      </c>
      <c r="AF2">
        <v>1628</v>
      </c>
      <c r="AG2">
        <v>74.75</v>
      </c>
      <c r="AH2" s="547" t="s">
        <v>914</v>
      </c>
      <c r="AI2" t="s">
        <v>345</v>
      </c>
      <c r="AJ2" t="s">
        <v>343</v>
      </c>
      <c r="AK2" s="547" t="s">
        <v>893</v>
      </c>
      <c r="AL2" s="547" t="s">
        <v>896</v>
      </c>
      <c r="AM2">
        <v>767.11</v>
      </c>
      <c r="AN2" t="s">
        <v>346</v>
      </c>
      <c r="AO2" s="547" t="s">
        <v>902</v>
      </c>
      <c r="AP2" s="547" t="s">
        <v>913</v>
      </c>
      <c r="AQ2" t="s">
        <v>346</v>
      </c>
      <c r="AR2" s="547" t="s">
        <v>889</v>
      </c>
      <c r="AS2" s="547" t="s">
        <v>900</v>
      </c>
      <c r="AT2">
        <v>16.05</v>
      </c>
      <c r="AU2">
        <v>202607160000</v>
      </c>
      <c r="AV2" t="s">
        <v>559</v>
      </c>
      <c r="AW2">
        <v>6</v>
      </c>
      <c r="AX2" t="s">
        <v>346</v>
      </c>
      <c r="AY2" t="s">
        <v>560</v>
      </c>
      <c r="AZ2" t="s">
        <v>458</v>
      </c>
      <c r="BA2" s="547" t="s">
        <v>901</v>
      </c>
      <c r="BB2" s="547" t="s">
        <v>917</v>
      </c>
      <c r="BC2">
        <v>131</v>
      </c>
      <c r="BD2" t="s">
        <v>347</v>
      </c>
      <c r="BE2" t="b">
        <v>1</v>
      </c>
      <c r="BF2" s="547" t="s">
        <v>561</v>
      </c>
      <c r="BG2" s="547" t="s">
        <v>908</v>
      </c>
      <c r="BH2" t="s">
        <v>348</v>
      </c>
      <c r="BI2" t="s">
        <v>343</v>
      </c>
      <c r="BJ2" s="547" t="s">
        <v>895</v>
      </c>
      <c r="BK2" s="547" t="s">
        <v>890</v>
      </c>
      <c r="BL2" s="547" t="s">
        <v>456</v>
      </c>
      <c r="BM2" t="s">
        <v>562</v>
      </c>
      <c r="BN2" t="s">
        <v>343</v>
      </c>
      <c r="BO2" t="s">
        <v>343</v>
      </c>
      <c r="BP2" t="s">
        <v>349</v>
      </c>
      <c r="BQ2">
        <v>5.14</v>
      </c>
      <c r="BR2" s="547" t="s">
        <v>899</v>
      </c>
      <c r="BS2" s="547" t="s">
        <v>894</v>
      </c>
      <c r="BT2">
        <v>376</v>
      </c>
      <c r="BU2" s="547" t="s">
        <v>911</v>
      </c>
      <c r="BV2" t="s">
        <v>563</v>
      </c>
      <c r="BW2">
        <v>202607220000</v>
      </c>
      <c r="BX2" s="547" t="s">
        <v>897</v>
      </c>
      <c r="BY2" t="s">
        <v>343</v>
      </c>
      <c r="BZ2">
        <v>1.0015499999999999</v>
      </c>
      <c r="CA2" t="s">
        <v>564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346</v>
      </c>
      <c r="CH2">
        <v>16.05</v>
      </c>
      <c r="CI2">
        <v>772.25</v>
      </c>
      <c r="CJ2">
        <v>0</v>
      </c>
      <c r="CK2" s="547" t="s">
        <v>909</v>
      </c>
      <c r="CL2">
        <v>2.5</v>
      </c>
      <c r="CM2" s="547" t="s">
        <v>916</v>
      </c>
      <c r="CN2" s="547" t="s">
        <v>898</v>
      </c>
      <c r="CO2" s="547" t="s">
        <v>918</v>
      </c>
      <c r="CP2">
        <v>305</v>
      </c>
      <c r="CQ2" s="547" t="s">
        <v>350</v>
      </c>
      <c r="CR2" s="547" t="s">
        <v>565</v>
      </c>
      <c r="CS2" s="547" t="s">
        <v>921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265</v>
      </c>
      <c r="B1" t="s">
        <v>155</v>
      </c>
      <c r="C1" t="s">
        <v>351</v>
      </c>
      <c r="D1" t="s">
        <v>4</v>
      </c>
      <c r="E1" t="s">
        <v>352</v>
      </c>
      <c r="F1" t="s">
        <v>353</v>
      </c>
      <c r="G1" t="s">
        <v>354</v>
      </c>
      <c r="H1" t="s">
        <v>278</v>
      </c>
      <c r="I1" t="s">
        <v>3</v>
      </c>
      <c r="J1" t="s">
        <v>355</v>
      </c>
    </row>
    <row r="2" spans="1:10" x14ac:dyDescent="0.3">
      <c r="A2" s="547" t="s">
        <v>905</v>
      </c>
      <c r="B2" s="547" t="s">
        <v>922</v>
      </c>
      <c r="D2" s="547" t="s">
        <v>923</v>
      </c>
      <c r="E2" s="547" t="s">
        <v>924</v>
      </c>
      <c r="F2" s="547" t="s">
        <v>626</v>
      </c>
      <c r="J2" s="547" t="s">
        <v>403</v>
      </c>
    </row>
    <row r="3" spans="1:10" x14ac:dyDescent="0.3">
      <c r="A3" s="547" t="s">
        <v>905</v>
      </c>
      <c r="B3" s="547" t="s">
        <v>925</v>
      </c>
      <c r="D3" s="547" t="s">
        <v>926</v>
      </c>
      <c r="E3" s="547" t="s">
        <v>927</v>
      </c>
      <c r="F3" s="547" t="s">
        <v>640</v>
      </c>
      <c r="J3" s="547" t="s">
        <v>404</v>
      </c>
    </row>
    <row r="4" spans="1:10" x14ac:dyDescent="0.3">
      <c r="A4" s="547" t="s">
        <v>905</v>
      </c>
      <c r="B4" s="547" t="s">
        <v>928</v>
      </c>
      <c r="D4" s="547" t="s">
        <v>929</v>
      </c>
      <c r="E4" s="547" t="s">
        <v>930</v>
      </c>
      <c r="F4" s="547" t="s">
        <v>626</v>
      </c>
      <c r="J4" s="547" t="s">
        <v>406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265</v>
      </c>
      <c r="B1" t="s">
        <v>356</v>
      </c>
      <c r="C1" t="s">
        <v>327</v>
      </c>
      <c r="D1" t="s">
        <v>357</v>
      </c>
      <c r="E1" t="s">
        <v>358</v>
      </c>
      <c r="F1" t="s">
        <v>359</v>
      </c>
      <c r="G1" t="s">
        <v>360</v>
      </c>
      <c r="H1" t="s">
        <v>453</v>
      </c>
      <c r="I1" t="s">
        <v>454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151</v>
      </c>
      <c r="R1" t="s">
        <v>368</v>
      </c>
      <c r="S1" t="s">
        <v>272</v>
      </c>
      <c r="T1" t="s">
        <v>369</v>
      </c>
      <c r="U1" t="s">
        <v>370</v>
      </c>
      <c r="V1" t="s">
        <v>371</v>
      </c>
      <c r="W1" t="s">
        <v>372</v>
      </c>
      <c r="X1" t="s">
        <v>373</v>
      </c>
      <c r="Y1" t="s">
        <v>374</v>
      </c>
      <c r="Z1" t="s">
        <v>375</v>
      </c>
      <c r="AA1" t="s">
        <v>376</v>
      </c>
      <c r="AB1" t="s">
        <v>377</v>
      </c>
      <c r="AC1" t="s">
        <v>378</v>
      </c>
      <c r="AD1" t="s">
        <v>379</v>
      </c>
      <c r="AE1" t="s">
        <v>380</v>
      </c>
      <c r="AF1" t="s">
        <v>381</v>
      </c>
    </row>
    <row r="2" spans="1:32" x14ac:dyDescent="0.3">
      <c r="A2">
        <v>20803</v>
      </c>
      <c r="B2">
        <v>6</v>
      </c>
      <c r="F2" t="s">
        <v>347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347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347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665</v>
      </c>
      <c r="R4">
        <v>111244</v>
      </c>
      <c r="S4" t="s">
        <v>388</v>
      </c>
    </row>
    <row r="5" spans="1:32" x14ac:dyDescent="0.3">
      <c r="A5">
        <v>20803</v>
      </c>
      <c r="B5">
        <v>6</v>
      </c>
      <c r="F5" t="s">
        <v>347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830</v>
      </c>
      <c r="R5">
        <v>105935</v>
      </c>
      <c r="S5" t="s">
        <v>382</v>
      </c>
    </row>
    <row r="6" spans="1:32" x14ac:dyDescent="0.3">
      <c r="A6">
        <v>20803</v>
      </c>
      <c r="B6">
        <v>6</v>
      </c>
      <c r="F6" t="s">
        <v>347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815</v>
      </c>
      <c r="R6">
        <v>108526</v>
      </c>
      <c r="S6" t="s">
        <v>387</v>
      </c>
    </row>
    <row r="7" spans="1:32" x14ac:dyDescent="0.3">
      <c r="A7">
        <v>20803</v>
      </c>
      <c r="B7">
        <v>6</v>
      </c>
      <c r="F7" t="s">
        <v>347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347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824</v>
      </c>
      <c r="R8">
        <v>105519</v>
      </c>
      <c r="S8" t="s">
        <v>383</v>
      </c>
    </row>
    <row r="9" spans="1:32" x14ac:dyDescent="0.3">
      <c r="A9">
        <v>20803</v>
      </c>
      <c r="B9">
        <v>6</v>
      </c>
      <c r="F9" t="s">
        <v>347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721</v>
      </c>
      <c r="R9">
        <v>114706</v>
      </c>
      <c r="S9" t="s">
        <v>719</v>
      </c>
    </row>
    <row r="10" spans="1:32" x14ac:dyDescent="0.3">
      <c r="A10">
        <v>20803</v>
      </c>
      <c r="B10">
        <v>6</v>
      </c>
      <c r="F10" t="s">
        <v>347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720</v>
      </c>
      <c r="R10">
        <v>114706</v>
      </c>
      <c r="S10" t="s">
        <v>719</v>
      </c>
    </row>
    <row r="11" spans="1:32" x14ac:dyDescent="0.3">
      <c r="A11">
        <v>20803</v>
      </c>
      <c r="B11">
        <v>6</v>
      </c>
      <c r="F11" t="s">
        <v>347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347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347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817</v>
      </c>
      <c r="R13">
        <v>110760</v>
      </c>
      <c r="S13" t="s">
        <v>389</v>
      </c>
    </row>
    <row r="14" spans="1:32" x14ac:dyDescent="0.3">
      <c r="A14">
        <v>20803</v>
      </c>
      <c r="B14">
        <v>6</v>
      </c>
      <c r="F14" t="s">
        <v>347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826</v>
      </c>
      <c r="R14">
        <v>108623</v>
      </c>
      <c r="S14" t="s">
        <v>391</v>
      </c>
    </row>
    <row r="15" spans="1:32" x14ac:dyDescent="0.3">
      <c r="A15">
        <v>20803</v>
      </c>
      <c r="B15">
        <v>6</v>
      </c>
      <c r="F15" t="s">
        <v>347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347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718</v>
      </c>
      <c r="R16">
        <v>104499</v>
      </c>
      <c r="S16" t="s">
        <v>390</v>
      </c>
    </row>
    <row r="17" spans="1:19" x14ac:dyDescent="0.3">
      <c r="A17">
        <v>20803</v>
      </c>
      <c r="B17">
        <v>6</v>
      </c>
      <c r="F17" t="s">
        <v>347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819</v>
      </c>
      <c r="R17">
        <v>110200</v>
      </c>
      <c r="S17" t="s">
        <v>633</v>
      </c>
    </row>
    <row r="18" spans="1:19" x14ac:dyDescent="0.3">
      <c r="A18">
        <v>20803</v>
      </c>
      <c r="B18">
        <v>6</v>
      </c>
      <c r="F18" t="s">
        <v>347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347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347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347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676</v>
      </c>
      <c r="R21">
        <v>109375</v>
      </c>
      <c r="S21" t="s">
        <v>675</v>
      </c>
    </row>
    <row r="22" spans="1:19" x14ac:dyDescent="0.3">
      <c r="A22">
        <v>20803</v>
      </c>
      <c r="B22">
        <v>6</v>
      </c>
      <c r="F22" t="s">
        <v>347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825</v>
      </c>
      <c r="R22">
        <v>108809</v>
      </c>
      <c r="S22" t="s">
        <v>386</v>
      </c>
    </row>
    <row r="23" spans="1:19" x14ac:dyDescent="0.3">
      <c r="A23">
        <v>20803</v>
      </c>
      <c r="B23">
        <v>6</v>
      </c>
      <c r="F23" t="s">
        <v>347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347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662</v>
      </c>
      <c r="R24">
        <v>111244</v>
      </c>
      <c r="S24" t="s">
        <v>388</v>
      </c>
    </row>
    <row r="25" spans="1:19" x14ac:dyDescent="0.3">
      <c r="A25">
        <v>20803</v>
      </c>
      <c r="B25">
        <v>5</v>
      </c>
      <c r="F25" t="s">
        <v>347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721</v>
      </c>
      <c r="R25">
        <v>114706</v>
      </c>
      <c r="S25" t="s">
        <v>719</v>
      </c>
    </row>
    <row r="26" spans="1:19" x14ac:dyDescent="0.3">
      <c r="A26">
        <v>20803</v>
      </c>
      <c r="B26">
        <v>5</v>
      </c>
      <c r="F26" t="s">
        <v>347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347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347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347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385</v>
      </c>
      <c r="R29">
        <v>108809</v>
      </c>
      <c r="S29" t="s">
        <v>386</v>
      </c>
    </row>
    <row r="30" spans="1:19" x14ac:dyDescent="0.3">
      <c r="A30">
        <v>20803</v>
      </c>
      <c r="B30">
        <v>5</v>
      </c>
      <c r="F30" t="s">
        <v>347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347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676</v>
      </c>
      <c r="R31">
        <v>109375</v>
      </c>
      <c r="S31" t="s">
        <v>675</v>
      </c>
    </row>
    <row r="32" spans="1:19" x14ac:dyDescent="0.3">
      <c r="A32">
        <v>20803</v>
      </c>
      <c r="B32">
        <v>5</v>
      </c>
      <c r="F32" t="s">
        <v>347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347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347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347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684</v>
      </c>
      <c r="R35">
        <v>105935</v>
      </c>
      <c r="S35" t="s">
        <v>382</v>
      </c>
    </row>
    <row r="36" spans="1:19" x14ac:dyDescent="0.3">
      <c r="A36">
        <v>20803</v>
      </c>
      <c r="B36">
        <v>5</v>
      </c>
      <c r="F36" t="s">
        <v>347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347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347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629</v>
      </c>
      <c r="R38">
        <v>108526</v>
      </c>
      <c r="S38" t="s">
        <v>387</v>
      </c>
    </row>
    <row r="39" spans="1:19" x14ac:dyDescent="0.3">
      <c r="A39">
        <v>20803</v>
      </c>
      <c r="B39">
        <v>5</v>
      </c>
      <c r="F39" t="s">
        <v>347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625</v>
      </c>
      <c r="R39">
        <v>105619</v>
      </c>
      <c r="S39" t="s">
        <v>384</v>
      </c>
    </row>
    <row r="40" spans="1:19" x14ac:dyDescent="0.3">
      <c r="A40">
        <v>20803</v>
      </c>
      <c r="B40">
        <v>5</v>
      </c>
      <c r="F40" t="s">
        <v>347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720</v>
      </c>
      <c r="R40">
        <v>114706</v>
      </c>
      <c r="S40" t="s">
        <v>719</v>
      </c>
    </row>
    <row r="41" spans="1:19" x14ac:dyDescent="0.3">
      <c r="A41">
        <v>20803</v>
      </c>
      <c r="B41">
        <v>5</v>
      </c>
      <c r="F41" t="s">
        <v>347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718</v>
      </c>
      <c r="R41">
        <v>104499</v>
      </c>
      <c r="S41" t="s">
        <v>390</v>
      </c>
    </row>
    <row r="42" spans="1:19" x14ac:dyDescent="0.3">
      <c r="A42">
        <v>20803</v>
      </c>
      <c r="B42">
        <v>5</v>
      </c>
      <c r="F42" t="s">
        <v>347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632</v>
      </c>
      <c r="R42">
        <v>105738</v>
      </c>
      <c r="S42" t="s">
        <v>631</v>
      </c>
    </row>
    <row r="43" spans="1:19" x14ac:dyDescent="0.3">
      <c r="A43">
        <v>20803</v>
      </c>
      <c r="B43">
        <v>5</v>
      </c>
      <c r="F43" t="s">
        <v>347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643</v>
      </c>
      <c r="R43">
        <v>108623</v>
      </c>
      <c r="S43" t="s">
        <v>391</v>
      </c>
    </row>
    <row r="44" spans="1:19" x14ac:dyDescent="0.3">
      <c r="A44">
        <v>20803</v>
      </c>
      <c r="B44">
        <v>5</v>
      </c>
      <c r="F44" t="s">
        <v>347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347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641</v>
      </c>
      <c r="R45">
        <v>105519</v>
      </c>
      <c r="S45" t="s">
        <v>383</v>
      </c>
    </row>
    <row r="46" spans="1:19" x14ac:dyDescent="0.3">
      <c r="A46">
        <v>20803</v>
      </c>
      <c r="B46">
        <v>4</v>
      </c>
      <c r="F46" t="s">
        <v>347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573</v>
      </c>
      <c r="R46">
        <v>108623</v>
      </c>
      <c r="S46" t="s">
        <v>391</v>
      </c>
    </row>
    <row r="47" spans="1:19" x14ac:dyDescent="0.3">
      <c r="A47">
        <v>20803</v>
      </c>
      <c r="B47">
        <v>4</v>
      </c>
      <c r="F47" t="s">
        <v>347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463</v>
      </c>
      <c r="R47">
        <v>108599</v>
      </c>
      <c r="S47" t="s">
        <v>582</v>
      </c>
    </row>
    <row r="48" spans="1:19" x14ac:dyDescent="0.3">
      <c r="A48">
        <v>20803</v>
      </c>
      <c r="B48">
        <v>4</v>
      </c>
      <c r="F48" t="s">
        <v>347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571</v>
      </c>
      <c r="R48">
        <v>114720</v>
      </c>
      <c r="S48" t="s">
        <v>572</v>
      </c>
    </row>
    <row r="49" spans="1:19" x14ac:dyDescent="0.3">
      <c r="A49">
        <v>20803</v>
      </c>
      <c r="B49">
        <v>4</v>
      </c>
      <c r="F49" t="s">
        <v>347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347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569</v>
      </c>
      <c r="R50">
        <v>103552</v>
      </c>
      <c r="S50" t="s">
        <v>570</v>
      </c>
    </row>
    <row r="51" spans="1:19" x14ac:dyDescent="0.3">
      <c r="A51">
        <v>20803</v>
      </c>
      <c r="B51">
        <v>4</v>
      </c>
      <c r="F51" t="s">
        <v>347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577</v>
      </c>
      <c r="R51">
        <v>105935</v>
      </c>
      <c r="S51" t="s">
        <v>382</v>
      </c>
    </row>
    <row r="52" spans="1:19" x14ac:dyDescent="0.3">
      <c r="A52">
        <v>20803</v>
      </c>
      <c r="B52">
        <v>4</v>
      </c>
      <c r="F52" t="s">
        <v>347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347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347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806</v>
      </c>
      <c r="R54">
        <v>108636</v>
      </c>
      <c r="S54" t="s">
        <v>576</v>
      </c>
    </row>
    <row r="55" spans="1:19" x14ac:dyDescent="0.3">
      <c r="A55">
        <v>20803</v>
      </c>
      <c r="B55">
        <v>4</v>
      </c>
      <c r="F55" t="s">
        <v>347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807</v>
      </c>
      <c r="R55">
        <v>105579</v>
      </c>
      <c r="S55" t="s">
        <v>567</v>
      </c>
    </row>
    <row r="56" spans="1:19" x14ac:dyDescent="0.3">
      <c r="A56">
        <v>20803</v>
      </c>
      <c r="B56">
        <v>4</v>
      </c>
      <c r="F56" t="s">
        <v>347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574</v>
      </c>
      <c r="R56">
        <v>103552</v>
      </c>
      <c r="S56" t="s">
        <v>570</v>
      </c>
    </row>
    <row r="57" spans="1:19" x14ac:dyDescent="0.3">
      <c r="A57">
        <v>20803</v>
      </c>
      <c r="B57">
        <v>4</v>
      </c>
      <c r="F57" t="s">
        <v>347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347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808</v>
      </c>
      <c r="R58">
        <v>106587</v>
      </c>
      <c r="S58" t="s">
        <v>581</v>
      </c>
    </row>
    <row r="59" spans="1:19" x14ac:dyDescent="0.3">
      <c r="A59">
        <v>20803</v>
      </c>
      <c r="B59">
        <v>4</v>
      </c>
      <c r="F59" t="s">
        <v>347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809</v>
      </c>
      <c r="R59">
        <v>110762</v>
      </c>
      <c r="S59" t="s">
        <v>636</v>
      </c>
    </row>
    <row r="60" spans="1:19" x14ac:dyDescent="0.3">
      <c r="A60">
        <v>20803</v>
      </c>
      <c r="B60">
        <v>4</v>
      </c>
      <c r="F60" t="s">
        <v>347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578</v>
      </c>
      <c r="R60">
        <v>104705</v>
      </c>
      <c r="S60" t="s">
        <v>579</v>
      </c>
    </row>
    <row r="61" spans="1:19" x14ac:dyDescent="0.3">
      <c r="A61">
        <v>20803</v>
      </c>
      <c r="B61">
        <v>4</v>
      </c>
      <c r="F61" t="s">
        <v>347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568</v>
      </c>
      <c r="R61">
        <v>105519</v>
      </c>
      <c r="S61" t="s">
        <v>383</v>
      </c>
    </row>
    <row r="62" spans="1:19" x14ac:dyDescent="0.3">
      <c r="A62">
        <v>20803</v>
      </c>
      <c r="B62">
        <v>3</v>
      </c>
      <c r="F62" t="s">
        <v>347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347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643</v>
      </c>
      <c r="R63">
        <v>108623</v>
      </c>
      <c r="S63" t="s">
        <v>391</v>
      </c>
    </row>
    <row r="64" spans="1:19" x14ac:dyDescent="0.3">
      <c r="A64">
        <v>20803</v>
      </c>
      <c r="B64">
        <v>3</v>
      </c>
      <c r="F64" t="s">
        <v>347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571</v>
      </c>
      <c r="R64">
        <v>114720</v>
      </c>
      <c r="S64" t="s">
        <v>572</v>
      </c>
    </row>
    <row r="65" spans="1:19" x14ac:dyDescent="0.3">
      <c r="A65">
        <v>20803</v>
      </c>
      <c r="B65">
        <v>3</v>
      </c>
      <c r="F65" t="s">
        <v>347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566</v>
      </c>
      <c r="R65">
        <v>105579</v>
      </c>
      <c r="S65" t="s">
        <v>567</v>
      </c>
    </row>
    <row r="66" spans="1:19" x14ac:dyDescent="0.3">
      <c r="A66">
        <v>20803</v>
      </c>
      <c r="B66">
        <v>3</v>
      </c>
      <c r="F66" t="s">
        <v>347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575</v>
      </c>
      <c r="R66">
        <v>108636</v>
      </c>
      <c r="S66" t="s">
        <v>576</v>
      </c>
    </row>
    <row r="67" spans="1:19" x14ac:dyDescent="0.3">
      <c r="A67">
        <v>20803</v>
      </c>
      <c r="B67">
        <v>3</v>
      </c>
      <c r="F67" t="s">
        <v>347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569</v>
      </c>
      <c r="R67">
        <v>103552</v>
      </c>
      <c r="S67" t="s">
        <v>570</v>
      </c>
    </row>
    <row r="68" spans="1:19" x14ac:dyDescent="0.3">
      <c r="A68">
        <v>20803</v>
      </c>
      <c r="B68">
        <v>3</v>
      </c>
      <c r="F68" t="s">
        <v>347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684</v>
      </c>
      <c r="R68">
        <v>105935</v>
      </c>
      <c r="S68" t="s">
        <v>382</v>
      </c>
    </row>
    <row r="69" spans="1:19" x14ac:dyDescent="0.3">
      <c r="A69">
        <v>20803</v>
      </c>
      <c r="B69">
        <v>3</v>
      </c>
      <c r="F69" t="s">
        <v>347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583</v>
      </c>
      <c r="R69">
        <v>105750</v>
      </c>
      <c r="S69" t="s">
        <v>584</v>
      </c>
    </row>
    <row r="70" spans="1:19" x14ac:dyDescent="0.3">
      <c r="A70">
        <v>20803</v>
      </c>
      <c r="B70">
        <v>3</v>
      </c>
      <c r="F70" t="s">
        <v>347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347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347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580</v>
      </c>
      <c r="R72">
        <v>106587</v>
      </c>
      <c r="S72" t="s">
        <v>581</v>
      </c>
    </row>
    <row r="73" spans="1:19" x14ac:dyDescent="0.3">
      <c r="A73">
        <v>20803</v>
      </c>
      <c r="B73">
        <v>3</v>
      </c>
      <c r="F73" t="s">
        <v>347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578</v>
      </c>
      <c r="R73">
        <v>104705</v>
      </c>
      <c r="S73" t="s">
        <v>579</v>
      </c>
    </row>
    <row r="74" spans="1:19" x14ac:dyDescent="0.3">
      <c r="A74">
        <v>20803</v>
      </c>
      <c r="B74">
        <v>3</v>
      </c>
      <c r="F74" t="s">
        <v>347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347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574</v>
      </c>
      <c r="R75">
        <v>103552</v>
      </c>
      <c r="S75" t="s">
        <v>570</v>
      </c>
    </row>
    <row r="76" spans="1:19" x14ac:dyDescent="0.3">
      <c r="A76">
        <v>20803</v>
      </c>
      <c r="B76">
        <v>3</v>
      </c>
      <c r="F76" t="s">
        <v>347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641</v>
      </c>
      <c r="R76">
        <v>105519</v>
      </c>
      <c r="S76" t="s">
        <v>383</v>
      </c>
    </row>
    <row r="77" spans="1:19" x14ac:dyDescent="0.3">
      <c r="A77">
        <v>20803</v>
      </c>
      <c r="B77">
        <v>3</v>
      </c>
      <c r="F77" t="s">
        <v>347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466</v>
      </c>
      <c r="R77">
        <v>108599</v>
      </c>
      <c r="S77" t="s">
        <v>582</v>
      </c>
    </row>
    <row r="78" spans="1:19" x14ac:dyDescent="0.3">
      <c r="A78">
        <v>20803</v>
      </c>
      <c r="B78">
        <v>2</v>
      </c>
      <c r="F78" t="s">
        <v>347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566</v>
      </c>
      <c r="R78">
        <v>105579</v>
      </c>
      <c r="S78" t="s">
        <v>567</v>
      </c>
    </row>
    <row r="79" spans="1:19" x14ac:dyDescent="0.3">
      <c r="A79">
        <v>20803</v>
      </c>
      <c r="B79">
        <v>2</v>
      </c>
      <c r="F79" t="s">
        <v>347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568</v>
      </c>
      <c r="R79">
        <v>105519</v>
      </c>
      <c r="S79" t="s">
        <v>383</v>
      </c>
    </row>
    <row r="80" spans="1:19" x14ac:dyDescent="0.3">
      <c r="A80">
        <v>20803</v>
      </c>
      <c r="B80">
        <v>2</v>
      </c>
      <c r="F80" t="s">
        <v>347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569</v>
      </c>
      <c r="R80">
        <v>103552</v>
      </c>
      <c r="S80" t="s">
        <v>570</v>
      </c>
    </row>
    <row r="81" spans="1:19" x14ac:dyDescent="0.3">
      <c r="A81">
        <v>20803</v>
      </c>
      <c r="B81">
        <v>2</v>
      </c>
      <c r="F81" t="s">
        <v>347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571</v>
      </c>
      <c r="R81">
        <v>114720</v>
      </c>
      <c r="S81" t="s">
        <v>572</v>
      </c>
    </row>
    <row r="82" spans="1:19" x14ac:dyDescent="0.3">
      <c r="A82">
        <v>20803</v>
      </c>
      <c r="B82">
        <v>2</v>
      </c>
      <c r="F82" t="s">
        <v>347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347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573</v>
      </c>
      <c r="R83">
        <v>108623</v>
      </c>
      <c r="S83" t="s">
        <v>391</v>
      </c>
    </row>
    <row r="84" spans="1:19" x14ac:dyDescent="0.3">
      <c r="A84">
        <v>20803</v>
      </c>
      <c r="B84">
        <v>2</v>
      </c>
      <c r="F84" t="s">
        <v>347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347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574</v>
      </c>
      <c r="R85">
        <v>103552</v>
      </c>
      <c r="S85" t="s">
        <v>570</v>
      </c>
    </row>
    <row r="86" spans="1:19" x14ac:dyDescent="0.3">
      <c r="A86">
        <v>20803</v>
      </c>
      <c r="B86">
        <v>2</v>
      </c>
      <c r="F86" t="s">
        <v>347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575</v>
      </c>
      <c r="R86">
        <v>108636</v>
      </c>
      <c r="S86" t="s">
        <v>576</v>
      </c>
    </row>
    <row r="87" spans="1:19" x14ac:dyDescent="0.3">
      <c r="A87">
        <v>20803</v>
      </c>
      <c r="B87">
        <v>2</v>
      </c>
      <c r="F87" t="s">
        <v>347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577</v>
      </c>
      <c r="R87">
        <v>105935</v>
      </c>
      <c r="S87" t="s">
        <v>382</v>
      </c>
    </row>
    <row r="88" spans="1:19" x14ac:dyDescent="0.3">
      <c r="A88">
        <v>20803</v>
      </c>
      <c r="B88">
        <v>2</v>
      </c>
      <c r="F88" t="s">
        <v>347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578</v>
      </c>
      <c r="R88">
        <v>104705</v>
      </c>
      <c r="S88" t="s">
        <v>579</v>
      </c>
    </row>
    <row r="89" spans="1:19" x14ac:dyDescent="0.3">
      <c r="A89">
        <v>20803</v>
      </c>
      <c r="B89">
        <v>2</v>
      </c>
      <c r="F89" t="s">
        <v>347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580</v>
      </c>
      <c r="R89">
        <v>106587</v>
      </c>
      <c r="S89" t="s">
        <v>581</v>
      </c>
    </row>
    <row r="90" spans="1:19" x14ac:dyDescent="0.3">
      <c r="A90">
        <v>20803</v>
      </c>
      <c r="B90">
        <v>2</v>
      </c>
      <c r="F90" t="s">
        <v>347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465</v>
      </c>
      <c r="R90">
        <v>108599</v>
      </c>
      <c r="S90" t="s">
        <v>582</v>
      </c>
    </row>
    <row r="91" spans="1:19" x14ac:dyDescent="0.3">
      <c r="A91">
        <v>20803</v>
      </c>
      <c r="B91">
        <v>2</v>
      </c>
      <c r="F91" t="s">
        <v>347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347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583</v>
      </c>
      <c r="R92">
        <v>105750</v>
      </c>
      <c r="S92" t="s">
        <v>584</v>
      </c>
    </row>
    <row r="93" spans="1:19" x14ac:dyDescent="0.3">
      <c r="A93">
        <v>20803</v>
      </c>
      <c r="B93">
        <v>2</v>
      </c>
      <c r="F93" t="s">
        <v>347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585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577</v>
      </c>
      <c r="R94">
        <v>105935</v>
      </c>
      <c r="S94" t="s">
        <v>382</v>
      </c>
    </row>
    <row r="95" spans="1:19" x14ac:dyDescent="0.3">
      <c r="A95">
        <v>20803</v>
      </c>
      <c r="B95">
        <v>1</v>
      </c>
      <c r="F95" t="s">
        <v>585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585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586</v>
      </c>
      <c r="R96">
        <v>110763</v>
      </c>
      <c r="S96" t="s">
        <v>393</v>
      </c>
    </row>
    <row r="97" spans="1:19" x14ac:dyDescent="0.3">
      <c r="A97">
        <v>20803</v>
      </c>
      <c r="B97">
        <v>1</v>
      </c>
      <c r="F97" t="s">
        <v>585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587</v>
      </c>
      <c r="R97">
        <v>105050</v>
      </c>
      <c r="S97" t="s">
        <v>588</v>
      </c>
    </row>
    <row r="98" spans="1:19" x14ac:dyDescent="0.3">
      <c r="A98">
        <v>20803</v>
      </c>
      <c r="B98">
        <v>1</v>
      </c>
      <c r="F98" t="s">
        <v>585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573</v>
      </c>
      <c r="R98">
        <v>108623</v>
      </c>
      <c r="S98" t="s">
        <v>391</v>
      </c>
    </row>
    <row r="99" spans="1:19" x14ac:dyDescent="0.3">
      <c r="A99">
        <v>20803</v>
      </c>
      <c r="B99">
        <v>1</v>
      </c>
      <c r="F99" t="s">
        <v>585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589</v>
      </c>
      <c r="R99">
        <v>104705</v>
      </c>
      <c r="S99" t="s">
        <v>579</v>
      </c>
    </row>
    <row r="100" spans="1:19" x14ac:dyDescent="0.3">
      <c r="A100">
        <v>20803</v>
      </c>
      <c r="B100">
        <v>1</v>
      </c>
      <c r="F100" t="s">
        <v>585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590</v>
      </c>
      <c r="R100">
        <v>103586</v>
      </c>
      <c r="S100" t="s">
        <v>395</v>
      </c>
    </row>
    <row r="101" spans="1:19" x14ac:dyDescent="0.3">
      <c r="A101">
        <v>20803</v>
      </c>
      <c r="B101">
        <v>1</v>
      </c>
      <c r="F101" t="s">
        <v>585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591</v>
      </c>
      <c r="R101">
        <v>103586</v>
      </c>
      <c r="S101" t="s">
        <v>395</v>
      </c>
    </row>
    <row r="102" spans="1:19" x14ac:dyDescent="0.3">
      <c r="A102">
        <v>20803</v>
      </c>
      <c r="B102">
        <v>1</v>
      </c>
      <c r="F102" t="s">
        <v>585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585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585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585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568</v>
      </c>
      <c r="R105">
        <v>105519</v>
      </c>
      <c r="S105" t="s">
        <v>383</v>
      </c>
    </row>
    <row r="106" spans="1:19" x14ac:dyDescent="0.3">
      <c r="A106">
        <v>20803</v>
      </c>
      <c r="B106">
        <v>1</v>
      </c>
      <c r="F106" t="s">
        <v>585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585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592</v>
      </c>
      <c r="R107">
        <v>103619</v>
      </c>
      <c r="S107" t="s">
        <v>593</v>
      </c>
    </row>
    <row r="108" spans="1:19" x14ac:dyDescent="0.3">
      <c r="A108">
        <v>20803</v>
      </c>
      <c r="B108">
        <v>1</v>
      </c>
      <c r="F108" t="s">
        <v>585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594</v>
      </c>
      <c r="R108">
        <v>106214</v>
      </c>
      <c r="S108" t="s">
        <v>392</v>
      </c>
    </row>
    <row r="109" spans="1:19" x14ac:dyDescent="0.3">
      <c r="A109">
        <v>20803</v>
      </c>
      <c r="B109">
        <v>1</v>
      </c>
      <c r="F109" t="s">
        <v>585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595</v>
      </c>
      <c r="R109">
        <v>107030</v>
      </c>
      <c r="S109" t="s">
        <v>596</v>
      </c>
    </row>
    <row r="110" spans="1:19" x14ac:dyDescent="0.3">
      <c r="A110">
        <v>20803</v>
      </c>
      <c r="B110">
        <v>1</v>
      </c>
      <c r="F110" t="s">
        <v>585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597</v>
      </c>
      <c r="R110">
        <v>108513</v>
      </c>
      <c r="S110" t="s">
        <v>394</v>
      </c>
    </row>
    <row r="111" spans="1:19" x14ac:dyDescent="0.3">
      <c r="A111">
        <v>20803</v>
      </c>
      <c r="B111">
        <v>1</v>
      </c>
      <c r="F111" t="s">
        <v>585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598</v>
      </c>
      <c r="R111">
        <v>110251</v>
      </c>
      <c r="S111" t="s">
        <v>599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265</v>
      </c>
      <c r="B1" t="s">
        <v>6</v>
      </c>
      <c r="C1" t="s">
        <v>356</v>
      </c>
      <c r="D1" t="s">
        <v>600</v>
      </c>
      <c r="E1" t="s">
        <v>601</v>
      </c>
      <c r="F1" t="s">
        <v>602</v>
      </c>
    </row>
    <row r="2" spans="1:6" x14ac:dyDescent="0.3">
      <c r="A2">
        <v>20803</v>
      </c>
      <c r="B2" s="298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298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298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298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298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298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298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298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298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298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298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298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298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298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298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298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298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298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603</v>
      </c>
      <c r="B1" t="s">
        <v>604</v>
      </c>
      <c r="C1" t="s">
        <v>605</v>
      </c>
      <c r="D1" t="s">
        <v>606</v>
      </c>
      <c r="E1" t="s">
        <v>607</v>
      </c>
      <c r="F1" t="s">
        <v>608</v>
      </c>
      <c r="G1" t="s">
        <v>609</v>
      </c>
      <c r="H1" t="s">
        <v>610</v>
      </c>
      <c r="I1" t="s">
        <v>611</v>
      </c>
      <c r="J1" t="s">
        <v>612</v>
      </c>
      <c r="K1" t="s">
        <v>613</v>
      </c>
      <c r="L1" t="s">
        <v>614</v>
      </c>
      <c r="M1" t="s">
        <v>615</v>
      </c>
      <c r="N1" t="s">
        <v>616</v>
      </c>
      <c r="O1" t="s">
        <v>617</v>
      </c>
      <c r="P1" t="s">
        <v>618</v>
      </c>
      <c r="Q1" t="s">
        <v>619</v>
      </c>
      <c r="R1" t="s">
        <v>620</v>
      </c>
      <c r="S1" t="s">
        <v>621</v>
      </c>
      <c r="T1" t="s">
        <v>622</v>
      </c>
      <c r="U1" t="s">
        <v>623</v>
      </c>
      <c r="V1" t="s">
        <v>624</v>
      </c>
    </row>
    <row r="2" spans="1:22" x14ac:dyDescent="0.3">
      <c r="A2">
        <v>105619</v>
      </c>
      <c r="B2" t="s">
        <v>384</v>
      </c>
      <c r="C2" t="s">
        <v>625</v>
      </c>
      <c r="E2" t="s">
        <v>626</v>
      </c>
      <c r="G2" t="s">
        <v>627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387</v>
      </c>
      <c r="C3" t="s">
        <v>629</v>
      </c>
      <c r="D3" t="s">
        <v>630</v>
      </c>
      <c r="E3" t="s">
        <v>626</v>
      </c>
      <c r="G3" t="s">
        <v>627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387</v>
      </c>
      <c r="G4" t="s">
        <v>628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387</v>
      </c>
      <c r="G5" t="s">
        <v>628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387</v>
      </c>
      <c r="G6" t="s">
        <v>628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387</v>
      </c>
      <c r="C7" t="s">
        <v>815</v>
      </c>
      <c r="D7" t="s">
        <v>816</v>
      </c>
      <c r="E7" t="s">
        <v>626</v>
      </c>
      <c r="G7" t="s">
        <v>627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387</v>
      </c>
      <c r="G8" t="s">
        <v>628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389</v>
      </c>
      <c r="C9" t="s">
        <v>817</v>
      </c>
      <c r="D9" t="s">
        <v>818</v>
      </c>
      <c r="E9" t="s">
        <v>626</v>
      </c>
      <c r="G9" t="s">
        <v>627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389</v>
      </c>
      <c r="G10" t="s">
        <v>628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389</v>
      </c>
      <c r="G11" t="s">
        <v>628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389</v>
      </c>
      <c r="G12" t="s">
        <v>628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389</v>
      </c>
      <c r="G13" t="s">
        <v>628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631</v>
      </c>
      <c r="C14" t="s">
        <v>632</v>
      </c>
      <c r="E14" t="s">
        <v>626</v>
      </c>
      <c r="G14" t="s">
        <v>627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633</v>
      </c>
      <c r="C15" t="s">
        <v>819</v>
      </c>
      <c r="D15" t="s">
        <v>820</v>
      </c>
      <c r="E15" t="s">
        <v>626</v>
      </c>
      <c r="G15" t="s">
        <v>627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633</v>
      </c>
      <c r="G16" t="s">
        <v>628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633</v>
      </c>
      <c r="G17" t="s">
        <v>628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633</v>
      </c>
      <c r="G18" t="s">
        <v>628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633</v>
      </c>
      <c r="G19" t="s">
        <v>628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567</v>
      </c>
      <c r="G20" t="s">
        <v>628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567</v>
      </c>
      <c r="C21" t="s">
        <v>807</v>
      </c>
      <c r="D21" t="s">
        <v>821</v>
      </c>
      <c r="E21" t="s">
        <v>626</v>
      </c>
      <c r="G21" t="s">
        <v>627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567</v>
      </c>
      <c r="G22" t="s">
        <v>628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567</v>
      </c>
      <c r="G23" t="s">
        <v>628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567</v>
      </c>
      <c r="C24" t="s">
        <v>566</v>
      </c>
      <c r="D24" t="s">
        <v>634</v>
      </c>
      <c r="E24" t="s">
        <v>626</v>
      </c>
      <c r="G24" t="s">
        <v>627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576</v>
      </c>
      <c r="G25" t="s">
        <v>628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576</v>
      </c>
      <c r="C26" t="s">
        <v>806</v>
      </c>
      <c r="D26" t="s">
        <v>822</v>
      </c>
      <c r="E26" t="s">
        <v>626</v>
      </c>
      <c r="G26" t="s">
        <v>627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576</v>
      </c>
      <c r="G27" t="s">
        <v>628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576</v>
      </c>
      <c r="G28" t="s">
        <v>628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576</v>
      </c>
      <c r="C29" t="s">
        <v>575</v>
      </c>
      <c r="D29" t="s">
        <v>635</v>
      </c>
      <c r="E29" t="s">
        <v>626</v>
      </c>
      <c r="G29" t="s">
        <v>627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636</v>
      </c>
      <c r="G30" t="s">
        <v>628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636</v>
      </c>
      <c r="G31" t="s">
        <v>628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636</v>
      </c>
      <c r="C32" t="s">
        <v>809</v>
      </c>
      <c r="D32" t="s">
        <v>823</v>
      </c>
      <c r="E32" t="s">
        <v>626</v>
      </c>
      <c r="G32" t="s">
        <v>627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636</v>
      </c>
      <c r="G33" t="s">
        <v>628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584</v>
      </c>
      <c r="C34" t="s">
        <v>583</v>
      </c>
      <c r="E34" t="s">
        <v>626</v>
      </c>
      <c r="G34" t="s">
        <v>627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392</v>
      </c>
      <c r="G35" t="s">
        <v>628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392</v>
      </c>
      <c r="C36" t="s">
        <v>594</v>
      </c>
      <c r="D36" t="s">
        <v>637</v>
      </c>
      <c r="E36" t="s">
        <v>626</v>
      </c>
      <c r="G36" t="s">
        <v>627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392</v>
      </c>
      <c r="G37" t="s">
        <v>628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394</v>
      </c>
      <c r="G38" t="s">
        <v>628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394</v>
      </c>
      <c r="C39" t="s">
        <v>597</v>
      </c>
      <c r="D39" t="s">
        <v>638</v>
      </c>
      <c r="E39" t="s">
        <v>626</v>
      </c>
      <c r="G39" t="s">
        <v>627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394</v>
      </c>
      <c r="G40" t="s">
        <v>628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393</v>
      </c>
      <c r="G41" t="s">
        <v>628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393</v>
      </c>
      <c r="G42" t="s">
        <v>628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393</v>
      </c>
      <c r="C43" t="s">
        <v>586</v>
      </c>
      <c r="E43" t="s">
        <v>626</v>
      </c>
      <c r="G43" t="s">
        <v>627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383</v>
      </c>
      <c r="C44" t="s">
        <v>568</v>
      </c>
      <c r="D44" t="s">
        <v>639</v>
      </c>
      <c r="E44" t="s">
        <v>640</v>
      </c>
      <c r="G44" t="s">
        <v>627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383</v>
      </c>
      <c r="C45" t="s">
        <v>824</v>
      </c>
      <c r="D45" t="s">
        <v>639</v>
      </c>
      <c r="E45" t="s">
        <v>640</v>
      </c>
      <c r="G45" t="s">
        <v>627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383</v>
      </c>
      <c r="C46" t="s">
        <v>641</v>
      </c>
      <c r="E46" t="s">
        <v>640</v>
      </c>
      <c r="G46" t="s">
        <v>627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581</v>
      </c>
      <c r="C47" t="s">
        <v>808</v>
      </c>
      <c r="E47" t="s">
        <v>626</v>
      </c>
      <c r="G47" t="s">
        <v>627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581</v>
      </c>
      <c r="G48" t="s">
        <v>628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581</v>
      </c>
      <c r="C49" t="s">
        <v>580</v>
      </c>
      <c r="E49" t="s">
        <v>626</v>
      </c>
      <c r="G49" t="s">
        <v>627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581</v>
      </c>
      <c r="G50" t="s">
        <v>628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581</v>
      </c>
      <c r="G51" t="s">
        <v>628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596</v>
      </c>
      <c r="G52" t="s">
        <v>628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596</v>
      </c>
      <c r="G53" t="s">
        <v>628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596</v>
      </c>
      <c r="C54" t="s">
        <v>595</v>
      </c>
      <c r="D54" t="s">
        <v>642</v>
      </c>
      <c r="E54" t="s">
        <v>626</v>
      </c>
      <c r="G54" t="s">
        <v>627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593</v>
      </c>
      <c r="C55" t="s">
        <v>592</v>
      </c>
      <c r="E55" t="s">
        <v>626</v>
      </c>
      <c r="G55" t="s">
        <v>627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593</v>
      </c>
      <c r="G56" t="s">
        <v>628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593</v>
      </c>
      <c r="G57" t="s">
        <v>628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386</v>
      </c>
      <c r="G58" t="s">
        <v>628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386</v>
      </c>
      <c r="C59" t="s">
        <v>385</v>
      </c>
      <c r="E59" t="s">
        <v>626</v>
      </c>
      <c r="G59" t="s">
        <v>627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386</v>
      </c>
      <c r="G60" t="s">
        <v>628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386</v>
      </c>
      <c r="C61" t="s">
        <v>825</v>
      </c>
      <c r="E61" t="s">
        <v>626</v>
      </c>
      <c r="G61" t="s">
        <v>627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386</v>
      </c>
      <c r="G62" t="s">
        <v>628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386</v>
      </c>
      <c r="G63" t="s">
        <v>628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391</v>
      </c>
      <c r="C64" t="s">
        <v>573</v>
      </c>
      <c r="E64" t="s">
        <v>640</v>
      </c>
      <c r="G64" t="s">
        <v>627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391</v>
      </c>
      <c r="C65" t="s">
        <v>826</v>
      </c>
      <c r="E65" t="s">
        <v>640</v>
      </c>
      <c r="G65" t="s">
        <v>627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391</v>
      </c>
      <c r="C66" t="s">
        <v>643</v>
      </c>
      <c r="E66" t="s">
        <v>640</v>
      </c>
      <c r="G66" t="s">
        <v>627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570</v>
      </c>
      <c r="C67" t="s">
        <v>569</v>
      </c>
      <c r="E67" t="s">
        <v>626</v>
      </c>
      <c r="G67" t="s">
        <v>627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570</v>
      </c>
      <c r="G68" t="s">
        <v>628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570</v>
      </c>
      <c r="G69" t="s">
        <v>628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570</v>
      </c>
      <c r="C70" t="s">
        <v>574</v>
      </c>
      <c r="E70" t="s">
        <v>626</v>
      </c>
      <c r="G70" t="s">
        <v>627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570</v>
      </c>
      <c r="G71" t="s">
        <v>628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570</v>
      </c>
      <c r="C72" t="s">
        <v>644</v>
      </c>
      <c r="E72" t="s">
        <v>626</v>
      </c>
      <c r="G72" t="s">
        <v>627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645</v>
      </c>
      <c r="G73" t="s">
        <v>628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645</v>
      </c>
      <c r="G74" t="s">
        <v>628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645</v>
      </c>
      <c r="G75" t="s">
        <v>628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646</v>
      </c>
      <c r="C76" t="s">
        <v>647</v>
      </c>
      <c r="E76" t="s">
        <v>640</v>
      </c>
      <c r="G76" t="s">
        <v>627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646</v>
      </c>
      <c r="C77" t="s">
        <v>648</v>
      </c>
      <c r="E77" t="s">
        <v>640</v>
      </c>
      <c r="G77" t="s">
        <v>627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646</v>
      </c>
      <c r="C78" t="s">
        <v>650</v>
      </c>
      <c r="E78" t="s">
        <v>640</v>
      </c>
      <c r="G78" t="s">
        <v>627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646</v>
      </c>
      <c r="C79" t="s">
        <v>649</v>
      </c>
      <c r="E79" t="s">
        <v>640</v>
      </c>
      <c r="G79" t="s">
        <v>627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646</v>
      </c>
      <c r="C80" t="s">
        <v>651</v>
      </c>
      <c r="E80" t="s">
        <v>640</v>
      </c>
      <c r="G80" t="s">
        <v>627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652</v>
      </c>
      <c r="G81" t="s">
        <v>628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652</v>
      </c>
      <c r="G82" t="s">
        <v>628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652</v>
      </c>
      <c r="C83" t="s">
        <v>654</v>
      </c>
      <c r="E83" t="s">
        <v>626</v>
      </c>
      <c r="G83" t="s">
        <v>627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652</v>
      </c>
      <c r="C84" t="s">
        <v>653</v>
      </c>
      <c r="E84" t="s">
        <v>626</v>
      </c>
      <c r="G84" t="s">
        <v>627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655</v>
      </c>
      <c r="G85" t="s">
        <v>628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655</v>
      </c>
      <c r="C86" t="s">
        <v>656</v>
      </c>
      <c r="E86" t="s">
        <v>626</v>
      </c>
      <c r="G86" t="s">
        <v>627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655</v>
      </c>
      <c r="G87" t="s">
        <v>628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655</v>
      </c>
      <c r="C88" t="s">
        <v>657</v>
      </c>
      <c r="E88" t="s">
        <v>626</v>
      </c>
      <c r="G88" t="s">
        <v>627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658</v>
      </c>
      <c r="C89" t="s">
        <v>659</v>
      </c>
      <c r="D89" t="s">
        <v>660</v>
      </c>
      <c r="E89" t="s">
        <v>626</v>
      </c>
      <c r="G89" t="s">
        <v>627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658</v>
      </c>
      <c r="C90" t="s">
        <v>661</v>
      </c>
      <c r="E90" t="s">
        <v>626</v>
      </c>
      <c r="G90" t="s">
        <v>627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388</v>
      </c>
      <c r="C91" t="s">
        <v>662</v>
      </c>
      <c r="D91" t="s">
        <v>663</v>
      </c>
      <c r="E91" t="s">
        <v>626</v>
      </c>
      <c r="F91" t="s">
        <v>664</v>
      </c>
      <c r="G91" t="s">
        <v>627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388</v>
      </c>
      <c r="C92" t="s">
        <v>665</v>
      </c>
      <c r="D92" t="s">
        <v>666</v>
      </c>
      <c r="E92" t="s">
        <v>626</v>
      </c>
      <c r="F92" t="s">
        <v>664</v>
      </c>
      <c r="G92" t="s">
        <v>627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388</v>
      </c>
      <c r="G93" t="s">
        <v>628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388</v>
      </c>
      <c r="G94" t="s">
        <v>628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388</v>
      </c>
      <c r="C95" t="s">
        <v>880</v>
      </c>
      <c r="D95" t="s">
        <v>881</v>
      </c>
      <c r="E95" t="s">
        <v>626</v>
      </c>
      <c r="F95" t="s">
        <v>664</v>
      </c>
      <c r="G95" t="s">
        <v>627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582</v>
      </c>
      <c r="C96" t="s">
        <v>466</v>
      </c>
      <c r="D96" t="s">
        <v>667</v>
      </c>
      <c r="E96" t="s">
        <v>626</v>
      </c>
      <c r="F96" t="s">
        <v>664</v>
      </c>
      <c r="G96" t="s">
        <v>627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582</v>
      </c>
      <c r="C97" t="s">
        <v>827</v>
      </c>
      <c r="D97" t="s">
        <v>828</v>
      </c>
      <c r="E97" t="s">
        <v>626</v>
      </c>
      <c r="F97" t="s">
        <v>664</v>
      </c>
      <c r="G97" t="s">
        <v>627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582</v>
      </c>
      <c r="C98" t="s">
        <v>464</v>
      </c>
      <c r="E98" t="s">
        <v>626</v>
      </c>
      <c r="F98" t="s">
        <v>664</v>
      </c>
      <c r="G98" t="s">
        <v>627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582</v>
      </c>
      <c r="C99" t="s">
        <v>463</v>
      </c>
      <c r="E99" t="s">
        <v>626</v>
      </c>
      <c r="F99" t="s">
        <v>664</v>
      </c>
      <c r="G99" t="s">
        <v>627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582</v>
      </c>
      <c r="C100" t="s">
        <v>465</v>
      </c>
      <c r="E100" t="s">
        <v>626</v>
      </c>
      <c r="F100" t="s">
        <v>664</v>
      </c>
      <c r="G100" t="s">
        <v>627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599</v>
      </c>
      <c r="C101" t="s">
        <v>598</v>
      </c>
      <c r="D101" t="s">
        <v>670</v>
      </c>
      <c r="E101" t="s">
        <v>626</v>
      </c>
      <c r="F101" t="s">
        <v>664</v>
      </c>
      <c r="G101" t="s">
        <v>627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599</v>
      </c>
      <c r="C102" t="s">
        <v>668</v>
      </c>
      <c r="D102" t="s">
        <v>669</v>
      </c>
      <c r="E102" t="s">
        <v>626</v>
      </c>
      <c r="F102" t="s">
        <v>664</v>
      </c>
      <c r="G102" t="s">
        <v>627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671</v>
      </c>
      <c r="C103">
        <v>976</v>
      </c>
      <c r="E103" t="s">
        <v>640</v>
      </c>
      <c r="G103" t="s">
        <v>627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672</v>
      </c>
      <c r="G104" t="s">
        <v>628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672</v>
      </c>
      <c r="G105" t="s">
        <v>628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588</v>
      </c>
      <c r="G106" t="s">
        <v>628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588</v>
      </c>
      <c r="G107" t="s">
        <v>628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588</v>
      </c>
      <c r="C108" t="s">
        <v>673</v>
      </c>
      <c r="E108" t="s">
        <v>626</v>
      </c>
      <c r="G108" t="s">
        <v>627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588</v>
      </c>
      <c r="C109" t="s">
        <v>587</v>
      </c>
      <c r="E109" t="s">
        <v>626</v>
      </c>
      <c r="G109" t="s">
        <v>627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674</v>
      </c>
      <c r="G110" t="s">
        <v>628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674</v>
      </c>
      <c r="G111" t="s">
        <v>628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674</v>
      </c>
      <c r="G112" t="s">
        <v>628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674</v>
      </c>
      <c r="G113" t="s">
        <v>628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675</v>
      </c>
      <c r="C114" t="s">
        <v>676</v>
      </c>
      <c r="E114" t="s">
        <v>626</v>
      </c>
      <c r="G114" t="s">
        <v>627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675</v>
      </c>
      <c r="C115" t="s">
        <v>677</v>
      </c>
      <c r="E115" t="s">
        <v>626</v>
      </c>
      <c r="G115" t="s">
        <v>627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390</v>
      </c>
      <c r="G116" t="s">
        <v>628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390</v>
      </c>
      <c r="G117" t="s">
        <v>628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390</v>
      </c>
      <c r="C118" t="s">
        <v>717</v>
      </c>
      <c r="E118" t="s">
        <v>626</v>
      </c>
      <c r="G118" t="s">
        <v>627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390</v>
      </c>
      <c r="C119" t="s">
        <v>718</v>
      </c>
      <c r="E119" t="s">
        <v>626</v>
      </c>
      <c r="G119" t="s">
        <v>627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390</v>
      </c>
      <c r="G120" t="s">
        <v>628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390</v>
      </c>
      <c r="G121" t="s">
        <v>628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579</v>
      </c>
      <c r="G122" t="s">
        <v>628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579</v>
      </c>
      <c r="C123" t="s">
        <v>578</v>
      </c>
      <c r="E123" t="s">
        <v>626</v>
      </c>
      <c r="G123" t="s">
        <v>627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579</v>
      </c>
      <c r="G124" t="s">
        <v>628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579</v>
      </c>
      <c r="C125" t="s">
        <v>678</v>
      </c>
      <c r="E125" t="s">
        <v>626</v>
      </c>
      <c r="G125" t="s">
        <v>627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579</v>
      </c>
      <c r="C126" t="s">
        <v>589</v>
      </c>
      <c r="E126" t="s">
        <v>626</v>
      </c>
      <c r="G126" t="s">
        <v>627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579</v>
      </c>
      <c r="G127" t="s">
        <v>628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719</v>
      </c>
      <c r="C128" t="s">
        <v>720</v>
      </c>
      <c r="E128" t="s">
        <v>626</v>
      </c>
      <c r="G128" t="s">
        <v>627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719</v>
      </c>
      <c r="C129" t="s">
        <v>722</v>
      </c>
      <c r="E129" t="s">
        <v>626</v>
      </c>
      <c r="G129" t="s">
        <v>627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719</v>
      </c>
      <c r="C130" t="s">
        <v>721</v>
      </c>
      <c r="E130" t="s">
        <v>626</v>
      </c>
      <c r="G130" t="s">
        <v>627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572</v>
      </c>
      <c r="C131" t="s">
        <v>679</v>
      </c>
      <c r="E131" t="s">
        <v>626</v>
      </c>
      <c r="G131" t="s">
        <v>627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572</v>
      </c>
      <c r="C132" t="s">
        <v>571</v>
      </c>
      <c r="E132" t="s">
        <v>626</v>
      </c>
      <c r="G132" t="s">
        <v>627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726</v>
      </c>
      <c r="G133" t="s">
        <v>628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726</v>
      </c>
      <c r="G134" t="s">
        <v>628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726</v>
      </c>
      <c r="G135" t="s">
        <v>628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395</v>
      </c>
      <c r="G136" t="s">
        <v>628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395</v>
      </c>
      <c r="G137" t="s">
        <v>628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395</v>
      </c>
      <c r="C138" t="s">
        <v>590</v>
      </c>
      <c r="E138" t="s">
        <v>626</v>
      </c>
      <c r="G138" t="s">
        <v>627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395</v>
      </c>
      <c r="C139" t="s">
        <v>591</v>
      </c>
      <c r="E139" t="s">
        <v>626</v>
      </c>
      <c r="G139" t="s">
        <v>627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680</v>
      </c>
      <c r="C140" t="s">
        <v>681</v>
      </c>
      <c r="D140" t="s">
        <v>682</v>
      </c>
      <c r="E140" t="s">
        <v>640</v>
      </c>
      <c r="G140" t="s">
        <v>627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680</v>
      </c>
      <c r="C141" t="s">
        <v>683</v>
      </c>
      <c r="D141" t="s">
        <v>682</v>
      </c>
      <c r="E141" t="s">
        <v>640</v>
      </c>
      <c r="G141" t="s">
        <v>627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382</v>
      </c>
      <c r="C142" t="s">
        <v>829</v>
      </c>
      <c r="E142" t="s">
        <v>640</v>
      </c>
      <c r="G142" t="s">
        <v>627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382</v>
      </c>
      <c r="C143" t="s">
        <v>577</v>
      </c>
      <c r="E143" t="s">
        <v>640</v>
      </c>
      <c r="G143" t="s">
        <v>627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382</v>
      </c>
      <c r="C144" t="s">
        <v>830</v>
      </c>
      <c r="D144" t="s">
        <v>685</v>
      </c>
      <c r="E144" t="s">
        <v>640</v>
      </c>
      <c r="G144" t="s">
        <v>627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382</v>
      </c>
      <c r="C145" t="s">
        <v>684</v>
      </c>
      <c r="D145" t="s">
        <v>685</v>
      </c>
      <c r="E145" t="s">
        <v>640</v>
      </c>
      <c r="G145" t="s">
        <v>627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686</v>
      </c>
      <c r="C146" t="s">
        <v>687</v>
      </c>
      <c r="E146" t="s">
        <v>640</v>
      </c>
      <c r="G146" t="s">
        <v>627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948</v>
      </c>
    </row>
    <row r="2" spans="1:14" x14ac:dyDescent="0.3">
      <c r="A2" t="s">
        <v>196</v>
      </c>
      <c r="B2" t="s">
        <v>194</v>
      </c>
      <c r="C2" t="s">
        <v>768</v>
      </c>
      <c r="D2" t="s">
        <v>769</v>
      </c>
      <c r="E2" t="s">
        <v>180</v>
      </c>
      <c r="F2" t="s">
        <v>252</v>
      </c>
      <c r="G2" t="s">
        <v>253</v>
      </c>
      <c r="H2" t="s">
        <v>770</v>
      </c>
      <c r="I2" t="s">
        <v>182</v>
      </c>
      <c r="J2" t="s">
        <v>771</v>
      </c>
      <c r="K2" t="s">
        <v>772</v>
      </c>
      <c r="L2" t="s">
        <v>300</v>
      </c>
      <c r="M2" t="s">
        <v>303</v>
      </c>
      <c r="N2" t="s">
        <v>773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968</v>
      </c>
      <c r="K3" t="s">
        <v>969</v>
      </c>
      <c r="L3" t="s">
        <v>970</v>
      </c>
      <c r="M3" t="s">
        <v>971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968</v>
      </c>
      <c r="K4" t="s">
        <v>969</v>
      </c>
      <c r="L4" t="s">
        <v>970</v>
      </c>
      <c r="M4" t="s">
        <v>971</v>
      </c>
      <c r="N4" t="s">
        <v>785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968</v>
      </c>
      <c r="K5" t="s">
        <v>969</v>
      </c>
      <c r="L5" t="s">
        <v>970</v>
      </c>
      <c r="M5" t="s">
        <v>971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968</v>
      </c>
      <c r="K6" t="s">
        <v>969</v>
      </c>
      <c r="L6" t="s">
        <v>970</v>
      </c>
      <c r="M6" t="s">
        <v>971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968</v>
      </c>
      <c r="K7" t="s">
        <v>969</v>
      </c>
      <c r="L7" t="s">
        <v>970</v>
      </c>
      <c r="M7" t="s">
        <v>971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968</v>
      </c>
      <c r="K8" t="s">
        <v>969</v>
      </c>
      <c r="L8" t="s">
        <v>970</v>
      </c>
      <c r="M8" t="s">
        <v>971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968</v>
      </c>
      <c r="K9" t="s">
        <v>969</v>
      </c>
      <c r="L9" t="s">
        <v>970</v>
      </c>
      <c r="M9" t="s">
        <v>971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968</v>
      </c>
      <c r="K10" t="s">
        <v>969</v>
      </c>
      <c r="L10" t="s">
        <v>970</v>
      </c>
      <c r="M10" t="s">
        <v>971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968</v>
      </c>
      <c r="K11" t="s">
        <v>969</v>
      </c>
      <c r="L11" t="s">
        <v>970</v>
      </c>
      <c r="M11" t="s">
        <v>971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968</v>
      </c>
      <c r="K12" t="s">
        <v>969</v>
      </c>
      <c r="L12" t="s">
        <v>970</v>
      </c>
      <c r="M12" t="s">
        <v>971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968</v>
      </c>
      <c r="K13" t="s">
        <v>969</v>
      </c>
      <c r="L13" t="s">
        <v>970</v>
      </c>
      <c r="M13" t="s">
        <v>971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968</v>
      </c>
      <c r="K14" t="s">
        <v>969</v>
      </c>
      <c r="L14" t="s">
        <v>970</v>
      </c>
      <c r="M14" t="s">
        <v>971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968</v>
      </c>
      <c r="K15" t="s">
        <v>969</v>
      </c>
      <c r="L15" t="s">
        <v>970</v>
      </c>
      <c r="M15" t="s">
        <v>971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968</v>
      </c>
      <c r="K16" t="s">
        <v>969</v>
      </c>
      <c r="L16" t="s">
        <v>970</v>
      </c>
      <c r="M16" t="s">
        <v>971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968</v>
      </c>
      <c r="K17" t="s">
        <v>969</v>
      </c>
      <c r="L17" t="s">
        <v>970</v>
      </c>
      <c r="M17" t="s">
        <v>971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968</v>
      </c>
      <c r="K18" t="s">
        <v>969</v>
      </c>
      <c r="L18" t="s">
        <v>970</v>
      </c>
      <c r="M18" t="s">
        <v>971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968</v>
      </c>
      <c r="K19" t="s">
        <v>969</v>
      </c>
      <c r="L19" t="s">
        <v>970</v>
      </c>
      <c r="M19" t="s">
        <v>971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968</v>
      </c>
      <c r="K20" t="s">
        <v>969</v>
      </c>
      <c r="L20" t="s">
        <v>970</v>
      </c>
      <c r="M20" t="s">
        <v>971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968</v>
      </c>
      <c r="K21" t="s">
        <v>969</v>
      </c>
      <c r="L21" t="s">
        <v>970</v>
      </c>
      <c r="M21" t="s">
        <v>971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968</v>
      </c>
      <c r="K22" t="s">
        <v>969</v>
      </c>
      <c r="L22" t="s">
        <v>970</v>
      </c>
      <c r="M22" t="s">
        <v>971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968</v>
      </c>
      <c r="K23" t="s">
        <v>969</v>
      </c>
      <c r="L23" t="s">
        <v>970</v>
      </c>
      <c r="M23" t="s">
        <v>971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968</v>
      </c>
      <c r="K24" t="s">
        <v>969</v>
      </c>
      <c r="L24" t="s">
        <v>970</v>
      </c>
      <c r="M24" t="s">
        <v>971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968</v>
      </c>
      <c r="K25" t="s">
        <v>969</v>
      </c>
      <c r="L25" t="s">
        <v>970</v>
      </c>
      <c r="M25" t="s">
        <v>971</v>
      </c>
      <c r="N25" t="s">
        <v>972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973</v>
      </c>
      <c r="K26" t="s">
        <v>974</v>
      </c>
      <c r="L26" t="s">
        <v>975</v>
      </c>
      <c r="M26" t="s">
        <v>976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977</v>
      </c>
      <c r="K27" t="s">
        <v>978</v>
      </c>
      <c r="L27" t="s">
        <v>979</v>
      </c>
      <c r="M27" t="s">
        <v>980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981</v>
      </c>
      <c r="K28" t="s">
        <v>982</v>
      </c>
      <c r="L28" t="s">
        <v>983</v>
      </c>
      <c r="M28" t="s">
        <v>984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985</v>
      </c>
      <c r="K29" t="s">
        <v>986</v>
      </c>
      <c r="L29" t="s">
        <v>987</v>
      </c>
      <c r="M29" t="s">
        <v>988</v>
      </c>
      <c r="N29" t="s">
        <v>955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989</v>
      </c>
      <c r="K30" t="s">
        <v>990</v>
      </c>
      <c r="L30" t="s">
        <v>991</v>
      </c>
      <c r="M30" t="s">
        <v>992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993</v>
      </c>
      <c r="K31" t="s">
        <v>994</v>
      </c>
      <c r="L31" t="s">
        <v>995</v>
      </c>
      <c r="M31" t="s">
        <v>996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997</v>
      </c>
      <c r="K32" t="s">
        <v>998</v>
      </c>
      <c r="L32" t="s">
        <v>999</v>
      </c>
      <c r="M32" t="s">
        <v>1000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1001</v>
      </c>
      <c r="K33" t="s">
        <v>1002</v>
      </c>
      <c r="L33" t="s">
        <v>1003</v>
      </c>
      <c r="M33" t="s">
        <v>1004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1005</v>
      </c>
      <c r="K34" t="s">
        <v>1006</v>
      </c>
      <c r="L34" t="s">
        <v>1007</v>
      </c>
      <c r="M34" t="s">
        <v>1008</v>
      </c>
      <c r="N34" t="s">
        <v>1009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1005</v>
      </c>
      <c r="K35" t="s">
        <v>1006</v>
      </c>
      <c r="L35" t="s">
        <v>1007</v>
      </c>
      <c r="M35" t="s">
        <v>1008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1005</v>
      </c>
      <c r="K36" t="s">
        <v>1006</v>
      </c>
      <c r="L36" t="s">
        <v>1007</v>
      </c>
      <c r="M36" t="s">
        <v>1008</v>
      </c>
      <c r="N36" t="s">
        <v>1010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1005</v>
      </c>
      <c r="K37" t="s">
        <v>1006</v>
      </c>
      <c r="L37" t="s">
        <v>1007</v>
      </c>
      <c r="M37" t="s">
        <v>1008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1005</v>
      </c>
      <c r="K38" t="s">
        <v>1006</v>
      </c>
      <c r="L38" t="s">
        <v>1007</v>
      </c>
      <c r="M38" t="s">
        <v>1008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1005</v>
      </c>
      <c r="K39" t="s">
        <v>1006</v>
      </c>
      <c r="L39" t="s">
        <v>1007</v>
      </c>
      <c r="M39" t="s">
        <v>1008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1005</v>
      </c>
      <c r="K40" t="s">
        <v>1006</v>
      </c>
      <c r="L40" t="s">
        <v>1007</v>
      </c>
      <c r="M40" t="s">
        <v>1008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1005</v>
      </c>
      <c r="K41" t="s">
        <v>1006</v>
      </c>
      <c r="L41" t="s">
        <v>1007</v>
      </c>
      <c r="M41" t="s">
        <v>1008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1005</v>
      </c>
      <c r="K42" t="s">
        <v>1006</v>
      </c>
      <c r="L42" t="s">
        <v>1007</v>
      </c>
      <c r="M42" t="s">
        <v>1008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1005</v>
      </c>
      <c r="K43" t="s">
        <v>1006</v>
      </c>
      <c r="L43" t="s">
        <v>1007</v>
      </c>
      <c r="M43" t="s">
        <v>1008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1005</v>
      </c>
      <c r="K44" t="s">
        <v>1006</v>
      </c>
      <c r="L44" t="s">
        <v>1007</v>
      </c>
      <c r="M44" t="s">
        <v>1008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1005</v>
      </c>
      <c r="K45" t="s">
        <v>1006</v>
      </c>
      <c r="L45" t="s">
        <v>1007</v>
      </c>
      <c r="M45" t="s">
        <v>1008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1005</v>
      </c>
      <c r="K46" t="s">
        <v>1006</v>
      </c>
      <c r="L46" t="s">
        <v>1007</v>
      </c>
      <c r="M46" t="s">
        <v>1008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1005</v>
      </c>
      <c r="K47" t="s">
        <v>1006</v>
      </c>
      <c r="L47" t="s">
        <v>1007</v>
      </c>
      <c r="M47" t="s">
        <v>1008</v>
      </c>
      <c r="N47" t="s">
        <v>1011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1005</v>
      </c>
      <c r="K48" t="s">
        <v>1006</v>
      </c>
      <c r="L48" t="s">
        <v>1007</v>
      </c>
      <c r="M48" t="s">
        <v>1008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1005</v>
      </c>
      <c r="K49" t="s">
        <v>1006</v>
      </c>
      <c r="L49" t="s">
        <v>1007</v>
      </c>
      <c r="M49" t="s">
        <v>1008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1005</v>
      </c>
      <c r="K50" t="s">
        <v>1006</v>
      </c>
      <c r="L50" t="s">
        <v>1007</v>
      </c>
      <c r="M50" t="s">
        <v>1008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1005</v>
      </c>
      <c r="K51" t="s">
        <v>1006</v>
      </c>
      <c r="L51" t="s">
        <v>1007</v>
      </c>
      <c r="M51" t="s">
        <v>1008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1005</v>
      </c>
      <c r="K52" t="s">
        <v>1006</v>
      </c>
      <c r="L52" t="s">
        <v>1007</v>
      </c>
      <c r="M52" t="s">
        <v>1008</v>
      </c>
      <c r="N52" t="s">
        <v>774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1005</v>
      </c>
      <c r="K53" t="s">
        <v>1006</v>
      </c>
      <c r="L53" t="s">
        <v>1007</v>
      </c>
      <c r="M53" t="s">
        <v>1008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1005</v>
      </c>
      <c r="K54" t="s">
        <v>1006</v>
      </c>
      <c r="L54" t="s">
        <v>1007</v>
      </c>
      <c r="M54" t="s">
        <v>1008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1005</v>
      </c>
      <c r="K55" t="s">
        <v>1006</v>
      </c>
      <c r="L55" t="s">
        <v>1007</v>
      </c>
      <c r="M55" t="s">
        <v>1008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1005</v>
      </c>
      <c r="K56" t="s">
        <v>1006</v>
      </c>
      <c r="L56" t="s">
        <v>1007</v>
      </c>
      <c r="M56" t="s">
        <v>1008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1005</v>
      </c>
      <c r="K57" t="s">
        <v>1006</v>
      </c>
      <c r="L57" t="s">
        <v>1007</v>
      </c>
      <c r="M57" t="s">
        <v>1008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1005</v>
      </c>
      <c r="K58" t="s">
        <v>1006</v>
      </c>
      <c r="L58" t="s">
        <v>1007</v>
      </c>
      <c r="M58" t="s">
        <v>1008</v>
      </c>
      <c r="N58" t="s">
        <v>1012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1005</v>
      </c>
      <c r="K59" t="s">
        <v>1006</v>
      </c>
      <c r="L59" t="s">
        <v>1007</v>
      </c>
      <c r="M59" t="s">
        <v>1008</v>
      </c>
      <c r="N59" t="s">
        <v>775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1005</v>
      </c>
      <c r="K60" t="s">
        <v>1006</v>
      </c>
      <c r="L60" t="s">
        <v>1007</v>
      </c>
      <c r="M60" t="s">
        <v>1008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1005</v>
      </c>
      <c r="K61" t="s">
        <v>1006</v>
      </c>
      <c r="L61" t="s">
        <v>1007</v>
      </c>
      <c r="M61" t="s">
        <v>1008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1005</v>
      </c>
      <c r="K62" t="s">
        <v>1006</v>
      </c>
      <c r="L62" t="s">
        <v>1007</v>
      </c>
      <c r="M62" t="s">
        <v>1008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1005</v>
      </c>
      <c r="K63" t="s">
        <v>1006</v>
      </c>
      <c r="L63" t="s">
        <v>1007</v>
      </c>
      <c r="M63" t="s">
        <v>1008</v>
      </c>
      <c r="N63" t="s">
        <v>729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1013</v>
      </c>
      <c r="K64" t="s">
        <v>1014</v>
      </c>
      <c r="L64" t="s">
        <v>1015</v>
      </c>
      <c r="M64" t="s">
        <v>1016</v>
      </c>
      <c r="N64" t="s">
        <v>776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1017</v>
      </c>
      <c r="K65" t="s">
        <v>1018</v>
      </c>
      <c r="L65" t="s">
        <v>1019</v>
      </c>
      <c r="M65" t="s">
        <v>1020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1021</v>
      </c>
      <c r="K66" t="s">
        <v>1022</v>
      </c>
      <c r="L66" t="s">
        <v>1023</v>
      </c>
      <c r="M66" t="s">
        <v>1024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1025</v>
      </c>
      <c r="K67" t="s">
        <v>1026</v>
      </c>
      <c r="L67" t="s">
        <v>1027</v>
      </c>
      <c r="M67" t="s">
        <v>1028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1029</v>
      </c>
      <c r="K68" t="s">
        <v>1030</v>
      </c>
      <c r="L68" t="s">
        <v>1031</v>
      </c>
      <c r="M68" t="s">
        <v>1032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1033</v>
      </c>
      <c r="K69" t="s">
        <v>1034</v>
      </c>
      <c r="L69" t="s">
        <v>1035</v>
      </c>
      <c r="M69" t="s">
        <v>1036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1037</v>
      </c>
      <c r="K70" t="s">
        <v>1038</v>
      </c>
      <c r="L70" t="s">
        <v>1039</v>
      </c>
      <c r="M70" t="s">
        <v>1040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1041</v>
      </c>
      <c r="K71" t="s">
        <v>1042</v>
      </c>
      <c r="L71" t="s">
        <v>1043</v>
      </c>
      <c r="M71" t="s">
        <v>1044</v>
      </c>
      <c r="N71" t="s">
        <v>777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1045</v>
      </c>
      <c r="K72" t="s">
        <v>1046</v>
      </c>
      <c r="L72" t="s">
        <v>1047</v>
      </c>
      <c r="M72" t="s">
        <v>1048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1049</v>
      </c>
      <c r="K73" t="s">
        <v>1050</v>
      </c>
      <c r="L73" t="s">
        <v>1051</v>
      </c>
      <c r="M73" t="s">
        <v>1052</v>
      </c>
      <c r="N73" t="s">
        <v>958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1053</v>
      </c>
      <c r="K74" t="s">
        <v>1054</v>
      </c>
      <c r="L74" t="s">
        <v>1055</v>
      </c>
      <c r="M74" t="s">
        <v>1056</v>
      </c>
      <c r="N74" t="s">
        <v>1057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1058</v>
      </c>
      <c r="K75" t="s">
        <v>1059</v>
      </c>
      <c r="L75" t="s">
        <v>1060</v>
      </c>
      <c r="M75" t="s">
        <v>1061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1062</v>
      </c>
      <c r="K76" t="s">
        <v>1063</v>
      </c>
      <c r="L76" t="s">
        <v>1064</v>
      </c>
      <c r="M76" t="s">
        <v>1065</v>
      </c>
      <c r="N76" t="s">
        <v>1066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1067</v>
      </c>
      <c r="K77" t="s">
        <v>1068</v>
      </c>
      <c r="L77" t="s">
        <v>1069</v>
      </c>
      <c r="M77" t="s">
        <v>1070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1071</v>
      </c>
      <c r="K78" t="s">
        <v>1072</v>
      </c>
      <c r="L78" t="s">
        <v>1073</v>
      </c>
      <c r="M78" t="s">
        <v>1074</v>
      </c>
      <c r="N78" t="s">
        <v>1075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1076</v>
      </c>
      <c r="K79" t="s">
        <v>1077</v>
      </c>
      <c r="L79" t="s">
        <v>1078</v>
      </c>
      <c r="M79" t="s">
        <v>1079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1080</v>
      </c>
      <c r="K80" t="s">
        <v>1081</v>
      </c>
      <c r="L80" t="s">
        <v>1082</v>
      </c>
      <c r="M80" t="s">
        <v>1083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1084</v>
      </c>
      <c r="K81" t="s">
        <v>1085</v>
      </c>
      <c r="L81" t="s">
        <v>1086</v>
      </c>
      <c r="M81" t="s">
        <v>1087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1088</v>
      </c>
      <c r="K82" t="s">
        <v>1089</v>
      </c>
      <c r="L82" t="s">
        <v>1090</v>
      </c>
      <c r="M82" t="s">
        <v>1091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1092</v>
      </c>
      <c r="K83" t="s">
        <v>1093</v>
      </c>
      <c r="L83" t="s">
        <v>1094</v>
      </c>
      <c r="M83" t="s">
        <v>1095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1096</v>
      </c>
      <c r="K84" t="s">
        <v>1097</v>
      </c>
      <c r="L84" t="s">
        <v>1098</v>
      </c>
      <c r="M84" t="s">
        <v>1099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1100</v>
      </c>
      <c r="K85" t="s">
        <v>1101</v>
      </c>
      <c r="L85" t="s">
        <v>1102</v>
      </c>
      <c r="M85" t="s">
        <v>1103</v>
      </c>
      <c r="N85" t="s">
        <v>1104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1105</v>
      </c>
      <c r="K86" t="s">
        <v>1106</v>
      </c>
      <c r="L86" t="s">
        <v>1107</v>
      </c>
      <c r="M86" t="s">
        <v>1108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1109</v>
      </c>
      <c r="K87" t="s">
        <v>1110</v>
      </c>
      <c r="L87" t="s">
        <v>1111</v>
      </c>
      <c r="M87" t="s">
        <v>1112</v>
      </c>
      <c r="N87" t="s">
        <v>1113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1114</v>
      </c>
      <c r="K88" t="s">
        <v>1115</v>
      </c>
      <c r="L88" t="s">
        <v>1116</v>
      </c>
      <c r="M88" t="s">
        <v>1117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1118</v>
      </c>
      <c r="K89" t="s">
        <v>1119</v>
      </c>
      <c r="L89" t="s">
        <v>1120</v>
      </c>
      <c r="M89" t="s">
        <v>1121</v>
      </c>
      <c r="N89" t="s">
        <v>1122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1123</v>
      </c>
      <c r="K90" t="s">
        <v>1124</v>
      </c>
      <c r="L90" t="s">
        <v>1125</v>
      </c>
      <c r="M90" t="s">
        <v>1126</v>
      </c>
      <c r="N90" t="s">
        <v>778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1127</v>
      </c>
      <c r="K91" t="s">
        <v>1128</v>
      </c>
      <c r="L91" t="s">
        <v>1129</v>
      </c>
      <c r="M91" t="s">
        <v>1130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1131</v>
      </c>
      <c r="K92" t="s">
        <v>1132</v>
      </c>
      <c r="L92" t="s">
        <v>1133</v>
      </c>
      <c r="M92" t="s">
        <v>1134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1135</v>
      </c>
      <c r="K93" t="s">
        <v>1136</v>
      </c>
      <c r="L93" t="s">
        <v>1137</v>
      </c>
      <c r="M93" t="s">
        <v>1138</v>
      </c>
      <c r="N93" t="s">
        <v>1139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1140</v>
      </c>
      <c r="K94" t="s">
        <v>1141</v>
      </c>
      <c r="L94" t="s">
        <v>1142</v>
      </c>
      <c r="M94" t="s">
        <v>1143</v>
      </c>
      <c r="N94" t="s">
        <v>1144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1145</v>
      </c>
      <c r="K95" t="s">
        <v>1146</v>
      </c>
      <c r="L95" t="s">
        <v>1147</v>
      </c>
      <c r="M95" t="s">
        <v>1148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1149</v>
      </c>
      <c r="K96" t="s">
        <v>1150</v>
      </c>
      <c r="L96" t="s">
        <v>1151</v>
      </c>
      <c r="M96" t="s">
        <v>1152</v>
      </c>
      <c r="N96" t="s">
        <v>1153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1154</v>
      </c>
      <c r="K97" t="s">
        <v>1155</v>
      </c>
      <c r="L97" t="s">
        <v>1156</v>
      </c>
      <c r="M97" t="s">
        <v>1157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1158</v>
      </c>
      <c r="K98" t="s">
        <v>1159</v>
      </c>
      <c r="L98" t="s">
        <v>1160</v>
      </c>
      <c r="M98" t="s">
        <v>1161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1162</v>
      </c>
      <c r="K99" t="s">
        <v>1163</v>
      </c>
      <c r="L99" t="s">
        <v>1164</v>
      </c>
      <c r="M99" t="s">
        <v>1165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1166</v>
      </c>
      <c r="K100" t="s">
        <v>1167</v>
      </c>
      <c r="L100" t="s">
        <v>1168</v>
      </c>
      <c r="M100" t="s">
        <v>1169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1170</v>
      </c>
      <c r="K101" t="s">
        <v>1171</v>
      </c>
      <c r="L101" t="s">
        <v>1172</v>
      </c>
      <c r="M101" t="s">
        <v>1173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1174</v>
      </c>
      <c r="K102" t="s">
        <v>1175</v>
      </c>
      <c r="L102" t="s">
        <v>1176</v>
      </c>
      <c r="M102" t="s">
        <v>1177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1178</v>
      </c>
      <c r="K103" t="s">
        <v>1179</v>
      </c>
      <c r="L103" t="s">
        <v>1180</v>
      </c>
      <c r="M103" t="s">
        <v>1181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1182</v>
      </c>
      <c r="K104" t="s">
        <v>1183</v>
      </c>
      <c r="L104" t="s">
        <v>1184</v>
      </c>
      <c r="M104" t="s">
        <v>1185</v>
      </c>
      <c r="N104" t="s">
        <v>1186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1187</v>
      </c>
      <c r="K105" t="s">
        <v>1188</v>
      </c>
      <c r="L105" t="s">
        <v>1189</v>
      </c>
      <c r="M105" t="s">
        <v>1190</v>
      </c>
      <c r="N105" t="s">
        <v>1191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1192</v>
      </c>
      <c r="K106" t="s">
        <v>1193</v>
      </c>
      <c r="L106" t="s">
        <v>1194</v>
      </c>
      <c r="M106" t="s">
        <v>1195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1196</v>
      </c>
      <c r="K107" t="s">
        <v>1197</v>
      </c>
      <c r="L107" t="s">
        <v>1198</v>
      </c>
      <c r="M107" t="s">
        <v>1199</v>
      </c>
      <c r="N107" t="s">
        <v>1200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1201</v>
      </c>
      <c r="K108" t="s">
        <v>1202</v>
      </c>
      <c r="L108" t="s">
        <v>1203</v>
      </c>
      <c r="M108" t="s">
        <v>1204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1205</v>
      </c>
      <c r="K109" t="s">
        <v>1206</v>
      </c>
      <c r="L109" t="s">
        <v>1207</v>
      </c>
      <c r="M109" t="s">
        <v>1208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1209</v>
      </c>
      <c r="K110" t="s">
        <v>1210</v>
      </c>
      <c r="L110" t="s">
        <v>1211</v>
      </c>
      <c r="M110" t="s">
        <v>1212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1213</v>
      </c>
      <c r="K111" t="s">
        <v>1214</v>
      </c>
      <c r="L111" t="s">
        <v>1215</v>
      </c>
      <c r="M111" t="s">
        <v>1216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1217</v>
      </c>
      <c r="K112" t="s">
        <v>1218</v>
      </c>
      <c r="L112" t="s">
        <v>1219</v>
      </c>
      <c r="M112" t="s">
        <v>1220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1221</v>
      </c>
      <c r="K113" t="s">
        <v>1222</v>
      </c>
      <c r="L113" t="s">
        <v>1223</v>
      </c>
      <c r="M113" t="s">
        <v>1224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1225</v>
      </c>
      <c r="K114" t="s">
        <v>1226</v>
      </c>
      <c r="L114" t="s">
        <v>1227</v>
      </c>
      <c r="M114" t="s">
        <v>1228</v>
      </c>
      <c r="N114" t="s">
        <v>1229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1230</v>
      </c>
      <c r="K115" t="s">
        <v>1231</v>
      </c>
      <c r="L115" t="s">
        <v>1232</v>
      </c>
      <c r="M115" t="s">
        <v>1233</v>
      </c>
      <c r="N115" t="s">
        <v>1234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1235</v>
      </c>
      <c r="K116" t="s">
        <v>1236</v>
      </c>
      <c r="L116" t="s">
        <v>1237</v>
      </c>
      <c r="M116" t="s">
        <v>1238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1239</v>
      </c>
      <c r="K117" t="s">
        <v>1240</v>
      </c>
      <c r="L117" t="s">
        <v>1241</v>
      </c>
      <c r="M117" t="s">
        <v>1242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1243</v>
      </c>
      <c r="K118" t="s">
        <v>1244</v>
      </c>
      <c r="L118" t="s">
        <v>1245</v>
      </c>
      <c r="M118" t="s">
        <v>1246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1247</v>
      </c>
      <c r="K119" t="s">
        <v>1248</v>
      </c>
      <c r="L119" t="s">
        <v>1249</v>
      </c>
      <c r="M119" t="s">
        <v>1250</v>
      </c>
      <c r="N119" t="s">
        <v>1251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1252</v>
      </c>
      <c r="K120" t="s">
        <v>1253</v>
      </c>
      <c r="L120" t="s">
        <v>1254</v>
      </c>
      <c r="M120" t="s">
        <v>1255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1256</v>
      </c>
      <c r="K121" t="s">
        <v>1257</v>
      </c>
      <c r="L121" t="s">
        <v>1258</v>
      </c>
      <c r="M121" t="s">
        <v>1259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1260</v>
      </c>
      <c r="K122" t="s">
        <v>1261</v>
      </c>
      <c r="L122" t="s">
        <v>1262</v>
      </c>
      <c r="M122" t="s">
        <v>1263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1264</v>
      </c>
      <c r="K123" t="s">
        <v>1265</v>
      </c>
      <c r="L123" t="s">
        <v>1266</v>
      </c>
      <c r="M123" t="s">
        <v>1267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1268</v>
      </c>
      <c r="K124" t="s">
        <v>1269</v>
      </c>
      <c r="L124" t="s">
        <v>1270</v>
      </c>
      <c r="M124" t="s">
        <v>1271</v>
      </c>
      <c r="N124" t="s">
        <v>1272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1273</v>
      </c>
      <c r="K125" t="s">
        <v>1274</v>
      </c>
      <c r="L125" t="s">
        <v>1270</v>
      </c>
      <c r="M125" t="s">
        <v>1271</v>
      </c>
      <c r="N125" t="s">
        <v>961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1275</v>
      </c>
      <c r="K126" t="s">
        <v>1276</v>
      </c>
      <c r="L126" t="s">
        <v>1277</v>
      </c>
      <c r="M126" t="s">
        <v>1278</v>
      </c>
      <c r="N126" t="s">
        <v>1279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1280</v>
      </c>
      <c r="K127" t="s">
        <v>1281</v>
      </c>
      <c r="L127" t="s">
        <v>1282</v>
      </c>
      <c r="M127" t="s">
        <v>1283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1284</v>
      </c>
      <c r="K128" t="s">
        <v>1285</v>
      </c>
      <c r="L128" t="s">
        <v>1286</v>
      </c>
      <c r="M128" t="s">
        <v>1287</v>
      </c>
      <c r="N128" t="s">
        <v>183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1288</v>
      </c>
      <c r="K129" t="s">
        <v>1289</v>
      </c>
      <c r="L129" t="s">
        <v>1290</v>
      </c>
      <c r="M129" t="s">
        <v>1291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1292</v>
      </c>
      <c r="K130" t="s">
        <v>1293</v>
      </c>
      <c r="L130" t="s">
        <v>1294</v>
      </c>
      <c r="M130" t="s">
        <v>1295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1296</v>
      </c>
      <c r="K131" t="s">
        <v>1297</v>
      </c>
      <c r="L131" t="s">
        <v>1298</v>
      </c>
      <c r="M131" t="s">
        <v>1299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1300</v>
      </c>
      <c r="K132" t="s">
        <v>1301</v>
      </c>
      <c r="L132" t="s">
        <v>1302</v>
      </c>
      <c r="M132" t="s">
        <v>1303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1304</v>
      </c>
      <c r="K133" t="s">
        <v>1305</v>
      </c>
      <c r="L133" t="s">
        <v>1306</v>
      </c>
      <c r="M133" t="s">
        <v>1307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1308</v>
      </c>
      <c r="K134" t="s">
        <v>1309</v>
      </c>
      <c r="L134" t="s">
        <v>1310</v>
      </c>
      <c r="M134" t="s">
        <v>1311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1312</v>
      </c>
      <c r="K135" t="s">
        <v>1313</v>
      </c>
      <c r="L135" t="s">
        <v>1314</v>
      </c>
      <c r="M135" t="s">
        <v>1315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1316</v>
      </c>
      <c r="K136" t="s">
        <v>1317</v>
      </c>
      <c r="L136" t="s">
        <v>1318</v>
      </c>
      <c r="M136" t="s">
        <v>1319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1320</v>
      </c>
      <c r="K137" t="s">
        <v>1321</v>
      </c>
      <c r="L137" t="s">
        <v>1322</v>
      </c>
      <c r="M137" t="s">
        <v>1323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1324</v>
      </c>
      <c r="K138" t="s">
        <v>1325</v>
      </c>
      <c r="L138" t="s">
        <v>1326</v>
      </c>
      <c r="M138" t="s">
        <v>1327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1328</v>
      </c>
      <c r="K139" t="s">
        <v>1329</v>
      </c>
      <c r="L139" t="s">
        <v>1330</v>
      </c>
      <c r="M139" t="s">
        <v>1331</v>
      </c>
      <c r="N139" t="s">
        <v>1332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1333</v>
      </c>
      <c r="K140" t="s">
        <v>1334</v>
      </c>
      <c r="L140" t="s">
        <v>1335</v>
      </c>
      <c r="M140" t="s">
        <v>1336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1337</v>
      </c>
      <c r="K141" t="s">
        <v>1338</v>
      </c>
      <c r="L141" t="s">
        <v>1339</v>
      </c>
      <c r="M141" t="s">
        <v>1340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1341</v>
      </c>
      <c r="K142" t="s">
        <v>1342</v>
      </c>
      <c r="L142" t="s">
        <v>1343</v>
      </c>
      <c r="M142" t="s">
        <v>1344</v>
      </c>
      <c r="N142" t="s">
        <v>965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1345</v>
      </c>
      <c r="K143" t="s">
        <v>1346</v>
      </c>
      <c r="L143" t="s">
        <v>1347</v>
      </c>
      <c r="M143" t="s">
        <v>1348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1349</v>
      </c>
      <c r="K144" t="s">
        <v>1350</v>
      </c>
      <c r="L144" t="s">
        <v>1351</v>
      </c>
      <c r="M144" t="s">
        <v>1352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1353</v>
      </c>
      <c r="K145" t="s">
        <v>1354</v>
      </c>
      <c r="L145" t="s">
        <v>1355</v>
      </c>
      <c r="M145" t="s">
        <v>1356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1357</v>
      </c>
      <c r="K146" t="s">
        <v>1358</v>
      </c>
      <c r="L146" t="s">
        <v>1359</v>
      </c>
      <c r="M146" t="s">
        <v>1360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1361</v>
      </c>
      <c r="K147" t="s">
        <v>1362</v>
      </c>
      <c r="L147" t="s">
        <v>1363</v>
      </c>
      <c r="M147" t="s">
        <v>1364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1365</v>
      </c>
      <c r="K148" t="s">
        <v>1366</v>
      </c>
      <c r="L148" t="s">
        <v>1367</v>
      </c>
      <c r="M148" t="s">
        <v>1368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1369</v>
      </c>
      <c r="K149" t="s">
        <v>1370</v>
      </c>
      <c r="L149" t="s">
        <v>1371</v>
      </c>
      <c r="M149" t="s">
        <v>1372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1373</v>
      </c>
      <c r="K150" t="s">
        <v>1374</v>
      </c>
      <c r="L150" t="s">
        <v>1375</v>
      </c>
      <c r="M150" t="s">
        <v>1376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1377</v>
      </c>
      <c r="K151" t="s">
        <v>1378</v>
      </c>
      <c r="L151" t="s">
        <v>1379</v>
      </c>
      <c r="M151" t="s">
        <v>1380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1381</v>
      </c>
      <c r="K152" t="s">
        <v>1382</v>
      </c>
      <c r="L152" t="s">
        <v>1383</v>
      </c>
      <c r="M152" t="s">
        <v>1384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1385</v>
      </c>
      <c r="K153" t="s">
        <v>1386</v>
      </c>
      <c r="L153" t="s">
        <v>1387</v>
      </c>
      <c r="M153" t="s">
        <v>1388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1389</v>
      </c>
      <c r="K154" t="s">
        <v>1390</v>
      </c>
      <c r="L154" t="s">
        <v>1391</v>
      </c>
      <c r="M154" t="s">
        <v>1392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1393</v>
      </c>
      <c r="K155" t="s">
        <v>1394</v>
      </c>
      <c r="L155" t="s">
        <v>1395</v>
      </c>
      <c r="M155" t="s">
        <v>1396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1397</v>
      </c>
      <c r="K156" t="s">
        <v>1398</v>
      </c>
      <c r="L156" t="s">
        <v>1399</v>
      </c>
      <c r="M156" t="s">
        <v>1400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1401</v>
      </c>
      <c r="K157" t="s">
        <v>1402</v>
      </c>
      <c r="L157" t="s">
        <v>1403</v>
      </c>
      <c r="M157" t="s">
        <v>1404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1405</v>
      </c>
      <c r="K158" t="s">
        <v>1406</v>
      </c>
      <c r="L158" t="s">
        <v>1407</v>
      </c>
      <c r="M158" t="s">
        <v>1408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1409</v>
      </c>
      <c r="K159" t="s">
        <v>1410</v>
      </c>
      <c r="L159" t="s">
        <v>1411</v>
      </c>
      <c r="M159" t="s">
        <v>1412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1413</v>
      </c>
      <c r="K160" t="s">
        <v>1414</v>
      </c>
      <c r="L160" t="s">
        <v>1415</v>
      </c>
      <c r="M160" t="s">
        <v>1416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1417</v>
      </c>
      <c r="K161" t="s">
        <v>1418</v>
      </c>
      <c r="L161" t="s">
        <v>1419</v>
      </c>
      <c r="M161" t="s">
        <v>1420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1421</v>
      </c>
      <c r="K162" t="s">
        <v>1422</v>
      </c>
      <c r="L162" t="s">
        <v>1423</v>
      </c>
      <c r="M162" t="s">
        <v>1424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1425</v>
      </c>
      <c r="K163" t="s">
        <v>1426</v>
      </c>
      <c r="L163" t="s">
        <v>1427</v>
      </c>
      <c r="M163" t="s">
        <v>1428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1429</v>
      </c>
      <c r="K164" t="s">
        <v>1430</v>
      </c>
      <c r="L164" t="s">
        <v>1431</v>
      </c>
      <c r="M164" t="s">
        <v>1432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1433</v>
      </c>
      <c r="K165" t="s">
        <v>1434</v>
      </c>
      <c r="L165" t="s">
        <v>1435</v>
      </c>
      <c r="M165" t="s">
        <v>1436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1437</v>
      </c>
      <c r="K166" t="s">
        <v>1438</v>
      </c>
      <c r="L166" t="s">
        <v>1439</v>
      </c>
      <c r="M166" t="s">
        <v>1440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1441</v>
      </c>
      <c r="K167" t="s">
        <v>1442</v>
      </c>
      <c r="L167" t="s">
        <v>1443</v>
      </c>
      <c r="M167" t="s">
        <v>1444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1445</v>
      </c>
      <c r="K168" t="s">
        <v>1446</v>
      </c>
      <c r="L168" t="s">
        <v>1447</v>
      </c>
      <c r="M168" t="s">
        <v>1448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1449</v>
      </c>
      <c r="K169" t="s">
        <v>1450</v>
      </c>
      <c r="L169" t="s">
        <v>1451</v>
      </c>
      <c r="M169" t="s">
        <v>1452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1453</v>
      </c>
      <c r="K170" t="s">
        <v>1454</v>
      </c>
      <c r="L170" t="s">
        <v>1455</v>
      </c>
      <c r="M170" t="s">
        <v>1456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1457</v>
      </c>
      <c r="K171" t="s">
        <v>1458</v>
      </c>
      <c r="L171" t="s">
        <v>1459</v>
      </c>
      <c r="M171" t="s">
        <v>1460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1461</v>
      </c>
      <c r="K172" t="s">
        <v>1462</v>
      </c>
      <c r="L172" t="s">
        <v>1463</v>
      </c>
      <c r="M172" t="s">
        <v>1464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1465</v>
      </c>
      <c r="K173" t="s">
        <v>1466</v>
      </c>
      <c r="L173" t="s">
        <v>1467</v>
      </c>
      <c r="M173" t="s">
        <v>1468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1469</v>
      </c>
      <c r="K174" t="s">
        <v>1470</v>
      </c>
      <c r="L174" t="s">
        <v>1471</v>
      </c>
      <c r="M174" t="s">
        <v>1472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1473</v>
      </c>
      <c r="K175" t="s">
        <v>1474</v>
      </c>
      <c r="L175" t="s">
        <v>1475</v>
      </c>
      <c r="M175" t="s">
        <v>1476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1477</v>
      </c>
      <c r="K176" t="s">
        <v>1478</v>
      </c>
      <c r="L176" t="s">
        <v>1479</v>
      </c>
      <c r="M176" t="s">
        <v>1480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1481</v>
      </c>
      <c r="K177" t="s">
        <v>1482</v>
      </c>
      <c r="L177" t="s">
        <v>1483</v>
      </c>
      <c r="M177" t="s">
        <v>1484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1485</v>
      </c>
      <c r="K178" t="s">
        <v>1486</v>
      </c>
      <c r="L178" t="s">
        <v>1487</v>
      </c>
      <c r="M178" t="s">
        <v>1488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1489</v>
      </c>
      <c r="K179" t="s">
        <v>1490</v>
      </c>
      <c r="L179" t="s">
        <v>1491</v>
      </c>
      <c r="M179" t="s">
        <v>1492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1493</v>
      </c>
      <c r="K180" t="s">
        <v>1494</v>
      </c>
      <c r="L180" t="s">
        <v>1495</v>
      </c>
      <c r="M180" t="s">
        <v>1496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1497</v>
      </c>
      <c r="K181" t="s">
        <v>1498</v>
      </c>
      <c r="L181" t="s">
        <v>1499</v>
      </c>
      <c r="M181" t="s">
        <v>1500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1501</v>
      </c>
      <c r="K182" t="s">
        <v>1502</v>
      </c>
      <c r="L182" t="s">
        <v>1503</v>
      </c>
      <c r="M182" t="s">
        <v>1504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1505</v>
      </c>
      <c r="K183" t="s">
        <v>1506</v>
      </c>
      <c r="L183" t="s">
        <v>1507</v>
      </c>
      <c r="M183" t="s">
        <v>1508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1509</v>
      </c>
      <c r="K184" t="s">
        <v>1510</v>
      </c>
      <c r="L184" t="s">
        <v>1511</v>
      </c>
      <c r="M184" t="s">
        <v>1512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1513</v>
      </c>
      <c r="K185" t="s">
        <v>1514</v>
      </c>
      <c r="L185" t="s">
        <v>1515</v>
      </c>
      <c r="M185" t="s">
        <v>1516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1517</v>
      </c>
      <c r="K186" t="s">
        <v>1518</v>
      </c>
      <c r="L186" t="s">
        <v>1519</v>
      </c>
      <c r="M186" t="s">
        <v>1520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1521</v>
      </c>
      <c r="K187" t="s">
        <v>1522</v>
      </c>
      <c r="L187" t="s">
        <v>1523</v>
      </c>
      <c r="M187" t="s">
        <v>1524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1525</v>
      </c>
      <c r="K188" t="s">
        <v>1526</v>
      </c>
      <c r="L188" t="s">
        <v>1527</v>
      </c>
      <c r="M188" t="s">
        <v>1528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1529</v>
      </c>
      <c r="K189" t="s">
        <v>1530</v>
      </c>
      <c r="L189" t="s">
        <v>1531</v>
      </c>
      <c r="M189" t="s">
        <v>1532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1533</v>
      </c>
      <c r="K190" t="s">
        <v>1534</v>
      </c>
      <c r="L190" t="s">
        <v>1535</v>
      </c>
      <c r="M190" t="s">
        <v>1536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1537</v>
      </c>
      <c r="K191" t="s">
        <v>1538</v>
      </c>
      <c r="L191" t="s">
        <v>1539</v>
      </c>
      <c r="M191" t="s">
        <v>1540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1541</v>
      </c>
      <c r="K192" t="s">
        <v>1542</v>
      </c>
      <c r="L192" t="s">
        <v>1543</v>
      </c>
      <c r="M192" t="s">
        <v>1544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1545</v>
      </c>
      <c r="K193" t="s">
        <v>1546</v>
      </c>
      <c r="L193" t="s">
        <v>1547</v>
      </c>
      <c r="M193" t="s">
        <v>1548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1549</v>
      </c>
      <c r="K194" t="s">
        <v>1550</v>
      </c>
      <c r="L194" t="s">
        <v>1551</v>
      </c>
      <c r="M194" t="s">
        <v>1552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1553</v>
      </c>
      <c r="K195" t="s">
        <v>1554</v>
      </c>
      <c r="L195" t="s">
        <v>1555</v>
      </c>
      <c r="M195" t="s">
        <v>1556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1557</v>
      </c>
      <c r="K196" t="s">
        <v>1558</v>
      </c>
      <c r="L196" t="s">
        <v>1559</v>
      </c>
      <c r="M196" t="s">
        <v>1560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1561</v>
      </c>
      <c r="K197" t="s">
        <v>1562</v>
      </c>
      <c r="L197" t="s">
        <v>1563</v>
      </c>
      <c r="M197" t="s">
        <v>1564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1565</v>
      </c>
      <c r="K198" t="s">
        <v>1566</v>
      </c>
      <c r="L198" t="s">
        <v>1567</v>
      </c>
      <c r="M198" t="s">
        <v>1568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1569</v>
      </c>
      <c r="K199" t="s">
        <v>1570</v>
      </c>
      <c r="L199" t="s">
        <v>1571</v>
      </c>
      <c r="M199" t="s">
        <v>1572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1573</v>
      </c>
      <c r="K200" t="s">
        <v>1574</v>
      </c>
      <c r="L200" t="s">
        <v>1575</v>
      </c>
      <c r="M200" t="s">
        <v>1576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1577</v>
      </c>
      <c r="K201" t="s">
        <v>1578</v>
      </c>
      <c r="L201" t="s">
        <v>1579</v>
      </c>
      <c r="M201" t="s">
        <v>1580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1581</v>
      </c>
      <c r="K202" t="s">
        <v>1582</v>
      </c>
      <c r="L202" t="s">
        <v>1583</v>
      </c>
      <c r="M202" t="s">
        <v>1584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1585</v>
      </c>
      <c r="K203" t="s">
        <v>1586</v>
      </c>
      <c r="L203" t="s">
        <v>1587</v>
      </c>
      <c r="M203" t="s">
        <v>1588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1589</v>
      </c>
      <c r="K204" t="s">
        <v>1590</v>
      </c>
      <c r="L204" t="s">
        <v>1591</v>
      </c>
      <c r="M204" t="s">
        <v>1592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1593</v>
      </c>
      <c r="K205" t="s">
        <v>1594</v>
      </c>
      <c r="L205" t="s">
        <v>1595</v>
      </c>
      <c r="M205" t="s">
        <v>1596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1597</v>
      </c>
      <c r="K206" t="s">
        <v>1598</v>
      </c>
      <c r="L206" t="s">
        <v>1599</v>
      </c>
      <c r="M206" t="s">
        <v>1600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1601</v>
      </c>
      <c r="K207" t="s">
        <v>1602</v>
      </c>
      <c r="L207" t="s">
        <v>1603</v>
      </c>
      <c r="M207" t="s">
        <v>1604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1605</v>
      </c>
      <c r="K208" t="s">
        <v>1606</v>
      </c>
      <c r="L208" t="s">
        <v>1607</v>
      </c>
      <c r="M208" t="s">
        <v>1608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1609</v>
      </c>
      <c r="K209" t="s">
        <v>1610</v>
      </c>
      <c r="L209" t="s">
        <v>1611</v>
      </c>
      <c r="M209" t="s">
        <v>1612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1613</v>
      </c>
      <c r="K210" t="s">
        <v>1614</v>
      </c>
      <c r="L210" t="s">
        <v>1615</v>
      </c>
      <c r="M210" t="s">
        <v>1616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1617</v>
      </c>
      <c r="K211" t="s">
        <v>1618</v>
      </c>
      <c r="L211" t="s">
        <v>1619</v>
      </c>
      <c r="M211" t="s">
        <v>1620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1621</v>
      </c>
      <c r="K212" t="s">
        <v>1622</v>
      </c>
      <c r="L212" t="s">
        <v>1623</v>
      </c>
      <c r="M212" t="s">
        <v>1624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1625</v>
      </c>
      <c r="K213" t="s">
        <v>1626</v>
      </c>
      <c r="L213" t="s">
        <v>1627</v>
      </c>
      <c r="M213" t="s">
        <v>1628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1629</v>
      </c>
      <c r="K214" t="s">
        <v>1630</v>
      </c>
      <c r="L214" t="s">
        <v>1631</v>
      </c>
      <c r="M214" t="s">
        <v>1632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1633</v>
      </c>
      <c r="K215" t="s">
        <v>1634</v>
      </c>
      <c r="L215" t="s">
        <v>1635</v>
      </c>
      <c r="M215" t="s">
        <v>1636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1637</v>
      </c>
      <c r="K216" t="s">
        <v>1638</v>
      </c>
      <c r="L216" t="s">
        <v>1639</v>
      </c>
      <c r="M216" t="s">
        <v>1640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1641</v>
      </c>
      <c r="K217" t="s">
        <v>1642</v>
      </c>
      <c r="L217" t="s">
        <v>1643</v>
      </c>
      <c r="M217" t="s">
        <v>1644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1645</v>
      </c>
      <c r="K218" t="s">
        <v>1646</v>
      </c>
      <c r="L218" t="s">
        <v>1647</v>
      </c>
      <c r="M218" t="s">
        <v>1648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1649</v>
      </c>
      <c r="K219" t="s">
        <v>1650</v>
      </c>
      <c r="L219" t="s">
        <v>1651</v>
      </c>
      <c r="M219" t="s">
        <v>1652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1653</v>
      </c>
      <c r="K220" t="s">
        <v>1654</v>
      </c>
      <c r="L220" t="s">
        <v>1655</v>
      </c>
      <c r="M220" t="s">
        <v>1656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1657</v>
      </c>
      <c r="K221" t="s">
        <v>1658</v>
      </c>
      <c r="L221" t="s">
        <v>1659</v>
      </c>
      <c r="M221" t="s">
        <v>1660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1661</v>
      </c>
      <c r="K222" t="s">
        <v>1662</v>
      </c>
      <c r="L222" t="s">
        <v>1663</v>
      </c>
      <c r="M222" t="s">
        <v>1664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1665</v>
      </c>
      <c r="K223" t="s">
        <v>1666</v>
      </c>
      <c r="L223" t="s">
        <v>1667</v>
      </c>
      <c r="M223" t="s">
        <v>1668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1669</v>
      </c>
      <c r="K224" t="s">
        <v>1670</v>
      </c>
      <c r="L224" t="s">
        <v>1671</v>
      </c>
      <c r="M224" t="s">
        <v>1672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1673</v>
      </c>
      <c r="K225" t="s">
        <v>1674</v>
      </c>
      <c r="L225" t="s">
        <v>1675</v>
      </c>
      <c r="M225" t="s">
        <v>1676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1677</v>
      </c>
      <c r="K226" t="s">
        <v>1678</v>
      </c>
      <c r="L226" t="s">
        <v>1679</v>
      </c>
      <c r="M226" t="s">
        <v>1680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1681</v>
      </c>
      <c r="K227" t="s">
        <v>1682</v>
      </c>
      <c r="L227" t="s">
        <v>1683</v>
      </c>
      <c r="M227" t="s">
        <v>1684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1685</v>
      </c>
      <c r="K228" t="s">
        <v>1686</v>
      </c>
      <c r="L228" t="s">
        <v>1687</v>
      </c>
      <c r="M228" t="s">
        <v>1688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1689</v>
      </c>
      <c r="K229" t="s">
        <v>1690</v>
      </c>
      <c r="L229" t="s">
        <v>1691</v>
      </c>
      <c r="M229" t="s">
        <v>1692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1693</v>
      </c>
      <c r="K230" t="s">
        <v>1694</v>
      </c>
      <c r="L230" t="s">
        <v>1695</v>
      </c>
      <c r="M230" t="s">
        <v>1696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1697</v>
      </c>
      <c r="K231" t="s">
        <v>1698</v>
      </c>
      <c r="L231" t="s">
        <v>1699</v>
      </c>
      <c r="M231" t="s">
        <v>1700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1701</v>
      </c>
      <c r="K232" t="s">
        <v>1702</v>
      </c>
      <c r="L232" t="s">
        <v>1703</v>
      </c>
      <c r="M232" t="s">
        <v>1704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1705</v>
      </c>
      <c r="K233" t="s">
        <v>1706</v>
      </c>
      <c r="L233" t="s">
        <v>1707</v>
      </c>
      <c r="M233" t="s">
        <v>1708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1709</v>
      </c>
      <c r="K234" t="s">
        <v>1710</v>
      </c>
      <c r="L234" t="s">
        <v>1711</v>
      </c>
      <c r="M234" t="s">
        <v>1712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1713</v>
      </c>
      <c r="K235" t="s">
        <v>1714</v>
      </c>
      <c r="L235" t="s">
        <v>1715</v>
      </c>
      <c r="M235" t="s">
        <v>1716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1717</v>
      </c>
      <c r="K236" t="s">
        <v>1718</v>
      </c>
      <c r="L236" t="s">
        <v>1719</v>
      </c>
      <c r="M236" t="s">
        <v>1720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1721</v>
      </c>
      <c r="K237" t="s">
        <v>1722</v>
      </c>
      <c r="L237" t="s">
        <v>1723</v>
      </c>
      <c r="M237" t="s">
        <v>1724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1725</v>
      </c>
      <c r="K238" t="s">
        <v>1726</v>
      </c>
      <c r="L238" t="s">
        <v>1727</v>
      </c>
      <c r="M238" t="s">
        <v>1728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1729</v>
      </c>
      <c r="K239" t="s">
        <v>1730</v>
      </c>
      <c r="L239" t="s">
        <v>1731</v>
      </c>
      <c r="M239" t="s">
        <v>1732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1733</v>
      </c>
      <c r="K240" t="s">
        <v>1734</v>
      </c>
      <c r="L240" t="s">
        <v>1735</v>
      </c>
      <c r="M240" t="s">
        <v>1736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1737</v>
      </c>
      <c r="K241" t="s">
        <v>1738</v>
      </c>
      <c r="L241" t="s">
        <v>1739</v>
      </c>
      <c r="M241" t="s">
        <v>1740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1741</v>
      </c>
      <c r="K242" t="s">
        <v>1742</v>
      </c>
      <c r="L242" t="s">
        <v>1743</v>
      </c>
      <c r="M242" t="s">
        <v>1744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1745</v>
      </c>
      <c r="K243" t="s">
        <v>1746</v>
      </c>
      <c r="L243" t="s">
        <v>1747</v>
      </c>
      <c r="M243" t="s">
        <v>1748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1749</v>
      </c>
      <c r="K244" t="s">
        <v>1750</v>
      </c>
      <c r="L244" t="s">
        <v>1751</v>
      </c>
      <c r="M244" t="s">
        <v>1752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1753</v>
      </c>
      <c r="K245" t="s">
        <v>1754</v>
      </c>
      <c r="L245" t="s">
        <v>1755</v>
      </c>
      <c r="M245" t="s">
        <v>1756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1757</v>
      </c>
      <c r="K246" t="s">
        <v>1758</v>
      </c>
      <c r="L246" t="s">
        <v>1759</v>
      </c>
      <c r="M246" t="s">
        <v>1760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1761</v>
      </c>
      <c r="K247" t="s">
        <v>1762</v>
      </c>
      <c r="L247" t="s">
        <v>1763</v>
      </c>
      <c r="M247" t="s">
        <v>1764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1765</v>
      </c>
      <c r="K248" t="s">
        <v>1766</v>
      </c>
      <c r="L248" t="s">
        <v>1767</v>
      </c>
      <c r="M248" t="s">
        <v>1768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1769</v>
      </c>
      <c r="K249" t="s">
        <v>1770</v>
      </c>
      <c r="L249" t="s">
        <v>1771</v>
      </c>
      <c r="M249" t="s">
        <v>1772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1773</v>
      </c>
      <c r="K250" t="s">
        <v>1774</v>
      </c>
      <c r="L250" t="s">
        <v>1775</v>
      </c>
      <c r="M250" t="s">
        <v>1776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1777</v>
      </c>
      <c r="K251" t="s">
        <v>1778</v>
      </c>
      <c r="L251" t="s">
        <v>1779</v>
      </c>
      <c r="M251" t="s">
        <v>1780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1781</v>
      </c>
      <c r="K252" t="s">
        <v>1782</v>
      </c>
      <c r="L252" t="s">
        <v>1783</v>
      </c>
      <c r="M252" t="s">
        <v>1784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1785</v>
      </c>
      <c r="K253" t="s">
        <v>1786</v>
      </c>
      <c r="L253" t="s">
        <v>1787</v>
      </c>
      <c r="M253" t="s">
        <v>1788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1789</v>
      </c>
      <c r="K254" t="s">
        <v>1790</v>
      </c>
      <c r="L254" t="s">
        <v>1791</v>
      </c>
      <c r="M254" t="s">
        <v>1792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1793</v>
      </c>
      <c r="K255" t="s">
        <v>1794</v>
      </c>
      <c r="L255" t="s">
        <v>1795</v>
      </c>
      <c r="M255" t="s">
        <v>1796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1797</v>
      </c>
      <c r="K256" t="s">
        <v>1798</v>
      </c>
      <c r="L256" t="s">
        <v>1799</v>
      </c>
      <c r="M256" t="s">
        <v>1800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1801</v>
      </c>
      <c r="K257" t="s">
        <v>1802</v>
      </c>
      <c r="L257" t="s">
        <v>1803</v>
      </c>
      <c r="M257" t="s">
        <v>1804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1805</v>
      </c>
      <c r="K258" t="s">
        <v>1806</v>
      </c>
      <c r="L258" t="s">
        <v>1807</v>
      </c>
      <c r="M258" t="s">
        <v>1808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1809</v>
      </c>
      <c r="K259" t="s">
        <v>1810</v>
      </c>
      <c r="L259" t="s">
        <v>1811</v>
      </c>
      <c r="M259" t="s">
        <v>1812</v>
      </c>
      <c r="N259" t="s">
        <v>966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875</v>
      </c>
    </row>
    <row r="2" spans="1:4" x14ac:dyDescent="0.3">
      <c r="A2" t="s">
        <v>766</v>
      </c>
      <c r="B2" t="s">
        <v>546</v>
      </c>
      <c r="C2" t="s">
        <v>547</v>
      </c>
      <c r="D2" t="s">
        <v>145</v>
      </c>
    </row>
    <row r="3" spans="1:4" x14ac:dyDescent="0.3">
      <c r="A3" t="s">
        <v>861</v>
      </c>
      <c r="B3">
        <v>570</v>
      </c>
      <c r="C3">
        <v>426.95</v>
      </c>
      <c r="D3">
        <v>33.194000000000003</v>
      </c>
    </row>
    <row r="4" spans="1:4" x14ac:dyDescent="0.3">
      <c r="A4" t="s">
        <v>861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265</v>
      </c>
      <c r="B1" t="s">
        <v>6</v>
      </c>
      <c r="C1" t="s">
        <v>723</v>
      </c>
      <c r="D1" t="s">
        <v>724</v>
      </c>
    </row>
    <row r="2" spans="1:4" x14ac:dyDescent="0.3">
      <c r="A2">
        <v>20803</v>
      </c>
      <c r="B2" s="298">
        <v>46224</v>
      </c>
      <c r="C2">
        <v>7070</v>
      </c>
      <c r="D2">
        <v>1</v>
      </c>
    </row>
    <row r="3" spans="1:4" x14ac:dyDescent="0.3">
      <c r="A3">
        <v>20803</v>
      </c>
      <c r="B3" s="298">
        <v>46225</v>
      </c>
      <c r="C3">
        <v>26645</v>
      </c>
      <c r="D3">
        <v>1</v>
      </c>
    </row>
    <row r="4" spans="1:4" x14ac:dyDescent="0.3">
      <c r="A4">
        <v>20803</v>
      </c>
      <c r="B4" s="298">
        <v>46226</v>
      </c>
      <c r="C4">
        <v>8435</v>
      </c>
      <c r="D4">
        <v>1</v>
      </c>
    </row>
    <row r="5" spans="1:4" x14ac:dyDescent="0.3">
      <c r="A5">
        <v>20803</v>
      </c>
      <c r="B5" s="298">
        <v>46227</v>
      </c>
      <c r="C5">
        <v>28525</v>
      </c>
      <c r="D5">
        <v>1</v>
      </c>
    </row>
    <row r="6" spans="1:4" x14ac:dyDescent="0.3">
      <c r="A6">
        <v>20803</v>
      </c>
      <c r="B6" s="298">
        <v>46228</v>
      </c>
      <c r="C6">
        <v>10375</v>
      </c>
      <c r="D6">
        <v>1</v>
      </c>
    </row>
    <row r="7" spans="1:4" x14ac:dyDescent="0.3">
      <c r="A7">
        <v>20803</v>
      </c>
      <c r="B7" s="298">
        <v>46229</v>
      </c>
      <c r="C7">
        <v>10475</v>
      </c>
      <c r="D7">
        <v>1</v>
      </c>
    </row>
    <row r="8" spans="1:4" x14ac:dyDescent="0.3">
      <c r="A8">
        <v>20803</v>
      </c>
      <c r="B8" s="298">
        <v>46230</v>
      </c>
      <c r="C8">
        <v>10175</v>
      </c>
      <c r="D8">
        <v>1</v>
      </c>
    </row>
    <row r="9" spans="1:4" x14ac:dyDescent="0.3">
      <c r="A9">
        <v>20803</v>
      </c>
      <c r="B9" s="298">
        <v>46231</v>
      </c>
      <c r="C9">
        <v>33200</v>
      </c>
      <c r="D9">
        <v>1</v>
      </c>
    </row>
    <row r="10" spans="1:4" x14ac:dyDescent="0.3">
      <c r="A10">
        <v>20803</v>
      </c>
      <c r="B10" s="298">
        <v>46232</v>
      </c>
      <c r="C10">
        <v>10500</v>
      </c>
      <c r="D10">
        <v>1</v>
      </c>
    </row>
    <row r="11" spans="1:4" x14ac:dyDescent="0.3">
      <c r="A11">
        <v>20803</v>
      </c>
      <c r="B11" s="298">
        <v>46233</v>
      </c>
      <c r="C11">
        <v>32550</v>
      </c>
      <c r="D11">
        <v>1</v>
      </c>
    </row>
    <row r="12" spans="1:4" x14ac:dyDescent="0.3">
      <c r="A12">
        <v>20803</v>
      </c>
      <c r="B12" s="298">
        <v>46234</v>
      </c>
      <c r="C12">
        <v>10500</v>
      </c>
      <c r="D12">
        <v>1</v>
      </c>
    </row>
    <row r="13" spans="1:4" x14ac:dyDescent="0.3">
      <c r="A13">
        <v>20803</v>
      </c>
      <c r="B13" s="298">
        <v>46235</v>
      </c>
      <c r="C13">
        <v>8750</v>
      </c>
      <c r="D13">
        <v>1</v>
      </c>
    </row>
    <row r="14" spans="1:4" x14ac:dyDescent="0.3">
      <c r="A14">
        <v>20803</v>
      </c>
      <c r="B14" s="298">
        <v>46236</v>
      </c>
      <c r="C14">
        <v>24250</v>
      </c>
      <c r="D14">
        <v>1</v>
      </c>
    </row>
    <row r="15" spans="1:4" x14ac:dyDescent="0.3">
      <c r="A15">
        <v>20803</v>
      </c>
      <c r="B15" s="298">
        <v>46237</v>
      </c>
      <c r="C15">
        <v>9325</v>
      </c>
      <c r="D15">
        <v>1</v>
      </c>
    </row>
    <row r="16" spans="1:4" x14ac:dyDescent="0.3">
      <c r="A16">
        <v>20803</v>
      </c>
      <c r="B16" s="298">
        <v>46238</v>
      </c>
      <c r="C16">
        <v>9300</v>
      </c>
      <c r="D16">
        <v>1</v>
      </c>
    </row>
    <row r="17" spans="1:4" x14ac:dyDescent="0.3">
      <c r="A17">
        <v>20803</v>
      </c>
      <c r="B17" s="298">
        <v>46239</v>
      </c>
      <c r="C17">
        <v>9325</v>
      </c>
      <c r="D17">
        <v>1</v>
      </c>
    </row>
    <row r="18" spans="1:4" x14ac:dyDescent="0.3">
      <c r="A18">
        <v>20803</v>
      </c>
      <c r="B18" s="298">
        <v>46240</v>
      </c>
      <c r="C18">
        <v>9000</v>
      </c>
      <c r="D18">
        <v>1</v>
      </c>
    </row>
    <row r="19" spans="1:4" x14ac:dyDescent="0.3">
      <c r="A19">
        <v>20803</v>
      </c>
      <c r="B19" s="298">
        <v>46241</v>
      </c>
      <c r="C19">
        <v>23937.5</v>
      </c>
      <c r="D19">
        <v>1</v>
      </c>
    </row>
    <row r="20" spans="1:4" x14ac:dyDescent="0.3">
      <c r="A20">
        <v>20803</v>
      </c>
      <c r="B20" s="298">
        <v>46242</v>
      </c>
      <c r="C20">
        <v>9262.5</v>
      </c>
      <c r="D20">
        <v>1</v>
      </c>
    </row>
    <row r="21" spans="1:4" x14ac:dyDescent="0.3">
      <c r="A21">
        <v>20803</v>
      </c>
      <c r="B21" s="298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948</v>
      </c>
      <c r="N1">
        <v>1600</v>
      </c>
    </row>
    <row r="2" spans="1:17" x14ac:dyDescent="0.3">
      <c r="A2" t="s">
        <v>196</v>
      </c>
      <c r="B2" t="s">
        <v>194</v>
      </c>
      <c r="C2" t="s">
        <v>195</v>
      </c>
      <c r="D2" t="s">
        <v>180</v>
      </c>
      <c r="E2" t="s">
        <v>252</v>
      </c>
      <c r="F2" t="s">
        <v>253</v>
      </c>
      <c r="G2" t="s">
        <v>182</v>
      </c>
      <c r="H2" t="s">
        <v>949</v>
      </c>
      <c r="I2" t="s">
        <v>950</v>
      </c>
      <c r="J2" t="s">
        <v>951</v>
      </c>
      <c r="K2" t="s">
        <v>952</v>
      </c>
      <c r="L2" t="s">
        <v>953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954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955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956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957</v>
      </c>
      <c r="K8" t="s">
        <v>729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958</v>
      </c>
      <c r="K9" t="s">
        <v>736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959</v>
      </c>
      <c r="K10" t="s">
        <v>960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961</v>
      </c>
      <c r="K11" t="s">
        <v>962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963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964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965</v>
      </c>
      <c r="K14" t="s">
        <v>737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966</v>
      </c>
      <c r="K15" t="s">
        <v>967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8C83-0227-4D98-A3EA-96181E9B7322}">
  <sheetPr codeName="Sheet7"/>
  <dimension ref="A1:X130"/>
  <sheetViews>
    <sheetView workbookViewId="0"/>
  </sheetViews>
  <sheetFormatPr defaultRowHeight="14.4" x14ac:dyDescent="0.3"/>
  <sheetData>
    <row r="1" spans="1:24" x14ac:dyDescent="0.3">
      <c r="A1" t="s">
        <v>1825</v>
      </c>
      <c r="B1">
        <v>3</v>
      </c>
      <c r="C1">
        <v>3</v>
      </c>
      <c r="D1" t="s">
        <v>1826</v>
      </c>
      <c r="T1">
        <f>IFERROR(LOOKUP(2,1/('Cont DI'!B8:B44&lt;&gt;""),'Cont DI'!B8:B44),IF(ISNUMBER(W1),W1,IF(AND(ISNUMBER('Cont DI'!B2),ISNUMBER('Cont DI'!P2)),'Cont DI'!B2+'Cont DI'!P2,IF('Cont DI'!B2="","",'Cont DI'!B2))))</f>
        <v>955</v>
      </c>
      <c r="U1">
        <f>IFERROR('Cont DI'!T1-T1,"")</f>
        <v>165</v>
      </c>
      <c r="V1">
        <f>IFERROR(LOOKUP(2,1/('Cont DI'!V8:V44&lt;&gt;""),'Cont DI'!V8:V44),IF('Cont DI'!E2="","",'Cont DI'!E2))</f>
        <v>989.55179895119954</v>
      </c>
      <c r="W1">
        <v>3006.7</v>
      </c>
      <c r="X1">
        <v>14.3</v>
      </c>
    </row>
    <row r="2" spans="1:24" x14ac:dyDescent="0.3">
      <c r="T2">
        <f>IFERROR(LOOKUP(2,1/('Cont DI'!D8:D44&lt;&gt;""),'Cont DI'!D8:D44),IF('Cont DI'!C2="","",'Cont DI'!C2))</f>
        <v>13.85</v>
      </c>
      <c r="U2">
        <f>IFERROR(('Cont DI'!T2-T4)/U1,"")</f>
        <v>7.7435577145500811E-2</v>
      </c>
      <c r="W2">
        <v>41.26</v>
      </c>
    </row>
    <row r="3" spans="1:24" x14ac:dyDescent="0.3">
      <c r="A3" t="s">
        <v>1827</v>
      </c>
      <c r="B3" t="s">
        <v>1828</v>
      </c>
      <c r="C3" t="s">
        <v>1829</v>
      </c>
      <c r="D3" t="s">
        <v>1830</v>
      </c>
      <c r="E3" t="s">
        <v>1831</v>
      </c>
      <c r="F3" t="s">
        <v>1832</v>
      </c>
      <c r="G3" t="s">
        <v>1833</v>
      </c>
      <c r="H3" t="s">
        <v>1834</v>
      </c>
      <c r="I3" t="s">
        <v>1835</v>
      </c>
      <c r="J3" t="s">
        <v>1836</v>
      </c>
      <c r="K3" t="s">
        <v>1837</v>
      </c>
      <c r="L3" t="s">
        <v>1838</v>
      </c>
      <c r="M3" t="s">
        <v>1839</v>
      </c>
      <c r="N3" t="s">
        <v>1840</v>
      </c>
      <c r="T3">
        <f>IFERROR(LOOKUP(2,1/('Cont DI'!E8:E44&lt;&gt;""),'Cont DI'!E8:E44),IF('Cont DI'!D2="","",'Cont DI'!D2))</f>
        <v>251.85</v>
      </c>
      <c r="U3" t="str">
        <f>IFERROR((MOD('Cont DI'!T3-U4+180,360)-180)/U1,"")</f>
        <v/>
      </c>
      <c r="W3">
        <v>41.97</v>
      </c>
    </row>
    <row r="4" spans="1:24" x14ac:dyDescent="0.3">
      <c r="A4">
        <v>1</v>
      </c>
      <c r="B4">
        <v>850</v>
      </c>
      <c r="C4">
        <v>850</v>
      </c>
      <c r="D4">
        <v>10</v>
      </c>
      <c r="E4">
        <v>240</v>
      </c>
      <c r="F4">
        <v>849.24</v>
      </c>
      <c r="G4">
        <v>28.5</v>
      </c>
      <c r="H4">
        <v>2.25</v>
      </c>
      <c r="I4">
        <v>35</v>
      </c>
      <c r="J4">
        <v>1120</v>
      </c>
      <c r="K4">
        <v>26.52</v>
      </c>
      <c r="L4">
        <v>265</v>
      </c>
      <c r="M4">
        <v>1104.33</v>
      </c>
      <c r="N4">
        <v>50</v>
      </c>
      <c r="T4">
        <f>IFERROR(LOOKUP(2,1/('Cont DI'!T8:T44&lt;&gt;""),'Cont DI'!T8:T44),IF(ISNUMBER(W2),W2,IF('Cont DI'!C2="","",'Cont DI'!C2)))</f>
        <v>13.743129770992367</v>
      </c>
      <c r="U4">
        <f>IFERROR(LOOKUP(2,1/('Cont DI'!U8:U44&lt;&gt;""),'Cont DI'!U8:U44),IF(ISNUMBER(W3),W3,IF('Cont DI'!D2="","",'Cont DI'!D2)))</f>
        <v>251.85</v>
      </c>
    </row>
    <row r="5" spans="1:24" x14ac:dyDescent="0.3">
      <c r="A5">
        <v>2</v>
      </c>
      <c r="B5">
        <v>955</v>
      </c>
      <c r="C5">
        <v>955</v>
      </c>
      <c r="D5">
        <v>15.599999999999994</v>
      </c>
      <c r="E5">
        <v>253.59999999999991</v>
      </c>
      <c r="F5">
        <v>950.79</v>
      </c>
      <c r="G5">
        <v>28.5</v>
      </c>
      <c r="H5">
        <v>2.25</v>
      </c>
      <c r="I5">
        <v>35</v>
      </c>
      <c r="J5">
        <v>1120</v>
      </c>
      <c r="K5">
        <v>26.52</v>
      </c>
      <c r="L5">
        <v>265</v>
      </c>
      <c r="M5">
        <v>1104.33</v>
      </c>
      <c r="N5">
        <v>90</v>
      </c>
      <c r="T5">
        <f>IFERROR(LOOKUP(2,1/('Cont DI'!B8:B44&lt;&gt;""),'Cont DI'!B8:B44),"")</f>
        <v>955</v>
      </c>
      <c r="U5">
        <f>IFERROR(LOOKUP(2,1/('Cont DI'!D8:D44&lt;&gt;""),'Cont DI'!D8:D44),"")</f>
        <v>13.85</v>
      </c>
      <c r="V5">
        <f>IFERROR(LOOKUP(2,1/('Cont DI'!E8:E44&lt;&gt;""),'Cont DI'!E8:E44),"")</f>
        <v>251.85</v>
      </c>
    </row>
    <row r="6" spans="1:24" x14ac:dyDescent="0.3">
      <c r="A6">
        <v>3</v>
      </c>
      <c r="B6">
        <v>2989.7</v>
      </c>
      <c r="C6">
        <v>2989.7</v>
      </c>
      <c r="D6">
        <v>41.26</v>
      </c>
      <c r="E6">
        <v>41.97</v>
      </c>
      <c r="F6">
        <v>2965.5478130760489</v>
      </c>
      <c r="G6">
        <v>14.3</v>
      </c>
      <c r="H6">
        <v>2.25</v>
      </c>
      <c r="I6">
        <v>35</v>
      </c>
      <c r="J6">
        <v>1120</v>
      </c>
      <c r="K6">
        <v>26.52</v>
      </c>
      <c r="L6">
        <v>265</v>
      </c>
      <c r="M6">
        <v>1104.33</v>
      </c>
      <c r="N6">
        <v>130</v>
      </c>
      <c r="T6">
        <f>IFERROR(LOOKUP(2,1/('Cont DI'!G8:G44&lt;&gt;""),'Cont DI'!G8:G44),"")</f>
        <v>13.75</v>
      </c>
      <c r="U6">
        <f>IFERROR(LOOKUP(2,1/('Cont DI'!H8:H44&lt;&gt;""),'Cont DI'!H8:H44),"")</f>
        <v>251.85</v>
      </c>
      <c r="V6">
        <f>IFERROR(LOOKUP(2,1/('Cont DI'!S8:S44&lt;&gt;""),'Cont DI'!S8:S44),"")</f>
        <v>955</v>
      </c>
    </row>
    <row r="7" spans="1:24" x14ac:dyDescent="0.3">
      <c r="T7">
        <f>IFERROR(LOOKUP(2,1/('Cont DI'!T8:T44&lt;&gt;""),'Cont DI'!T8:T44),"")</f>
        <v>13.743129770992367</v>
      </c>
      <c r="U7">
        <f>IFERROR(LOOKUP(2,1/('Cont DI'!U8:U44&lt;&gt;""),'Cont DI'!U8:U44),"")</f>
        <v>251.85</v>
      </c>
      <c r="V7">
        <f>IFERROR(ROUND(LOOKUP(2,1/('Cont DI'!V8:V44&lt;&gt;""),'Cont DI'!V8:V44),2),"")</f>
        <v>989.55</v>
      </c>
    </row>
    <row r="50" spans="1:5" x14ac:dyDescent="0.3">
      <c r="A50">
        <v>850</v>
      </c>
      <c r="B50">
        <v>10</v>
      </c>
      <c r="C50">
        <v>240</v>
      </c>
      <c r="D50">
        <v>11</v>
      </c>
      <c r="E50">
        <v>240</v>
      </c>
    </row>
    <row r="51" spans="1:5" x14ac:dyDescent="0.3">
      <c r="A51">
        <v>940</v>
      </c>
      <c r="B51">
        <v>13.02</v>
      </c>
      <c r="C51">
        <v>249.9</v>
      </c>
      <c r="D51">
        <v>13</v>
      </c>
      <c r="E51">
        <v>249.9</v>
      </c>
    </row>
    <row r="52" spans="1:5" x14ac:dyDescent="0.3">
      <c r="A52">
        <v>942</v>
      </c>
      <c r="B52">
        <v>13.2</v>
      </c>
      <c r="C52">
        <v>250.32</v>
      </c>
      <c r="D52">
        <v>15.18</v>
      </c>
      <c r="E52">
        <v>254.26</v>
      </c>
    </row>
    <row r="53" spans="1:5" x14ac:dyDescent="0.3">
      <c r="A53">
        <v>944</v>
      </c>
      <c r="B53">
        <v>13.32</v>
      </c>
      <c r="C53">
        <v>250.6</v>
      </c>
      <c r="D53">
        <v>13.32</v>
      </c>
      <c r="E53">
        <v>254.46</v>
      </c>
    </row>
    <row r="54" spans="1:5" x14ac:dyDescent="0.3">
      <c r="A54">
        <v>945</v>
      </c>
      <c r="B54">
        <v>13.38</v>
      </c>
      <c r="C54">
        <v>250.72</v>
      </c>
      <c r="D54">
        <v>15.3</v>
      </c>
      <c r="E54">
        <v>254.46</v>
      </c>
    </row>
    <row r="55" spans="1:5" x14ac:dyDescent="0.3">
      <c r="A55">
        <v>947</v>
      </c>
      <c r="B55">
        <v>13.49</v>
      </c>
      <c r="C55">
        <v>250.98</v>
      </c>
      <c r="D55">
        <v>13.49</v>
      </c>
      <c r="E55">
        <v>250.98</v>
      </c>
    </row>
    <row r="56" spans="1:5" x14ac:dyDescent="0.3">
      <c r="A56">
        <v>949</v>
      </c>
      <c r="B56">
        <v>13.61</v>
      </c>
      <c r="C56">
        <v>251.5</v>
      </c>
      <c r="D56">
        <v>13.61</v>
      </c>
      <c r="E56">
        <v>251.5</v>
      </c>
    </row>
    <row r="57" spans="1:5" x14ac:dyDescent="0.3">
      <c r="A57">
        <v>951</v>
      </c>
      <c r="B57">
        <v>13.73</v>
      </c>
      <c r="C57">
        <v>251.5</v>
      </c>
      <c r="D57">
        <v>13.73</v>
      </c>
      <c r="E57">
        <v>251.5</v>
      </c>
    </row>
    <row r="58" spans="1:5" x14ac:dyDescent="0.3">
      <c r="A58">
        <v>953</v>
      </c>
      <c r="B58">
        <v>13.75</v>
      </c>
      <c r="C58">
        <v>251.75</v>
      </c>
      <c r="D58">
        <v>13.75</v>
      </c>
      <c r="E58">
        <v>251.75</v>
      </c>
    </row>
    <row r="59" spans="1:5" x14ac:dyDescent="0.3">
      <c r="A59">
        <v>955</v>
      </c>
      <c r="B59">
        <v>13.85</v>
      </c>
      <c r="C59">
        <v>251.85</v>
      </c>
      <c r="D59">
        <v>13.75</v>
      </c>
      <c r="E59">
        <v>251.85</v>
      </c>
    </row>
    <row r="90" spans="1:5" x14ac:dyDescent="0.3">
      <c r="A90">
        <v>955</v>
      </c>
      <c r="B90">
        <v>13.85</v>
      </c>
      <c r="C90">
        <v>251.85</v>
      </c>
      <c r="D90">
        <v>13.75</v>
      </c>
      <c r="E90">
        <v>251.85</v>
      </c>
    </row>
    <row r="130" spans="1:5" x14ac:dyDescent="0.3">
      <c r="A130">
        <v>955</v>
      </c>
      <c r="B130">
        <v>13.85</v>
      </c>
      <c r="C130">
        <v>251.85</v>
      </c>
      <c r="D130">
        <v>13.75</v>
      </c>
      <c r="E130">
        <v>251.85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055B-097F-4D44-BC65-86FB07019A59}">
  <sheetPr codeName="Sheet18"/>
  <dimension ref="A1:Z44"/>
  <sheetViews>
    <sheetView workbookViewId="0">
      <selection activeCell="U30" sqref="U30"/>
    </sheetView>
  </sheetViews>
  <sheetFormatPr defaultRowHeight="14.4" x14ac:dyDescent="0.3"/>
  <cols>
    <col min="1" max="1" width="20.77734375" customWidth="1"/>
    <col min="2" max="8" width="9.77734375" customWidth="1"/>
    <col min="9" max="10" width="10.33203125" customWidth="1"/>
    <col min="11" max="16" width="9.77734375" customWidth="1"/>
    <col min="17" max="17" width="11.33203125" customWidth="1"/>
    <col min="18" max="21" width="10.33203125" customWidth="1"/>
    <col min="22" max="23" width="9.77734375" customWidth="1"/>
    <col min="24" max="24" width="9.77734375" hidden="1" customWidth="1"/>
    <col min="25" max="26" width="8.77734375" hidden="1" customWidth="1"/>
    <col min="27" max="29" width="0" hidden="1" customWidth="1"/>
  </cols>
  <sheetData>
    <row r="1" spans="1:23" ht="15.6" x14ac:dyDescent="0.3">
      <c r="A1" s="589"/>
      <c r="B1" s="590" t="s">
        <v>202</v>
      </c>
      <c r="C1" s="590" t="s">
        <v>1841</v>
      </c>
      <c r="D1" s="590" t="s">
        <v>1842</v>
      </c>
      <c r="E1" s="590" t="s">
        <v>180</v>
      </c>
      <c r="F1" s="591"/>
      <c r="G1" s="591"/>
      <c r="H1" s="591"/>
      <c r="M1" s="971" t="s">
        <v>1844</v>
      </c>
      <c r="N1" s="971"/>
      <c r="O1" s="971"/>
      <c r="P1" s="971"/>
      <c r="S1" s="592" t="s">
        <v>1847</v>
      </c>
      <c r="T1" s="587">
        <v>1120</v>
      </c>
      <c r="U1" s="593" t="s">
        <v>1849</v>
      </c>
      <c r="V1" s="594">
        <f>IFERROR(ROUND(ProjLandingBurr(ContDI_Data!T1,ContDI_Data!T4,ContDI_Data!U4,ContDI_Data!V1,IF(ISNUMBER(ContDI_Data!X1),ContDI_Data!X1,19.2),ProjTargets_MD,ProjTargets_INC,ProjTargets_AZM,ProjTargets_TVD),2),IFERROR(ROUND(ABS(T2-ContDI_Data!T4)/ContDI_Data!U1*30,2),""))</f>
        <v>0.64</v>
      </c>
    </row>
    <row r="2" spans="1:23" x14ac:dyDescent="0.3">
      <c r="A2" s="595" t="s">
        <v>1843</v>
      </c>
      <c r="B2" s="568">
        <v>2989.7</v>
      </c>
      <c r="C2" s="568">
        <v>41.26</v>
      </c>
      <c r="D2" s="568">
        <v>41.97</v>
      </c>
      <c r="E2" s="568">
        <v>2965.5478130760489</v>
      </c>
      <c r="F2" s="591"/>
      <c r="G2" s="591"/>
      <c r="H2" s="591"/>
      <c r="M2" s="596" t="s">
        <v>1845</v>
      </c>
      <c r="N2" s="588">
        <v>2.25</v>
      </c>
      <c r="O2" s="596" t="s">
        <v>1846</v>
      </c>
      <c r="P2" s="588">
        <v>35</v>
      </c>
      <c r="S2" s="592" t="s">
        <v>1848</v>
      </c>
      <c r="T2" s="587">
        <v>26.52</v>
      </c>
      <c r="U2" s="593" t="s">
        <v>1850</v>
      </c>
      <c r="V2" s="594" t="str">
        <f>IFERROR(ROUND(ABS(MOD(T3-ContDI_Data!U4+180,360)-180)/ContDI_Data!U1*30,2),"")</f>
        <v/>
      </c>
    </row>
    <row r="3" spans="1:23" x14ac:dyDescent="0.3">
      <c r="F3" s="591"/>
      <c r="G3" s="591"/>
      <c r="H3" s="591"/>
      <c r="M3" s="597" t="str">
        <f t="shared" ref="M3:R3" si="0">IFERROR(AVERAGE(M9:M44),"")</f>
        <v/>
      </c>
      <c r="N3" s="597" t="str">
        <f t="shared" si="0"/>
        <v/>
      </c>
      <c r="O3" s="597" t="str">
        <f t="shared" si="0"/>
        <v/>
      </c>
      <c r="P3" s="597" t="str">
        <f t="shared" si="0"/>
        <v/>
      </c>
      <c r="Q3" s="597" t="str">
        <f t="shared" si="0"/>
        <v/>
      </c>
      <c r="R3" s="597" t="str">
        <f t="shared" si="0"/>
        <v/>
      </c>
      <c r="S3" s="592" t="s">
        <v>1933</v>
      </c>
      <c r="T3" s="587" t="str">
        <f t="shared" ref="T3" si="1">IFERROR(AVERAGE(T9:T44),"")</f>
        <v/>
      </c>
      <c r="U3" s="593" t="s">
        <v>1851</v>
      </c>
      <c r="V3" s="594">
        <f>IFERROR(ROUND(ProjDoglegDeg(ContDI_Data!T4,ContDI_Data!U4,T2,T3)/ContDI_Data!U1*30,2),IFERROR(ROUND(ABS(T2-ContDI_Data!T4)/ContDI_Data!U1*30,2),""))</f>
        <v>2.3199999999999998</v>
      </c>
    </row>
    <row r="4" spans="1:23" x14ac:dyDescent="0.3">
      <c r="A4" s="598"/>
      <c r="F4" s="591"/>
      <c r="G4" s="591"/>
      <c r="H4" s="591"/>
      <c r="I4" s="599"/>
      <c r="J4" s="972" t="s">
        <v>1928</v>
      </c>
      <c r="K4" s="973"/>
      <c r="L4" s="599"/>
      <c r="M4" s="974" t="s">
        <v>1854</v>
      </c>
      <c r="N4" s="975"/>
      <c r="O4" s="972" t="s">
        <v>1855</v>
      </c>
      <c r="P4" s="976"/>
      <c r="Q4" s="976"/>
      <c r="R4" s="973"/>
      <c r="S4" s="592" t="s">
        <v>1934</v>
      </c>
      <c r="T4" s="587"/>
      <c r="U4" s="593" t="s">
        <v>1852</v>
      </c>
      <c r="V4" s="594" t="str">
        <f>IFERROR(ProjTfToTarget(ContDI_Data!T4,ContDI_Data!U4,T2,T3,5),"")</f>
        <v/>
      </c>
    </row>
    <row r="5" spans="1:23" x14ac:dyDescent="0.3">
      <c r="B5" s="970" t="s">
        <v>1853</v>
      </c>
      <c r="C5" s="970"/>
      <c r="D5" s="970"/>
      <c r="E5" s="970"/>
      <c r="F5" s="970"/>
      <c r="G5" s="970"/>
      <c r="H5" s="970"/>
      <c r="I5" s="600" t="s">
        <v>1857</v>
      </c>
      <c r="J5" s="600" t="s">
        <v>1929</v>
      </c>
      <c r="K5" s="600" t="s">
        <v>1929</v>
      </c>
      <c r="L5" s="600" t="s">
        <v>1857</v>
      </c>
      <c r="M5" s="601" t="s">
        <v>1856</v>
      </c>
      <c r="N5" s="601" t="s">
        <v>1856</v>
      </c>
      <c r="O5" s="602" t="s">
        <v>1856</v>
      </c>
      <c r="P5" s="602" t="s">
        <v>1856</v>
      </c>
      <c r="Q5" s="602" t="s">
        <v>1857</v>
      </c>
      <c r="R5" s="602" t="s">
        <v>1857</v>
      </c>
      <c r="S5" s="970" t="s">
        <v>1858</v>
      </c>
      <c r="T5" s="970"/>
      <c r="U5" s="970"/>
      <c r="V5" s="970"/>
      <c r="W5" s="970"/>
    </row>
    <row r="6" spans="1:23" x14ac:dyDescent="0.3">
      <c r="B6" s="593" t="s">
        <v>176</v>
      </c>
      <c r="C6" s="593" t="s">
        <v>1859</v>
      </c>
      <c r="D6" s="593" t="s">
        <v>1841</v>
      </c>
      <c r="E6" s="593" t="s">
        <v>1860</v>
      </c>
      <c r="F6" s="593" t="s">
        <v>1861</v>
      </c>
      <c r="G6" s="593" t="s">
        <v>1845</v>
      </c>
      <c r="H6" s="593" t="s">
        <v>1862</v>
      </c>
      <c r="I6" s="599" t="s">
        <v>1863</v>
      </c>
      <c r="J6" s="599" t="s">
        <v>1930</v>
      </c>
      <c r="K6" s="599" t="s">
        <v>1931</v>
      </c>
      <c r="L6" s="599" t="s">
        <v>1864</v>
      </c>
      <c r="M6" s="603" t="s">
        <v>1865</v>
      </c>
      <c r="N6" s="603" t="s">
        <v>1866</v>
      </c>
      <c r="O6" s="599" t="s">
        <v>1865</v>
      </c>
      <c r="P6" s="599" t="s">
        <v>1866</v>
      </c>
      <c r="Q6" s="599" t="s">
        <v>1865</v>
      </c>
      <c r="R6" s="599" t="s">
        <v>1866</v>
      </c>
      <c r="S6" s="593" t="s">
        <v>1867</v>
      </c>
      <c r="T6" s="593" t="s">
        <v>1868</v>
      </c>
      <c r="U6" s="593" t="s">
        <v>1869</v>
      </c>
      <c r="V6" s="593" t="s">
        <v>1870</v>
      </c>
      <c r="W6" s="593" t="s">
        <v>1871</v>
      </c>
    </row>
    <row r="7" spans="1:23" x14ac:dyDescent="0.3">
      <c r="B7" s="604" t="s">
        <v>1872</v>
      </c>
      <c r="C7" s="604" t="s">
        <v>1872</v>
      </c>
      <c r="D7" s="604" t="s">
        <v>1874</v>
      </c>
      <c r="E7" s="604" t="s">
        <v>1874</v>
      </c>
      <c r="F7" s="604" t="s">
        <v>1872</v>
      </c>
      <c r="G7" s="604" t="s">
        <v>1874</v>
      </c>
      <c r="H7" s="604" t="s">
        <v>1874</v>
      </c>
      <c r="I7" s="605" t="s">
        <v>1857</v>
      </c>
      <c r="J7" s="605" t="s">
        <v>1932</v>
      </c>
      <c r="K7" s="605" t="s">
        <v>1875</v>
      </c>
      <c r="L7" s="605" t="s">
        <v>1857</v>
      </c>
      <c r="M7" s="606" t="s">
        <v>1875</v>
      </c>
      <c r="N7" s="606" t="s">
        <v>1875</v>
      </c>
      <c r="O7" s="605" t="s">
        <v>1875</v>
      </c>
      <c r="P7" s="605" t="s">
        <v>1875</v>
      </c>
      <c r="Q7" s="605" t="s">
        <v>1875</v>
      </c>
      <c r="R7" s="605" t="s">
        <v>1875</v>
      </c>
      <c r="S7" s="604" t="s">
        <v>1872</v>
      </c>
      <c r="T7" s="604" t="s">
        <v>1874</v>
      </c>
      <c r="U7" s="604" t="s">
        <v>1874</v>
      </c>
      <c r="V7" s="604" t="s">
        <v>1872</v>
      </c>
      <c r="W7" s="604" t="s">
        <v>1873</v>
      </c>
    </row>
    <row r="8" spans="1:23" x14ac:dyDescent="0.3">
      <c r="B8" s="567">
        <v>955</v>
      </c>
      <c r="C8" s="607">
        <f t="shared" ref="C8:C44" si="2">IF(ISNUMBER(B8),B8-$P$2,"")</f>
        <v>920</v>
      </c>
      <c r="D8" s="567">
        <v>13.85</v>
      </c>
      <c r="E8" s="567">
        <v>251.85</v>
      </c>
      <c r="F8" s="607">
        <f t="shared" ref="F8:F44" si="3">IF(ISNUMBER(B8),B8-$N$2,"")</f>
        <v>952.75</v>
      </c>
      <c r="G8" s="567">
        <v>13.75</v>
      </c>
      <c r="H8" s="567">
        <v>251.85</v>
      </c>
      <c r="I8" s="607" t="str">
        <f t="shared" ref="I8:I44" si="4">IF(AND(ISNUMBER($B$2),ISNUMBER(D8),ISNUMBER(E8),ISNUMBER(C8),C8&gt;$B$2),(30/(C8-$B$2))*DEGREES(ACOS(MIN(1,MAX(-1,COS(RADIANS($C$2))*COS(RADIANS(D8))+SIN(RADIANS($C$2))*SIN(RADIANS(D8))*COS(RADIANS(E8-$D$2)))))),"")</f>
        <v/>
      </c>
      <c r="J8" s="607">
        <f>IF(AND(ISNUMBER(D8),ISNUMBER(E8),ISNUMBER(G8),ISNUMBER(H8),ISNUMBER($P$2),ISNUMBER($N$2),$P$2&lt;&gt;$N$2),ProjDoglegDeg(D8,E8,G8,H8)/ABS($P$2-$N$2)*30,"")</f>
        <v>9.1603053431950673E-2</v>
      </c>
      <c r="K8" s="607">
        <f t="shared" ref="K8:K44" si="5">IF(AND(ISNUMBER(D8),ISNUMBER(G8),ISNUMBER($P$2),ISNUMBER($N$2),$P$2&lt;&gt;$N$2),(G8-D8)/($P$2-$N$2)*30,"")</f>
        <v>-9.1603053435114185E-2</v>
      </c>
      <c r="L8" s="607" t="str">
        <f t="shared" ref="L8:L44" si="6">IF(AND(ISNUMBER($B$2),ISNUMBER(G8),ISNUMBER(H8),ISNUMBER(F8),F8&gt;$B$2),(30/(F8-$B$2))*DEGREES(ACOS(MIN(1,MAX(-1,COS(RADIANS($C$2))*COS(RADIANS(G8))+SIN(RADIANS($C$2))*SIN(RADIANS(G8))*COS(RADIANS(H8-$D$2)))))),"")</f>
        <v/>
      </c>
      <c r="M8" s="607"/>
      <c r="N8" s="607"/>
      <c r="O8" s="607"/>
      <c r="P8" s="607"/>
      <c r="Q8" s="607" t="str">
        <f t="shared" ref="Q8:Q44" si="7">IF(AND(ISNUMBER($B$2),ISNUMBER(D8),ISNUMBER(C8),C8&gt;$B$2),(D8-$C$2)/(C8-$B$2)*30,"")</f>
        <v/>
      </c>
      <c r="R8" s="607" t="str">
        <f t="shared" ref="R8:R44" si="8">IF(AND(ISNUMBER($B$2),ISNUMBER(E8),ISNUMBER(C8),C8&gt;$B$2),ABS(MOD(E8-$D$2+180,360)-180)/(C8-$B$2)*30,"")</f>
        <v/>
      </c>
      <c r="S8" s="607">
        <f t="shared" ref="S8:S44" si="9">IF(ISNUMBER(B8),B8,"")</f>
        <v>955</v>
      </c>
      <c r="T8" s="607">
        <f t="shared" ref="T8:T44" si="10">IF(ISNUMBER(G8),IF(ISNUMBER(K8),G8+(K8/30)*$N$2,G8),IF(NOT(ISNUMBER(D8)),"",IF(ISNUMBER(Q8),(Q8/30)*P$2+$D8,$D8)))</f>
        <v>13.743129770992367</v>
      </c>
      <c r="U8" s="607">
        <f t="shared" ref="U8:U44" si="11">IF(ISNUMBER(H8),IF(AND(ISNUMBER(E8),ISNUMBER($P$2),ISNUMBER($N$2),$P$2&lt;&gt;$N$2),MOD(H8+(MOD(H8-E8+180,360)-180)/($P$2-$N$2)*$N$2,360),MOD(H8,360)),IF(NOT(ISNUMBER(E8)),"",IF(AND(ISNUMBER($B$2),ISNUMBER(C8),C8&gt;$B$2),MOD(((MOD(E8-$D$2+180,360)-180)/(C8-$B$2))*P$2+E8,360),MOD(E8,360))))</f>
        <v>251.85</v>
      </c>
      <c r="V8" s="607">
        <f t="shared" ref="V8:V44" si="12">IF(AND(ISNUMBER(D8),ISNUMBER($S8),ISNUMBER($T8),ISNUMBER(B$2),ISNUMBER(E$2)),(($S8-B$2)*COS((RADIANS($T8)+RADIANS($D8))/2))+E$2,"")</f>
        <v>989.55179895119954</v>
      </c>
      <c r="W8" s="567"/>
    </row>
    <row r="9" spans="1:23" x14ac:dyDescent="0.3">
      <c r="B9" s="567"/>
      <c r="C9" s="607" t="str">
        <f t="shared" si="2"/>
        <v/>
      </c>
      <c r="D9" s="567"/>
      <c r="E9" s="567"/>
      <c r="F9" s="607" t="str">
        <f t="shared" si="3"/>
        <v/>
      </c>
      <c r="G9" s="567"/>
      <c r="H9" s="567"/>
      <c r="I9" s="607" t="str">
        <f t="shared" si="4"/>
        <v/>
      </c>
      <c r="J9" s="607" t="str">
        <f>IF(AND(ISNUMBER(D9),ISNUMBER(E9),ISNUMBER(G9),ISNUMBER(H9),ISNUMBER($P$2),ISNUMBER($N$2),$P$2&lt;&gt;$N$2),ProjDoglegDeg(D9,E9,G9,H9)/ABS($P$2-$N$2)*30,"")</f>
        <v/>
      </c>
      <c r="K9" s="607" t="str">
        <f t="shared" si="5"/>
        <v/>
      </c>
      <c r="L9" s="607" t="str">
        <f t="shared" si="6"/>
        <v/>
      </c>
      <c r="M9" s="607" t="str">
        <f t="shared" ref="M9:M44" si="13">IF(AND(ISNUMBER(G9),ISNUMBER(G8),ISNUMBER(F9),ISNUMBER(F8),F9&lt;&gt;F8),(G9-G8)/(F9-F8)*30,"")</f>
        <v/>
      </c>
      <c r="N9" s="607" t="str">
        <f t="shared" ref="N9:N44" si="14">IF(AND(ISNUMBER(H9),ISNUMBER(H8),ISNUMBER(F9),ISNUMBER(F8),F9&lt;&gt;F8),(MOD(H9-H8+180,360)-180)/(F9-F8)*30,"")</f>
        <v/>
      </c>
      <c r="O9" s="607" t="str">
        <f t="shared" ref="O9:O44" si="15">IF(AND(ISNUMBER(D9),ISNUMBER(D8),ISNUMBER(C9),ISNUMBER(C8),C9&lt;&gt;C8),(D9-D8)/(C9-C8)*30,"")</f>
        <v/>
      </c>
      <c r="P9" s="607" t="str">
        <f t="shared" ref="P9:P44" si="16">IF(AND(ISNUMBER(E9),ISNUMBER(E8),ISNUMBER(C9),ISNUMBER(C8),C9&lt;&gt;C8),(MOD(E9-E8+180,360)-180)/(C9-C8)*30,"")</f>
        <v/>
      </c>
      <c r="Q9" s="607" t="str">
        <f t="shared" si="7"/>
        <v/>
      </c>
      <c r="R9" s="607" t="str">
        <f t="shared" si="8"/>
        <v/>
      </c>
      <c r="S9" s="607" t="str">
        <f t="shared" si="9"/>
        <v/>
      </c>
      <c r="T9" s="607" t="str">
        <f t="shared" si="10"/>
        <v/>
      </c>
      <c r="U9" s="607" t="str">
        <f t="shared" si="11"/>
        <v/>
      </c>
      <c r="V9" s="607" t="str">
        <f t="shared" si="12"/>
        <v/>
      </c>
      <c r="W9" s="567"/>
    </row>
    <row r="10" spans="1:23" x14ac:dyDescent="0.3">
      <c r="B10" s="567"/>
      <c r="C10" s="607" t="str">
        <f t="shared" si="2"/>
        <v/>
      </c>
      <c r="D10" s="567"/>
      <c r="E10" s="567"/>
      <c r="F10" s="607" t="str">
        <f t="shared" si="3"/>
        <v/>
      </c>
      <c r="G10" s="567"/>
      <c r="H10" s="567"/>
      <c r="I10" s="607" t="str">
        <f t="shared" si="4"/>
        <v/>
      </c>
      <c r="J10" s="607" t="str">
        <f>IF(AND(ISNUMBER(D10),ISNUMBER(E10),ISNUMBER(G10),ISNUMBER(H10),ISNUMBER($P$2),ISNUMBER($N$2),$P$2&lt;&gt;$N$2),ProjDoglegDeg(D10,E10,G10,H10)/ABS($P$2-$N$2)*30,"")</f>
        <v/>
      </c>
      <c r="K10" s="607" t="str">
        <f t="shared" si="5"/>
        <v/>
      </c>
      <c r="L10" s="607" t="str">
        <f t="shared" si="6"/>
        <v/>
      </c>
      <c r="M10" s="607" t="str">
        <f t="shared" si="13"/>
        <v/>
      </c>
      <c r="N10" s="607" t="str">
        <f t="shared" si="14"/>
        <v/>
      </c>
      <c r="O10" s="607" t="str">
        <f t="shared" si="15"/>
        <v/>
      </c>
      <c r="P10" s="607" t="str">
        <f t="shared" si="16"/>
        <v/>
      </c>
      <c r="Q10" s="607" t="str">
        <f t="shared" si="7"/>
        <v/>
      </c>
      <c r="R10" s="607" t="str">
        <f t="shared" si="8"/>
        <v/>
      </c>
      <c r="S10" s="607" t="str">
        <f t="shared" si="9"/>
        <v/>
      </c>
      <c r="T10" s="607" t="str">
        <f t="shared" si="10"/>
        <v/>
      </c>
      <c r="U10" s="607" t="str">
        <f t="shared" si="11"/>
        <v/>
      </c>
      <c r="V10" s="607" t="str">
        <f t="shared" si="12"/>
        <v/>
      </c>
      <c r="W10" s="567"/>
    </row>
    <row r="11" spans="1:23" x14ac:dyDescent="0.3">
      <c r="B11" s="567"/>
      <c r="C11" s="607" t="str">
        <f t="shared" si="2"/>
        <v/>
      </c>
      <c r="D11" s="567"/>
      <c r="E11" s="567"/>
      <c r="F11" s="607" t="str">
        <f t="shared" si="3"/>
        <v/>
      </c>
      <c r="G11" s="567"/>
      <c r="H11" s="567"/>
      <c r="I11" s="607" t="str">
        <f t="shared" si="4"/>
        <v/>
      </c>
      <c r="J11" s="607" t="str">
        <f>IF(AND(ISNUMBER(D11),ISNUMBER(E11),ISNUMBER(G11),ISNUMBER(H11),ISNUMBER($P$2),ISNUMBER($N$2),$P$2&lt;&gt;$N$2),ProjDoglegDeg(D11,E11,G11,H11)/ABS($P$2-$N$2)*30,"")</f>
        <v/>
      </c>
      <c r="K11" s="607" t="str">
        <f t="shared" si="5"/>
        <v/>
      </c>
      <c r="L11" s="607" t="str">
        <f t="shared" si="6"/>
        <v/>
      </c>
      <c r="M11" s="607" t="str">
        <f t="shared" si="13"/>
        <v/>
      </c>
      <c r="N11" s="607" t="str">
        <f t="shared" si="14"/>
        <v/>
      </c>
      <c r="O11" s="607" t="str">
        <f t="shared" si="15"/>
        <v/>
      </c>
      <c r="P11" s="607" t="str">
        <f t="shared" si="16"/>
        <v/>
      </c>
      <c r="Q11" s="607" t="str">
        <f t="shared" si="7"/>
        <v/>
      </c>
      <c r="R11" s="607" t="str">
        <f t="shared" si="8"/>
        <v/>
      </c>
      <c r="S11" s="607" t="str">
        <f t="shared" si="9"/>
        <v/>
      </c>
      <c r="T11" s="607" t="str">
        <f t="shared" si="10"/>
        <v/>
      </c>
      <c r="U11" s="607" t="str">
        <f t="shared" si="11"/>
        <v/>
      </c>
      <c r="V11" s="607" t="str">
        <f t="shared" si="12"/>
        <v/>
      </c>
      <c r="W11" s="567"/>
    </row>
    <row r="12" spans="1:23" x14ac:dyDescent="0.3">
      <c r="B12" s="567"/>
      <c r="C12" s="607" t="str">
        <f t="shared" si="2"/>
        <v/>
      </c>
      <c r="D12" s="567"/>
      <c r="E12" s="567"/>
      <c r="F12" s="607" t="str">
        <f t="shared" si="3"/>
        <v/>
      </c>
      <c r="G12" s="567"/>
      <c r="H12" s="567"/>
      <c r="I12" s="607" t="str">
        <f t="shared" si="4"/>
        <v/>
      </c>
      <c r="J12" s="607" t="str">
        <f>IF(AND(ISNUMBER(D12),ISNUMBER(E12),ISNUMBER(G12),ISNUMBER(H12),ISNUMBER($P$2),ISNUMBER($N$2),$P$2&lt;&gt;$N$2),ProjDoglegDeg(D12,E12,G12,H12)/ABS($P$2-$N$2)*30,"")</f>
        <v/>
      </c>
      <c r="K12" s="607" t="str">
        <f t="shared" si="5"/>
        <v/>
      </c>
      <c r="L12" s="607" t="str">
        <f t="shared" si="6"/>
        <v/>
      </c>
      <c r="M12" s="607" t="str">
        <f t="shared" si="13"/>
        <v/>
      </c>
      <c r="N12" s="607" t="str">
        <f t="shared" si="14"/>
        <v/>
      </c>
      <c r="O12" s="607" t="str">
        <f t="shared" si="15"/>
        <v/>
      </c>
      <c r="P12" s="607" t="str">
        <f t="shared" si="16"/>
        <v/>
      </c>
      <c r="Q12" s="607" t="str">
        <f t="shared" si="7"/>
        <v/>
      </c>
      <c r="R12" s="607" t="str">
        <f t="shared" si="8"/>
        <v/>
      </c>
      <c r="S12" s="607" t="str">
        <f t="shared" si="9"/>
        <v/>
      </c>
      <c r="T12" s="607" t="str">
        <f t="shared" si="10"/>
        <v/>
      </c>
      <c r="U12" s="607" t="str">
        <f t="shared" si="11"/>
        <v/>
      </c>
      <c r="V12" s="607" t="str">
        <f t="shared" si="12"/>
        <v/>
      </c>
      <c r="W12" s="567"/>
    </row>
    <row r="13" spans="1:23" x14ac:dyDescent="0.3">
      <c r="B13" s="567"/>
      <c r="C13" s="607" t="str">
        <f t="shared" si="2"/>
        <v/>
      </c>
      <c r="D13" s="567"/>
      <c r="E13" s="567"/>
      <c r="F13" s="607" t="str">
        <f t="shared" si="3"/>
        <v/>
      </c>
      <c r="G13" s="567"/>
      <c r="H13" s="567"/>
      <c r="I13" s="607" t="str">
        <f t="shared" si="4"/>
        <v/>
      </c>
      <c r="J13" s="607" t="str">
        <f>IF(AND(ISNUMBER(D13),ISNUMBER(E13),ISNUMBER(G13),ISNUMBER(H13),ISNUMBER($P$2),ISNUMBER($N$2),$P$2&lt;&gt;$N$2),ProjDoglegDeg(D13,E13,G13,H13)/ABS($P$2-$N$2)*30,"")</f>
        <v/>
      </c>
      <c r="K13" s="607" t="str">
        <f t="shared" si="5"/>
        <v/>
      </c>
      <c r="L13" s="607" t="str">
        <f t="shared" si="6"/>
        <v/>
      </c>
      <c r="M13" s="607" t="str">
        <f t="shared" si="13"/>
        <v/>
      </c>
      <c r="N13" s="607" t="str">
        <f t="shared" si="14"/>
        <v/>
      </c>
      <c r="O13" s="607" t="str">
        <f t="shared" si="15"/>
        <v/>
      </c>
      <c r="P13" s="607" t="str">
        <f t="shared" si="16"/>
        <v/>
      </c>
      <c r="Q13" s="607" t="str">
        <f t="shared" si="7"/>
        <v/>
      </c>
      <c r="R13" s="607" t="str">
        <f t="shared" si="8"/>
        <v/>
      </c>
      <c r="S13" s="607" t="str">
        <f t="shared" si="9"/>
        <v/>
      </c>
      <c r="T13" s="607" t="str">
        <f t="shared" si="10"/>
        <v/>
      </c>
      <c r="U13" s="607" t="str">
        <f t="shared" si="11"/>
        <v/>
      </c>
      <c r="V13" s="607" t="str">
        <f t="shared" si="12"/>
        <v/>
      </c>
      <c r="W13" s="567"/>
    </row>
    <row r="14" spans="1:23" x14ac:dyDescent="0.3">
      <c r="B14" s="567"/>
      <c r="C14" s="607" t="str">
        <f t="shared" si="2"/>
        <v/>
      </c>
      <c r="D14" s="567"/>
      <c r="E14" s="567"/>
      <c r="F14" s="607" t="str">
        <f t="shared" si="3"/>
        <v/>
      </c>
      <c r="G14" s="567"/>
      <c r="H14" s="567"/>
      <c r="I14" s="607" t="str">
        <f t="shared" si="4"/>
        <v/>
      </c>
      <c r="J14" s="607" t="str">
        <f>IF(AND(ISNUMBER(D14),ISNUMBER(E14),ISNUMBER(G14),ISNUMBER(H14),ISNUMBER($P$2),ISNUMBER($N$2),$P$2&lt;&gt;$N$2),ProjDoglegDeg(D14,E14,G14,H14)/ABS($P$2-$N$2)*30,"")</f>
        <v/>
      </c>
      <c r="K14" s="607" t="str">
        <f t="shared" si="5"/>
        <v/>
      </c>
      <c r="L14" s="607" t="str">
        <f t="shared" si="6"/>
        <v/>
      </c>
      <c r="M14" s="607" t="str">
        <f t="shared" si="13"/>
        <v/>
      </c>
      <c r="N14" s="607" t="str">
        <f t="shared" si="14"/>
        <v/>
      </c>
      <c r="O14" s="607" t="str">
        <f t="shared" si="15"/>
        <v/>
      </c>
      <c r="P14" s="607" t="str">
        <f t="shared" si="16"/>
        <v/>
      </c>
      <c r="Q14" s="607" t="str">
        <f t="shared" si="7"/>
        <v/>
      </c>
      <c r="R14" s="607" t="str">
        <f t="shared" si="8"/>
        <v/>
      </c>
      <c r="S14" s="607" t="str">
        <f t="shared" si="9"/>
        <v/>
      </c>
      <c r="T14" s="607" t="str">
        <f t="shared" si="10"/>
        <v/>
      </c>
      <c r="U14" s="607" t="str">
        <f t="shared" si="11"/>
        <v/>
      </c>
      <c r="V14" s="607" t="str">
        <f t="shared" si="12"/>
        <v/>
      </c>
      <c r="W14" s="567"/>
    </row>
    <row r="15" spans="1:23" x14ac:dyDescent="0.3">
      <c r="B15" s="567"/>
      <c r="C15" s="607" t="str">
        <f t="shared" si="2"/>
        <v/>
      </c>
      <c r="D15" s="567"/>
      <c r="E15" s="567"/>
      <c r="F15" s="607" t="str">
        <f t="shared" si="3"/>
        <v/>
      </c>
      <c r="G15" s="567"/>
      <c r="H15" s="567"/>
      <c r="I15" s="607" t="str">
        <f t="shared" si="4"/>
        <v/>
      </c>
      <c r="J15" s="607" t="str">
        <f>IF(AND(ISNUMBER(D15),ISNUMBER(E15),ISNUMBER(G15),ISNUMBER(H15),ISNUMBER($P$2),ISNUMBER($N$2),$P$2&lt;&gt;$N$2),ProjDoglegDeg(D15,E15,G15,H15)/ABS($P$2-$N$2)*30,"")</f>
        <v/>
      </c>
      <c r="K15" s="607" t="str">
        <f t="shared" si="5"/>
        <v/>
      </c>
      <c r="L15" s="607" t="str">
        <f t="shared" si="6"/>
        <v/>
      </c>
      <c r="M15" s="607" t="str">
        <f t="shared" si="13"/>
        <v/>
      </c>
      <c r="N15" s="607" t="str">
        <f t="shared" si="14"/>
        <v/>
      </c>
      <c r="O15" s="607" t="str">
        <f t="shared" si="15"/>
        <v/>
      </c>
      <c r="P15" s="607" t="str">
        <f t="shared" si="16"/>
        <v/>
      </c>
      <c r="Q15" s="607" t="str">
        <f t="shared" si="7"/>
        <v/>
      </c>
      <c r="R15" s="607" t="str">
        <f t="shared" si="8"/>
        <v/>
      </c>
      <c r="S15" s="607" t="str">
        <f t="shared" si="9"/>
        <v/>
      </c>
      <c r="T15" s="607" t="str">
        <f t="shared" si="10"/>
        <v/>
      </c>
      <c r="U15" s="607" t="str">
        <f t="shared" si="11"/>
        <v/>
      </c>
      <c r="V15" s="607" t="str">
        <f t="shared" si="12"/>
        <v/>
      </c>
      <c r="W15" s="567"/>
    </row>
    <row r="16" spans="1:23" x14ac:dyDescent="0.3">
      <c r="B16" s="567"/>
      <c r="C16" s="607" t="str">
        <f t="shared" si="2"/>
        <v/>
      </c>
      <c r="D16" s="567"/>
      <c r="E16" s="567"/>
      <c r="F16" s="607" t="str">
        <f t="shared" si="3"/>
        <v/>
      </c>
      <c r="G16" s="567"/>
      <c r="H16" s="567"/>
      <c r="I16" s="607" t="str">
        <f t="shared" si="4"/>
        <v/>
      </c>
      <c r="J16" s="607" t="str">
        <f>IF(AND(ISNUMBER(D16),ISNUMBER(E16),ISNUMBER(G16),ISNUMBER(H16),ISNUMBER($P$2),ISNUMBER($N$2),$P$2&lt;&gt;$N$2),ProjDoglegDeg(D16,E16,G16,H16)/ABS($P$2-$N$2)*30,"")</f>
        <v/>
      </c>
      <c r="K16" s="607" t="str">
        <f t="shared" si="5"/>
        <v/>
      </c>
      <c r="L16" s="607" t="str">
        <f t="shared" si="6"/>
        <v/>
      </c>
      <c r="M16" s="607" t="str">
        <f t="shared" si="13"/>
        <v/>
      </c>
      <c r="N16" s="607" t="str">
        <f t="shared" si="14"/>
        <v/>
      </c>
      <c r="O16" s="607" t="str">
        <f t="shared" si="15"/>
        <v/>
      </c>
      <c r="P16" s="607" t="str">
        <f t="shared" si="16"/>
        <v/>
      </c>
      <c r="Q16" s="607" t="str">
        <f t="shared" si="7"/>
        <v/>
      </c>
      <c r="R16" s="607" t="str">
        <f t="shared" si="8"/>
        <v/>
      </c>
      <c r="S16" s="607" t="str">
        <f t="shared" si="9"/>
        <v/>
      </c>
      <c r="T16" s="607" t="str">
        <f t="shared" si="10"/>
        <v/>
      </c>
      <c r="U16" s="607" t="str">
        <f t="shared" si="11"/>
        <v/>
      </c>
      <c r="V16" s="607" t="str">
        <f t="shared" si="12"/>
        <v/>
      </c>
      <c r="W16" s="567"/>
    </row>
    <row r="17" spans="2:23" x14ac:dyDescent="0.3">
      <c r="B17" s="567"/>
      <c r="C17" s="607" t="str">
        <f t="shared" si="2"/>
        <v/>
      </c>
      <c r="D17" s="567"/>
      <c r="E17" s="567"/>
      <c r="F17" s="607" t="str">
        <f t="shared" si="3"/>
        <v/>
      </c>
      <c r="G17" s="567"/>
      <c r="H17" s="567"/>
      <c r="I17" s="607" t="str">
        <f t="shared" si="4"/>
        <v/>
      </c>
      <c r="J17" s="607" t="str">
        <f>IF(AND(ISNUMBER(D17),ISNUMBER(E17),ISNUMBER(G17),ISNUMBER(H17),ISNUMBER($P$2),ISNUMBER($N$2),$P$2&lt;&gt;$N$2),ProjDoglegDeg(D17,E17,G17,H17)/ABS($P$2-$N$2)*30,"")</f>
        <v/>
      </c>
      <c r="K17" s="607" t="str">
        <f t="shared" si="5"/>
        <v/>
      </c>
      <c r="L17" s="607" t="str">
        <f t="shared" si="6"/>
        <v/>
      </c>
      <c r="M17" s="607" t="str">
        <f t="shared" si="13"/>
        <v/>
      </c>
      <c r="N17" s="607" t="str">
        <f t="shared" si="14"/>
        <v/>
      </c>
      <c r="O17" s="607" t="str">
        <f t="shared" si="15"/>
        <v/>
      </c>
      <c r="P17" s="607" t="str">
        <f t="shared" si="16"/>
        <v/>
      </c>
      <c r="Q17" s="607" t="str">
        <f t="shared" si="7"/>
        <v/>
      </c>
      <c r="R17" s="607" t="str">
        <f t="shared" si="8"/>
        <v/>
      </c>
      <c r="S17" s="607" t="str">
        <f t="shared" si="9"/>
        <v/>
      </c>
      <c r="T17" s="607" t="str">
        <f t="shared" si="10"/>
        <v/>
      </c>
      <c r="U17" s="607" t="str">
        <f t="shared" si="11"/>
        <v/>
      </c>
      <c r="V17" s="607" t="str">
        <f t="shared" si="12"/>
        <v/>
      </c>
      <c r="W17" s="567"/>
    </row>
    <row r="18" spans="2:23" x14ac:dyDescent="0.3">
      <c r="B18" s="567"/>
      <c r="C18" s="607" t="str">
        <f t="shared" si="2"/>
        <v/>
      </c>
      <c r="D18" s="567"/>
      <c r="E18" s="567"/>
      <c r="F18" s="607" t="str">
        <f t="shared" si="3"/>
        <v/>
      </c>
      <c r="G18" s="567"/>
      <c r="H18" s="567"/>
      <c r="I18" s="607" t="str">
        <f t="shared" si="4"/>
        <v/>
      </c>
      <c r="J18" s="607" t="str">
        <f>IF(AND(ISNUMBER(D18),ISNUMBER(E18),ISNUMBER(G18),ISNUMBER(H18),ISNUMBER($P$2),ISNUMBER($N$2),$P$2&lt;&gt;$N$2),ProjDoglegDeg(D18,E18,G18,H18)/ABS($P$2-$N$2)*30,"")</f>
        <v/>
      </c>
      <c r="K18" s="607" t="str">
        <f t="shared" si="5"/>
        <v/>
      </c>
      <c r="L18" s="607" t="str">
        <f t="shared" si="6"/>
        <v/>
      </c>
      <c r="M18" s="607" t="str">
        <f t="shared" si="13"/>
        <v/>
      </c>
      <c r="N18" s="607" t="str">
        <f t="shared" si="14"/>
        <v/>
      </c>
      <c r="O18" s="607" t="str">
        <f t="shared" si="15"/>
        <v/>
      </c>
      <c r="P18" s="607" t="str">
        <f t="shared" si="16"/>
        <v/>
      </c>
      <c r="Q18" s="607" t="str">
        <f t="shared" si="7"/>
        <v/>
      </c>
      <c r="R18" s="607" t="str">
        <f t="shared" si="8"/>
        <v/>
      </c>
      <c r="S18" s="607" t="str">
        <f t="shared" si="9"/>
        <v/>
      </c>
      <c r="T18" s="607" t="str">
        <f t="shared" si="10"/>
        <v/>
      </c>
      <c r="U18" s="607" t="str">
        <f t="shared" si="11"/>
        <v/>
      </c>
      <c r="V18" s="607" t="str">
        <f t="shared" si="12"/>
        <v/>
      </c>
      <c r="W18" s="567"/>
    </row>
    <row r="19" spans="2:23" x14ac:dyDescent="0.3">
      <c r="B19" s="567"/>
      <c r="C19" s="607" t="str">
        <f t="shared" si="2"/>
        <v/>
      </c>
      <c r="D19" s="567"/>
      <c r="E19" s="567"/>
      <c r="F19" s="607" t="str">
        <f t="shared" si="3"/>
        <v/>
      </c>
      <c r="G19" s="567"/>
      <c r="H19" s="567"/>
      <c r="I19" s="607" t="str">
        <f t="shared" si="4"/>
        <v/>
      </c>
      <c r="J19" s="607" t="str">
        <f>IF(AND(ISNUMBER(D19),ISNUMBER(E19),ISNUMBER(G19),ISNUMBER(H19),ISNUMBER($P$2),ISNUMBER($N$2),$P$2&lt;&gt;$N$2),ProjDoglegDeg(D19,E19,G19,H19)/ABS($P$2-$N$2)*30,"")</f>
        <v/>
      </c>
      <c r="K19" s="607" t="str">
        <f t="shared" si="5"/>
        <v/>
      </c>
      <c r="L19" s="607" t="str">
        <f t="shared" si="6"/>
        <v/>
      </c>
      <c r="M19" s="607" t="str">
        <f t="shared" si="13"/>
        <v/>
      </c>
      <c r="N19" s="607" t="str">
        <f t="shared" si="14"/>
        <v/>
      </c>
      <c r="O19" s="607" t="str">
        <f t="shared" si="15"/>
        <v/>
      </c>
      <c r="P19" s="607" t="str">
        <f t="shared" si="16"/>
        <v/>
      </c>
      <c r="Q19" s="607" t="str">
        <f t="shared" si="7"/>
        <v/>
      </c>
      <c r="R19" s="607" t="str">
        <f t="shared" si="8"/>
        <v/>
      </c>
      <c r="S19" s="607" t="str">
        <f t="shared" si="9"/>
        <v/>
      </c>
      <c r="T19" s="607" t="str">
        <f t="shared" si="10"/>
        <v/>
      </c>
      <c r="U19" s="607" t="str">
        <f t="shared" si="11"/>
        <v/>
      </c>
      <c r="V19" s="607" t="str">
        <f t="shared" si="12"/>
        <v/>
      </c>
      <c r="W19" s="567"/>
    </row>
    <row r="20" spans="2:23" x14ac:dyDescent="0.3">
      <c r="B20" s="567"/>
      <c r="C20" s="607" t="str">
        <f t="shared" si="2"/>
        <v/>
      </c>
      <c r="D20" s="567"/>
      <c r="E20" s="567"/>
      <c r="F20" s="607" t="str">
        <f t="shared" si="3"/>
        <v/>
      </c>
      <c r="G20" s="567"/>
      <c r="H20" s="567"/>
      <c r="I20" s="607" t="str">
        <f t="shared" si="4"/>
        <v/>
      </c>
      <c r="J20" s="607" t="str">
        <f>IF(AND(ISNUMBER(D20),ISNUMBER(E20),ISNUMBER(G20),ISNUMBER(H20),ISNUMBER($P$2),ISNUMBER($N$2),$P$2&lt;&gt;$N$2),ProjDoglegDeg(D20,E20,G20,H20)/ABS($P$2-$N$2)*30,"")</f>
        <v/>
      </c>
      <c r="K20" s="607" t="str">
        <f t="shared" si="5"/>
        <v/>
      </c>
      <c r="L20" s="607" t="str">
        <f t="shared" si="6"/>
        <v/>
      </c>
      <c r="M20" s="607" t="str">
        <f t="shared" si="13"/>
        <v/>
      </c>
      <c r="N20" s="607" t="str">
        <f t="shared" si="14"/>
        <v/>
      </c>
      <c r="O20" s="607" t="str">
        <f t="shared" si="15"/>
        <v/>
      </c>
      <c r="P20" s="607" t="str">
        <f t="shared" si="16"/>
        <v/>
      </c>
      <c r="Q20" s="607" t="str">
        <f t="shared" si="7"/>
        <v/>
      </c>
      <c r="R20" s="607" t="str">
        <f t="shared" si="8"/>
        <v/>
      </c>
      <c r="S20" s="607" t="str">
        <f t="shared" si="9"/>
        <v/>
      </c>
      <c r="T20" s="607" t="str">
        <f t="shared" si="10"/>
        <v/>
      </c>
      <c r="U20" s="607" t="str">
        <f t="shared" si="11"/>
        <v/>
      </c>
      <c r="V20" s="607" t="str">
        <f t="shared" si="12"/>
        <v/>
      </c>
      <c r="W20" s="567"/>
    </row>
    <row r="21" spans="2:23" x14ac:dyDescent="0.3">
      <c r="B21" s="567"/>
      <c r="C21" s="607" t="str">
        <f t="shared" si="2"/>
        <v/>
      </c>
      <c r="D21" s="567"/>
      <c r="E21" s="567"/>
      <c r="F21" s="607" t="str">
        <f t="shared" si="3"/>
        <v/>
      </c>
      <c r="G21" s="567"/>
      <c r="H21" s="567"/>
      <c r="I21" s="607" t="str">
        <f t="shared" si="4"/>
        <v/>
      </c>
      <c r="J21" s="607" t="str">
        <f>IF(AND(ISNUMBER(D21),ISNUMBER(E21),ISNUMBER(G21),ISNUMBER(H21),ISNUMBER($P$2),ISNUMBER($N$2),$P$2&lt;&gt;$N$2),ProjDoglegDeg(D21,E21,G21,H21)/ABS($P$2-$N$2)*30,"")</f>
        <v/>
      </c>
      <c r="K21" s="607" t="str">
        <f t="shared" si="5"/>
        <v/>
      </c>
      <c r="L21" s="607" t="str">
        <f t="shared" si="6"/>
        <v/>
      </c>
      <c r="M21" s="607" t="str">
        <f t="shared" si="13"/>
        <v/>
      </c>
      <c r="N21" s="607" t="str">
        <f t="shared" si="14"/>
        <v/>
      </c>
      <c r="O21" s="607" t="str">
        <f t="shared" si="15"/>
        <v/>
      </c>
      <c r="P21" s="607" t="str">
        <f t="shared" si="16"/>
        <v/>
      </c>
      <c r="Q21" s="607" t="str">
        <f t="shared" si="7"/>
        <v/>
      </c>
      <c r="R21" s="607" t="str">
        <f t="shared" si="8"/>
        <v/>
      </c>
      <c r="S21" s="607" t="str">
        <f t="shared" si="9"/>
        <v/>
      </c>
      <c r="T21" s="607" t="str">
        <f t="shared" si="10"/>
        <v/>
      </c>
      <c r="U21" s="607" t="str">
        <f t="shared" si="11"/>
        <v/>
      </c>
      <c r="V21" s="607" t="str">
        <f t="shared" si="12"/>
        <v/>
      </c>
      <c r="W21" s="567"/>
    </row>
    <row r="22" spans="2:23" x14ac:dyDescent="0.3">
      <c r="B22" s="567"/>
      <c r="C22" s="607" t="str">
        <f t="shared" si="2"/>
        <v/>
      </c>
      <c r="D22" s="567"/>
      <c r="E22" s="567"/>
      <c r="F22" s="607" t="str">
        <f t="shared" si="3"/>
        <v/>
      </c>
      <c r="G22" s="567"/>
      <c r="H22" s="567"/>
      <c r="I22" s="607" t="str">
        <f t="shared" si="4"/>
        <v/>
      </c>
      <c r="J22" s="607" t="str">
        <f>IF(AND(ISNUMBER(D22),ISNUMBER(E22),ISNUMBER(G22),ISNUMBER(H22),ISNUMBER($P$2),ISNUMBER($N$2),$P$2&lt;&gt;$N$2),ProjDoglegDeg(D22,E22,G22,H22)/ABS($P$2-$N$2)*30,"")</f>
        <v/>
      </c>
      <c r="K22" s="607" t="str">
        <f t="shared" si="5"/>
        <v/>
      </c>
      <c r="L22" s="607" t="str">
        <f t="shared" si="6"/>
        <v/>
      </c>
      <c r="M22" s="607" t="str">
        <f t="shared" si="13"/>
        <v/>
      </c>
      <c r="N22" s="607" t="str">
        <f t="shared" si="14"/>
        <v/>
      </c>
      <c r="O22" s="607" t="str">
        <f t="shared" si="15"/>
        <v/>
      </c>
      <c r="P22" s="607" t="str">
        <f t="shared" si="16"/>
        <v/>
      </c>
      <c r="Q22" s="607" t="str">
        <f t="shared" si="7"/>
        <v/>
      </c>
      <c r="R22" s="607" t="str">
        <f t="shared" si="8"/>
        <v/>
      </c>
      <c r="S22" s="607" t="str">
        <f t="shared" si="9"/>
        <v/>
      </c>
      <c r="T22" s="607" t="str">
        <f t="shared" si="10"/>
        <v/>
      </c>
      <c r="U22" s="607" t="str">
        <f t="shared" si="11"/>
        <v/>
      </c>
      <c r="V22" s="607" t="str">
        <f t="shared" si="12"/>
        <v/>
      </c>
      <c r="W22" s="567"/>
    </row>
    <row r="23" spans="2:23" x14ac:dyDescent="0.3">
      <c r="B23" s="567"/>
      <c r="C23" s="607" t="str">
        <f t="shared" si="2"/>
        <v/>
      </c>
      <c r="D23" s="567"/>
      <c r="E23" s="567"/>
      <c r="F23" s="607" t="str">
        <f t="shared" si="3"/>
        <v/>
      </c>
      <c r="G23" s="567"/>
      <c r="H23" s="567"/>
      <c r="I23" s="607" t="str">
        <f t="shared" si="4"/>
        <v/>
      </c>
      <c r="J23" s="607" t="str">
        <f>IF(AND(ISNUMBER(D23),ISNUMBER(E23),ISNUMBER(G23),ISNUMBER(H23),ISNUMBER($P$2),ISNUMBER($N$2),$P$2&lt;&gt;$N$2),ProjDoglegDeg(D23,E23,G23,H23)/ABS($P$2-$N$2)*30,"")</f>
        <v/>
      </c>
      <c r="K23" s="607" t="str">
        <f t="shared" si="5"/>
        <v/>
      </c>
      <c r="L23" s="607" t="str">
        <f t="shared" si="6"/>
        <v/>
      </c>
      <c r="M23" s="607" t="str">
        <f t="shared" si="13"/>
        <v/>
      </c>
      <c r="N23" s="607" t="str">
        <f t="shared" si="14"/>
        <v/>
      </c>
      <c r="O23" s="607" t="str">
        <f t="shared" si="15"/>
        <v/>
      </c>
      <c r="P23" s="607" t="str">
        <f t="shared" si="16"/>
        <v/>
      </c>
      <c r="Q23" s="607" t="str">
        <f t="shared" si="7"/>
        <v/>
      </c>
      <c r="R23" s="607" t="str">
        <f t="shared" si="8"/>
        <v/>
      </c>
      <c r="S23" s="607" t="str">
        <f t="shared" si="9"/>
        <v/>
      </c>
      <c r="T23" s="607" t="str">
        <f t="shared" si="10"/>
        <v/>
      </c>
      <c r="U23" s="607" t="str">
        <f t="shared" si="11"/>
        <v/>
      </c>
      <c r="V23" s="607" t="str">
        <f t="shared" si="12"/>
        <v/>
      </c>
      <c r="W23" s="567"/>
    </row>
    <row r="24" spans="2:23" x14ac:dyDescent="0.3">
      <c r="B24" s="567"/>
      <c r="C24" s="607" t="str">
        <f t="shared" si="2"/>
        <v/>
      </c>
      <c r="D24" s="567"/>
      <c r="E24" s="567"/>
      <c r="F24" s="607" t="str">
        <f t="shared" si="3"/>
        <v/>
      </c>
      <c r="G24" s="567"/>
      <c r="H24" s="567"/>
      <c r="I24" s="607" t="str">
        <f t="shared" si="4"/>
        <v/>
      </c>
      <c r="J24" s="607" t="str">
        <f>IF(AND(ISNUMBER(D24),ISNUMBER(E24),ISNUMBER(G24),ISNUMBER(H24),ISNUMBER($P$2),ISNUMBER($N$2),$P$2&lt;&gt;$N$2),ProjDoglegDeg(D24,E24,G24,H24)/ABS($P$2-$N$2)*30,"")</f>
        <v/>
      </c>
      <c r="K24" s="607" t="str">
        <f t="shared" si="5"/>
        <v/>
      </c>
      <c r="L24" s="607" t="str">
        <f t="shared" si="6"/>
        <v/>
      </c>
      <c r="M24" s="607" t="str">
        <f t="shared" si="13"/>
        <v/>
      </c>
      <c r="N24" s="607" t="str">
        <f t="shared" si="14"/>
        <v/>
      </c>
      <c r="O24" s="607" t="str">
        <f t="shared" si="15"/>
        <v/>
      </c>
      <c r="P24" s="607" t="str">
        <f t="shared" si="16"/>
        <v/>
      </c>
      <c r="Q24" s="607" t="str">
        <f t="shared" si="7"/>
        <v/>
      </c>
      <c r="R24" s="607" t="str">
        <f t="shared" si="8"/>
        <v/>
      </c>
      <c r="S24" s="607" t="str">
        <f t="shared" si="9"/>
        <v/>
      </c>
      <c r="T24" s="607" t="str">
        <f t="shared" si="10"/>
        <v/>
      </c>
      <c r="U24" s="607" t="str">
        <f t="shared" si="11"/>
        <v/>
      </c>
      <c r="V24" s="607" t="str">
        <f t="shared" si="12"/>
        <v/>
      </c>
      <c r="W24" s="567"/>
    </row>
    <row r="25" spans="2:23" x14ac:dyDescent="0.3">
      <c r="B25" s="567"/>
      <c r="C25" s="607" t="str">
        <f t="shared" si="2"/>
        <v/>
      </c>
      <c r="D25" s="567"/>
      <c r="E25" s="567"/>
      <c r="F25" s="607" t="str">
        <f t="shared" si="3"/>
        <v/>
      </c>
      <c r="G25" s="567"/>
      <c r="H25" s="567"/>
      <c r="I25" s="607" t="str">
        <f t="shared" si="4"/>
        <v/>
      </c>
      <c r="J25" s="607" t="str">
        <f>IF(AND(ISNUMBER(D25),ISNUMBER(E25),ISNUMBER(G25),ISNUMBER(H25),ISNUMBER($P$2),ISNUMBER($N$2),$P$2&lt;&gt;$N$2),ProjDoglegDeg(D25,E25,G25,H25)/ABS($P$2-$N$2)*30,"")</f>
        <v/>
      </c>
      <c r="K25" s="607" t="str">
        <f t="shared" si="5"/>
        <v/>
      </c>
      <c r="L25" s="607" t="str">
        <f t="shared" si="6"/>
        <v/>
      </c>
      <c r="M25" s="607" t="str">
        <f t="shared" si="13"/>
        <v/>
      </c>
      <c r="N25" s="607" t="str">
        <f t="shared" si="14"/>
        <v/>
      </c>
      <c r="O25" s="607" t="str">
        <f t="shared" si="15"/>
        <v/>
      </c>
      <c r="P25" s="607" t="str">
        <f t="shared" si="16"/>
        <v/>
      </c>
      <c r="Q25" s="607" t="str">
        <f t="shared" si="7"/>
        <v/>
      </c>
      <c r="R25" s="607" t="str">
        <f t="shared" si="8"/>
        <v/>
      </c>
      <c r="S25" s="607" t="str">
        <f t="shared" si="9"/>
        <v/>
      </c>
      <c r="T25" s="607" t="str">
        <f t="shared" si="10"/>
        <v/>
      </c>
      <c r="U25" s="607" t="str">
        <f t="shared" si="11"/>
        <v/>
      </c>
      <c r="V25" s="607" t="str">
        <f t="shared" si="12"/>
        <v/>
      </c>
      <c r="W25" s="567"/>
    </row>
    <row r="26" spans="2:23" x14ac:dyDescent="0.3">
      <c r="B26" s="567"/>
      <c r="C26" s="607" t="str">
        <f t="shared" si="2"/>
        <v/>
      </c>
      <c r="D26" s="567"/>
      <c r="E26" s="567"/>
      <c r="F26" s="607" t="str">
        <f t="shared" si="3"/>
        <v/>
      </c>
      <c r="G26" s="567"/>
      <c r="H26" s="567"/>
      <c r="I26" s="607" t="str">
        <f t="shared" si="4"/>
        <v/>
      </c>
      <c r="J26" s="607" t="str">
        <f>IF(AND(ISNUMBER(D26),ISNUMBER(E26),ISNUMBER(G26),ISNUMBER(H26),ISNUMBER($P$2),ISNUMBER($N$2),$P$2&lt;&gt;$N$2),ProjDoglegDeg(D26,E26,G26,H26)/ABS($P$2-$N$2)*30,"")</f>
        <v/>
      </c>
      <c r="K26" s="607" t="str">
        <f t="shared" si="5"/>
        <v/>
      </c>
      <c r="L26" s="607" t="str">
        <f t="shared" si="6"/>
        <v/>
      </c>
      <c r="M26" s="607" t="str">
        <f t="shared" si="13"/>
        <v/>
      </c>
      <c r="N26" s="607" t="str">
        <f t="shared" si="14"/>
        <v/>
      </c>
      <c r="O26" s="607" t="str">
        <f t="shared" si="15"/>
        <v/>
      </c>
      <c r="P26" s="607" t="str">
        <f t="shared" si="16"/>
        <v/>
      </c>
      <c r="Q26" s="607" t="str">
        <f t="shared" si="7"/>
        <v/>
      </c>
      <c r="R26" s="607" t="str">
        <f t="shared" si="8"/>
        <v/>
      </c>
      <c r="S26" s="607" t="str">
        <f t="shared" si="9"/>
        <v/>
      </c>
      <c r="T26" s="607" t="str">
        <f t="shared" si="10"/>
        <v/>
      </c>
      <c r="U26" s="607" t="str">
        <f t="shared" si="11"/>
        <v/>
      </c>
      <c r="V26" s="607" t="str">
        <f t="shared" si="12"/>
        <v/>
      </c>
      <c r="W26" s="567"/>
    </row>
    <row r="27" spans="2:23" x14ac:dyDescent="0.3">
      <c r="B27" s="567"/>
      <c r="C27" s="607" t="str">
        <f t="shared" si="2"/>
        <v/>
      </c>
      <c r="D27" s="567"/>
      <c r="E27" s="567"/>
      <c r="F27" s="607" t="str">
        <f t="shared" si="3"/>
        <v/>
      </c>
      <c r="G27" s="567"/>
      <c r="H27" s="567"/>
      <c r="I27" s="607" t="str">
        <f t="shared" si="4"/>
        <v/>
      </c>
      <c r="J27" s="607" t="str">
        <f>IF(AND(ISNUMBER(D27),ISNUMBER(E27),ISNUMBER(G27),ISNUMBER(H27),ISNUMBER($P$2),ISNUMBER($N$2),$P$2&lt;&gt;$N$2),ProjDoglegDeg(D27,E27,G27,H27)/ABS($P$2-$N$2)*30,"")</f>
        <v/>
      </c>
      <c r="K27" s="607" t="str">
        <f t="shared" si="5"/>
        <v/>
      </c>
      <c r="L27" s="607" t="str">
        <f t="shared" si="6"/>
        <v/>
      </c>
      <c r="M27" s="607" t="str">
        <f t="shared" si="13"/>
        <v/>
      </c>
      <c r="N27" s="607" t="str">
        <f t="shared" si="14"/>
        <v/>
      </c>
      <c r="O27" s="607" t="str">
        <f t="shared" si="15"/>
        <v/>
      </c>
      <c r="P27" s="607" t="str">
        <f t="shared" si="16"/>
        <v/>
      </c>
      <c r="Q27" s="607" t="str">
        <f t="shared" si="7"/>
        <v/>
      </c>
      <c r="R27" s="607" t="str">
        <f t="shared" si="8"/>
        <v/>
      </c>
      <c r="S27" s="607" t="str">
        <f t="shared" si="9"/>
        <v/>
      </c>
      <c r="T27" s="607" t="str">
        <f t="shared" si="10"/>
        <v/>
      </c>
      <c r="U27" s="607" t="str">
        <f t="shared" si="11"/>
        <v/>
      </c>
      <c r="V27" s="607" t="str">
        <f t="shared" si="12"/>
        <v/>
      </c>
      <c r="W27" s="567"/>
    </row>
    <row r="28" spans="2:23" x14ac:dyDescent="0.3">
      <c r="B28" s="567"/>
      <c r="C28" s="607" t="str">
        <f t="shared" si="2"/>
        <v/>
      </c>
      <c r="D28" s="567"/>
      <c r="E28" s="567"/>
      <c r="F28" s="607" t="str">
        <f t="shared" si="3"/>
        <v/>
      </c>
      <c r="G28" s="567"/>
      <c r="H28" s="567"/>
      <c r="I28" s="607" t="str">
        <f t="shared" si="4"/>
        <v/>
      </c>
      <c r="J28" s="607" t="str">
        <f>IF(AND(ISNUMBER(D28),ISNUMBER(E28),ISNUMBER(G28),ISNUMBER(H28),ISNUMBER($P$2),ISNUMBER($N$2),$P$2&lt;&gt;$N$2),ProjDoglegDeg(D28,E28,G28,H28)/ABS($P$2-$N$2)*30,"")</f>
        <v/>
      </c>
      <c r="K28" s="607" t="str">
        <f t="shared" si="5"/>
        <v/>
      </c>
      <c r="L28" s="607" t="str">
        <f t="shared" si="6"/>
        <v/>
      </c>
      <c r="M28" s="607" t="str">
        <f t="shared" si="13"/>
        <v/>
      </c>
      <c r="N28" s="607" t="str">
        <f t="shared" si="14"/>
        <v/>
      </c>
      <c r="O28" s="607" t="str">
        <f t="shared" si="15"/>
        <v/>
      </c>
      <c r="P28" s="607" t="str">
        <f t="shared" si="16"/>
        <v/>
      </c>
      <c r="Q28" s="607" t="str">
        <f t="shared" si="7"/>
        <v/>
      </c>
      <c r="R28" s="607" t="str">
        <f t="shared" si="8"/>
        <v/>
      </c>
      <c r="S28" s="607" t="str">
        <f t="shared" si="9"/>
        <v/>
      </c>
      <c r="T28" s="607" t="str">
        <f t="shared" si="10"/>
        <v/>
      </c>
      <c r="U28" s="607" t="str">
        <f t="shared" si="11"/>
        <v/>
      </c>
      <c r="V28" s="607" t="str">
        <f t="shared" si="12"/>
        <v/>
      </c>
      <c r="W28" s="567"/>
    </row>
    <row r="29" spans="2:23" x14ac:dyDescent="0.3">
      <c r="B29" s="567"/>
      <c r="C29" s="607" t="str">
        <f t="shared" si="2"/>
        <v/>
      </c>
      <c r="D29" s="567"/>
      <c r="E29" s="567"/>
      <c r="F29" s="607" t="str">
        <f t="shared" si="3"/>
        <v/>
      </c>
      <c r="G29" s="567"/>
      <c r="H29" s="567"/>
      <c r="I29" s="607" t="str">
        <f t="shared" si="4"/>
        <v/>
      </c>
      <c r="J29" s="607" t="str">
        <f>IF(AND(ISNUMBER(D29),ISNUMBER(E29),ISNUMBER(G29),ISNUMBER(H29),ISNUMBER($P$2),ISNUMBER($N$2),$P$2&lt;&gt;$N$2),ProjDoglegDeg(D29,E29,G29,H29)/ABS($P$2-$N$2)*30,"")</f>
        <v/>
      </c>
      <c r="K29" s="607" t="str">
        <f t="shared" si="5"/>
        <v/>
      </c>
      <c r="L29" s="607" t="str">
        <f t="shared" si="6"/>
        <v/>
      </c>
      <c r="M29" s="607" t="str">
        <f t="shared" si="13"/>
        <v/>
      </c>
      <c r="N29" s="607" t="str">
        <f t="shared" si="14"/>
        <v/>
      </c>
      <c r="O29" s="607" t="str">
        <f t="shared" si="15"/>
        <v/>
      </c>
      <c r="P29" s="607" t="str">
        <f t="shared" si="16"/>
        <v/>
      </c>
      <c r="Q29" s="607" t="str">
        <f t="shared" si="7"/>
        <v/>
      </c>
      <c r="R29" s="607" t="str">
        <f t="shared" si="8"/>
        <v/>
      </c>
      <c r="S29" s="607" t="str">
        <f t="shared" si="9"/>
        <v/>
      </c>
      <c r="T29" s="607" t="str">
        <f t="shared" si="10"/>
        <v/>
      </c>
      <c r="U29" s="607" t="str">
        <f t="shared" si="11"/>
        <v/>
      </c>
      <c r="V29" s="607" t="str">
        <f t="shared" si="12"/>
        <v/>
      </c>
      <c r="W29" s="567"/>
    </row>
    <row r="30" spans="2:23" x14ac:dyDescent="0.3">
      <c r="B30" s="567"/>
      <c r="C30" s="607" t="str">
        <f t="shared" si="2"/>
        <v/>
      </c>
      <c r="D30" s="567"/>
      <c r="E30" s="567"/>
      <c r="F30" s="607" t="str">
        <f t="shared" si="3"/>
        <v/>
      </c>
      <c r="G30" s="567"/>
      <c r="H30" s="567"/>
      <c r="I30" s="607" t="str">
        <f t="shared" si="4"/>
        <v/>
      </c>
      <c r="J30" s="607" t="str">
        <f>IF(AND(ISNUMBER(D30),ISNUMBER(E30),ISNUMBER(G30),ISNUMBER(H30),ISNUMBER($P$2),ISNUMBER($N$2),$P$2&lt;&gt;$N$2),ProjDoglegDeg(D30,E30,G30,H30)/ABS($P$2-$N$2)*30,"")</f>
        <v/>
      </c>
      <c r="K30" s="607" t="str">
        <f t="shared" si="5"/>
        <v/>
      </c>
      <c r="L30" s="607" t="str">
        <f t="shared" si="6"/>
        <v/>
      </c>
      <c r="M30" s="607" t="str">
        <f t="shared" si="13"/>
        <v/>
      </c>
      <c r="N30" s="607" t="str">
        <f t="shared" si="14"/>
        <v/>
      </c>
      <c r="O30" s="607" t="str">
        <f t="shared" si="15"/>
        <v/>
      </c>
      <c r="P30" s="607" t="str">
        <f t="shared" si="16"/>
        <v/>
      </c>
      <c r="Q30" s="607" t="str">
        <f t="shared" si="7"/>
        <v/>
      </c>
      <c r="R30" s="607" t="str">
        <f t="shared" si="8"/>
        <v/>
      </c>
      <c r="S30" s="607" t="str">
        <f t="shared" si="9"/>
        <v/>
      </c>
      <c r="T30" s="607" t="str">
        <f t="shared" si="10"/>
        <v/>
      </c>
      <c r="U30" s="607" t="str">
        <f t="shared" si="11"/>
        <v/>
      </c>
      <c r="V30" s="607" t="str">
        <f t="shared" si="12"/>
        <v/>
      </c>
      <c r="W30" s="567"/>
    </row>
    <row r="31" spans="2:23" x14ac:dyDescent="0.3">
      <c r="B31" s="567"/>
      <c r="C31" s="607" t="str">
        <f t="shared" si="2"/>
        <v/>
      </c>
      <c r="D31" s="567"/>
      <c r="E31" s="567"/>
      <c r="F31" s="607" t="str">
        <f t="shared" si="3"/>
        <v/>
      </c>
      <c r="G31" s="567"/>
      <c r="H31" s="567"/>
      <c r="I31" s="607" t="str">
        <f t="shared" si="4"/>
        <v/>
      </c>
      <c r="J31" s="607" t="str">
        <f>IF(AND(ISNUMBER(D31),ISNUMBER(E31),ISNUMBER(G31),ISNUMBER(H31),ISNUMBER($P$2),ISNUMBER($N$2),$P$2&lt;&gt;$N$2),ProjDoglegDeg(D31,E31,G31,H31)/ABS($P$2-$N$2)*30,"")</f>
        <v/>
      </c>
      <c r="K31" s="607" t="str">
        <f t="shared" si="5"/>
        <v/>
      </c>
      <c r="L31" s="607" t="str">
        <f t="shared" si="6"/>
        <v/>
      </c>
      <c r="M31" s="607" t="str">
        <f t="shared" si="13"/>
        <v/>
      </c>
      <c r="N31" s="607" t="str">
        <f t="shared" si="14"/>
        <v/>
      </c>
      <c r="O31" s="607" t="str">
        <f t="shared" si="15"/>
        <v/>
      </c>
      <c r="P31" s="607" t="str">
        <f t="shared" si="16"/>
        <v/>
      </c>
      <c r="Q31" s="607" t="str">
        <f t="shared" si="7"/>
        <v/>
      </c>
      <c r="R31" s="607" t="str">
        <f t="shared" si="8"/>
        <v/>
      </c>
      <c r="S31" s="607" t="str">
        <f t="shared" si="9"/>
        <v/>
      </c>
      <c r="T31" s="607" t="str">
        <f t="shared" si="10"/>
        <v/>
      </c>
      <c r="U31" s="607" t="str">
        <f t="shared" si="11"/>
        <v/>
      </c>
      <c r="V31" s="607" t="str">
        <f t="shared" si="12"/>
        <v/>
      </c>
      <c r="W31" s="567"/>
    </row>
    <row r="32" spans="2:23" x14ac:dyDescent="0.3">
      <c r="B32" s="567"/>
      <c r="C32" s="607" t="str">
        <f t="shared" si="2"/>
        <v/>
      </c>
      <c r="D32" s="567"/>
      <c r="E32" s="567"/>
      <c r="F32" s="607" t="str">
        <f t="shared" si="3"/>
        <v/>
      </c>
      <c r="G32" s="567"/>
      <c r="H32" s="567"/>
      <c r="I32" s="607" t="str">
        <f t="shared" si="4"/>
        <v/>
      </c>
      <c r="J32" s="607" t="str">
        <f>IF(AND(ISNUMBER(D32),ISNUMBER(E32),ISNUMBER(G32),ISNUMBER(H32),ISNUMBER($P$2),ISNUMBER($N$2),$P$2&lt;&gt;$N$2),ProjDoglegDeg(D32,E32,G32,H32)/ABS($P$2-$N$2)*30,"")</f>
        <v/>
      </c>
      <c r="K32" s="607" t="str">
        <f t="shared" si="5"/>
        <v/>
      </c>
      <c r="L32" s="607" t="str">
        <f t="shared" si="6"/>
        <v/>
      </c>
      <c r="M32" s="607" t="str">
        <f t="shared" si="13"/>
        <v/>
      </c>
      <c r="N32" s="607" t="str">
        <f t="shared" si="14"/>
        <v/>
      </c>
      <c r="O32" s="607" t="str">
        <f t="shared" si="15"/>
        <v/>
      </c>
      <c r="P32" s="607" t="str">
        <f t="shared" si="16"/>
        <v/>
      </c>
      <c r="Q32" s="607" t="str">
        <f t="shared" si="7"/>
        <v/>
      </c>
      <c r="R32" s="607" t="str">
        <f t="shared" si="8"/>
        <v/>
      </c>
      <c r="S32" s="607" t="str">
        <f t="shared" si="9"/>
        <v/>
      </c>
      <c r="T32" s="607" t="str">
        <f t="shared" si="10"/>
        <v/>
      </c>
      <c r="U32" s="607" t="str">
        <f t="shared" si="11"/>
        <v/>
      </c>
      <c r="V32" s="607" t="str">
        <f t="shared" si="12"/>
        <v/>
      </c>
      <c r="W32" s="567"/>
    </row>
    <row r="33" spans="2:23" x14ac:dyDescent="0.3">
      <c r="B33" s="567"/>
      <c r="C33" s="607" t="str">
        <f t="shared" si="2"/>
        <v/>
      </c>
      <c r="D33" s="567"/>
      <c r="E33" s="567"/>
      <c r="F33" s="607" t="str">
        <f t="shared" si="3"/>
        <v/>
      </c>
      <c r="G33" s="567"/>
      <c r="H33" s="567"/>
      <c r="I33" s="607" t="str">
        <f t="shared" si="4"/>
        <v/>
      </c>
      <c r="J33" s="607" t="str">
        <f>IF(AND(ISNUMBER(D33),ISNUMBER(E33),ISNUMBER(G33),ISNUMBER(H33),ISNUMBER($P$2),ISNUMBER($N$2),$P$2&lt;&gt;$N$2),ProjDoglegDeg(D33,E33,G33,H33)/ABS($P$2-$N$2)*30,"")</f>
        <v/>
      </c>
      <c r="K33" s="607" t="str">
        <f t="shared" si="5"/>
        <v/>
      </c>
      <c r="L33" s="607" t="str">
        <f t="shared" si="6"/>
        <v/>
      </c>
      <c r="M33" s="607" t="str">
        <f t="shared" si="13"/>
        <v/>
      </c>
      <c r="N33" s="607" t="str">
        <f t="shared" si="14"/>
        <v/>
      </c>
      <c r="O33" s="607" t="str">
        <f t="shared" si="15"/>
        <v/>
      </c>
      <c r="P33" s="607" t="str">
        <f t="shared" si="16"/>
        <v/>
      </c>
      <c r="Q33" s="607" t="str">
        <f t="shared" si="7"/>
        <v/>
      </c>
      <c r="R33" s="607" t="str">
        <f t="shared" si="8"/>
        <v/>
      </c>
      <c r="S33" s="607" t="str">
        <f t="shared" si="9"/>
        <v/>
      </c>
      <c r="T33" s="607" t="str">
        <f t="shared" si="10"/>
        <v/>
      </c>
      <c r="U33" s="607" t="str">
        <f t="shared" si="11"/>
        <v/>
      </c>
      <c r="V33" s="607" t="str">
        <f t="shared" si="12"/>
        <v/>
      </c>
      <c r="W33" s="567"/>
    </row>
    <row r="34" spans="2:23" x14ac:dyDescent="0.3">
      <c r="B34" s="567"/>
      <c r="C34" s="607" t="str">
        <f t="shared" si="2"/>
        <v/>
      </c>
      <c r="D34" s="567"/>
      <c r="E34" s="567"/>
      <c r="F34" s="607" t="str">
        <f t="shared" si="3"/>
        <v/>
      </c>
      <c r="G34" s="567"/>
      <c r="H34" s="567"/>
      <c r="I34" s="607" t="str">
        <f t="shared" si="4"/>
        <v/>
      </c>
      <c r="J34" s="607" t="str">
        <f>IF(AND(ISNUMBER(D34),ISNUMBER(E34),ISNUMBER(G34),ISNUMBER(H34),ISNUMBER($P$2),ISNUMBER($N$2),$P$2&lt;&gt;$N$2),ProjDoglegDeg(D34,E34,G34,H34)/ABS($P$2-$N$2)*30,"")</f>
        <v/>
      </c>
      <c r="K34" s="607" t="str">
        <f t="shared" si="5"/>
        <v/>
      </c>
      <c r="L34" s="607" t="str">
        <f t="shared" si="6"/>
        <v/>
      </c>
      <c r="M34" s="607" t="str">
        <f t="shared" si="13"/>
        <v/>
      </c>
      <c r="N34" s="607" t="str">
        <f t="shared" si="14"/>
        <v/>
      </c>
      <c r="O34" s="607" t="str">
        <f t="shared" si="15"/>
        <v/>
      </c>
      <c r="P34" s="607" t="str">
        <f t="shared" si="16"/>
        <v/>
      </c>
      <c r="Q34" s="607" t="str">
        <f t="shared" si="7"/>
        <v/>
      </c>
      <c r="R34" s="607" t="str">
        <f t="shared" si="8"/>
        <v/>
      </c>
      <c r="S34" s="607" t="str">
        <f t="shared" si="9"/>
        <v/>
      </c>
      <c r="T34" s="607" t="str">
        <f t="shared" si="10"/>
        <v/>
      </c>
      <c r="U34" s="607" t="str">
        <f t="shared" si="11"/>
        <v/>
      </c>
      <c r="V34" s="607" t="str">
        <f t="shared" si="12"/>
        <v/>
      </c>
      <c r="W34" s="567"/>
    </row>
    <row r="35" spans="2:23" x14ac:dyDescent="0.3">
      <c r="B35" s="567"/>
      <c r="C35" s="607" t="str">
        <f t="shared" si="2"/>
        <v/>
      </c>
      <c r="D35" s="567"/>
      <c r="E35" s="567"/>
      <c r="F35" s="607" t="str">
        <f t="shared" si="3"/>
        <v/>
      </c>
      <c r="G35" s="567"/>
      <c r="H35" s="567"/>
      <c r="I35" s="607" t="str">
        <f t="shared" si="4"/>
        <v/>
      </c>
      <c r="J35" s="607" t="str">
        <f>IF(AND(ISNUMBER(D35),ISNUMBER(E35),ISNUMBER(G35),ISNUMBER(H35),ISNUMBER($P$2),ISNUMBER($N$2),$P$2&lt;&gt;$N$2),ProjDoglegDeg(D35,E35,G35,H35)/ABS($P$2-$N$2)*30,"")</f>
        <v/>
      </c>
      <c r="K35" s="607" t="str">
        <f t="shared" si="5"/>
        <v/>
      </c>
      <c r="L35" s="607" t="str">
        <f t="shared" si="6"/>
        <v/>
      </c>
      <c r="M35" s="607" t="str">
        <f t="shared" si="13"/>
        <v/>
      </c>
      <c r="N35" s="607" t="str">
        <f t="shared" si="14"/>
        <v/>
      </c>
      <c r="O35" s="607" t="str">
        <f t="shared" si="15"/>
        <v/>
      </c>
      <c r="P35" s="607" t="str">
        <f t="shared" si="16"/>
        <v/>
      </c>
      <c r="Q35" s="607" t="str">
        <f t="shared" si="7"/>
        <v/>
      </c>
      <c r="R35" s="607" t="str">
        <f t="shared" si="8"/>
        <v/>
      </c>
      <c r="S35" s="607" t="str">
        <f t="shared" si="9"/>
        <v/>
      </c>
      <c r="T35" s="607" t="str">
        <f t="shared" si="10"/>
        <v/>
      </c>
      <c r="U35" s="607" t="str">
        <f t="shared" si="11"/>
        <v/>
      </c>
      <c r="V35" s="607" t="str">
        <f t="shared" si="12"/>
        <v/>
      </c>
      <c r="W35" s="567"/>
    </row>
    <row r="36" spans="2:23" x14ac:dyDescent="0.3">
      <c r="B36" s="567"/>
      <c r="C36" s="607" t="str">
        <f t="shared" si="2"/>
        <v/>
      </c>
      <c r="D36" s="567"/>
      <c r="E36" s="567"/>
      <c r="F36" s="607" t="str">
        <f t="shared" si="3"/>
        <v/>
      </c>
      <c r="G36" s="567"/>
      <c r="H36" s="567"/>
      <c r="I36" s="607" t="str">
        <f t="shared" si="4"/>
        <v/>
      </c>
      <c r="J36" s="607" t="str">
        <f>IF(AND(ISNUMBER(D36),ISNUMBER(E36),ISNUMBER(G36),ISNUMBER(H36),ISNUMBER($P$2),ISNUMBER($N$2),$P$2&lt;&gt;$N$2),ProjDoglegDeg(D36,E36,G36,H36)/ABS($P$2-$N$2)*30,"")</f>
        <v/>
      </c>
      <c r="K36" s="607" t="str">
        <f t="shared" si="5"/>
        <v/>
      </c>
      <c r="L36" s="607" t="str">
        <f t="shared" si="6"/>
        <v/>
      </c>
      <c r="M36" s="607" t="str">
        <f t="shared" si="13"/>
        <v/>
      </c>
      <c r="N36" s="607" t="str">
        <f t="shared" si="14"/>
        <v/>
      </c>
      <c r="O36" s="607" t="str">
        <f t="shared" si="15"/>
        <v/>
      </c>
      <c r="P36" s="607" t="str">
        <f t="shared" si="16"/>
        <v/>
      </c>
      <c r="Q36" s="607" t="str">
        <f t="shared" si="7"/>
        <v/>
      </c>
      <c r="R36" s="607" t="str">
        <f t="shared" si="8"/>
        <v/>
      </c>
      <c r="S36" s="607" t="str">
        <f t="shared" si="9"/>
        <v/>
      </c>
      <c r="T36" s="607" t="str">
        <f t="shared" si="10"/>
        <v/>
      </c>
      <c r="U36" s="607" t="str">
        <f t="shared" si="11"/>
        <v/>
      </c>
      <c r="V36" s="607" t="str">
        <f t="shared" si="12"/>
        <v/>
      </c>
      <c r="W36" s="567"/>
    </row>
    <row r="37" spans="2:23" x14ac:dyDescent="0.3">
      <c r="B37" s="567"/>
      <c r="C37" s="607" t="str">
        <f t="shared" si="2"/>
        <v/>
      </c>
      <c r="D37" s="567"/>
      <c r="E37" s="567"/>
      <c r="F37" s="607" t="str">
        <f t="shared" si="3"/>
        <v/>
      </c>
      <c r="G37" s="567"/>
      <c r="H37" s="567"/>
      <c r="I37" s="607" t="str">
        <f t="shared" si="4"/>
        <v/>
      </c>
      <c r="J37" s="607" t="str">
        <f>IF(AND(ISNUMBER(D37),ISNUMBER(E37),ISNUMBER(G37),ISNUMBER(H37),ISNUMBER($P$2),ISNUMBER($N$2),$P$2&lt;&gt;$N$2),ProjDoglegDeg(D37,E37,G37,H37)/ABS($P$2-$N$2)*30,"")</f>
        <v/>
      </c>
      <c r="K37" s="607" t="str">
        <f t="shared" si="5"/>
        <v/>
      </c>
      <c r="L37" s="607" t="str">
        <f t="shared" si="6"/>
        <v/>
      </c>
      <c r="M37" s="607" t="str">
        <f t="shared" si="13"/>
        <v/>
      </c>
      <c r="N37" s="607" t="str">
        <f t="shared" si="14"/>
        <v/>
      </c>
      <c r="O37" s="607" t="str">
        <f t="shared" si="15"/>
        <v/>
      </c>
      <c r="P37" s="607" t="str">
        <f t="shared" si="16"/>
        <v/>
      </c>
      <c r="Q37" s="607" t="str">
        <f t="shared" si="7"/>
        <v/>
      </c>
      <c r="R37" s="607" t="str">
        <f t="shared" si="8"/>
        <v/>
      </c>
      <c r="S37" s="607" t="str">
        <f t="shared" si="9"/>
        <v/>
      </c>
      <c r="T37" s="607" t="str">
        <f t="shared" si="10"/>
        <v/>
      </c>
      <c r="U37" s="607" t="str">
        <f t="shared" si="11"/>
        <v/>
      </c>
      <c r="V37" s="607" t="str">
        <f t="shared" si="12"/>
        <v/>
      </c>
      <c r="W37" s="567"/>
    </row>
    <row r="38" spans="2:23" x14ac:dyDescent="0.3">
      <c r="B38" s="567"/>
      <c r="C38" s="607" t="str">
        <f t="shared" si="2"/>
        <v/>
      </c>
      <c r="D38" s="567"/>
      <c r="E38" s="567"/>
      <c r="F38" s="607" t="str">
        <f t="shared" si="3"/>
        <v/>
      </c>
      <c r="G38" s="567"/>
      <c r="H38" s="567"/>
      <c r="I38" s="607" t="str">
        <f t="shared" si="4"/>
        <v/>
      </c>
      <c r="J38" s="607" t="str">
        <f>IF(AND(ISNUMBER(D38),ISNUMBER(E38),ISNUMBER(G38),ISNUMBER(H38),ISNUMBER($P$2),ISNUMBER($N$2),$P$2&lt;&gt;$N$2),ProjDoglegDeg(D38,E38,G38,H38)/ABS($P$2-$N$2)*30,"")</f>
        <v/>
      </c>
      <c r="K38" s="607" t="str">
        <f t="shared" si="5"/>
        <v/>
      </c>
      <c r="L38" s="607" t="str">
        <f t="shared" si="6"/>
        <v/>
      </c>
      <c r="M38" s="607" t="str">
        <f t="shared" si="13"/>
        <v/>
      </c>
      <c r="N38" s="607" t="str">
        <f t="shared" si="14"/>
        <v/>
      </c>
      <c r="O38" s="607" t="str">
        <f t="shared" si="15"/>
        <v/>
      </c>
      <c r="P38" s="607" t="str">
        <f t="shared" si="16"/>
        <v/>
      </c>
      <c r="Q38" s="607" t="str">
        <f t="shared" si="7"/>
        <v/>
      </c>
      <c r="R38" s="607" t="str">
        <f t="shared" si="8"/>
        <v/>
      </c>
      <c r="S38" s="607" t="str">
        <f t="shared" si="9"/>
        <v/>
      </c>
      <c r="T38" s="607" t="str">
        <f t="shared" si="10"/>
        <v/>
      </c>
      <c r="U38" s="607" t="str">
        <f t="shared" si="11"/>
        <v/>
      </c>
      <c r="V38" s="607" t="str">
        <f t="shared" si="12"/>
        <v/>
      </c>
      <c r="W38" s="567"/>
    </row>
    <row r="39" spans="2:23" x14ac:dyDescent="0.3">
      <c r="B39" s="567"/>
      <c r="C39" s="607" t="str">
        <f t="shared" si="2"/>
        <v/>
      </c>
      <c r="D39" s="567"/>
      <c r="E39" s="567"/>
      <c r="F39" s="607" t="str">
        <f t="shared" si="3"/>
        <v/>
      </c>
      <c r="G39" s="567"/>
      <c r="H39" s="567"/>
      <c r="I39" s="607" t="str">
        <f t="shared" si="4"/>
        <v/>
      </c>
      <c r="J39" s="607" t="str">
        <f>IF(AND(ISNUMBER(D39),ISNUMBER(E39),ISNUMBER(G39),ISNUMBER(H39),ISNUMBER($P$2),ISNUMBER($N$2),$P$2&lt;&gt;$N$2),ProjDoglegDeg(D39,E39,G39,H39)/ABS($P$2-$N$2)*30,"")</f>
        <v/>
      </c>
      <c r="K39" s="607" t="str">
        <f t="shared" si="5"/>
        <v/>
      </c>
      <c r="L39" s="607" t="str">
        <f t="shared" si="6"/>
        <v/>
      </c>
      <c r="M39" s="607" t="str">
        <f t="shared" si="13"/>
        <v/>
      </c>
      <c r="N39" s="607" t="str">
        <f t="shared" si="14"/>
        <v/>
      </c>
      <c r="O39" s="607" t="str">
        <f t="shared" si="15"/>
        <v/>
      </c>
      <c r="P39" s="607" t="str">
        <f t="shared" si="16"/>
        <v/>
      </c>
      <c r="Q39" s="607" t="str">
        <f t="shared" si="7"/>
        <v/>
      </c>
      <c r="R39" s="607" t="str">
        <f t="shared" si="8"/>
        <v/>
      </c>
      <c r="S39" s="607" t="str">
        <f t="shared" si="9"/>
        <v/>
      </c>
      <c r="T39" s="607" t="str">
        <f t="shared" si="10"/>
        <v/>
      </c>
      <c r="U39" s="607" t="str">
        <f t="shared" si="11"/>
        <v/>
      </c>
      <c r="V39" s="607" t="str">
        <f t="shared" si="12"/>
        <v/>
      </c>
      <c r="W39" s="567"/>
    </row>
    <row r="40" spans="2:23" x14ac:dyDescent="0.3">
      <c r="B40" s="567"/>
      <c r="C40" s="607" t="str">
        <f t="shared" si="2"/>
        <v/>
      </c>
      <c r="D40" s="567"/>
      <c r="E40" s="567"/>
      <c r="F40" s="607" t="str">
        <f t="shared" si="3"/>
        <v/>
      </c>
      <c r="G40" s="567"/>
      <c r="H40" s="567"/>
      <c r="I40" s="607" t="str">
        <f t="shared" si="4"/>
        <v/>
      </c>
      <c r="J40" s="607" t="str">
        <f>IF(AND(ISNUMBER(D40),ISNUMBER(E40),ISNUMBER(G40),ISNUMBER(H40),ISNUMBER($P$2),ISNUMBER($N$2),$P$2&lt;&gt;$N$2),ProjDoglegDeg(D40,E40,G40,H40)/ABS($P$2-$N$2)*30,"")</f>
        <v/>
      </c>
      <c r="K40" s="607" t="str">
        <f t="shared" si="5"/>
        <v/>
      </c>
      <c r="L40" s="607" t="str">
        <f t="shared" si="6"/>
        <v/>
      </c>
      <c r="M40" s="607" t="str">
        <f t="shared" si="13"/>
        <v/>
      </c>
      <c r="N40" s="607" t="str">
        <f t="shared" si="14"/>
        <v/>
      </c>
      <c r="O40" s="607" t="str">
        <f t="shared" si="15"/>
        <v/>
      </c>
      <c r="P40" s="607" t="str">
        <f t="shared" si="16"/>
        <v/>
      </c>
      <c r="Q40" s="607" t="str">
        <f t="shared" si="7"/>
        <v/>
      </c>
      <c r="R40" s="607" t="str">
        <f t="shared" si="8"/>
        <v/>
      </c>
      <c r="S40" s="607" t="str">
        <f t="shared" si="9"/>
        <v/>
      </c>
      <c r="T40" s="607" t="str">
        <f t="shared" si="10"/>
        <v/>
      </c>
      <c r="U40" s="607" t="str">
        <f t="shared" si="11"/>
        <v/>
      </c>
      <c r="V40" s="607" t="str">
        <f t="shared" si="12"/>
        <v/>
      </c>
      <c r="W40" s="567"/>
    </row>
    <row r="41" spans="2:23" x14ac:dyDescent="0.3">
      <c r="B41" s="567"/>
      <c r="C41" s="607" t="str">
        <f t="shared" si="2"/>
        <v/>
      </c>
      <c r="D41" s="567"/>
      <c r="E41" s="567"/>
      <c r="F41" s="607" t="str">
        <f t="shared" si="3"/>
        <v/>
      </c>
      <c r="G41" s="567"/>
      <c r="H41" s="567"/>
      <c r="I41" s="607" t="str">
        <f t="shared" si="4"/>
        <v/>
      </c>
      <c r="J41" s="607" t="str">
        <f>IF(AND(ISNUMBER(D41),ISNUMBER(E41),ISNUMBER(G41),ISNUMBER(H41),ISNUMBER($P$2),ISNUMBER($N$2),$P$2&lt;&gt;$N$2),ProjDoglegDeg(D41,E41,G41,H41)/ABS($P$2-$N$2)*30,"")</f>
        <v/>
      </c>
      <c r="K41" s="607" t="str">
        <f t="shared" si="5"/>
        <v/>
      </c>
      <c r="L41" s="607" t="str">
        <f t="shared" si="6"/>
        <v/>
      </c>
      <c r="M41" s="607" t="str">
        <f t="shared" si="13"/>
        <v/>
      </c>
      <c r="N41" s="607" t="str">
        <f t="shared" si="14"/>
        <v/>
      </c>
      <c r="O41" s="607" t="str">
        <f t="shared" si="15"/>
        <v/>
      </c>
      <c r="P41" s="607" t="str">
        <f t="shared" si="16"/>
        <v/>
      </c>
      <c r="Q41" s="607" t="str">
        <f t="shared" si="7"/>
        <v/>
      </c>
      <c r="R41" s="607" t="str">
        <f t="shared" si="8"/>
        <v/>
      </c>
      <c r="S41" s="607" t="str">
        <f t="shared" si="9"/>
        <v/>
      </c>
      <c r="T41" s="607" t="str">
        <f t="shared" si="10"/>
        <v/>
      </c>
      <c r="U41" s="607" t="str">
        <f t="shared" si="11"/>
        <v/>
      </c>
      <c r="V41" s="607" t="str">
        <f t="shared" si="12"/>
        <v/>
      </c>
      <c r="W41" s="567"/>
    </row>
    <row r="42" spans="2:23" x14ac:dyDescent="0.3">
      <c r="B42" s="567"/>
      <c r="C42" s="607" t="str">
        <f t="shared" si="2"/>
        <v/>
      </c>
      <c r="D42" s="567"/>
      <c r="E42" s="567"/>
      <c r="F42" s="607" t="str">
        <f t="shared" si="3"/>
        <v/>
      </c>
      <c r="G42" s="567"/>
      <c r="H42" s="567"/>
      <c r="I42" s="607" t="str">
        <f t="shared" si="4"/>
        <v/>
      </c>
      <c r="J42" s="607" t="str">
        <f>IF(AND(ISNUMBER(D42),ISNUMBER(E42),ISNUMBER(G42),ISNUMBER(H42),ISNUMBER($P$2),ISNUMBER($N$2),$P$2&lt;&gt;$N$2),ProjDoglegDeg(D42,E42,G42,H42)/ABS($P$2-$N$2)*30,"")</f>
        <v/>
      </c>
      <c r="K42" s="607" t="str">
        <f t="shared" si="5"/>
        <v/>
      </c>
      <c r="L42" s="607" t="str">
        <f t="shared" si="6"/>
        <v/>
      </c>
      <c r="M42" s="607" t="str">
        <f t="shared" si="13"/>
        <v/>
      </c>
      <c r="N42" s="607" t="str">
        <f t="shared" si="14"/>
        <v/>
      </c>
      <c r="O42" s="607" t="str">
        <f t="shared" si="15"/>
        <v/>
      </c>
      <c r="P42" s="607" t="str">
        <f t="shared" si="16"/>
        <v/>
      </c>
      <c r="Q42" s="607" t="str">
        <f t="shared" si="7"/>
        <v/>
      </c>
      <c r="R42" s="607" t="str">
        <f t="shared" si="8"/>
        <v/>
      </c>
      <c r="S42" s="607" t="str">
        <f t="shared" si="9"/>
        <v/>
      </c>
      <c r="T42" s="607" t="str">
        <f t="shared" si="10"/>
        <v/>
      </c>
      <c r="U42" s="607" t="str">
        <f t="shared" si="11"/>
        <v/>
      </c>
      <c r="V42" s="607" t="str">
        <f t="shared" si="12"/>
        <v/>
      </c>
      <c r="W42" s="567"/>
    </row>
    <row r="43" spans="2:23" x14ac:dyDescent="0.3">
      <c r="B43" s="567"/>
      <c r="C43" s="607" t="str">
        <f t="shared" si="2"/>
        <v/>
      </c>
      <c r="D43" s="567"/>
      <c r="E43" s="567"/>
      <c r="F43" s="607" t="str">
        <f t="shared" si="3"/>
        <v/>
      </c>
      <c r="G43" s="567"/>
      <c r="H43" s="567"/>
      <c r="I43" s="607" t="str">
        <f t="shared" si="4"/>
        <v/>
      </c>
      <c r="J43" s="607" t="str">
        <f>IF(AND(ISNUMBER(D43),ISNUMBER(E43),ISNUMBER(G43),ISNUMBER(H43),ISNUMBER($P$2),ISNUMBER($N$2),$P$2&lt;&gt;$N$2),ProjDoglegDeg(D43,E43,G43,H43)/ABS($P$2-$N$2)*30,"")</f>
        <v/>
      </c>
      <c r="K43" s="607" t="str">
        <f t="shared" si="5"/>
        <v/>
      </c>
      <c r="L43" s="607" t="str">
        <f t="shared" si="6"/>
        <v/>
      </c>
      <c r="M43" s="607" t="str">
        <f t="shared" si="13"/>
        <v/>
      </c>
      <c r="N43" s="607" t="str">
        <f t="shared" si="14"/>
        <v/>
      </c>
      <c r="O43" s="607" t="str">
        <f t="shared" si="15"/>
        <v/>
      </c>
      <c r="P43" s="607" t="str">
        <f t="shared" si="16"/>
        <v/>
      </c>
      <c r="Q43" s="607" t="str">
        <f t="shared" si="7"/>
        <v/>
      </c>
      <c r="R43" s="607" t="str">
        <f t="shared" si="8"/>
        <v/>
      </c>
      <c r="S43" s="607" t="str">
        <f t="shared" si="9"/>
        <v/>
      </c>
      <c r="T43" s="607" t="str">
        <f t="shared" si="10"/>
        <v/>
      </c>
      <c r="U43" s="607" t="str">
        <f t="shared" si="11"/>
        <v/>
      </c>
      <c r="V43" s="607" t="str">
        <f t="shared" si="12"/>
        <v/>
      </c>
      <c r="W43" s="567"/>
    </row>
    <row r="44" spans="2:23" x14ac:dyDescent="0.3">
      <c r="B44" s="567"/>
      <c r="C44" s="607" t="str">
        <f t="shared" si="2"/>
        <v/>
      </c>
      <c r="D44" s="567"/>
      <c r="E44" s="567"/>
      <c r="F44" s="607" t="str">
        <f t="shared" si="3"/>
        <v/>
      </c>
      <c r="G44" s="567"/>
      <c r="H44" s="567"/>
      <c r="I44" s="607" t="str">
        <f t="shared" si="4"/>
        <v/>
      </c>
      <c r="J44" s="607" t="str">
        <f>IF(AND(ISNUMBER(D44),ISNUMBER(E44),ISNUMBER(G44),ISNUMBER(H44),ISNUMBER($P$2),ISNUMBER($N$2),$P$2&lt;&gt;$N$2),ProjDoglegDeg(D44,E44,G44,H44)/ABS($P$2-$N$2)*30,"")</f>
        <v/>
      </c>
      <c r="K44" s="607" t="str">
        <f t="shared" si="5"/>
        <v/>
      </c>
      <c r="L44" s="607" t="str">
        <f t="shared" si="6"/>
        <v/>
      </c>
      <c r="M44" s="607" t="str">
        <f t="shared" si="13"/>
        <v/>
      </c>
      <c r="N44" s="607" t="str">
        <f t="shared" si="14"/>
        <v/>
      </c>
      <c r="O44" s="607" t="str">
        <f t="shared" si="15"/>
        <v/>
      </c>
      <c r="P44" s="607" t="str">
        <f t="shared" si="16"/>
        <v/>
      </c>
      <c r="Q44" s="607" t="str">
        <f t="shared" si="7"/>
        <v/>
      </c>
      <c r="R44" s="607" t="str">
        <f t="shared" si="8"/>
        <v/>
      </c>
      <c r="S44" s="607" t="str">
        <f t="shared" si="9"/>
        <v/>
      </c>
      <c r="T44" s="607" t="str">
        <f t="shared" si="10"/>
        <v/>
      </c>
      <c r="U44" s="607" t="str">
        <f t="shared" si="11"/>
        <v/>
      </c>
      <c r="V44" s="607" t="str">
        <f t="shared" si="12"/>
        <v/>
      </c>
      <c r="W44" s="567"/>
    </row>
  </sheetData>
  <sheetProtection sheet="1" objects="1" scenarios="1"/>
  <mergeCells count="6">
    <mergeCell ref="B5:H5"/>
    <mergeCell ref="S5:W5"/>
    <mergeCell ref="M1:P1"/>
    <mergeCell ref="J4:K4"/>
    <mergeCell ref="M4:N4"/>
    <mergeCell ref="O4:R4"/>
  </mergeCells>
  <conditionalFormatting sqref="M3">
    <cfRule type="expression" dxfId="11" priority="1" stopIfTrue="1">
      <formula>AND(ISNUMBER($M$3),ISNUMBER($V$1),$M$3&gt;=$V$1)</formula>
    </cfRule>
    <cfRule type="expression" dxfId="10" priority="2" stopIfTrue="1">
      <formula>AND(ISNUMBER($M$3),ISNUMBER($V$1),$M$3&lt;$V$1)</formula>
    </cfRule>
  </conditionalFormatting>
  <conditionalFormatting sqref="O3">
    <cfRule type="expression" dxfId="9" priority="3" stopIfTrue="1">
      <formula>AND(ISNUMBER($O$3),ISNUMBER($V$1),$O$3&gt;=$V$1)</formula>
    </cfRule>
    <cfRule type="expression" dxfId="8" priority="4" stopIfTrue="1">
      <formula>AND(ISNUMBER($O$3),ISNUMBER($V$1),$O$3&lt;$V$1)</formula>
    </cfRule>
  </conditionalFormatting>
  <conditionalFormatting sqref="Q3">
    <cfRule type="expression" dxfId="7" priority="5" stopIfTrue="1">
      <formula>AND(ISNUMBER($Q$3),ISNUMBER($V$1),$Q$3&gt;=$V$1)</formula>
    </cfRule>
    <cfRule type="expression" dxfId="6" priority="6" stopIfTrue="1">
      <formula>AND(ISNUMBER($Q$3),ISNUMBER($V$1),$Q$3&lt;$V$1)</formula>
    </cfRule>
  </conditionalFormatting>
  <conditionalFormatting sqref="N3">
    <cfRule type="expression" dxfId="5" priority="7" stopIfTrue="1">
      <formula>AND(ISNUMBER($N$3),ISNUMBER($V$2),$N$3&gt;=$V$2)</formula>
    </cfRule>
    <cfRule type="expression" dxfId="4" priority="8" stopIfTrue="1">
      <formula>AND(ISNUMBER($N$3),ISNUMBER($V$2),$N$3&lt;$V$2)</formula>
    </cfRule>
  </conditionalFormatting>
  <conditionalFormatting sqref="P3">
    <cfRule type="expression" dxfId="3" priority="9" stopIfTrue="1">
      <formula>AND(ISNUMBER($P$3),ISNUMBER($V$2),$P$3&gt;=$V$2)</formula>
    </cfRule>
    <cfRule type="expression" dxfId="2" priority="10" stopIfTrue="1">
      <formula>AND(ISNUMBER($P$3),ISNUMBER($V$2),$P$3&lt;$V$2)</formula>
    </cfRule>
  </conditionalFormatting>
  <conditionalFormatting sqref="R3">
    <cfRule type="expression" dxfId="1" priority="11" stopIfTrue="1">
      <formula>AND(ISNUMBER($R$3),ISNUMBER($V$2),$R$3&gt;=$V$2)</formula>
    </cfRule>
    <cfRule type="expression" dxfId="0" priority="12" stopIfTrue="1">
      <formula>AND(ISNUMBER($R$3),ISNUMBER($V$2),$R$3&lt;$V$2)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3" r:id="rId3" name="ContDI_NewCourse">
              <controlPr defaultSize="0" print="0" autoFill="0" autoPict="0" macro="[0]!ContDI_NewSet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7</xdr:col>
                    <xdr:colOff>632460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4" name="ContDI_PullSurvey">
              <controlPr defaultSize="0" print="0" autoFill="0" autoPict="0" macro="[0]!ContDI_PullLastSurvey">
                <anchor moveWithCells="1" sizeWithCells="1">
                  <from>
                    <xdr:col>5</xdr:col>
                    <xdr:colOff>38100</xdr:colOff>
                    <xdr:row>2</xdr:row>
                    <xdr:rowOff>22860</xdr:rowOff>
                  </from>
                  <to>
                    <xdr:col>7</xdr:col>
                    <xdr:colOff>632460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894AF-64D7-4938-A52C-18C481C982E1}">
  <sheetPr codeName="Sheet22"/>
  <dimension ref="A1:M27"/>
  <sheetViews>
    <sheetView workbookViewId="0"/>
  </sheetViews>
  <sheetFormatPr defaultRowHeight="14.4" x14ac:dyDescent="0.3"/>
  <sheetData>
    <row r="1" spans="1:13" x14ac:dyDescent="0.3">
      <c r="A1" t="s">
        <v>1936</v>
      </c>
      <c r="B1" t="s">
        <v>1937</v>
      </c>
      <c r="C1" t="s">
        <v>1938</v>
      </c>
      <c r="D1" t="s">
        <v>1939</v>
      </c>
      <c r="E1" t="s">
        <v>81</v>
      </c>
      <c r="F1" t="s">
        <v>1940</v>
      </c>
      <c r="M1" t="s">
        <v>1941</v>
      </c>
    </row>
    <row r="2" spans="1:13" ht="43.2" x14ac:dyDescent="0.3">
      <c r="A2" s="582" t="s">
        <v>876</v>
      </c>
      <c r="B2" t="s">
        <v>1942</v>
      </c>
      <c r="C2">
        <v>0</v>
      </c>
      <c r="D2">
        <v>0</v>
      </c>
      <c r="E2">
        <v>0</v>
      </c>
      <c r="M2" s="547" t="s">
        <v>662</v>
      </c>
    </row>
    <row r="3" spans="1:13" x14ac:dyDescent="0.3">
      <c r="A3" s="547" t="s">
        <v>756</v>
      </c>
      <c r="B3" t="s">
        <v>1942</v>
      </c>
      <c r="C3">
        <v>0</v>
      </c>
      <c r="D3">
        <v>0</v>
      </c>
      <c r="E3">
        <v>0</v>
      </c>
      <c r="M3" s="547" t="s">
        <v>665</v>
      </c>
    </row>
    <row r="4" spans="1:13" x14ac:dyDescent="0.3">
      <c r="A4" s="547" t="s">
        <v>757</v>
      </c>
      <c r="B4" t="s">
        <v>1942</v>
      </c>
      <c r="C4">
        <v>0</v>
      </c>
      <c r="D4">
        <v>0</v>
      </c>
      <c r="E4">
        <v>0</v>
      </c>
      <c r="M4" s="547" t="s">
        <v>463</v>
      </c>
    </row>
    <row r="5" spans="1:13" x14ac:dyDescent="0.3">
      <c r="A5" s="547" t="s">
        <v>662</v>
      </c>
      <c r="B5" t="s">
        <v>358</v>
      </c>
      <c r="C5">
        <v>0</v>
      </c>
      <c r="D5">
        <v>92.16</v>
      </c>
      <c r="E5">
        <v>92.16</v>
      </c>
      <c r="F5">
        <v>5</v>
      </c>
      <c r="M5" s="547" t="s">
        <v>465</v>
      </c>
    </row>
    <row r="6" spans="1:13" x14ac:dyDescent="0.3">
      <c r="A6" s="547" t="s">
        <v>665</v>
      </c>
      <c r="B6" t="s">
        <v>358</v>
      </c>
      <c r="C6">
        <v>0</v>
      </c>
      <c r="D6">
        <v>23.5</v>
      </c>
      <c r="E6">
        <v>23.5</v>
      </c>
      <c r="F6">
        <v>6</v>
      </c>
      <c r="M6" s="547" t="s">
        <v>466</v>
      </c>
    </row>
    <row r="7" spans="1:13" x14ac:dyDescent="0.3">
      <c r="A7" s="547" t="s">
        <v>463</v>
      </c>
      <c r="B7" t="s">
        <v>358</v>
      </c>
      <c r="C7">
        <v>0</v>
      </c>
      <c r="D7">
        <v>44.92</v>
      </c>
      <c r="E7">
        <v>44.92</v>
      </c>
      <c r="F7">
        <v>4</v>
      </c>
      <c r="M7" s="547" t="s">
        <v>598</v>
      </c>
    </row>
    <row r="8" spans="1:13" x14ac:dyDescent="0.3">
      <c r="A8" s="547" t="s">
        <v>465</v>
      </c>
      <c r="B8" t="s">
        <v>358</v>
      </c>
      <c r="C8">
        <v>0</v>
      </c>
      <c r="D8">
        <v>75.72</v>
      </c>
      <c r="E8">
        <v>75.72</v>
      </c>
      <c r="F8">
        <v>2</v>
      </c>
      <c r="M8" s="547" t="s">
        <v>880</v>
      </c>
    </row>
    <row r="9" spans="1:13" x14ac:dyDescent="0.3">
      <c r="A9" s="547" t="s">
        <v>466</v>
      </c>
      <c r="B9" t="s">
        <v>358</v>
      </c>
      <c r="C9">
        <v>0</v>
      </c>
      <c r="D9">
        <v>40.5</v>
      </c>
      <c r="E9">
        <v>40.5</v>
      </c>
      <c r="F9">
        <v>3</v>
      </c>
      <c r="M9" s="547" t="s">
        <v>827</v>
      </c>
    </row>
    <row r="10" spans="1:13" x14ac:dyDescent="0.3">
      <c r="A10" s="547" t="s">
        <v>598</v>
      </c>
      <c r="B10" t="s">
        <v>358</v>
      </c>
      <c r="C10">
        <v>0</v>
      </c>
      <c r="D10">
        <v>16.13</v>
      </c>
      <c r="E10">
        <v>16.13</v>
      </c>
      <c r="F10">
        <v>1</v>
      </c>
      <c r="M10" s="547" t="s">
        <v>464</v>
      </c>
    </row>
    <row r="11" spans="1:13" x14ac:dyDescent="0.3">
      <c r="A11" s="547" t="s">
        <v>880</v>
      </c>
      <c r="B11" t="s">
        <v>358</v>
      </c>
      <c r="C11">
        <v>0</v>
      </c>
      <c r="D11">
        <v>0</v>
      </c>
      <c r="E11">
        <v>0</v>
      </c>
      <c r="M11" s="547" t="s">
        <v>668</v>
      </c>
    </row>
    <row r="12" spans="1:13" x14ac:dyDescent="0.3">
      <c r="A12" s="547" t="s">
        <v>827</v>
      </c>
      <c r="B12" t="s">
        <v>358</v>
      </c>
      <c r="C12">
        <v>0</v>
      </c>
      <c r="D12">
        <v>0</v>
      </c>
      <c r="E12">
        <v>0</v>
      </c>
    </row>
    <row r="13" spans="1:13" x14ac:dyDescent="0.3">
      <c r="A13" s="547" t="s">
        <v>464</v>
      </c>
      <c r="B13" t="s">
        <v>358</v>
      </c>
      <c r="C13">
        <v>0</v>
      </c>
      <c r="D13">
        <v>0</v>
      </c>
      <c r="E13">
        <v>0</v>
      </c>
    </row>
    <row r="14" spans="1:13" x14ac:dyDescent="0.3">
      <c r="A14" s="547" t="s">
        <v>668</v>
      </c>
      <c r="B14" t="s">
        <v>358</v>
      </c>
      <c r="C14">
        <v>0</v>
      </c>
      <c r="D14">
        <v>0</v>
      </c>
      <c r="E14">
        <v>0</v>
      </c>
    </row>
    <row r="15" spans="1:13" x14ac:dyDescent="0.3">
      <c r="A15" s="547" t="s">
        <v>721</v>
      </c>
      <c r="B15" t="s">
        <v>1942</v>
      </c>
      <c r="C15">
        <v>0</v>
      </c>
      <c r="D15">
        <v>115.66</v>
      </c>
      <c r="E15">
        <v>115.66</v>
      </c>
      <c r="F15" t="s">
        <v>1943</v>
      </c>
    </row>
    <row r="16" spans="1:13" x14ac:dyDescent="0.3">
      <c r="A16" s="547" t="s">
        <v>720</v>
      </c>
      <c r="B16" t="s">
        <v>1942</v>
      </c>
      <c r="C16">
        <v>0</v>
      </c>
      <c r="D16">
        <v>115.66</v>
      </c>
      <c r="E16">
        <v>115.66</v>
      </c>
      <c r="F16" t="s">
        <v>1943</v>
      </c>
    </row>
    <row r="17" spans="1:6" x14ac:dyDescent="0.3">
      <c r="A17" s="547" t="s">
        <v>718</v>
      </c>
      <c r="B17" t="s">
        <v>1942</v>
      </c>
      <c r="C17">
        <v>0</v>
      </c>
      <c r="D17">
        <v>115.66</v>
      </c>
      <c r="E17">
        <v>115.66</v>
      </c>
      <c r="F17" t="s">
        <v>1943</v>
      </c>
    </row>
    <row r="18" spans="1:6" x14ac:dyDescent="0.3">
      <c r="A18" s="547" t="s">
        <v>578</v>
      </c>
      <c r="B18" t="s">
        <v>1942</v>
      </c>
      <c r="C18">
        <v>0</v>
      </c>
      <c r="D18">
        <v>161.13999999999999</v>
      </c>
      <c r="E18">
        <v>161.13999999999999</v>
      </c>
      <c r="F18" t="s">
        <v>1944</v>
      </c>
    </row>
    <row r="19" spans="1:6" x14ac:dyDescent="0.3">
      <c r="A19" s="547" t="s">
        <v>589</v>
      </c>
      <c r="B19" t="s">
        <v>1942</v>
      </c>
      <c r="C19">
        <v>0</v>
      </c>
      <c r="D19">
        <v>16.13</v>
      </c>
      <c r="E19">
        <v>16.13</v>
      </c>
      <c r="F19">
        <v>1</v>
      </c>
    </row>
    <row r="20" spans="1:6" x14ac:dyDescent="0.3">
      <c r="A20" s="547" t="s">
        <v>825</v>
      </c>
      <c r="B20" t="s">
        <v>1942</v>
      </c>
      <c r="C20">
        <v>0</v>
      </c>
      <c r="D20">
        <v>23.5</v>
      </c>
      <c r="E20">
        <v>23.5</v>
      </c>
      <c r="F20">
        <v>6</v>
      </c>
    </row>
    <row r="21" spans="1:6" x14ac:dyDescent="0.3">
      <c r="A21" s="547" t="s">
        <v>385</v>
      </c>
      <c r="B21" t="s">
        <v>1942</v>
      </c>
      <c r="C21">
        <v>0</v>
      </c>
      <c r="D21">
        <v>92.16</v>
      </c>
      <c r="E21">
        <v>92.16</v>
      </c>
      <c r="F21">
        <v>5</v>
      </c>
    </row>
    <row r="22" spans="1:6" x14ac:dyDescent="0.3">
      <c r="A22" s="547" t="s">
        <v>808</v>
      </c>
      <c r="B22" t="s">
        <v>1942</v>
      </c>
      <c r="C22">
        <v>0</v>
      </c>
      <c r="D22">
        <v>44.92</v>
      </c>
      <c r="E22">
        <v>44.92</v>
      </c>
      <c r="F22">
        <v>4</v>
      </c>
    </row>
    <row r="23" spans="1:6" x14ac:dyDescent="0.3">
      <c r="A23" s="547" t="s">
        <v>580</v>
      </c>
      <c r="B23" t="s">
        <v>1942</v>
      </c>
      <c r="C23">
        <v>0</v>
      </c>
      <c r="D23">
        <v>116.22</v>
      </c>
      <c r="E23">
        <v>116.22</v>
      </c>
      <c r="F23" t="s">
        <v>1945</v>
      </c>
    </row>
    <row r="24" spans="1:6" x14ac:dyDescent="0.3">
      <c r="A24" s="547" t="s">
        <v>592</v>
      </c>
      <c r="B24" t="s">
        <v>1942</v>
      </c>
      <c r="C24">
        <v>0</v>
      </c>
      <c r="D24">
        <v>16.13</v>
      </c>
      <c r="E24">
        <v>16.13</v>
      </c>
      <c r="F24">
        <v>1</v>
      </c>
    </row>
    <row r="25" spans="1:6" x14ac:dyDescent="0.3">
      <c r="A25" s="547" t="s">
        <v>595</v>
      </c>
      <c r="B25" t="s">
        <v>1942</v>
      </c>
      <c r="C25">
        <v>0</v>
      </c>
      <c r="D25">
        <v>16.13</v>
      </c>
      <c r="E25">
        <v>16.13</v>
      </c>
      <c r="F25">
        <v>1</v>
      </c>
    </row>
    <row r="26" spans="1:6" x14ac:dyDescent="0.3">
      <c r="A26" s="547" t="s">
        <v>717</v>
      </c>
      <c r="B26" t="s">
        <v>1942</v>
      </c>
      <c r="C26">
        <v>0</v>
      </c>
      <c r="D26">
        <v>0</v>
      </c>
      <c r="E26">
        <v>0</v>
      </c>
    </row>
    <row r="27" spans="1:6" x14ac:dyDescent="0.3">
      <c r="A27" s="547" t="s">
        <v>678</v>
      </c>
      <c r="B27" t="s">
        <v>1942</v>
      </c>
      <c r="C27">
        <v>0</v>
      </c>
      <c r="D27">
        <v>0</v>
      </c>
      <c r="E27">
        <v>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Cont DI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2026-09-22T06:27:02Z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