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849C1891-2F8E-4442-A881-BCDE8933714C}" xr6:coauthVersionLast="47" xr6:coauthVersionMax="47" xr10:uidLastSave="{00000000-0000-0000-0000-000000000000}"/>
  <bookViews>
    <workbookView xWindow="4776" yWindow="4776" windowWidth="23040" windowHeight="13560" tabRatio="775" activeTab="3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Targets_AZM" localSheetId="4">[1]Slidesheet!$W$2:$W$5</definedName>
    <definedName name="ProjTargets_AZM">Slidesheet!$W$2:$W$5</definedName>
    <definedName name="ProjTargets_INC" localSheetId="4">[1]Slidesheet!$V$2:$V$5</definedName>
    <definedName name="ProjTargets_INC">Slidesheet!$V$2:$V$5</definedName>
    <definedName name="ProjTargets_MD" localSheetId="4">[1]Slidesheet!$U$2:$U$5</definedName>
    <definedName name="ProjTargets_MD">Slidesheet!$U$2:$U$5</definedName>
    <definedName name="ProjTargets_TVD" localSheetId="4">[1]Slidesheet!$X$2:$X$5</definedName>
    <definedName name="ProjTargets_TVD">Slidesheet!$X$2:$X$5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8" l="1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C32" i="6"/>
  <c r="C31" i="6"/>
  <c r="F32" i="6"/>
  <c r="F30" i="6"/>
  <c r="F28" i="6"/>
  <c r="F27" i="6"/>
  <c r="F26" i="6"/>
  <c r="F25" i="6"/>
  <c r="F24" i="6"/>
  <c r="C24" i="6"/>
  <c r="C26" i="6" s="1"/>
  <c r="C28" i="6" s="1"/>
  <c r="C23" i="6"/>
  <c r="Q24" i="6"/>
  <c r="P24" i="6"/>
  <c r="N24" i="6"/>
  <c r="M24" i="6"/>
  <c r="L24" i="6"/>
  <c r="R24" i="6" s="1"/>
  <c r="Q23" i="6" a="1"/>
  <c r="Q23" i="6"/>
  <c r="C30" i="6" s="1"/>
  <c r="P23" i="6" a="1"/>
  <c r="P23" i="6"/>
  <c r="C29" i="6" s="1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C6" i="6" s="1"/>
  <c r="K12" i="6"/>
  <c r="K11" i="6"/>
  <c r="K10" i="6"/>
  <c r="K9" i="6"/>
  <c r="K8" i="6"/>
  <c r="K7" i="6"/>
  <c r="K6" i="6"/>
  <c r="K24" i="6" s="1"/>
  <c r="K5" i="6"/>
  <c r="K4" i="6"/>
  <c r="C20" i="6"/>
  <c r="C19" i="6"/>
  <c r="C14" i="6"/>
  <c r="C5" i="6"/>
  <c r="C4" i="6"/>
  <c r="C3" i="6"/>
  <c r="C12" i="6" s="1"/>
  <c r="D14" i="6"/>
  <c r="D13" i="6"/>
  <c r="E11" i="6"/>
  <c r="E10" i="6"/>
  <c r="E9" i="6"/>
  <c r="E8" i="6"/>
  <c r="E7" i="6"/>
  <c r="X10" i="6"/>
  <c r="B5" i="6" a="1"/>
  <c r="B5" i="6" s="1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E4" i="6"/>
  <c r="E3" i="6"/>
  <c r="E46" i="6"/>
  <c r="E24" i="6"/>
  <c r="E25" i="6"/>
  <c r="E26" i="6"/>
  <c r="E27" i="6"/>
  <c r="E28" i="6"/>
  <c r="E30" i="6"/>
  <c r="E31" i="6"/>
  <c r="F31" i="6"/>
  <c r="E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M53" i="6"/>
  <c r="L53" i="6"/>
  <c r="K53" i="6"/>
  <c r="J53" i="6"/>
  <c r="I53" i="6"/>
  <c r="M55" i="6"/>
  <c r="L55" i="6"/>
  <c r="K55" i="6"/>
  <c r="J55" i="6"/>
  <c r="I55" i="6"/>
  <c r="X15" i="6" l="1"/>
  <c r="C10" i="6"/>
  <c r="C15" i="6"/>
  <c r="C13" i="6"/>
  <c r="T24" i="6"/>
  <c r="C16" i="6"/>
  <c r="C7" i="6"/>
  <c r="C8" i="6" s="1"/>
  <c r="C9" i="6"/>
  <c r="S24" i="6"/>
  <c r="U24" i="6"/>
  <c r="C11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C17" i="6"/>
  <c r="C18" i="6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30" i="8"/>
  <c r="AK114" i="8"/>
  <c r="AK136" i="8"/>
  <c r="AK115" i="8"/>
  <c r="AK157" i="8"/>
  <c r="AK143" i="8"/>
  <c r="AK106" i="8"/>
  <c r="AK166" i="8"/>
  <c r="AK144" i="8"/>
  <c r="AK54" i="8"/>
  <c r="AK174" i="8"/>
  <c r="AK117" i="8"/>
  <c r="AK120" i="8"/>
  <c r="AK146" i="8"/>
  <c r="AK116" i="8"/>
  <c r="AK30" i="8"/>
  <c r="AK84" i="8"/>
  <c r="AK103" i="8"/>
  <c r="AK150" i="8"/>
  <c r="AK159" i="8"/>
  <c r="AK184" i="8"/>
  <c r="AK38" i="8"/>
  <c r="AK123" i="8"/>
  <c r="AK110" i="8"/>
  <c r="AK119" i="8"/>
  <c r="AK141" i="8"/>
  <c r="AK112" i="8"/>
  <c r="AK165" i="8"/>
  <c r="AK152" i="8"/>
  <c r="AK121" i="8"/>
  <c r="AK113" i="8"/>
  <c r="AK16" i="8"/>
  <c r="AK167" i="8"/>
  <c r="AK178" i="8"/>
  <c r="AK132" i="8"/>
  <c r="AK74" i="8"/>
  <c r="AK107" i="8"/>
  <c r="AK36" i="8"/>
  <c r="AK175" i="8"/>
  <c r="AK124" i="8"/>
  <c r="AK139" i="8"/>
  <c r="AK161" i="8"/>
  <c r="AK164" i="8"/>
  <c r="AK127" i="8"/>
  <c r="AK59" i="8"/>
  <c r="AK163" i="8"/>
  <c r="AK169" i="8"/>
  <c r="AK118" i="8"/>
  <c r="AK176" i="8"/>
  <c r="AK109" i="8"/>
  <c r="AK91" i="8"/>
  <c r="AK151" i="8"/>
  <c r="AK43" i="8"/>
  <c r="AK122" i="8"/>
  <c r="AK145" i="8"/>
  <c r="AK86" i="8"/>
  <c r="AK158" i="8"/>
  <c r="AK17" i="8"/>
  <c r="AK83" i="8"/>
  <c r="AK108" i="8"/>
  <c r="AK72" i="8"/>
  <c r="AK137" i="8"/>
  <c r="AK125" i="8"/>
  <c r="AK156" i="8"/>
  <c r="AK140" i="8"/>
  <c r="AK187" i="8"/>
  <c r="AK131" i="8"/>
  <c r="AK111" i="8"/>
  <c r="AK95" i="8"/>
  <c r="AK71" i="8"/>
  <c r="AK133" i="8"/>
  <c r="AK126" i="8"/>
  <c r="AK138" i="8"/>
  <c r="AK20" i="8"/>
  <c r="AK82" i="8"/>
  <c r="AK128" i="8"/>
  <c r="AK171" i="8"/>
  <c r="AK29" i="8"/>
  <c r="AK28" i="8"/>
  <c r="AK177" i="8"/>
  <c r="AK65" i="8"/>
  <c r="AK134" i="8"/>
  <c r="AK135" i="8"/>
  <c r="AK186" i="8"/>
  <c r="AK129" i="8"/>
  <c r="I198" i="8" l="1"/>
  <c r="I197" i="8"/>
  <c r="C106" i="8"/>
  <c r="C108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O13" i="8" s="1"/>
  <c r="AL13" i="8"/>
  <c r="X13" i="8" l="1"/>
  <c r="AN13" i="8" s="1"/>
  <c r="V13" i="8"/>
  <c r="AP13" i="8"/>
  <c r="W13" i="8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AT13" i="8" l="1"/>
  <c r="AR13" i="8"/>
  <c r="AS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AO14" i="8" s="1"/>
  <c r="E35" i="8"/>
  <c r="AO35" i="8" s="1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AO304" i="8" s="1"/>
  <c r="E303" i="8"/>
  <c r="AO303" i="8" s="1"/>
  <c r="E302" i="8"/>
  <c r="AO302" i="8" s="1"/>
  <c r="E301" i="8"/>
  <c r="AO301" i="8" s="1"/>
  <c r="E300" i="8"/>
  <c r="AO300" i="8" s="1"/>
  <c r="E299" i="8"/>
  <c r="AO299" i="8" s="1"/>
  <c r="E298" i="8"/>
  <c r="AO298" i="8" s="1"/>
  <c r="E297" i="8"/>
  <c r="AO297" i="8" s="1"/>
  <c r="E296" i="8"/>
  <c r="AO296" i="8" s="1"/>
  <c r="E295" i="8"/>
  <c r="AO295" i="8" s="1"/>
  <c r="E294" i="8"/>
  <c r="AO294" i="8" s="1"/>
  <c r="E293" i="8"/>
  <c r="AO293" i="8" s="1"/>
  <c r="E292" i="8"/>
  <c r="AO292" i="8" s="1"/>
  <c r="E291" i="8"/>
  <c r="AO291" i="8" s="1"/>
  <c r="E290" i="8"/>
  <c r="AO290" i="8" s="1"/>
  <c r="E289" i="8"/>
  <c r="AO289" i="8" s="1"/>
  <c r="E288" i="8"/>
  <c r="AO288" i="8" s="1"/>
  <c r="E287" i="8"/>
  <c r="AO287" i="8" s="1"/>
  <c r="E286" i="8"/>
  <c r="AO286" i="8" s="1"/>
  <c r="E285" i="8"/>
  <c r="AO285" i="8" s="1"/>
  <c r="E284" i="8"/>
  <c r="AO284" i="8" s="1"/>
  <c r="E283" i="8"/>
  <c r="AO283" i="8" s="1"/>
  <c r="E282" i="8"/>
  <c r="AO282" i="8" s="1"/>
  <c r="E281" i="8"/>
  <c r="AO281" i="8" s="1"/>
  <c r="E280" i="8"/>
  <c r="AO280" i="8" s="1"/>
  <c r="E279" i="8"/>
  <c r="AO279" i="8" s="1"/>
  <c r="E278" i="8"/>
  <c r="AO278" i="8" s="1"/>
  <c r="E277" i="8"/>
  <c r="AO277" i="8" s="1"/>
  <c r="E276" i="8"/>
  <c r="AO276" i="8" s="1"/>
  <c r="E275" i="8"/>
  <c r="AO275" i="8" s="1"/>
  <c r="E34" i="8"/>
  <c r="AO34" i="8" s="1"/>
  <c r="E33" i="8"/>
  <c r="AO33" i="8" s="1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M14" i="8"/>
  <c r="AL14" i="8"/>
  <c r="AO305" i="8" l="1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V300" i="8"/>
  <c r="AP300" i="8"/>
  <c r="AQ300" i="8"/>
  <c r="W300" i="8"/>
  <c r="X300" i="8"/>
  <c r="AN300" i="8" s="1"/>
  <c r="AQ293" i="8"/>
  <c r="W293" i="8"/>
  <c r="X293" i="8"/>
  <c r="AN293" i="8" s="1"/>
  <c r="AP293" i="8"/>
  <c r="V293" i="8"/>
  <c r="AQ294" i="8"/>
  <c r="W294" i="8"/>
  <c r="V294" i="8"/>
  <c r="X294" i="8"/>
  <c r="AN294" i="8" s="1"/>
  <c r="AP294" i="8"/>
  <c r="AP295" i="8"/>
  <c r="AQ295" i="8"/>
  <c r="W295" i="8"/>
  <c r="X295" i="8"/>
  <c r="AN295" i="8" s="1"/>
  <c r="V295" i="8"/>
  <c r="AP296" i="8"/>
  <c r="AQ296" i="8"/>
  <c r="W296" i="8"/>
  <c r="X296" i="8"/>
  <c r="AN296" i="8" s="1"/>
  <c r="V296" i="8"/>
  <c r="X33" i="8"/>
  <c r="AN33" i="8" s="1"/>
  <c r="V33" i="8"/>
  <c r="AP33" i="8"/>
  <c r="AQ33" i="8"/>
  <c r="W33" i="8"/>
  <c r="AP297" i="8"/>
  <c r="AQ297" i="8"/>
  <c r="W297" i="8"/>
  <c r="X297" i="8"/>
  <c r="AN297" i="8" s="1"/>
  <c r="V297" i="8"/>
  <c r="V301" i="8"/>
  <c r="AP301" i="8"/>
  <c r="AQ301" i="8"/>
  <c r="W301" i="8"/>
  <c r="X301" i="8"/>
  <c r="AN301" i="8" s="1"/>
  <c r="V278" i="8"/>
  <c r="AP278" i="8"/>
  <c r="AQ278" i="8"/>
  <c r="X278" i="8"/>
  <c r="AN278" i="8" s="1"/>
  <c r="W278" i="8"/>
  <c r="V302" i="8"/>
  <c r="AP302" i="8"/>
  <c r="AQ302" i="8"/>
  <c r="X302" i="8"/>
  <c r="AN302" i="8" s="1"/>
  <c r="W302" i="8"/>
  <c r="X280" i="8"/>
  <c r="AN280" i="8" s="1"/>
  <c r="V280" i="8"/>
  <c r="AP280" i="8"/>
  <c r="AQ280" i="8"/>
  <c r="W280" i="8"/>
  <c r="X304" i="8"/>
  <c r="AN304" i="8" s="1"/>
  <c r="V304" i="8"/>
  <c r="AP304" i="8"/>
  <c r="AQ304" i="8"/>
  <c r="W304" i="8"/>
  <c r="V276" i="8"/>
  <c r="AP276" i="8"/>
  <c r="AQ276" i="8"/>
  <c r="W276" i="8"/>
  <c r="X276" i="8"/>
  <c r="AN276" i="8" s="1"/>
  <c r="X281" i="8"/>
  <c r="AN281" i="8" s="1"/>
  <c r="V281" i="8"/>
  <c r="AP281" i="8"/>
  <c r="W281" i="8"/>
  <c r="AQ281" i="8"/>
  <c r="X285" i="8"/>
  <c r="AN285" i="8" s="1"/>
  <c r="V285" i="8"/>
  <c r="W285" i="8"/>
  <c r="AP285" i="8"/>
  <c r="AQ285" i="8"/>
  <c r="W286" i="8"/>
  <c r="X286" i="8"/>
  <c r="AN286" i="8" s="1"/>
  <c r="V286" i="8"/>
  <c r="AP286" i="8"/>
  <c r="AQ286" i="8"/>
  <c r="X34" i="8"/>
  <c r="AN34" i="8" s="1"/>
  <c r="V34" i="8"/>
  <c r="AP34" i="8"/>
  <c r="AQ34" i="8"/>
  <c r="W34" i="8"/>
  <c r="V298" i="8"/>
  <c r="AP298" i="8"/>
  <c r="AQ298" i="8"/>
  <c r="W298" i="8"/>
  <c r="X298" i="8"/>
  <c r="AN298" i="8" s="1"/>
  <c r="V299" i="8"/>
  <c r="AP299" i="8"/>
  <c r="AQ299" i="8"/>
  <c r="W299" i="8"/>
  <c r="X299" i="8"/>
  <c r="AN299" i="8" s="1"/>
  <c r="X282" i="8"/>
  <c r="AN282" i="8" s="1"/>
  <c r="V282" i="8"/>
  <c r="AP282" i="8"/>
  <c r="W282" i="8"/>
  <c r="AQ282" i="8"/>
  <c r="X283" i="8"/>
  <c r="AN283" i="8" s="1"/>
  <c r="V283" i="8"/>
  <c r="AP283" i="8"/>
  <c r="W283" i="8"/>
  <c r="AQ283" i="8"/>
  <c r="X284" i="8"/>
  <c r="AN284" i="8" s="1"/>
  <c r="V284" i="8"/>
  <c r="AP284" i="8"/>
  <c r="W284" i="8"/>
  <c r="AQ284" i="8"/>
  <c r="W287" i="8"/>
  <c r="X287" i="8"/>
  <c r="AN287" i="8" s="1"/>
  <c r="V287" i="8"/>
  <c r="AQ287" i="8"/>
  <c r="AP287" i="8"/>
  <c r="X305" i="8"/>
  <c r="AN305" i="8" s="1"/>
  <c r="V305" i="8"/>
  <c r="AP305" i="8"/>
  <c r="W305" i="8"/>
  <c r="AQ305" i="8"/>
  <c r="W288" i="8"/>
  <c r="X288" i="8"/>
  <c r="AN288" i="8" s="1"/>
  <c r="AQ288" i="8"/>
  <c r="AP288" i="8"/>
  <c r="V288" i="8"/>
  <c r="V277" i="8"/>
  <c r="AP277" i="8"/>
  <c r="AQ277" i="8"/>
  <c r="W277" i="8"/>
  <c r="X277" i="8"/>
  <c r="AN277" i="8" s="1"/>
  <c r="AQ289" i="8"/>
  <c r="W289" i="8"/>
  <c r="X289" i="8"/>
  <c r="AN289" i="8" s="1"/>
  <c r="V289" i="8"/>
  <c r="AP289" i="8"/>
  <c r="W35" i="8"/>
  <c r="X35" i="8"/>
  <c r="AN35" i="8" s="1"/>
  <c r="V35" i="8"/>
  <c r="AP35" i="8"/>
  <c r="AQ35" i="8"/>
  <c r="V275" i="8"/>
  <c r="AP275" i="8"/>
  <c r="AQ275" i="8"/>
  <c r="W275" i="8"/>
  <c r="X275" i="8"/>
  <c r="AN275" i="8" s="1"/>
  <c r="AQ290" i="8"/>
  <c r="W290" i="8"/>
  <c r="X290" i="8"/>
  <c r="AN290" i="8" s="1"/>
  <c r="AP290" i="8"/>
  <c r="V290" i="8"/>
  <c r="AQ14" i="8"/>
  <c r="W14" i="8"/>
  <c r="X14" i="8"/>
  <c r="AN14" i="8" s="1"/>
  <c r="V14" i="8"/>
  <c r="AP14" i="8"/>
  <c r="V279" i="8"/>
  <c r="AP279" i="8"/>
  <c r="AQ279" i="8"/>
  <c r="W279" i="8"/>
  <c r="X279" i="8"/>
  <c r="AN279" i="8" s="1"/>
  <c r="V303" i="8"/>
  <c r="AP303" i="8"/>
  <c r="X303" i="8"/>
  <c r="AN303" i="8" s="1"/>
  <c r="W303" i="8"/>
  <c r="AQ303" i="8"/>
  <c r="AQ291" i="8"/>
  <c r="W291" i="8"/>
  <c r="X291" i="8"/>
  <c r="AN291" i="8" s="1"/>
  <c r="AP291" i="8"/>
  <c r="V291" i="8"/>
  <c r="AQ292" i="8"/>
  <c r="W292" i="8"/>
  <c r="X292" i="8"/>
  <c r="AN292" i="8" s="1"/>
  <c r="V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13" i="8"/>
  <c r="AJ34" i="8"/>
  <c r="AT282" i="8" l="1"/>
  <c r="AR282" i="8"/>
  <c r="AS282" i="8"/>
  <c r="AR279" i="8"/>
  <c r="AT279" i="8"/>
  <c r="AS279" i="8"/>
  <c r="AS292" i="8"/>
  <c r="AT292" i="8"/>
  <c r="AR292" i="8"/>
  <c r="AR14" i="8"/>
  <c r="AT14" i="8"/>
  <c r="AS14" i="8"/>
  <c r="AT289" i="8"/>
  <c r="AS289" i="8"/>
  <c r="AR289" i="8"/>
  <c r="AS293" i="8"/>
  <c r="AR293" i="8"/>
  <c r="AT293" i="8"/>
  <c r="AT33" i="8"/>
  <c r="AS33" i="8"/>
  <c r="AR33" i="8"/>
  <c r="AS35" i="8"/>
  <c r="AT35" i="8"/>
  <c r="AR35" i="8"/>
  <c r="AT298" i="8"/>
  <c r="AS298" i="8"/>
  <c r="AR298" i="8"/>
  <c r="AS277" i="8"/>
  <c r="AT277" i="8"/>
  <c r="AR277" i="8"/>
  <c r="AR302" i="8"/>
  <c r="AT302" i="8"/>
  <c r="AS302" i="8"/>
  <c r="AS301" i="8"/>
  <c r="AT301" i="8"/>
  <c r="AR301" i="8"/>
  <c r="AT297" i="8"/>
  <c r="AS297" i="8"/>
  <c r="AR297" i="8"/>
  <c r="AR287" i="8"/>
  <c r="AS287" i="8"/>
  <c r="AT287" i="8"/>
  <c r="AS295" i="8"/>
  <c r="AR295" i="8"/>
  <c r="AT295" i="8"/>
  <c r="AR284" i="8"/>
  <c r="AS284" i="8"/>
  <c r="AT284" i="8"/>
  <c r="AS275" i="8"/>
  <c r="AT275" i="8"/>
  <c r="AR275" i="8"/>
  <c r="AS276" i="8"/>
  <c r="AT276" i="8"/>
  <c r="AR276" i="8"/>
  <c r="AT305" i="8"/>
  <c r="AR305" i="8"/>
  <c r="AS305" i="8"/>
  <c r="AS294" i="8"/>
  <c r="AR294" i="8"/>
  <c r="AT294" i="8"/>
  <c r="AS299" i="8"/>
  <c r="AT299" i="8"/>
  <c r="AR299" i="8"/>
  <c r="AS296" i="8"/>
  <c r="AR296" i="8"/>
  <c r="AT296" i="8"/>
  <c r="AS300" i="8"/>
  <c r="AT300" i="8"/>
  <c r="AR300" i="8"/>
  <c r="AT304" i="8"/>
  <c r="AR304" i="8"/>
  <c r="AS304" i="8"/>
  <c r="AT280" i="8"/>
  <c r="AR280" i="8"/>
  <c r="AS280" i="8"/>
  <c r="AT291" i="8"/>
  <c r="AS291" i="8"/>
  <c r="AR291" i="8"/>
  <c r="AT290" i="8"/>
  <c r="AS290" i="8"/>
  <c r="AR290" i="8"/>
  <c r="AT288" i="8"/>
  <c r="AS288" i="8"/>
  <c r="AR288" i="8"/>
  <c r="AT281" i="8"/>
  <c r="AR281" i="8"/>
  <c r="AS281" i="8"/>
  <c r="AR283" i="8"/>
  <c r="AS283" i="8"/>
  <c r="AT283" i="8"/>
  <c r="AT34" i="8"/>
  <c r="AS34" i="8"/>
  <c r="AR34" i="8"/>
  <c r="AR286" i="8"/>
  <c r="AS286" i="8"/>
  <c r="AT286" i="8"/>
  <c r="AR285" i="8"/>
  <c r="AS285" i="8"/>
  <c r="AT285" i="8"/>
  <c r="AR303" i="8"/>
  <c r="AT303" i="8"/>
  <c r="AS303" i="8"/>
  <c r="AR278" i="8"/>
  <c r="AT278" i="8"/>
  <c r="AS278" i="8"/>
  <c r="E36" i="8"/>
  <c r="AO36" i="8" s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AO15" i="8" s="1"/>
  <c r="E17" i="8"/>
  <c r="AO17" i="8" s="1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J15" i="8"/>
  <c r="AJ17" i="8"/>
  <c r="AM15" i="8"/>
  <c r="AJ36" i="8"/>
  <c r="AQ15" i="8" l="1"/>
  <c r="W15" i="8"/>
  <c r="X15" i="8"/>
  <c r="AN15" i="8" s="1"/>
  <c r="V15" i="8"/>
  <c r="AP15" i="8"/>
  <c r="AQ17" i="8"/>
  <c r="W17" i="8"/>
  <c r="X17" i="8"/>
  <c r="AN17" i="8" s="1"/>
  <c r="AP17" i="8"/>
  <c r="V17" i="8"/>
  <c r="W36" i="8"/>
  <c r="X36" i="8"/>
  <c r="AN36" i="8" s="1"/>
  <c r="V36" i="8"/>
  <c r="AP36" i="8"/>
  <c r="AQ36" i="8"/>
  <c r="I13" i="8"/>
  <c r="H14" i="8"/>
  <c r="I14" i="8" s="1"/>
  <c r="M15" i="8"/>
  <c r="P15" i="8" s="1"/>
  <c r="Q13" i="8"/>
  <c r="L13" i="8"/>
  <c r="E37" i="8"/>
  <c r="AO37" i="8" s="1"/>
  <c r="K36" i="8"/>
  <c r="J36" i="8"/>
  <c r="E16" i="8"/>
  <c r="AO16" i="8" s="1"/>
  <c r="K15" i="8"/>
  <c r="J15" i="8"/>
  <c r="R12" i="14"/>
  <c r="Q13" i="14" s="1"/>
  <c r="W11" i="14"/>
  <c r="E18" i="8"/>
  <c r="AO18" i="8" s="1"/>
  <c r="AJ37" i="8"/>
  <c r="AL16" i="8"/>
  <c r="AJ16" i="8"/>
  <c r="AJ18" i="8"/>
  <c r="AM16" i="8"/>
  <c r="AT17" i="8" l="1"/>
  <c r="AR17" i="8"/>
  <c r="AS17" i="8"/>
  <c r="AS36" i="8"/>
  <c r="AT36" i="8"/>
  <c r="AR36" i="8"/>
  <c r="AR15" i="8"/>
  <c r="AT15" i="8"/>
  <c r="AS15" i="8"/>
  <c r="W37" i="8"/>
  <c r="X37" i="8"/>
  <c r="AN37" i="8" s="1"/>
  <c r="AP37" i="8"/>
  <c r="V37" i="8"/>
  <c r="AQ37" i="8"/>
  <c r="AQ18" i="8"/>
  <c r="W18" i="8"/>
  <c r="X18" i="8"/>
  <c r="AN18" i="8" s="1"/>
  <c r="AP18" i="8"/>
  <c r="V18" i="8"/>
  <c r="AQ16" i="8"/>
  <c r="W16" i="8"/>
  <c r="X16" i="8"/>
  <c r="AN16" i="8" s="1"/>
  <c r="AP16" i="8"/>
  <c r="V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AO38" i="8" s="1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O19" i="8" s="1"/>
  <c r="AJ19" i="8"/>
  <c r="AM17" i="8"/>
  <c r="AJ38" i="8"/>
  <c r="AL17" i="8"/>
  <c r="AS37" i="8" l="1"/>
  <c r="AT37" i="8"/>
  <c r="AR37" i="8"/>
  <c r="AT18" i="8"/>
  <c r="AR18" i="8"/>
  <c r="AS18" i="8"/>
  <c r="AT16" i="8"/>
  <c r="AR16" i="8"/>
  <c r="AS16" i="8"/>
  <c r="AQ38" i="8"/>
  <c r="W38" i="8"/>
  <c r="X38" i="8"/>
  <c r="AN38" i="8" s="1"/>
  <c r="V38" i="8"/>
  <c r="AP38" i="8"/>
  <c r="AQ19" i="8"/>
  <c r="W19" i="8"/>
  <c r="X19" i="8"/>
  <c r="AN19" i="8" s="1"/>
  <c r="AP19" i="8"/>
  <c r="V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AO39" i="8" s="1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O20" i="8" s="1"/>
  <c r="AJ20" i="8"/>
  <c r="AL18" i="8"/>
  <c r="AJ39" i="8"/>
  <c r="AM18" i="8"/>
  <c r="I16" i="8" l="1"/>
  <c r="AB16" i="8"/>
  <c r="H17" i="8"/>
  <c r="AB17" i="8" s="1"/>
  <c r="AR38" i="8"/>
  <c r="AT38" i="8"/>
  <c r="AS38" i="8"/>
  <c r="AR19" i="8"/>
  <c r="AS19" i="8"/>
  <c r="AT19" i="8"/>
  <c r="AP20" i="8"/>
  <c r="AQ20" i="8"/>
  <c r="W20" i="8"/>
  <c r="X20" i="8"/>
  <c r="AN20" i="8" s="1"/>
  <c r="V20" i="8"/>
  <c r="AQ39" i="8"/>
  <c r="W39" i="8"/>
  <c r="X39" i="8"/>
  <c r="AN39" i="8" s="1"/>
  <c r="AP39" i="8"/>
  <c r="V39" i="8"/>
  <c r="H18" i="8"/>
  <c r="AB18" i="8" s="1"/>
  <c r="I17" i="8"/>
  <c r="M39" i="8"/>
  <c r="P39" i="8" s="1"/>
  <c r="W14" i="14"/>
  <c r="Q19" i="8"/>
  <c r="E40" i="8"/>
  <c r="AO40" i="8" s="1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O21" i="8" s="1"/>
  <c r="AL19" i="8"/>
  <c r="AJ40" i="8"/>
  <c r="AM19" i="8"/>
  <c r="AJ21" i="8"/>
  <c r="H19" i="8" l="1"/>
  <c r="AB19" i="8" s="1"/>
  <c r="AR39" i="8"/>
  <c r="AT39" i="8"/>
  <c r="AS39" i="8"/>
  <c r="AR20" i="8"/>
  <c r="AS20" i="8"/>
  <c r="AT20" i="8"/>
  <c r="AP21" i="8"/>
  <c r="AQ21" i="8"/>
  <c r="W21" i="8"/>
  <c r="X21" i="8"/>
  <c r="AN21" i="8" s="1"/>
  <c r="V21" i="8"/>
  <c r="AQ40" i="8"/>
  <c r="W40" i="8"/>
  <c r="X40" i="8"/>
  <c r="AN40" i="8" s="1"/>
  <c r="AP40" i="8"/>
  <c r="V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AO41" i="8" s="1"/>
  <c r="Q20" i="8"/>
  <c r="O19" i="8"/>
  <c r="L20" i="8"/>
  <c r="N20" i="8"/>
  <c r="O20" i="8" s="1"/>
  <c r="J21" i="8"/>
  <c r="E22" i="8"/>
  <c r="AO22" i="8" s="1"/>
  <c r="AM20" i="8"/>
  <c r="AL20" i="8"/>
  <c r="AJ41" i="8"/>
  <c r="AJ22" i="8"/>
  <c r="AT40" i="8" l="1"/>
  <c r="AR40" i="8"/>
  <c r="AS40" i="8"/>
  <c r="AR21" i="8"/>
  <c r="AS21" i="8"/>
  <c r="AT21" i="8"/>
  <c r="AP22" i="8"/>
  <c r="AQ22" i="8"/>
  <c r="W22" i="8"/>
  <c r="X22" i="8"/>
  <c r="AN22" i="8" s="1"/>
  <c r="V22" i="8"/>
  <c r="AQ41" i="8"/>
  <c r="W41" i="8"/>
  <c r="X41" i="8"/>
  <c r="AN41" i="8" s="1"/>
  <c r="AP41" i="8"/>
  <c r="V41" i="8"/>
  <c r="H21" i="8"/>
  <c r="AB21" i="8" s="1"/>
  <c r="I20" i="8"/>
  <c r="M41" i="8"/>
  <c r="P41" i="8" s="1"/>
  <c r="Q21" i="8"/>
  <c r="J41" i="8"/>
  <c r="K41" i="8"/>
  <c r="E42" i="8"/>
  <c r="AO42" i="8" s="1"/>
  <c r="L40" i="8"/>
  <c r="Q40" i="8"/>
  <c r="N40" i="8"/>
  <c r="O40" i="8" s="1"/>
  <c r="M22" i="8"/>
  <c r="P22" i="8" s="1"/>
  <c r="K22" i="8"/>
  <c r="J22" i="8"/>
  <c r="N21" i="8"/>
  <c r="L21" i="8"/>
  <c r="E23" i="8"/>
  <c r="AO23" i="8" s="1"/>
  <c r="AM21" i="8"/>
  <c r="AL21" i="8"/>
  <c r="AJ42" i="8"/>
  <c r="AJ23" i="8"/>
  <c r="AT41" i="8" l="1"/>
  <c r="AR41" i="8"/>
  <c r="AS41" i="8"/>
  <c r="AR22" i="8"/>
  <c r="AS22" i="8"/>
  <c r="AT22" i="8"/>
  <c r="AQ42" i="8"/>
  <c r="W42" i="8"/>
  <c r="X42" i="8"/>
  <c r="AN42" i="8" s="1"/>
  <c r="AP42" i="8"/>
  <c r="V42" i="8"/>
  <c r="V23" i="8"/>
  <c r="AP23" i="8"/>
  <c r="AQ23" i="8"/>
  <c r="W23" i="8"/>
  <c r="X23" i="8"/>
  <c r="AN23" i="8" s="1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AO43" i="8" s="1"/>
  <c r="M23" i="8"/>
  <c r="P23" i="8" s="1"/>
  <c r="K23" i="8"/>
  <c r="Q22" i="8"/>
  <c r="O21" i="8"/>
  <c r="J23" i="8"/>
  <c r="N22" i="8"/>
  <c r="L22" i="8"/>
  <c r="E24" i="8"/>
  <c r="AO24" i="8" s="1"/>
  <c r="AL22" i="8"/>
  <c r="AM22" i="8"/>
  <c r="AJ24" i="8"/>
  <c r="AJ43" i="8"/>
  <c r="AT42" i="8" l="1"/>
  <c r="AR42" i="8"/>
  <c r="AS42" i="8"/>
  <c r="AR23" i="8"/>
  <c r="AS23" i="8"/>
  <c r="AT23" i="8"/>
  <c r="V24" i="8"/>
  <c r="AP24" i="8"/>
  <c r="AQ24" i="8"/>
  <c r="W24" i="8"/>
  <c r="X24" i="8"/>
  <c r="AN24" i="8" s="1"/>
  <c r="AQ43" i="8"/>
  <c r="W43" i="8"/>
  <c r="X43" i="8"/>
  <c r="AN43" i="8" s="1"/>
  <c r="AP43" i="8"/>
  <c r="V43" i="8"/>
  <c r="H23" i="8"/>
  <c r="AB23" i="8" s="1"/>
  <c r="I22" i="8"/>
  <c r="M43" i="8"/>
  <c r="P43" i="8" s="1"/>
  <c r="J43" i="8"/>
  <c r="K43" i="8"/>
  <c r="E44" i="8"/>
  <c r="AO44" i="8" s="1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5" i="8" s="1"/>
  <c r="AL23" i="8"/>
  <c r="AJ25" i="8"/>
  <c r="AJ44" i="8"/>
  <c r="AM23" i="8"/>
  <c r="AR43" i="8" l="1"/>
  <c r="AS43" i="8"/>
  <c r="AT43" i="8"/>
  <c r="AT24" i="8"/>
  <c r="AR24" i="8"/>
  <c r="AS24" i="8"/>
  <c r="V25" i="8"/>
  <c r="AP25" i="8"/>
  <c r="AQ25" i="8"/>
  <c r="W25" i="8"/>
  <c r="X25" i="8"/>
  <c r="AN25" i="8" s="1"/>
  <c r="AP44" i="8"/>
  <c r="AQ44" i="8"/>
  <c r="W44" i="8"/>
  <c r="X44" i="8"/>
  <c r="AN44" i="8" s="1"/>
  <c r="V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AO45" i="8" s="1"/>
  <c r="O23" i="8"/>
  <c r="J25" i="8"/>
  <c r="N24" i="8"/>
  <c r="E26" i="8"/>
  <c r="AO26" i="8" s="1"/>
  <c r="AJ45" i="8"/>
  <c r="AM24" i="8"/>
  <c r="AJ26" i="8"/>
  <c r="AL24" i="8"/>
  <c r="AT25" i="8" l="1"/>
  <c r="AR25" i="8"/>
  <c r="AS25" i="8"/>
  <c r="AR44" i="8"/>
  <c r="AS44" i="8"/>
  <c r="AT44" i="8"/>
  <c r="V26" i="8"/>
  <c r="AP26" i="8"/>
  <c r="AQ26" i="8"/>
  <c r="W26" i="8"/>
  <c r="X26" i="8"/>
  <c r="AN26" i="8" s="1"/>
  <c r="AP45" i="8"/>
  <c r="AQ45" i="8"/>
  <c r="W45" i="8"/>
  <c r="X45" i="8"/>
  <c r="AN45" i="8" s="1"/>
  <c r="V45" i="8"/>
  <c r="H25" i="8"/>
  <c r="AB25" i="8" s="1"/>
  <c r="I24" i="8"/>
  <c r="K26" i="8"/>
  <c r="Q25" i="8"/>
  <c r="L25" i="8"/>
  <c r="Q44" i="8"/>
  <c r="N44" i="8"/>
  <c r="O44" i="8" s="1"/>
  <c r="L44" i="8"/>
  <c r="E46" i="8"/>
  <c r="AO46" i="8" s="1"/>
  <c r="J45" i="8"/>
  <c r="K45" i="8"/>
  <c r="M45" i="8"/>
  <c r="P45" i="8" s="1"/>
  <c r="O24" i="8"/>
  <c r="J26" i="8"/>
  <c r="N25" i="8"/>
  <c r="E27" i="8"/>
  <c r="AO27" i="8" s="1"/>
  <c r="AL25" i="8"/>
  <c r="AJ27" i="8"/>
  <c r="AM25" i="8"/>
  <c r="AJ46" i="8"/>
  <c r="AT26" i="8" l="1"/>
  <c r="AS26" i="8"/>
  <c r="AR26" i="8"/>
  <c r="AR45" i="8"/>
  <c r="AS45" i="8"/>
  <c r="AT45" i="8"/>
  <c r="V27" i="8"/>
  <c r="AP27" i="8"/>
  <c r="AQ27" i="8"/>
  <c r="W27" i="8"/>
  <c r="X27" i="8"/>
  <c r="AN27" i="8" s="1"/>
  <c r="AP46" i="8"/>
  <c r="AQ46" i="8"/>
  <c r="W46" i="8"/>
  <c r="X46" i="8"/>
  <c r="AN46" i="8" s="1"/>
  <c r="V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AO47" i="8" s="1"/>
  <c r="K46" i="8"/>
  <c r="J46" i="8"/>
  <c r="O25" i="8"/>
  <c r="N26" i="8"/>
  <c r="J27" i="8"/>
  <c r="E28" i="8"/>
  <c r="AO28" i="8" s="1"/>
  <c r="C28" i="8"/>
  <c r="AJ28" i="8"/>
  <c r="AL26" i="8"/>
  <c r="AM26" i="8"/>
  <c r="AJ47" i="8"/>
  <c r="AR46" i="8" l="1"/>
  <c r="AS46" i="8"/>
  <c r="AT46" i="8"/>
  <c r="AT27" i="8"/>
  <c r="AR27" i="8"/>
  <c r="AS27" i="8"/>
  <c r="V28" i="8"/>
  <c r="AP28" i="8"/>
  <c r="W28" i="8"/>
  <c r="X28" i="8"/>
  <c r="AN28" i="8" s="1"/>
  <c r="AQ28" i="8"/>
  <c r="V47" i="8"/>
  <c r="AP47" i="8"/>
  <c r="AQ47" i="8"/>
  <c r="W47" i="8"/>
  <c r="X47" i="8"/>
  <c r="AN47" i="8" s="1"/>
  <c r="H27" i="8"/>
  <c r="AB27" i="8" s="1"/>
  <c r="I26" i="8"/>
  <c r="K28" i="8"/>
  <c r="E48" i="8"/>
  <c r="AO48" i="8" s="1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L27" i="8"/>
  <c r="AM27" i="8"/>
  <c r="AJ48" i="8"/>
  <c r="AS28" i="8" l="1"/>
  <c r="AT28" i="8"/>
  <c r="AR28" i="8"/>
  <c r="AR47" i="8"/>
  <c r="AS47" i="8"/>
  <c r="AT47" i="8"/>
  <c r="V48" i="8"/>
  <c r="AP48" i="8"/>
  <c r="AQ48" i="8"/>
  <c r="W48" i="8"/>
  <c r="X48" i="8"/>
  <c r="AN48" i="8" s="1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AO49" i="8" s="1"/>
  <c r="Q28" i="8"/>
  <c r="L28" i="8"/>
  <c r="E29" i="8"/>
  <c r="AO29" i="8" s="1"/>
  <c r="O27" i="8"/>
  <c r="E30" i="8"/>
  <c r="AO30" i="8" s="1"/>
  <c r="N28" i="8"/>
  <c r="C306" i="8"/>
  <c r="AM28" i="8"/>
  <c r="AJ30" i="8"/>
  <c r="AL28" i="8"/>
  <c r="AJ49" i="8"/>
  <c r="AT48" i="8" l="1"/>
  <c r="AR48" i="8"/>
  <c r="AS48" i="8"/>
  <c r="X29" i="8"/>
  <c r="AN29" i="8" s="1"/>
  <c r="V29" i="8"/>
  <c r="AP29" i="8"/>
  <c r="AQ29" i="8"/>
  <c r="W29" i="8"/>
  <c r="V49" i="8"/>
  <c r="AP49" i="8"/>
  <c r="AQ49" i="8"/>
  <c r="W49" i="8"/>
  <c r="X49" i="8"/>
  <c r="AN49" i="8" s="1"/>
  <c r="X30" i="8"/>
  <c r="AN30" i="8" s="1"/>
  <c r="V30" i="8"/>
  <c r="AP30" i="8"/>
  <c r="AQ30" i="8"/>
  <c r="W30" i="8"/>
  <c r="H29" i="8"/>
  <c r="AB29" i="8" s="1"/>
  <c r="I28" i="8"/>
  <c r="M30" i="8"/>
  <c r="P30" i="8" s="1"/>
  <c r="K29" i="8"/>
  <c r="M29" i="8"/>
  <c r="P29" i="8" s="1"/>
  <c r="E50" i="8"/>
  <c r="AO50" i="8" s="1"/>
  <c r="J49" i="8"/>
  <c r="M49" i="8"/>
  <c r="P49" i="8" s="1"/>
  <c r="K49" i="8"/>
  <c r="L48" i="8"/>
  <c r="Q48" i="8"/>
  <c r="N48" i="8"/>
  <c r="O48" i="8" s="1"/>
  <c r="J29" i="8"/>
  <c r="K30" i="8"/>
  <c r="O28" i="8"/>
  <c r="E31" i="8"/>
  <c r="AO31" i="8" s="1"/>
  <c r="J30" i="8"/>
  <c r="AJ31" i="8"/>
  <c r="AJ29" i="8"/>
  <c r="AM29" i="8"/>
  <c r="AL29" i="8"/>
  <c r="AJ50" i="8"/>
  <c r="AS30" i="8" l="1"/>
  <c r="AR30" i="8"/>
  <c r="AT30" i="8"/>
  <c r="AS29" i="8"/>
  <c r="AR29" i="8"/>
  <c r="AT29" i="8"/>
  <c r="AT49" i="8"/>
  <c r="AS49" i="8"/>
  <c r="AR49" i="8"/>
  <c r="X31" i="8"/>
  <c r="AN31" i="8" s="1"/>
  <c r="V31" i="8"/>
  <c r="AP31" i="8"/>
  <c r="AQ31" i="8"/>
  <c r="W31" i="8"/>
  <c r="V50" i="8"/>
  <c r="AP50" i="8"/>
  <c r="AQ50" i="8"/>
  <c r="W50" i="8"/>
  <c r="X50" i="8"/>
  <c r="AN50" i="8" s="1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AO51" i="8" s="1"/>
  <c r="J50" i="8"/>
  <c r="K50" i="8"/>
  <c r="M50" i="8"/>
  <c r="P50" i="8" s="1"/>
  <c r="Q30" i="8"/>
  <c r="N30" i="8"/>
  <c r="O30" i="8" s="1"/>
  <c r="L30" i="8"/>
  <c r="Q29" i="8"/>
  <c r="L29" i="8"/>
  <c r="J31" i="8"/>
  <c r="E32" i="8"/>
  <c r="AO32" i="8" s="1"/>
  <c r="AL30" i="8"/>
  <c r="AJ51" i="8"/>
  <c r="AM30" i="8"/>
  <c r="AJ32" i="8"/>
  <c r="AS31" i="8" l="1"/>
  <c r="AR31" i="8"/>
  <c r="AT31" i="8"/>
  <c r="AT50" i="8"/>
  <c r="AS50" i="8"/>
  <c r="AR50" i="8"/>
  <c r="X32" i="8"/>
  <c r="AN32" i="8" s="1"/>
  <c r="V32" i="8"/>
  <c r="AP32" i="8"/>
  <c r="AQ32" i="8"/>
  <c r="W32" i="8"/>
  <c r="V51" i="8"/>
  <c r="AP51" i="8"/>
  <c r="AQ51" i="8"/>
  <c r="X51" i="8"/>
  <c r="AN51" i="8" s="1"/>
  <c r="W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AO52" i="8" s="1"/>
  <c r="K51" i="8"/>
  <c r="J51" i="8"/>
  <c r="N31" i="8"/>
  <c r="O31" i="8" s="1"/>
  <c r="L31" i="8"/>
  <c r="Q31" i="8"/>
  <c r="K32" i="8"/>
  <c r="J32" i="8"/>
  <c r="AL31" i="8"/>
  <c r="AM31" i="8"/>
  <c r="AJ52" i="8"/>
  <c r="AS32" i="8" l="1"/>
  <c r="AR32" i="8"/>
  <c r="AT32" i="8"/>
  <c r="AT51" i="8"/>
  <c r="AS51" i="8"/>
  <c r="AR51" i="8"/>
  <c r="V52" i="8"/>
  <c r="AP52" i="8"/>
  <c r="X52" i="8"/>
  <c r="AN52" i="8" s="1"/>
  <c r="AQ52" i="8"/>
  <c r="W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AO53" i="8" s="1"/>
  <c r="Q33" i="8"/>
  <c r="N33" i="8"/>
  <c r="O33" i="8" s="1"/>
  <c r="L32" i="8"/>
  <c r="Q32" i="8"/>
  <c r="N32" i="8"/>
  <c r="O32" i="8" s="1"/>
  <c r="AM32" i="8"/>
  <c r="AM33" i="8"/>
  <c r="AJ53" i="8"/>
  <c r="AL32" i="8"/>
  <c r="AL33" i="8" s="1"/>
  <c r="AS52" i="8" l="1"/>
  <c r="AT52" i="8"/>
  <c r="AR52" i="8"/>
  <c r="X53" i="8"/>
  <c r="AN53" i="8" s="1"/>
  <c r="V53" i="8"/>
  <c r="AP53" i="8"/>
  <c r="AQ53" i="8"/>
  <c r="W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54" i="8" s="1"/>
  <c r="AL34" i="8"/>
  <c r="AM34" i="8"/>
  <c r="AL35" i="8"/>
  <c r="AJ54" i="8"/>
  <c r="AS53" i="8" l="1"/>
  <c r="AR53" i="8"/>
  <c r="AT53" i="8"/>
  <c r="X54" i="8"/>
  <c r="AN54" i="8" s="1"/>
  <c r="V54" i="8"/>
  <c r="AP54" i="8"/>
  <c r="W54" i="8"/>
  <c r="AQ54" i="8"/>
  <c r="I33" i="8"/>
  <c r="H34" i="8"/>
  <c r="AB34" i="8" s="1"/>
  <c r="M183" i="8"/>
  <c r="P183" i="8" s="1"/>
  <c r="E55" i="8"/>
  <c r="AO55" i="8" s="1"/>
  <c r="J54" i="8"/>
  <c r="M54" i="8"/>
  <c r="P54" i="8" s="1"/>
  <c r="K54" i="8"/>
  <c r="N53" i="8"/>
  <c r="O53" i="8" s="1"/>
  <c r="L53" i="8"/>
  <c r="Q53" i="8"/>
  <c r="AJ55" i="8"/>
  <c r="AL36" i="8"/>
  <c r="AM35" i="8"/>
  <c r="AS54" i="8" l="1"/>
  <c r="AR54" i="8"/>
  <c r="AT54" i="8"/>
  <c r="X55" i="8"/>
  <c r="AN55" i="8" s="1"/>
  <c r="V55" i="8"/>
  <c r="AP55" i="8"/>
  <c r="W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56" i="8" s="1"/>
  <c r="AJ56" i="8"/>
  <c r="AM36" i="8"/>
  <c r="AM37" i="8"/>
  <c r="AL37" i="8"/>
  <c r="AS55" i="8" l="1"/>
  <c r="AR55" i="8"/>
  <c r="AT55" i="8"/>
  <c r="X56" i="8"/>
  <c r="AN56" i="8" s="1"/>
  <c r="V56" i="8"/>
  <c r="AP56" i="8"/>
  <c r="W56" i="8"/>
  <c r="AQ56" i="8"/>
  <c r="I35" i="8"/>
  <c r="H36" i="8"/>
  <c r="AB36" i="8" s="1"/>
  <c r="M56" i="8"/>
  <c r="P56" i="8" s="1"/>
  <c r="K56" i="8"/>
  <c r="J56" i="8"/>
  <c r="E57" i="8"/>
  <c r="AO57" i="8" s="1"/>
  <c r="B58" i="8"/>
  <c r="N55" i="8"/>
  <c r="O55" i="8" s="1"/>
  <c r="Q55" i="8"/>
  <c r="L55" i="8"/>
  <c r="AL38" i="8"/>
  <c r="AJ57" i="8"/>
  <c r="AM38" i="8"/>
  <c r="AS56" i="8" l="1"/>
  <c r="AR56" i="8"/>
  <c r="AT56" i="8"/>
  <c r="X57" i="8"/>
  <c r="AN57" i="8" s="1"/>
  <c r="V57" i="8"/>
  <c r="AP57" i="8"/>
  <c r="W57" i="8"/>
  <c r="AQ57" i="8"/>
  <c r="I36" i="8"/>
  <c r="H37" i="8"/>
  <c r="AB37" i="8" s="1"/>
  <c r="K57" i="8"/>
  <c r="J57" i="8"/>
  <c r="M57" i="8"/>
  <c r="P57" i="8" s="1"/>
  <c r="B59" i="8"/>
  <c r="E58" i="8"/>
  <c r="AO58" i="8" s="1"/>
  <c r="Q56" i="8"/>
  <c r="L56" i="8"/>
  <c r="N56" i="8"/>
  <c r="O56" i="8" s="1"/>
  <c r="AJ58" i="8"/>
  <c r="AM39" i="8"/>
  <c r="AM40" i="8"/>
  <c r="AL39" i="8"/>
  <c r="AT57" i="8" l="1"/>
  <c r="AS57" i="8"/>
  <c r="AR57" i="8"/>
  <c r="X58" i="8"/>
  <c r="AN58" i="8" s="1"/>
  <c r="V58" i="8"/>
  <c r="W58" i="8"/>
  <c r="AP58" i="8"/>
  <c r="AQ58" i="8"/>
  <c r="I37" i="8"/>
  <c r="H38" i="8"/>
  <c r="AB38" i="8" s="1"/>
  <c r="K187" i="8"/>
  <c r="E59" i="8"/>
  <c r="AO59" i="8" s="1"/>
  <c r="B60" i="8"/>
  <c r="Q57" i="8"/>
  <c r="L57" i="8"/>
  <c r="N57" i="8"/>
  <c r="O57" i="8" s="1"/>
  <c r="K58" i="8"/>
  <c r="M58" i="8"/>
  <c r="P58" i="8" s="1"/>
  <c r="J58" i="8"/>
  <c r="AM41" i="8"/>
  <c r="AL40" i="8"/>
  <c r="AJ59" i="8"/>
  <c r="AT58" i="8" l="1"/>
  <c r="AS58" i="8"/>
  <c r="AR58" i="8"/>
  <c r="W59" i="8"/>
  <c r="X59" i="8"/>
  <c r="AN59" i="8" s="1"/>
  <c r="V59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AO60" i="8" s="1"/>
  <c r="M59" i="8"/>
  <c r="P59" i="8" s="1"/>
  <c r="K59" i="8"/>
  <c r="J59" i="8"/>
  <c r="AM42" i="8"/>
  <c r="AL41" i="8"/>
  <c r="AJ60" i="8"/>
  <c r="AS59" i="8" l="1"/>
  <c r="AT59" i="8"/>
  <c r="AR59" i="8"/>
  <c r="W60" i="8"/>
  <c r="X60" i="8"/>
  <c r="AN60" i="8" s="1"/>
  <c r="V60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O61" i="8" s="1"/>
  <c r="AJ61" i="8"/>
  <c r="AM43" i="8"/>
  <c r="AL42" i="8"/>
  <c r="AS60" i="8" l="1"/>
  <c r="AT60" i="8"/>
  <c r="AR60" i="8"/>
  <c r="W61" i="8"/>
  <c r="X61" i="8"/>
  <c r="AN61" i="8" s="1"/>
  <c r="AQ61" i="8"/>
  <c r="AP61" i="8"/>
  <c r="V61" i="8"/>
  <c r="I40" i="8"/>
  <c r="H41" i="8"/>
  <c r="AB41" i="8" s="1"/>
  <c r="K190" i="8"/>
  <c r="K61" i="8"/>
  <c r="M61" i="8"/>
  <c r="P61" i="8" s="1"/>
  <c r="J61" i="8"/>
  <c r="B63" i="8"/>
  <c r="E62" i="8"/>
  <c r="AO62" i="8" s="1"/>
  <c r="Q60" i="8"/>
  <c r="L60" i="8"/>
  <c r="N60" i="8"/>
  <c r="O60" i="8" s="1"/>
  <c r="AM44" i="8"/>
  <c r="AL43" i="8"/>
  <c r="AJ62" i="8"/>
  <c r="AS61" i="8" l="1"/>
  <c r="AT61" i="8"/>
  <c r="AR61" i="8"/>
  <c r="AQ62" i="8"/>
  <c r="W62" i="8"/>
  <c r="X62" i="8"/>
  <c r="AN62" i="8" s="1"/>
  <c r="V62" i="8"/>
  <c r="AP62" i="8"/>
  <c r="I41" i="8"/>
  <c r="H42" i="8"/>
  <c r="AB42" i="8" s="1"/>
  <c r="K191" i="8"/>
  <c r="K62" i="8"/>
  <c r="M62" i="8"/>
  <c r="P62" i="8" s="1"/>
  <c r="J62" i="8"/>
  <c r="E63" i="8"/>
  <c r="AO63" i="8" s="1"/>
  <c r="B64" i="8"/>
  <c r="N61" i="8"/>
  <c r="O61" i="8" s="1"/>
  <c r="L61" i="8"/>
  <c r="Q61" i="8"/>
  <c r="AM45" i="8"/>
  <c r="AL44" i="8"/>
  <c r="AJ63" i="8"/>
  <c r="AR62" i="8" l="1"/>
  <c r="AT62" i="8"/>
  <c r="AS62" i="8"/>
  <c r="AQ63" i="8"/>
  <c r="W63" i="8"/>
  <c r="X63" i="8"/>
  <c r="AN63" i="8" s="1"/>
  <c r="V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O64" i="8" s="1"/>
  <c r="AM46" i="8"/>
  <c r="AL45" i="8"/>
  <c r="AJ64" i="8"/>
  <c r="AR63" i="8" l="1"/>
  <c r="AT63" i="8"/>
  <c r="AS63" i="8"/>
  <c r="AQ64" i="8"/>
  <c r="W64" i="8"/>
  <c r="X64" i="8"/>
  <c r="AN64" i="8" s="1"/>
  <c r="AP64" i="8"/>
  <c r="V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65" i="8" s="1"/>
  <c r="AJ65" i="8"/>
  <c r="AL46" i="8"/>
  <c r="AM47" i="8"/>
  <c r="AT64" i="8" l="1"/>
  <c r="AR64" i="8"/>
  <c r="AS64" i="8"/>
  <c r="AQ65" i="8"/>
  <c r="W65" i="8"/>
  <c r="X65" i="8"/>
  <c r="AN65" i="8" s="1"/>
  <c r="V65" i="8"/>
  <c r="AP65" i="8"/>
  <c r="I44" i="8"/>
  <c r="H45" i="8"/>
  <c r="AB45" i="8" s="1"/>
  <c r="K194" i="8"/>
  <c r="M194" i="8"/>
  <c r="P194" i="8" s="1"/>
  <c r="E66" i="8"/>
  <c r="AO66" i="8" s="1"/>
  <c r="B67" i="8"/>
  <c r="L64" i="8"/>
  <c r="N64" i="8"/>
  <c r="O64" i="8" s="1"/>
  <c r="Q64" i="8"/>
  <c r="J65" i="8"/>
  <c r="K65" i="8"/>
  <c r="AJ66" i="8"/>
  <c r="AL47" i="8"/>
  <c r="AM48" i="8"/>
  <c r="AT65" i="8" l="1"/>
  <c r="AR65" i="8"/>
  <c r="AS65" i="8"/>
  <c r="AQ66" i="8"/>
  <c r="W66" i="8"/>
  <c r="X66" i="8"/>
  <c r="AN66" i="8" s="1"/>
  <c r="V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AO67" i="8" s="1"/>
  <c r="K66" i="8"/>
  <c r="J66" i="8"/>
  <c r="AL48" i="8"/>
  <c r="AJ67" i="8"/>
  <c r="AM49" i="8"/>
  <c r="AT66" i="8" l="1"/>
  <c r="AR66" i="8"/>
  <c r="AS66" i="8"/>
  <c r="AQ67" i="8"/>
  <c r="W67" i="8"/>
  <c r="X67" i="8"/>
  <c r="AN67" i="8" s="1"/>
  <c r="V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O68" i="8" s="1"/>
  <c r="AM50" i="8"/>
  <c r="AL49" i="8"/>
  <c r="AJ68" i="8"/>
  <c r="AR67" i="8" l="1"/>
  <c r="AS67" i="8"/>
  <c r="AT67" i="8"/>
  <c r="AP68" i="8"/>
  <c r="AQ68" i="8"/>
  <c r="W68" i="8"/>
  <c r="X68" i="8"/>
  <c r="AN68" i="8" s="1"/>
  <c r="V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AO69" i="8" s="1"/>
  <c r="N67" i="8"/>
  <c r="O67" i="8" s="1"/>
  <c r="Q67" i="8"/>
  <c r="L67" i="8"/>
  <c r="AL50" i="8"/>
  <c r="AJ69" i="8"/>
  <c r="AM51" i="8"/>
  <c r="AR68" i="8" l="1"/>
  <c r="AS68" i="8"/>
  <c r="AT68" i="8"/>
  <c r="AP69" i="8"/>
  <c r="AQ69" i="8"/>
  <c r="W69" i="8"/>
  <c r="X69" i="8"/>
  <c r="AN69" i="8" s="1"/>
  <c r="V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AO70" i="8" s="1"/>
  <c r="Q68" i="8"/>
  <c r="L68" i="8"/>
  <c r="N68" i="8"/>
  <c r="O68" i="8" s="1"/>
  <c r="AM52" i="8"/>
  <c r="AL51" i="8"/>
  <c r="AJ70" i="8"/>
  <c r="AJ198" i="8"/>
  <c r="AR69" i="8" l="1"/>
  <c r="AS69" i="8"/>
  <c r="AT69" i="8"/>
  <c r="AP70" i="8"/>
  <c r="AQ70" i="8"/>
  <c r="W70" i="8"/>
  <c r="V70" i="8"/>
  <c r="X70" i="8"/>
  <c r="AN70" i="8" s="1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AO71" i="8" s="1"/>
  <c r="Q69" i="8"/>
  <c r="N69" i="8"/>
  <c r="O69" i="8" s="1"/>
  <c r="L69" i="8"/>
  <c r="AJ71" i="8"/>
  <c r="AJ199" i="8"/>
  <c r="W199" i="8" s="1"/>
  <c r="AL52" i="8"/>
  <c r="W198" i="8"/>
  <c r="AM53" i="8"/>
  <c r="X198" i="8"/>
  <c r="AN198" i="8" l="1"/>
  <c r="AR70" i="8"/>
  <c r="AS70" i="8"/>
  <c r="AT70" i="8"/>
  <c r="V71" i="8"/>
  <c r="AP71" i="8"/>
  <c r="AQ71" i="8"/>
  <c r="W71" i="8"/>
  <c r="X71" i="8"/>
  <c r="AN71" i="8" s="1"/>
  <c r="I50" i="8"/>
  <c r="H51" i="8"/>
  <c r="AB51" i="8" s="1"/>
  <c r="E72" i="8"/>
  <c r="AO72" i="8" s="1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M54" i="8"/>
  <c r="X199" i="8"/>
  <c r="AJ200" i="8"/>
  <c r="AJ72" i="8"/>
  <c r="AL53" i="8"/>
  <c r="X200" i="8"/>
  <c r="AN199" i="8" l="1"/>
  <c r="AN200" i="8"/>
  <c r="AR71" i="8"/>
  <c r="AS71" i="8"/>
  <c r="AT71" i="8"/>
  <c r="V72" i="8"/>
  <c r="AP72" i="8"/>
  <c r="AQ72" i="8"/>
  <c r="W72" i="8"/>
  <c r="X72" i="8"/>
  <c r="AN72" i="8" s="1"/>
  <c r="I51" i="8"/>
  <c r="H52" i="8"/>
  <c r="AB52" i="8" s="1"/>
  <c r="M72" i="8"/>
  <c r="P72" i="8" s="1"/>
  <c r="J72" i="8"/>
  <c r="L72" i="8" s="1"/>
  <c r="K72" i="8"/>
  <c r="B74" i="8"/>
  <c r="E73" i="8"/>
  <c r="AO73" i="8" s="1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M55" i="8"/>
  <c r="AJ73" i="8"/>
  <c r="W200" i="8"/>
  <c r="AL54" i="8"/>
  <c r="AJ201" i="8"/>
  <c r="X201" i="8"/>
  <c r="AN201" i="8" l="1"/>
  <c r="AT72" i="8"/>
  <c r="AR72" i="8"/>
  <c r="AS72" i="8"/>
  <c r="V73" i="8"/>
  <c r="AP73" i="8"/>
  <c r="AQ73" i="8"/>
  <c r="W73" i="8"/>
  <c r="X73" i="8"/>
  <c r="AN73" i="8" s="1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AO74" i="8" s="1"/>
  <c r="K202" i="8"/>
  <c r="M202" i="8"/>
  <c r="P202" i="8" s="1"/>
  <c r="O200" i="8"/>
  <c r="L201" i="8"/>
  <c r="N201" i="8"/>
  <c r="B204" i="8"/>
  <c r="E203" i="8"/>
  <c r="J202" i="8"/>
  <c r="AM56" i="8"/>
  <c r="AL55" i="8"/>
  <c r="AJ74" i="8"/>
  <c r="W201" i="8"/>
  <c r="AJ202" i="8"/>
  <c r="X202" i="8" s="1"/>
  <c r="AN202" i="8" l="1"/>
  <c r="O201" i="8"/>
  <c r="AT73" i="8"/>
  <c r="AS73" i="8"/>
  <c r="AR73" i="8"/>
  <c r="V74" i="8"/>
  <c r="AP74" i="8"/>
  <c r="AQ74" i="8"/>
  <c r="W74" i="8"/>
  <c r="X74" i="8"/>
  <c r="AN74" i="8" s="1"/>
  <c r="I53" i="8"/>
  <c r="H54" i="8"/>
  <c r="AB54" i="8" s="1"/>
  <c r="L73" i="8"/>
  <c r="N73" i="8"/>
  <c r="O73" i="8" s="1"/>
  <c r="Q73" i="8"/>
  <c r="E75" i="8"/>
  <c r="AO75" i="8" s="1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J75" i="8"/>
  <c r="AL56" i="8"/>
  <c r="AM57" i="8"/>
  <c r="AJ203" i="8"/>
  <c r="W202" i="8"/>
  <c r="AT74" i="8" l="1"/>
  <c r="AS74" i="8"/>
  <c r="AR74" i="8"/>
  <c r="V75" i="8"/>
  <c r="AP75" i="8"/>
  <c r="AQ75" i="8"/>
  <c r="X75" i="8"/>
  <c r="AN75" i="8" s="1"/>
  <c r="W75" i="8"/>
  <c r="I54" i="8"/>
  <c r="H55" i="8"/>
  <c r="AB55" i="8" s="1"/>
  <c r="Q74" i="8"/>
  <c r="N74" i="8"/>
  <c r="O74" i="8" s="1"/>
  <c r="L74" i="8"/>
  <c r="E76" i="8"/>
  <c r="AO76" i="8" s="1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204" i="8"/>
  <c r="AM58" i="8"/>
  <c r="X203" i="8"/>
  <c r="W203" i="8"/>
  <c r="AL57" i="8"/>
  <c r="AJ76" i="8"/>
  <c r="AN203" i="8" l="1"/>
  <c r="AT75" i="8"/>
  <c r="AS75" i="8"/>
  <c r="AR75" i="8"/>
  <c r="V76" i="8"/>
  <c r="AP76" i="8"/>
  <c r="W76" i="8"/>
  <c r="X76" i="8"/>
  <c r="AN76" i="8" s="1"/>
  <c r="AQ76" i="8"/>
  <c r="I55" i="8"/>
  <c r="H56" i="8"/>
  <c r="AB56" i="8" s="1"/>
  <c r="Q75" i="8"/>
  <c r="L75" i="8"/>
  <c r="N75" i="8"/>
  <c r="O75" i="8" s="1"/>
  <c r="B78" i="8"/>
  <c r="E77" i="8"/>
  <c r="AO77" i="8" s="1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J205" i="8"/>
  <c r="AL58" i="8"/>
  <c r="W205" i="8"/>
  <c r="AM59" i="8"/>
  <c r="AJ77" i="8"/>
  <c r="X205" i="8"/>
  <c r="W204" i="8"/>
  <c r="X204" i="8"/>
  <c r="AN204" i="8" l="1"/>
  <c r="AN205" i="8"/>
  <c r="AS76" i="8"/>
  <c r="AT76" i="8"/>
  <c r="AR76" i="8"/>
  <c r="X77" i="8"/>
  <c r="AN77" i="8" s="1"/>
  <c r="V77" i="8"/>
  <c r="AP77" i="8"/>
  <c r="AQ77" i="8"/>
  <c r="W77" i="8"/>
  <c r="I56" i="8"/>
  <c r="H57" i="8"/>
  <c r="AB57" i="8" s="1"/>
  <c r="E78" i="8"/>
  <c r="AO78" i="8" s="1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AL59" i="8"/>
  <c r="AJ206" i="8"/>
  <c r="AJ78" i="8"/>
  <c r="AS77" i="8" l="1"/>
  <c r="AR77" i="8"/>
  <c r="AT77" i="8"/>
  <c r="X78" i="8"/>
  <c r="AN78" i="8" s="1"/>
  <c r="V78" i="8"/>
  <c r="AP78" i="8"/>
  <c r="W78" i="8"/>
  <c r="AQ78" i="8"/>
  <c r="K78" i="8"/>
  <c r="I57" i="8"/>
  <c r="H58" i="8"/>
  <c r="AB58" i="8" s="1"/>
  <c r="B80" i="8"/>
  <c r="E79" i="8"/>
  <c r="AO79" i="8" s="1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L60" i="8"/>
  <c r="X206" i="8"/>
  <c r="AM61" i="8"/>
  <c r="AJ79" i="8"/>
  <c r="AJ207" i="8"/>
  <c r="W206" i="8"/>
  <c r="AN206" i="8" l="1"/>
  <c r="Q78" i="8"/>
  <c r="AS78" i="8"/>
  <c r="AR78" i="8"/>
  <c r="AT78" i="8"/>
  <c r="X79" i="8"/>
  <c r="AN79" i="8" s="1"/>
  <c r="V79" i="8"/>
  <c r="AP79" i="8"/>
  <c r="W79" i="8"/>
  <c r="AQ79" i="8"/>
  <c r="K79" i="8"/>
  <c r="I58" i="8"/>
  <c r="H59" i="8"/>
  <c r="AB59" i="8" s="1"/>
  <c r="N78" i="8"/>
  <c r="L78" i="8"/>
  <c r="J79" i="8"/>
  <c r="E80" i="8"/>
  <c r="AO80" i="8" s="1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J208" i="8"/>
  <c r="AL61" i="8"/>
  <c r="W207" i="8"/>
  <c r="AM62" i="8"/>
  <c r="X207" i="8"/>
  <c r="AJ80" i="8"/>
  <c r="X208" i="8"/>
  <c r="AN207" i="8" l="1"/>
  <c r="AN208" i="8"/>
  <c r="AS79" i="8"/>
  <c r="AR79" i="8"/>
  <c r="AT79" i="8"/>
  <c r="X80" i="8"/>
  <c r="AN80" i="8" s="1"/>
  <c r="V80" i="8"/>
  <c r="AP80" i="8"/>
  <c r="AQ80" i="8"/>
  <c r="W80" i="8"/>
  <c r="I59" i="8"/>
  <c r="H60" i="8"/>
  <c r="AB60" i="8" s="1"/>
  <c r="K80" i="8"/>
  <c r="O78" i="8"/>
  <c r="Q79" i="8"/>
  <c r="N79" i="8"/>
  <c r="L79" i="8"/>
  <c r="B82" i="8"/>
  <c r="E81" i="8"/>
  <c r="AO81" i="8" s="1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L62" i="8"/>
  <c r="AM63" i="8"/>
  <c r="AJ81" i="8"/>
  <c r="W208" i="8"/>
  <c r="AJ209" i="8"/>
  <c r="AS80" i="8" l="1"/>
  <c r="AR80" i="8"/>
  <c r="AT80" i="8"/>
  <c r="X81" i="8"/>
  <c r="AN81" i="8" s="1"/>
  <c r="V81" i="8"/>
  <c r="AP81" i="8"/>
  <c r="W81" i="8"/>
  <c r="AQ81" i="8"/>
  <c r="K81" i="8"/>
  <c r="I60" i="8"/>
  <c r="H61" i="8"/>
  <c r="AB61" i="8" s="1"/>
  <c r="O79" i="8"/>
  <c r="L80" i="8"/>
  <c r="N80" i="8"/>
  <c r="J81" i="8"/>
  <c r="Q81" i="8" s="1"/>
  <c r="E82" i="8"/>
  <c r="AO82" i="8" s="1"/>
  <c r="B83" i="8"/>
  <c r="Q209" i="8"/>
  <c r="K210" i="8"/>
  <c r="M210" i="8"/>
  <c r="P210" i="8" s="1"/>
  <c r="E211" i="8"/>
  <c r="B212" i="8"/>
  <c r="N209" i="8"/>
  <c r="L209" i="8"/>
  <c r="J210" i="8"/>
  <c r="Q210" i="8" s="1"/>
  <c r="AJ82" i="8"/>
  <c r="AJ210" i="8"/>
  <c r="W209" i="8"/>
  <c r="AM64" i="8"/>
  <c r="AL63" i="8"/>
  <c r="X209" i="8"/>
  <c r="AN209" i="8" l="1"/>
  <c r="AT81" i="8"/>
  <c r="AS81" i="8"/>
  <c r="AR81" i="8"/>
  <c r="X82" i="8"/>
  <c r="AN82" i="8" s="1"/>
  <c r="V82" i="8"/>
  <c r="W82" i="8"/>
  <c r="AQ82" i="8"/>
  <c r="AP82" i="8"/>
  <c r="K82" i="8"/>
  <c r="I61" i="8"/>
  <c r="H62" i="8"/>
  <c r="AB62" i="8" s="1"/>
  <c r="E83" i="8"/>
  <c r="AO83" i="8" s="1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AL64" i="8"/>
  <c r="AM65" i="8"/>
  <c r="W210" i="8"/>
  <c r="AJ83" i="8"/>
  <c r="X210" i="8"/>
  <c r="AJ211" i="8"/>
  <c r="W211" i="8" s="1"/>
  <c r="AN210" i="8" l="1"/>
  <c r="AT82" i="8"/>
  <c r="AS82" i="8"/>
  <c r="AR82" i="8"/>
  <c r="W83" i="8"/>
  <c r="X83" i="8"/>
  <c r="AN83" i="8" s="1"/>
  <c r="V83" i="8"/>
  <c r="AP83" i="8"/>
  <c r="AQ83" i="8"/>
  <c r="I62" i="8"/>
  <c r="H63" i="8"/>
  <c r="AB63" i="8" s="1"/>
  <c r="J83" i="8"/>
  <c r="K83" i="8"/>
  <c r="M83" i="8"/>
  <c r="P83" i="8" s="1"/>
  <c r="B85" i="8"/>
  <c r="E84" i="8"/>
  <c r="AO84" i="8" s="1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AJ212" i="8"/>
  <c r="AJ84" i="8"/>
  <c r="X211" i="8"/>
  <c r="AM66" i="8"/>
  <c r="AL65" i="8"/>
  <c r="AN211" i="8" l="1"/>
  <c r="AS83" i="8"/>
  <c r="AT83" i="8"/>
  <c r="AR83" i="8"/>
  <c r="W84" i="8"/>
  <c r="X84" i="8"/>
  <c r="AN84" i="8" s="1"/>
  <c r="V84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AO85" i="8" s="1"/>
  <c r="K213" i="8"/>
  <c r="M213" i="8"/>
  <c r="P213" i="8" s="1"/>
  <c r="L212" i="8"/>
  <c r="N212" i="8"/>
  <c r="O212" i="8" s="1"/>
  <c r="B215" i="8"/>
  <c r="E214" i="8"/>
  <c r="J213" i="8"/>
  <c r="Q213" i="8" s="1"/>
  <c r="W212" i="8"/>
  <c r="AJ85" i="8"/>
  <c r="AL66" i="8"/>
  <c r="X212" i="8"/>
  <c r="AM67" i="8"/>
  <c r="AJ213" i="8"/>
  <c r="AN212" i="8" l="1"/>
  <c r="AS84" i="8"/>
  <c r="AT84" i="8"/>
  <c r="AR84" i="8"/>
  <c r="W85" i="8"/>
  <c r="X85" i="8"/>
  <c r="AN85" i="8" s="1"/>
  <c r="V85" i="8"/>
  <c r="AQ85" i="8"/>
  <c r="AP85" i="8"/>
  <c r="Q84" i="8"/>
  <c r="M85" i="8"/>
  <c r="P85" i="8" s="1"/>
  <c r="K85" i="8"/>
  <c r="I64" i="8"/>
  <c r="H65" i="8"/>
  <c r="AB65" i="8" s="1"/>
  <c r="B87" i="8"/>
  <c r="E86" i="8"/>
  <c r="AO86" i="8" s="1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86" i="8"/>
  <c r="AJ214" i="8"/>
  <c r="AL67" i="8"/>
  <c r="X213" i="8"/>
  <c r="W213" i="8"/>
  <c r="AN213" i="8" l="1"/>
  <c r="AS85" i="8"/>
  <c r="AT85" i="8"/>
  <c r="AR85" i="8"/>
  <c r="AQ86" i="8"/>
  <c r="W86" i="8"/>
  <c r="X86" i="8"/>
  <c r="AN86" i="8" s="1"/>
  <c r="V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AO87" i="8" s="1"/>
  <c r="K215" i="8"/>
  <c r="M215" i="8"/>
  <c r="P215" i="8" s="1"/>
  <c r="O213" i="8"/>
  <c r="J215" i="8"/>
  <c r="Q215" i="8" s="1"/>
  <c r="L214" i="8"/>
  <c r="N214" i="8"/>
  <c r="O214" i="8" s="1"/>
  <c r="B217" i="8"/>
  <c r="E216" i="8"/>
  <c r="W214" i="8"/>
  <c r="AJ87" i="8"/>
  <c r="AM69" i="8"/>
  <c r="X214" i="8"/>
  <c r="AL68" i="8"/>
  <c r="AJ215" i="8"/>
  <c r="AN214" i="8" l="1"/>
  <c r="AR86" i="8"/>
  <c r="AT86" i="8"/>
  <c r="AS86" i="8"/>
  <c r="AQ87" i="8"/>
  <c r="W87" i="8"/>
  <c r="X87" i="8"/>
  <c r="AN87" i="8" s="1"/>
  <c r="AP87" i="8"/>
  <c r="V87" i="8"/>
  <c r="Q86" i="8"/>
  <c r="K87" i="8"/>
  <c r="M87" i="8"/>
  <c r="P87" i="8" s="1"/>
  <c r="I66" i="8"/>
  <c r="H67" i="8"/>
  <c r="AB67" i="8" s="1"/>
  <c r="J87" i="8"/>
  <c r="E88" i="8"/>
  <c r="AO88" i="8" s="1"/>
  <c r="B89" i="8"/>
  <c r="L86" i="8"/>
  <c r="N86" i="8"/>
  <c r="O86" i="8" s="1"/>
  <c r="K216" i="8"/>
  <c r="B218" i="8"/>
  <c r="E217" i="8"/>
  <c r="N215" i="8"/>
  <c r="L215" i="8"/>
  <c r="J216" i="8"/>
  <c r="Q216" i="8" s="1"/>
  <c r="AJ216" i="8"/>
  <c r="AJ88" i="8"/>
  <c r="AM70" i="8"/>
  <c r="X215" i="8"/>
  <c r="AL69" i="8"/>
  <c r="W215" i="8"/>
  <c r="AN215" i="8" l="1"/>
  <c r="AR87" i="8"/>
  <c r="AT87" i="8"/>
  <c r="AS87" i="8"/>
  <c r="AQ88" i="8"/>
  <c r="W88" i="8"/>
  <c r="X88" i="8"/>
  <c r="AN88" i="8" s="1"/>
  <c r="AP88" i="8"/>
  <c r="V88" i="8"/>
  <c r="Q87" i="8"/>
  <c r="I67" i="8"/>
  <c r="H68" i="8"/>
  <c r="AB68" i="8" s="1"/>
  <c r="K88" i="8"/>
  <c r="M88" i="8"/>
  <c r="P88" i="8" s="1"/>
  <c r="J88" i="8"/>
  <c r="E89" i="8"/>
  <c r="AO89" i="8" s="1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L70" i="8"/>
  <c r="AJ89" i="8"/>
  <c r="W216" i="8"/>
  <c r="AJ217" i="8"/>
  <c r="X216" i="8"/>
  <c r="W217" i="8"/>
  <c r="AM71" i="8"/>
  <c r="X217" i="8"/>
  <c r="AN216" i="8" l="1"/>
  <c r="AN217" i="8"/>
  <c r="AT88" i="8"/>
  <c r="AR88" i="8"/>
  <c r="AS88" i="8"/>
  <c r="AQ89" i="8"/>
  <c r="W89" i="8"/>
  <c r="X89" i="8"/>
  <c r="AN89" i="8" s="1"/>
  <c r="AP89" i="8"/>
  <c r="V89" i="8"/>
  <c r="Q88" i="8"/>
  <c r="E90" i="8"/>
  <c r="AO90" i="8" s="1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L71" i="8"/>
  <c r="AJ218" i="8"/>
  <c r="AJ90" i="8"/>
  <c r="AT89" i="8" l="1"/>
  <c r="AR89" i="8"/>
  <c r="AS89" i="8"/>
  <c r="AQ90" i="8"/>
  <c r="W90" i="8"/>
  <c r="X90" i="8"/>
  <c r="AN90" i="8" s="1"/>
  <c r="AP90" i="8"/>
  <c r="V90" i="8"/>
  <c r="Q89" i="8"/>
  <c r="I69" i="8"/>
  <c r="H70" i="8"/>
  <c r="AB70" i="8" s="1"/>
  <c r="E91" i="8"/>
  <c r="AO91" i="8" s="1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J219" i="8"/>
  <c r="X218" i="8"/>
  <c r="AL72" i="8"/>
  <c r="W218" i="8"/>
  <c r="AJ91" i="8"/>
  <c r="AM73" i="8"/>
  <c r="AN218" i="8" l="1"/>
  <c r="AT90" i="8"/>
  <c r="AR90" i="8"/>
  <c r="AS90" i="8"/>
  <c r="AQ91" i="8"/>
  <c r="W91" i="8"/>
  <c r="X91" i="8"/>
  <c r="AN91" i="8" s="1"/>
  <c r="AP91" i="8"/>
  <c r="V91" i="8"/>
  <c r="Q90" i="8"/>
  <c r="L90" i="8"/>
  <c r="N90" i="8"/>
  <c r="O90" i="8" s="1"/>
  <c r="I70" i="8"/>
  <c r="H71" i="8"/>
  <c r="AB71" i="8" s="1"/>
  <c r="E92" i="8"/>
  <c r="AO92" i="8" s="1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W219" i="8"/>
  <c r="AJ92" i="8"/>
  <c r="AL73" i="8"/>
  <c r="AJ220" i="8"/>
  <c r="AM74" i="8"/>
  <c r="X220" i="8"/>
  <c r="X219" i="8"/>
  <c r="AN219" i="8" l="1"/>
  <c r="AN220" i="8"/>
  <c r="AR91" i="8"/>
  <c r="AS91" i="8"/>
  <c r="AT91" i="8"/>
  <c r="AP92" i="8"/>
  <c r="AQ92" i="8"/>
  <c r="W92" i="8"/>
  <c r="X92" i="8"/>
  <c r="AN92" i="8" s="1"/>
  <c r="V92" i="8"/>
  <c r="Q91" i="8"/>
  <c r="N91" i="8"/>
  <c r="O91" i="8" s="1"/>
  <c r="L91" i="8"/>
  <c r="K92" i="8"/>
  <c r="M92" i="8"/>
  <c r="P92" i="8" s="1"/>
  <c r="J92" i="8"/>
  <c r="E93" i="8"/>
  <c r="AO93" i="8" s="1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L74" i="8"/>
  <c r="AJ93" i="8"/>
  <c r="AM75" i="8"/>
  <c r="AJ221" i="8"/>
  <c r="W220" i="8"/>
  <c r="AR92" i="8" l="1"/>
  <c r="AS92" i="8"/>
  <c r="AT92" i="8"/>
  <c r="AP93" i="8"/>
  <c r="AQ93" i="8"/>
  <c r="W93" i="8"/>
  <c r="X93" i="8"/>
  <c r="AN93" i="8" s="1"/>
  <c r="V93" i="8"/>
  <c r="B95" i="8"/>
  <c r="E94" i="8"/>
  <c r="AO94" i="8" s="1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W221" i="8"/>
  <c r="AJ222" i="8"/>
  <c r="AL75" i="8"/>
  <c r="AM76" i="8"/>
  <c r="X221" i="8"/>
  <c r="AN221" i="8" l="1"/>
  <c r="AR93" i="8"/>
  <c r="AS93" i="8"/>
  <c r="AT93" i="8"/>
  <c r="AP94" i="8"/>
  <c r="AQ94" i="8"/>
  <c r="W94" i="8"/>
  <c r="X94" i="8"/>
  <c r="AN94" i="8" s="1"/>
  <c r="V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AO95" i="8" s="1"/>
  <c r="B96" i="8"/>
  <c r="K223" i="8"/>
  <c r="M223" i="8"/>
  <c r="P223" i="8" s="1"/>
  <c r="O221" i="8"/>
  <c r="B225" i="8"/>
  <c r="E224" i="8"/>
  <c r="J223" i="8"/>
  <c r="L222" i="8"/>
  <c r="N222" i="8"/>
  <c r="AM77" i="8"/>
  <c r="X222" i="8"/>
  <c r="AJ223" i="8"/>
  <c r="AJ95" i="8"/>
  <c r="AL76" i="8"/>
  <c r="W222" i="8"/>
  <c r="X223" i="8"/>
  <c r="AN222" i="8" l="1"/>
  <c r="AN223" i="8"/>
  <c r="AR94" i="8"/>
  <c r="AS94" i="8"/>
  <c r="AT94" i="8"/>
  <c r="V95" i="8"/>
  <c r="AP95" i="8"/>
  <c r="AQ95" i="8"/>
  <c r="W95" i="8"/>
  <c r="X95" i="8"/>
  <c r="AN95" i="8" s="1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J96" i="8"/>
  <c r="AJ224" i="8"/>
  <c r="W223" i="8"/>
  <c r="AL77" i="8"/>
  <c r="AM78" i="8"/>
  <c r="AR95" i="8" l="1"/>
  <c r="AS95" i="8"/>
  <c r="AT95" i="8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J97" i="8"/>
  <c r="X96" i="8"/>
  <c r="AL78" i="8"/>
  <c r="W224" i="8"/>
  <c r="X224" i="8"/>
  <c r="AM79" i="8"/>
  <c r="AJ225" i="8"/>
  <c r="X225" i="8" s="1"/>
  <c r="W96" i="8"/>
  <c r="V96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O96" i="8"/>
  <c r="AJ98" i="8"/>
  <c r="AL79" i="8"/>
  <c r="AM80" i="8"/>
  <c r="W97" i="8"/>
  <c r="W225" i="8"/>
  <c r="X97" i="8"/>
  <c r="V97" i="8"/>
  <c r="AJ226" i="8"/>
  <c r="X226" i="8" s="1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99" i="8"/>
  <c r="AT96" i="8"/>
  <c r="AR96" i="8"/>
  <c r="AJ227" i="8"/>
  <c r="X98" i="8"/>
  <c r="AS96" i="8"/>
  <c r="W226" i="8"/>
  <c r="W98" i="8"/>
  <c r="AL80" i="8"/>
  <c r="V98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O98" i="8"/>
  <c r="AT97" i="8"/>
  <c r="AJ228" i="8"/>
  <c r="W227" i="8"/>
  <c r="X99" i="8"/>
  <c r="AJ100" i="8"/>
  <c r="AS97" i="8"/>
  <c r="AM82" i="8"/>
  <c r="AR97" i="8"/>
  <c r="X227" i="8"/>
  <c r="W99" i="8"/>
  <c r="AL81" i="8"/>
  <c r="V99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O99" i="8"/>
  <c r="AM83" i="8"/>
  <c r="AT98" i="8"/>
  <c r="AJ101" i="8"/>
  <c r="AS98" i="8"/>
  <c r="AL82" i="8"/>
  <c r="AR98" i="8"/>
  <c r="AJ229" i="8"/>
  <c r="W228" i="8"/>
  <c r="X228" i="8"/>
  <c r="W100" i="8"/>
  <c r="X100" i="8"/>
  <c r="V100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O100" i="8"/>
  <c r="AM84" i="8"/>
  <c r="AJ230" i="8"/>
  <c r="AJ102" i="8"/>
  <c r="AL83" i="8"/>
  <c r="X101" i="8"/>
  <c r="X229" i="8"/>
  <c r="AT99" i="8"/>
  <c r="AR99" i="8"/>
  <c r="W101" i="8"/>
  <c r="AS99" i="8"/>
  <c r="W229" i="8"/>
  <c r="X230" i="8"/>
  <c r="W230" i="8"/>
  <c r="V101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O101" i="8"/>
  <c r="AJ231" i="8"/>
  <c r="AM85" i="8"/>
  <c r="AS100" i="8"/>
  <c r="AJ103" i="8"/>
  <c r="AT100" i="8"/>
  <c r="AR100" i="8"/>
  <c r="X102" i="8"/>
  <c r="W102" i="8"/>
  <c r="V102" i="8" s="1"/>
  <c r="AL84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O102" i="8"/>
  <c r="AM86" i="8"/>
  <c r="W231" i="8"/>
  <c r="AJ232" i="8"/>
  <c r="AS101" i="8"/>
  <c r="AJ104" i="8"/>
  <c r="X232" i="8"/>
  <c r="AR101" i="8"/>
  <c r="AT101" i="8"/>
  <c r="X231" i="8"/>
  <c r="AL85" i="8"/>
  <c r="W103" i="8"/>
  <c r="X103" i="8"/>
  <c r="V103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O103" i="8"/>
  <c r="AT102" i="8"/>
  <c r="AJ105" i="8"/>
  <c r="AM87" i="8"/>
  <c r="X104" i="8"/>
  <c r="AS102" i="8"/>
  <c r="AR102" i="8"/>
  <c r="AJ233" i="8"/>
  <c r="W233" i="8" s="1"/>
  <c r="AL86" i="8"/>
  <c r="W104" i="8"/>
  <c r="W232" i="8"/>
  <c r="V104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O104" i="8"/>
  <c r="AJ234" i="8"/>
  <c r="AS103" i="8"/>
  <c r="AL87" i="8"/>
  <c r="AT103" i="8"/>
  <c r="W105" i="8"/>
  <c r="X233" i="8"/>
  <c r="AR103" i="8"/>
  <c r="AM88" i="8"/>
  <c r="AJ106" i="8"/>
  <c r="X105" i="8"/>
  <c r="V105" i="8" s="1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O105" i="8"/>
  <c r="AJ235" i="8"/>
  <c r="AM89" i="8"/>
  <c r="W106" i="8"/>
  <c r="AL88" i="8"/>
  <c r="AR104" i="8"/>
  <c r="AS104" i="8"/>
  <c r="AJ107" i="8"/>
  <c r="X234" i="8"/>
  <c r="AT104" i="8"/>
  <c r="X106" i="8"/>
  <c r="V106" i="8"/>
  <c r="W234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O106" i="8"/>
  <c r="AS105" i="8"/>
  <c r="AT105" i="8"/>
  <c r="W107" i="8"/>
  <c r="X235" i="8"/>
  <c r="AM90" i="8"/>
  <c r="AJ108" i="8"/>
  <c r="AL89" i="8"/>
  <c r="W235" i="8"/>
  <c r="AR105" i="8"/>
  <c r="AJ236" i="8"/>
  <c r="X107" i="8"/>
  <c r="V107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O107" i="8"/>
  <c r="AL90" i="8"/>
  <c r="W236" i="8"/>
  <c r="AR106" i="8"/>
  <c r="AJ237" i="8"/>
  <c r="X108" i="8"/>
  <c r="X236" i="8"/>
  <c r="AT106" i="8"/>
  <c r="W108" i="8"/>
  <c r="AM91" i="8"/>
  <c r="AS106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R107" i="8"/>
  <c r="AJ238" i="8"/>
  <c r="AJ109" i="8"/>
  <c r="AT107" i="8"/>
  <c r="AM92" i="8"/>
  <c r="X237" i="8"/>
  <c r="AL91" i="8"/>
  <c r="AS107" i="8"/>
  <c r="W237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M93" i="8"/>
  <c r="W109" i="8"/>
  <c r="AJ111" i="8"/>
  <c r="AJ110" i="8"/>
  <c r="AL92" i="8"/>
  <c r="W238" i="8"/>
  <c r="X238" i="8"/>
  <c r="X109" i="8"/>
  <c r="AJ239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J240" i="8"/>
  <c r="AJ112" i="8"/>
  <c r="X239" i="8"/>
  <c r="W239" i="8"/>
  <c r="AM94" i="8"/>
  <c r="AQ240" i="8"/>
  <c r="W110" i="8"/>
  <c r="W111" i="8"/>
  <c r="AL240" i="8"/>
  <c r="X240" i="8"/>
  <c r="AP240" i="8"/>
  <c r="X110" i="8"/>
  <c r="W240" i="8"/>
  <c r="X111" i="8"/>
  <c r="AL93" i="8"/>
  <c r="AM240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M95" i="8"/>
  <c r="X241" i="8"/>
  <c r="AJ241" i="8"/>
  <c r="AL94" i="8"/>
  <c r="AJ113" i="8"/>
  <c r="X112" i="8"/>
  <c r="W112" i="8"/>
  <c r="AP241" i="8"/>
  <c r="AL241" i="8"/>
  <c r="AM241" i="8"/>
  <c r="AQ241" i="8"/>
  <c r="W241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J114" i="8"/>
  <c r="X113" i="8"/>
  <c r="AM96" i="8"/>
  <c r="AQ96" i="8" s="1"/>
  <c r="AL242" i="8"/>
  <c r="AQ242" i="8"/>
  <c r="AM242" i="8"/>
  <c r="W242" i="8"/>
  <c r="AJ242" i="8"/>
  <c r="X242" i="8"/>
  <c r="AP242" i="8"/>
  <c r="AL95" i="8"/>
  <c r="W113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J115" i="8"/>
  <c r="AJ243" i="8"/>
  <c r="AP243" i="8"/>
  <c r="X114" i="8"/>
  <c r="X243" i="8"/>
  <c r="AM97" i="8"/>
  <c r="AQ97" i="8" s="1"/>
  <c r="W114" i="8"/>
  <c r="AL243" i="8"/>
  <c r="AL96" i="8"/>
  <c r="AP96" i="8" s="1"/>
  <c r="W243" i="8"/>
  <c r="AQ243" i="8"/>
  <c r="AM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AO245" i="8" s="1"/>
  <c r="B246" i="8"/>
  <c r="J244" i="8"/>
  <c r="Q244" i="8" s="1"/>
  <c r="AM98" i="8"/>
  <c r="AQ98" i="8" s="1"/>
  <c r="AJ244" i="8"/>
  <c r="X244" i="8"/>
  <c r="AQ244" i="8"/>
  <c r="AL244" i="8"/>
  <c r="X115" i="8"/>
  <c r="W244" i="8"/>
  <c r="AM244" i="8"/>
  <c r="W115" i="8"/>
  <c r="AL97" i="8"/>
  <c r="AP97" i="8" s="1"/>
  <c r="AP244" i="8"/>
  <c r="AN244" i="8" l="1"/>
  <c r="AN115" i="8"/>
  <c r="AQ245" i="8"/>
  <c r="W245" i="8"/>
  <c r="X245" i="8"/>
  <c r="AN245" i="8" s="1"/>
  <c r="AP245" i="8"/>
  <c r="V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AO246" i="8" s="1"/>
  <c r="L244" i="8"/>
  <c r="N244" i="8"/>
  <c r="O244" i="8" s="1"/>
  <c r="J245" i="8"/>
  <c r="Q245" i="8" s="1"/>
  <c r="AJ116" i="8"/>
  <c r="AL98" i="8"/>
  <c r="AP98" i="8" s="1"/>
  <c r="AM99" i="8"/>
  <c r="AQ99" i="8" s="1"/>
  <c r="AS245" i="8" l="1"/>
  <c r="AR245" i="8"/>
  <c r="AT245" i="8"/>
  <c r="AQ246" i="8"/>
  <c r="W246" i="8"/>
  <c r="AP246" i="8"/>
  <c r="V246" i="8"/>
  <c r="X246" i="8"/>
  <c r="AN246" i="8" s="1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AO247" i="8" s="1"/>
  <c r="B248" i="8"/>
  <c r="AJ117" i="8"/>
  <c r="W116" i="8"/>
  <c r="AL99" i="8"/>
  <c r="AP99" i="8" s="1"/>
  <c r="AJ118" i="8"/>
  <c r="AM100" i="8"/>
  <c r="AQ100" i="8" s="1"/>
  <c r="X116" i="8"/>
  <c r="AN116" i="8" l="1"/>
  <c r="AS246" i="8"/>
  <c r="AR246" i="8"/>
  <c r="AT246" i="8"/>
  <c r="AP247" i="8"/>
  <c r="AQ247" i="8"/>
  <c r="W247" i="8"/>
  <c r="X247" i="8"/>
  <c r="AN247" i="8" s="1"/>
  <c r="V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AO248" i="8" s="1"/>
  <c r="J247" i="8"/>
  <c r="Q247" i="8" s="1"/>
  <c r="AL100" i="8"/>
  <c r="AP100" i="8" s="1"/>
  <c r="W118" i="8"/>
  <c r="AJ119" i="8"/>
  <c r="AM101" i="8"/>
  <c r="AQ101" i="8" s="1"/>
  <c r="X118" i="8"/>
  <c r="W117" i="8"/>
  <c r="X117" i="8"/>
  <c r="AN117" i="8" l="1"/>
  <c r="AS247" i="8"/>
  <c r="AR247" i="8"/>
  <c r="AT247" i="8"/>
  <c r="AN118" i="8"/>
  <c r="AP248" i="8"/>
  <c r="AQ248" i="8"/>
  <c r="W248" i="8"/>
  <c r="X248" i="8"/>
  <c r="AN248" i="8" s="1"/>
  <c r="V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O249" i="8" s="1"/>
  <c r="AM102" i="8"/>
  <c r="AQ102" i="8" s="1"/>
  <c r="W119" i="8"/>
  <c r="AL101" i="8"/>
  <c r="AP101" i="8" s="1"/>
  <c r="X119" i="8"/>
  <c r="AS248" i="8" l="1"/>
  <c r="AR248" i="8"/>
  <c r="AT248" i="8"/>
  <c r="AN119" i="8"/>
  <c r="AP249" i="8"/>
  <c r="AQ249" i="8"/>
  <c r="W249" i="8"/>
  <c r="X249" i="8"/>
  <c r="AN249" i="8" s="1"/>
  <c r="V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O250" i="8" s="1"/>
  <c r="AL102" i="8"/>
  <c r="AP102" i="8" s="1"/>
  <c r="AM103" i="8"/>
  <c r="AQ103" i="8" s="1"/>
  <c r="AJ120" i="8"/>
  <c r="AT249" i="8" l="1"/>
  <c r="AS249" i="8"/>
  <c r="AR249" i="8"/>
  <c r="V250" i="8"/>
  <c r="AP250" i="8"/>
  <c r="AQ250" i="8"/>
  <c r="W250" i="8"/>
  <c r="X250" i="8"/>
  <c r="AN250" i="8" s="1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AO251" i="8" s="1"/>
  <c r="L249" i="8"/>
  <c r="N249" i="8"/>
  <c r="O249" i="8" s="1"/>
  <c r="AM104" i="8"/>
  <c r="AQ104" i="8" s="1"/>
  <c r="AL103" i="8"/>
  <c r="AP103" i="8" s="1"/>
  <c r="AJ121" i="8"/>
  <c r="W120" i="8"/>
  <c r="X120" i="8"/>
  <c r="AN120" i="8" l="1"/>
  <c r="AT250" i="8"/>
  <c r="AS250" i="8"/>
  <c r="AR250" i="8"/>
  <c r="V251" i="8"/>
  <c r="AP251" i="8"/>
  <c r="AQ251" i="8"/>
  <c r="W251" i="8"/>
  <c r="X251" i="8"/>
  <c r="AN251" i="8" s="1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AO252" i="8" s="1"/>
  <c r="L250" i="8"/>
  <c r="N250" i="8"/>
  <c r="O250" i="8" s="1"/>
  <c r="AJ122" i="8"/>
  <c r="AL104" i="8"/>
  <c r="AP104" i="8" s="1"/>
  <c r="W121" i="8"/>
  <c r="AM105" i="8"/>
  <c r="AQ105" i="8" s="1"/>
  <c r="X121" i="8"/>
  <c r="AN121" i="8" l="1"/>
  <c r="AS251" i="8"/>
  <c r="AT251" i="8"/>
  <c r="AR251" i="8"/>
  <c r="V252" i="8"/>
  <c r="AP252" i="8"/>
  <c r="AQ252" i="8"/>
  <c r="W252" i="8"/>
  <c r="X252" i="8"/>
  <c r="AN252" i="8" s="1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AO253" i="8" s="1"/>
  <c r="B254" i="8"/>
  <c r="J252" i="8"/>
  <c r="Q252" i="8" s="1"/>
  <c r="AJ124" i="8"/>
  <c r="AL105" i="8"/>
  <c r="AP105" i="8" s="1"/>
  <c r="AJ123" i="8"/>
  <c r="X122" i="8"/>
  <c r="W122" i="8"/>
  <c r="AM106" i="8"/>
  <c r="AQ106" i="8" s="1"/>
  <c r="AB103" i="8" l="1"/>
  <c r="H104" i="8"/>
  <c r="AN122" i="8"/>
  <c r="AS252" i="8"/>
  <c r="AT252" i="8"/>
  <c r="AR252" i="8"/>
  <c r="V253" i="8"/>
  <c r="AP253" i="8"/>
  <c r="AQ253" i="8"/>
  <c r="W253" i="8"/>
  <c r="X253" i="8"/>
  <c r="AN253" i="8" s="1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AO254" i="8" s="1"/>
  <c r="B255" i="8"/>
  <c r="L252" i="8"/>
  <c r="N252" i="8"/>
  <c r="O252" i="8" s="1"/>
  <c r="J253" i="8"/>
  <c r="Q253" i="8" s="1"/>
  <c r="AL106" i="8"/>
  <c r="AP106" i="8" s="1"/>
  <c r="W123" i="8"/>
  <c r="W124" i="8"/>
  <c r="AJ125" i="8"/>
  <c r="AM107" i="8"/>
  <c r="AQ107" i="8" s="1"/>
  <c r="X123" i="8"/>
  <c r="X124" i="8"/>
  <c r="AB104" i="8" l="1"/>
  <c r="H105" i="8"/>
  <c r="AB105" i="8" s="1"/>
  <c r="AN123" i="8"/>
  <c r="AS253" i="8"/>
  <c r="AT253" i="8"/>
  <c r="AR253" i="8"/>
  <c r="AN124" i="8"/>
  <c r="Q124" i="8"/>
  <c r="V254" i="8"/>
  <c r="AP254" i="8"/>
  <c r="AQ254" i="8"/>
  <c r="W254" i="8"/>
  <c r="X254" i="8"/>
  <c r="AN254" i="8" s="1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AO255" i="8" s="1"/>
  <c r="B256" i="8"/>
  <c r="J254" i="8"/>
  <c r="Q254" i="8" s="1"/>
  <c r="AM108" i="8"/>
  <c r="AL107" i="8"/>
  <c r="AP107" i="8" s="1"/>
  <c r="W125" i="8"/>
  <c r="X125" i="8"/>
  <c r="O124" i="8" l="1"/>
  <c r="AR254" i="8"/>
  <c r="AT254" i="8"/>
  <c r="AS254" i="8"/>
  <c r="AN125" i="8"/>
  <c r="V255" i="8"/>
  <c r="AP255" i="8"/>
  <c r="W255" i="8"/>
  <c r="AQ255" i="8"/>
  <c r="X255" i="8"/>
  <c r="AN255" i="8" s="1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AO256" i="8" s="1"/>
  <c r="J255" i="8"/>
  <c r="Q255" i="8" s="1"/>
  <c r="AM109" i="8"/>
  <c r="AQ108" i="8"/>
  <c r="AJ126" i="8"/>
  <c r="AL108" i="8"/>
  <c r="AR255" i="8" l="1"/>
  <c r="AT255" i="8"/>
  <c r="AS255" i="8"/>
  <c r="X256" i="8"/>
  <c r="AN256" i="8" s="1"/>
  <c r="V256" i="8"/>
  <c r="AP256" i="8"/>
  <c r="AQ256" i="8"/>
  <c r="W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257" i="8" s="1"/>
  <c r="AM110" i="8"/>
  <c r="AJ127" i="8"/>
  <c r="X126" i="8"/>
  <c r="W126" i="8"/>
  <c r="AQ110" i="8"/>
  <c r="AP108" i="8"/>
  <c r="AL109" i="8"/>
  <c r="AQ109" i="8"/>
  <c r="AM111" i="8"/>
  <c r="AN126" i="8" l="1"/>
  <c r="AT256" i="8"/>
  <c r="AR256" i="8"/>
  <c r="AS256" i="8"/>
  <c r="X257" i="8"/>
  <c r="AN257" i="8" s="1"/>
  <c r="V257" i="8"/>
  <c r="AP257" i="8"/>
  <c r="AQ257" i="8"/>
  <c r="W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AO258" i="8" s="1"/>
  <c r="B259" i="8"/>
  <c r="N256" i="8"/>
  <c r="L256" i="8"/>
  <c r="V108" i="8"/>
  <c r="X127" i="8"/>
  <c r="AJ128" i="8"/>
  <c r="W127" i="8"/>
  <c r="AM112" i="8"/>
  <c r="AM113" i="8" s="1"/>
  <c r="AQ111" i="8"/>
  <c r="AL110" i="8"/>
  <c r="AP109" i="8"/>
  <c r="AN127" i="8" l="1"/>
  <c r="AT257" i="8"/>
  <c r="AR257" i="8"/>
  <c r="AS257" i="8"/>
  <c r="X258" i="8"/>
  <c r="AN258" i="8" s="1"/>
  <c r="V258" i="8"/>
  <c r="AP258" i="8"/>
  <c r="AQ258" i="8"/>
  <c r="W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AO259" i="8" s="1"/>
  <c r="B260" i="8"/>
  <c r="J258" i="8"/>
  <c r="Q258" i="8" s="1"/>
  <c r="N257" i="8"/>
  <c r="L257" i="8"/>
  <c r="AL111" i="8"/>
  <c r="AO108" i="8"/>
  <c r="AM114" i="8"/>
  <c r="W128" i="8"/>
  <c r="AP110" i="8"/>
  <c r="AJ129" i="8"/>
  <c r="V109" i="8"/>
  <c r="X128" i="8"/>
  <c r="AQ112" i="8"/>
  <c r="AQ114" i="8"/>
  <c r="AQ113" i="8"/>
  <c r="AN128" i="8" l="1"/>
  <c r="AT258" i="8"/>
  <c r="AR258" i="8"/>
  <c r="AS258" i="8"/>
  <c r="X259" i="8"/>
  <c r="AN259" i="8" s="1"/>
  <c r="V259" i="8"/>
  <c r="AP259" i="8"/>
  <c r="AQ259" i="8"/>
  <c r="W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AO260" i="8" s="1"/>
  <c r="B261" i="8"/>
  <c r="J259" i="8"/>
  <c r="Q259" i="8" s="1"/>
  <c r="AL112" i="8"/>
  <c r="W129" i="8"/>
  <c r="AT108" i="8"/>
  <c r="AM115" i="8"/>
  <c r="AJ130" i="8"/>
  <c r="AP111" i="8"/>
  <c r="X129" i="8"/>
  <c r="AS108" i="8"/>
  <c r="AM116" i="8"/>
  <c r="AO109" i="8"/>
  <c r="V110" i="8"/>
  <c r="AR108" i="8"/>
  <c r="AN129" i="8" l="1"/>
  <c r="AR259" i="8"/>
  <c r="AS259" i="8"/>
  <c r="AT259" i="8"/>
  <c r="X260" i="8"/>
  <c r="AN260" i="8" s="1"/>
  <c r="V260" i="8"/>
  <c r="AP260" i="8"/>
  <c r="AQ260" i="8"/>
  <c r="W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AO261" i="8" s="1"/>
  <c r="B262" i="8"/>
  <c r="J260" i="8"/>
  <c r="Q260" i="8" s="1"/>
  <c r="AL113" i="8"/>
  <c r="X130" i="8"/>
  <c r="AT109" i="8"/>
  <c r="AM117" i="8"/>
  <c r="AO110" i="8"/>
  <c r="AQ117" i="8"/>
  <c r="AM118" i="8"/>
  <c r="W130" i="8"/>
  <c r="AQ115" i="8"/>
  <c r="AR109" i="8"/>
  <c r="AP112" i="8"/>
  <c r="AJ131" i="8"/>
  <c r="V111" i="8"/>
  <c r="AS109" i="8"/>
  <c r="AQ116" i="8"/>
  <c r="AN130" i="8" l="1"/>
  <c r="AR260" i="8"/>
  <c r="AS260" i="8"/>
  <c r="AT260" i="8"/>
  <c r="X261" i="8"/>
  <c r="AN261" i="8" s="1"/>
  <c r="V261" i="8"/>
  <c r="AP261" i="8"/>
  <c r="AQ261" i="8"/>
  <c r="W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AO262" i="8" s="1"/>
  <c r="J261" i="8"/>
  <c r="Q261" i="8" s="1"/>
  <c r="AJ132" i="8"/>
  <c r="AT110" i="8"/>
  <c r="W131" i="8"/>
  <c r="AM119" i="8"/>
  <c r="AS110" i="8"/>
  <c r="AR110" i="8"/>
  <c r="AL114" i="8"/>
  <c r="V112" i="8"/>
  <c r="AO111" i="8"/>
  <c r="AP113" i="8"/>
  <c r="X131" i="8"/>
  <c r="AQ118" i="8"/>
  <c r="AN131" i="8" l="1"/>
  <c r="AR261" i="8"/>
  <c r="AS261" i="8"/>
  <c r="AT261" i="8"/>
  <c r="Q132" i="8"/>
  <c r="O131" i="8"/>
  <c r="M133" i="8"/>
  <c r="P133" i="8" s="1"/>
  <c r="W262" i="8"/>
  <c r="X262" i="8"/>
  <c r="AN262" i="8" s="1"/>
  <c r="V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AO263" i="8" s="1"/>
  <c r="B264" i="8"/>
  <c r="AM120" i="8"/>
  <c r="V113" i="8"/>
  <c r="AR111" i="8"/>
  <c r="AT111" i="8"/>
  <c r="AL115" i="8"/>
  <c r="AP114" i="8"/>
  <c r="X132" i="8"/>
  <c r="AJ133" i="8"/>
  <c r="AQ119" i="8"/>
  <c r="W132" i="8"/>
  <c r="AO112" i="8"/>
  <c r="AS111" i="8"/>
  <c r="AM121" i="8"/>
  <c r="AQ120" i="8"/>
  <c r="AQ121" i="8"/>
  <c r="AN132" i="8" l="1"/>
  <c r="M134" i="8"/>
  <c r="P134" i="8" s="1"/>
  <c r="AR262" i="8"/>
  <c r="AS262" i="8"/>
  <c r="AT262" i="8"/>
  <c r="O132" i="8"/>
  <c r="W263" i="8"/>
  <c r="X263" i="8"/>
  <c r="AN263" i="8" s="1"/>
  <c r="V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AO264" i="8" s="1"/>
  <c r="J263" i="8"/>
  <c r="Q263" i="8" s="1"/>
  <c r="N262" i="8"/>
  <c r="O262" i="8" s="1"/>
  <c r="L262" i="8"/>
  <c r="AM122" i="8"/>
  <c r="AT112" i="8"/>
  <c r="X133" i="8"/>
  <c r="AL116" i="8"/>
  <c r="AJ134" i="8"/>
  <c r="AO113" i="8"/>
  <c r="AP115" i="8"/>
  <c r="V114" i="8"/>
  <c r="W133" i="8"/>
  <c r="AR112" i="8"/>
  <c r="AS112" i="8"/>
  <c r="AQ122" i="8"/>
  <c r="AN133" i="8" l="1"/>
  <c r="M135" i="8"/>
  <c r="P135" i="8" s="1"/>
  <c r="K135" i="8"/>
  <c r="AR263" i="8"/>
  <c r="AS263" i="8"/>
  <c r="AT263" i="8"/>
  <c r="Q134" i="8"/>
  <c r="O133" i="8"/>
  <c r="L134" i="8"/>
  <c r="N134" i="8"/>
  <c r="O134" i="8" s="1"/>
  <c r="W264" i="8"/>
  <c r="X264" i="8"/>
  <c r="AN264" i="8" s="1"/>
  <c r="AP264" i="8"/>
  <c r="V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O265" i="8" s="1"/>
  <c r="AM123" i="8"/>
  <c r="AP116" i="8"/>
  <c r="V115" i="8"/>
  <c r="AS113" i="8"/>
  <c r="W134" i="8"/>
  <c r="AL117" i="8"/>
  <c r="AO114" i="8"/>
  <c r="AT113" i="8"/>
  <c r="AJ135" i="8"/>
  <c r="AR113" i="8"/>
  <c r="X134" i="8"/>
  <c r="AQ123" i="8"/>
  <c r="AM124" i="8"/>
  <c r="AM125" i="8"/>
  <c r="AQ124" i="8"/>
  <c r="AM126" i="8"/>
  <c r="AQ125" i="8"/>
  <c r="AQ126" i="8"/>
  <c r="AM127" i="8"/>
  <c r="AQ127" i="8"/>
  <c r="AM128" i="8"/>
  <c r="AM129" i="8"/>
  <c r="AQ128" i="8"/>
  <c r="AQ129" i="8"/>
  <c r="AM130" i="8"/>
  <c r="AN134" i="8" l="1"/>
  <c r="M136" i="8"/>
  <c r="P136" i="8" s="1"/>
  <c r="K136" i="8"/>
  <c r="AT264" i="8"/>
  <c r="AR264" i="8"/>
  <c r="AS264" i="8"/>
  <c r="AQ265" i="8"/>
  <c r="W265" i="8"/>
  <c r="X265" i="8"/>
  <c r="AN265" i="8" s="1"/>
  <c r="V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AO266" i="8" s="1"/>
  <c r="N264" i="8"/>
  <c r="L264" i="8"/>
  <c r="AL118" i="8"/>
  <c r="AP117" i="8"/>
  <c r="AS114" i="8"/>
  <c r="X135" i="8"/>
  <c r="AQ130" i="8"/>
  <c r="AT114" i="8"/>
  <c r="AM131" i="8"/>
  <c r="AM132" i="8" s="1"/>
  <c r="W135" i="8"/>
  <c r="AO115" i="8"/>
  <c r="AQ131" i="8"/>
  <c r="AR114" i="8"/>
  <c r="AJ136" i="8"/>
  <c r="V116" i="8"/>
  <c r="AN135" i="8" l="1"/>
  <c r="M137" i="8"/>
  <c r="P137" i="8" s="1"/>
  <c r="K137" i="8"/>
  <c r="AT265" i="8"/>
  <c r="AS265" i="8"/>
  <c r="AR265" i="8"/>
  <c r="Q136" i="8"/>
  <c r="AQ266" i="8"/>
  <c r="W266" i="8"/>
  <c r="X266" i="8"/>
  <c r="AN266" i="8" s="1"/>
  <c r="AP266" i="8"/>
  <c r="V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AO267" i="8" s="1"/>
  <c r="L265" i="8"/>
  <c r="N265" i="8"/>
  <c r="AJ137" i="8"/>
  <c r="W136" i="8"/>
  <c r="AS115" i="8"/>
  <c r="AL119" i="8"/>
  <c r="AR115" i="8"/>
  <c r="AQ132" i="8"/>
  <c r="AM133" i="8"/>
  <c r="AQ133" i="8" s="1"/>
  <c r="X136" i="8"/>
  <c r="AP118" i="8"/>
  <c r="AT115" i="8"/>
  <c r="AO116" i="8"/>
  <c r="V117" i="8"/>
  <c r="O136" i="8" l="1"/>
  <c r="M138" i="8"/>
  <c r="P138" i="8" s="1"/>
  <c r="K138" i="8"/>
  <c r="AN136" i="8"/>
  <c r="Q137" i="8"/>
  <c r="AT266" i="8"/>
  <c r="AS266" i="8"/>
  <c r="AR266" i="8"/>
  <c r="AQ267" i="8"/>
  <c r="W267" i="8"/>
  <c r="X267" i="8"/>
  <c r="AN267" i="8" s="1"/>
  <c r="AP267" i="8"/>
  <c r="V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AO268" i="8" s="1"/>
  <c r="L266" i="8"/>
  <c r="N266" i="8"/>
  <c r="AM134" i="8"/>
  <c r="X137" i="8"/>
  <c r="AS116" i="8"/>
  <c r="AP119" i="8"/>
  <c r="V118" i="8"/>
  <c r="AQ134" i="8"/>
  <c r="AJ138" i="8"/>
  <c r="AT116" i="8"/>
  <c r="AL120" i="8"/>
  <c r="AR116" i="8"/>
  <c r="W137" i="8"/>
  <c r="AO117" i="8"/>
  <c r="AN137" i="8" l="1"/>
  <c r="M139" i="8"/>
  <c r="P139" i="8" s="1"/>
  <c r="K139" i="8"/>
  <c r="AT267" i="8"/>
  <c r="AR267" i="8"/>
  <c r="AS267" i="8"/>
  <c r="AQ268" i="8"/>
  <c r="W268" i="8"/>
  <c r="X268" i="8"/>
  <c r="AN268" i="8" s="1"/>
  <c r="AP268" i="8"/>
  <c r="V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AO269" i="8" s="1"/>
  <c r="B270" i="8"/>
  <c r="J268" i="8"/>
  <c r="Q268" i="8" s="1"/>
  <c r="N267" i="8"/>
  <c r="L267" i="8"/>
  <c r="AL121" i="8"/>
  <c r="AO118" i="8"/>
  <c r="V119" i="8"/>
  <c r="X138" i="8"/>
  <c r="AJ139" i="8"/>
  <c r="W138" i="8"/>
  <c r="AT117" i="8"/>
  <c r="AP120" i="8"/>
  <c r="AR117" i="8"/>
  <c r="AS117" i="8"/>
  <c r="AM135" i="8"/>
  <c r="AQ135" i="8" s="1"/>
  <c r="AN138" i="8" l="1"/>
  <c r="M140" i="8"/>
  <c r="P140" i="8" s="1"/>
  <c r="K140" i="8"/>
  <c r="O138" i="8"/>
  <c r="AS268" i="8"/>
  <c r="AT268" i="8"/>
  <c r="AR268" i="8"/>
  <c r="AQ269" i="8"/>
  <c r="W269" i="8"/>
  <c r="X269" i="8"/>
  <c r="AN269" i="8" s="1"/>
  <c r="AP269" i="8"/>
  <c r="V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AO270" i="8" s="1"/>
  <c r="B271" i="8"/>
  <c r="N268" i="8"/>
  <c r="L268" i="8"/>
  <c r="J269" i="8"/>
  <c r="Q269" i="8" s="1"/>
  <c r="AS118" i="8"/>
  <c r="AL122" i="8"/>
  <c r="W139" i="8"/>
  <c r="X139" i="8"/>
  <c r="AP121" i="8"/>
  <c r="AM136" i="8"/>
  <c r="AM137" i="8" s="1"/>
  <c r="V120" i="8"/>
  <c r="AQ137" i="8"/>
  <c r="AJ140" i="8"/>
  <c r="AO119" i="8"/>
  <c r="AT118" i="8"/>
  <c r="AM138" i="8"/>
  <c r="AQ138" i="8" s="1"/>
  <c r="AR118" i="8"/>
  <c r="AN139" i="8" l="1"/>
  <c r="E142" i="8"/>
  <c r="K142" i="8" s="1"/>
  <c r="B143" i="8"/>
  <c r="M141" i="8"/>
  <c r="P141" i="8" s="1"/>
  <c r="K141" i="8"/>
  <c r="Q140" i="8"/>
  <c r="O139" i="8"/>
  <c r="AS269" i="8"/>
  <c r="AR269" i="8"/>
  <c r="AT269" i="8"/>
  <c r="AQ270" i="8"/>
  <c r="W270" i="8"/>
  <c r="X270" i="8"/>
  <c r="AN270" i="8" s="1"/>
  <c r="AP270" i="8"/>
  <c r="V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AO271" i="8" s="1"/>
  <c r="B272" i="8"/>
  <c r="J270" i="8"/>
  <c r="Q270" i="8" s="1"/>
  <c r="Q306" i="8" s="1"/>
  <c r="AR119" i="8"/>
  <c r="AS119" i="8"/>
  <c r="AT119" i="8"/>
  <c r="AL123" i="8"/>
  <c r="AP123" i="8" s="1"/>
  <c r="AQ136" i="8"/>
  <c r="AJ142" i="8"/>
  <c r="AO120" i="8"/>
  <c r="V121" i="8"/>
  <c r="AJ141" i="8"/>
  <c r="AP122" i="8"/>
  <c r="AL124" i="8"/>
  <c r="X140" i="8"/>
  <c r="AM139" i="8"/>
  <c r="AL125" i="8"/>
  <c r="AP125" i="8" s="1"/>
  <c r="W140" i="8"/>
  <c r="AL126" i="8"/>
  <c r="AQ139" i="8"/>
  <c r="AP126" i="8"/>
  <c r="AL127" i="8"/>
  <c r="AP127" i="8"/>
  <c r="AL128" i="8"/>
  <c r="AL129" i="8"/>
  <c r="AP128" i="8"/>
  <c r="AP129" i="8"/>
  <c r="AL130" i="8"/>
  <c r="AP130" i="8"/>
  <c r="AL131" i="8"/>
  <c r="AN140" i="8" l="1"/>
  <c r="J142" i="8"/>
  <c r="L142" i="8" s="1"/>
  <c r="M142" i="8"/>
  <c r="P142" i="8" s="1"/>
  <c r="B144" i="8"/>
  <c r="E143" i="8"/>
  <c r="Q141" i="8"/>
  <c r="O140" i="8"/>
  <c r="AS270" i="8"/>
  <c r="AR270" i="8"/>
  <c r="AT270" i="8"/>
  <c r="AP271" i="8"/>
  <c r="AQ271" i="8"/>
  <c r="W271" i="8"/>
  <c r="X271" i="8"/>
  <c r="AN271" i="8" s="1"/>
  <c r="V271" i="8"/>
  <c r="L141" i="8"/>
  <c r="N141" i="8"/>
  <c r="AJ271" i="8"/>
  <c r="I121" i="8"/>
  <c r="H122" i="8"/>
  <c r="AB122" i="8" s="1"/>
  <c r="AM271" i="8"/>
  <c r="AL271" i="8"/>
  <c r="B273" i="8"/>
  <c r="E272" i="8"/>
  <c r="AO272" i="8" s="1"/>
  <c r="L270" i="8"/>
  <c r="N270" i="8"/>
  <c r="J271" i="8"/>
  <c r="AS120" i="8"/>
  <c r="AT120" i="8"/>
  <c r="AR120" i="8"/>
  <c r="AM140" i="8"/>
  <c r="AM141" i="8" s="1"/>
  <c r="AJ143" i="8"/>
  <c r="W142" i="8"/>
  <c r="X141" i="8"/>
  <c r="V122" i="8"/>
  <c r="W141" i="8"/>
  <c r="AL132" i="8"/>
  <c r="AO121" i="8"/>
  <c r="AP131" i="8"/>
  <c r="AM142" i="8"/>
  <c r="AP124" i="8"/>
  <c r="AP132" i="8"/>
  <c r="X142" i="8"/>
  <c r="AQ140" i="8"/>
  <c r="Q142" i="8" l="1"/>
  <c r="N142" i="8"/>
  <c r="K143" i="8"/>
  <c r="J143" i="8"/>
  <c r="M143" i="8"/>
  <c r="B145" i="8"/>
  <c r="E144" i="8"/>
  <c r="O142" i="8"/>
  <c r="AN142" i="8"/>
  <c r="AN141" i="8"/>
  <c r="O141" i="8"/>
  <c r="AS271" i="8"/>
  <c r="AR271" i="8"/>
  <c r="AT271" i="8"/>
  <c r="AP272" i="8"/>
  <c r="AQ272" i="8"/>
  <c r="W272" i="8"/>
  <c r="X272" i="8"/>
  <c r="AN272" i="8" s="1"/>
  <c r="V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O273" i="8" s="1"/>
  <c r="AS121" i="8"/>
  <c r="AT121" i="8"/>
  <c r="AR121" i="8"/>
  <c r="AL133" i="8"/>
  <c r="AP133" i="8"/>
  <c r="AM143" i="8"/>
  <c r="AQ142" i="8"/>
  <c r="AO122" i="8"/>
  <c r="V123" i="8"/>
  <c r="AJ144" i="8"/>
  <c r="X143" i="8"/>
  <c r="AQ141" i="8"/>
  <c r="W143" i="8"/>
  <c r="AN143" i="8" l="1"/>
  <c r="J144" i="8"/>
  <c r="M144" i="8"/>
  <c r="K144" i="8"/>
  <c r="B146" i="8"/>
  <c r="E145" i="8"/>
  <c r="P143" i="8"/>
  <c r="N143" i="8"/>
  <c r="L143" i="8"/>
  <c r="Q143" i="8"/>
  <c r="AO274" i="8"/>
  <c r="AS272" i="8"/>
  <c r="AR272" i="8"/>
  <c r="AT272" i="8"/>
  <c r="V274" i="8"/>
  <c r="AP274" i="8"/>
  <c r="AQ274" i="8"/>
  <c r="W274" i="8"/>
  <c r="X274" i="8"/>
  <c r="AN274" i="8" s="1"/>
  <c r="AP273" i="8"/>
  <c r="AQ273" i="8"/>
  <c r="W273" i="8"/>
  <c r="X273" i="8"/>
  <c r="AN273" i="8" s="1"/>
  <c r="V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T122" i="8"/>
  <c r="AR122" i="8"/>
  <c r="AS122" i="8"/>
  <c r="AM144" i="8"/>
  <c r="AL134" i="8"/>
  <c r="W144" i="8"/>
  <c r="AP134" i="8"/>
  <c r="AL135" i="8"/>
  <c r="X144" i="8"/>
  <c r="AQ143" i="8"/>
  <c r="V124" i="8"/>
  <c r="AO123" i="8"/>
  <c r="AJ145" i="8"/>
  <c r="AM145" i="8"/>
  <c r="AN144" i="8" l="1"/>
  <c r="B147" i="8"/>
  <c r="E146" i="8"/>
  <c r="Q144" i="8"/>
  <c r="L144" i="8"/>
  <c r="N144" i="8"/>
  <c r="O143" i="8"/>
  <c r="M145" i="8"/>
  <c r="J145" i="8"/>
  <c r="K145" i="8"/>
  <c r="P144" i="8"/>
  <c r="AT273" i="8"/>
  <c r="AS273" i="8"/>
  <c r="AR273" i="8"/>
  <c r="AT274" i="8"/>
  <c r="AS274" i="8"/>
  <c r="AR274" i="8"/>
  <c r="H125" i="8"/>
  <c r="AB125" i="8" s="1"/>
  <c r="I124" i="8"/>
  <c r="L274" i="8"/>
  <c r="N274" i="8"/>
  <c r="N273" i="8"/>
  <c r="L273" i="8"/>
  <c r="AT123" i="8"/>
  <c r="AS123" i="8"/>
  <c r="AR123" i="8"/>
  <c r="AO124" i="8"/>
  <c r="AQ144" i="8"/>
  <c r="V125" i="8"/>
  <c r="AJ146" i="8"/>
  <c r="AM146" i="8"/>
  <c r="W145" i="8"/>
  <c r="X145" i="8"/>
  <c r="AL136" i="8"/>
  <c r="AP135" i="8"/>
  <c r="AP136" i="8"/>
  <c r="AL137" i="8"/>
  <c r="AL138" i="8" s="1"/>
  <c r="AP138" i="8"/>
  <c r="AL139" i="8"/>
  <c r="AL140" i="8"/>
  <c r="AP139" i="8"/>
  <c r="AL141" i="8"/>
  <c r="AP140" i="8"/>
  <c r="AL142" i="8"/>
  <c r="AP141" i="8"/>
  <c r="AP142" i="8"/>
  <c r="AL143" i="8"/>
  <c r="AP143" i="8"/>
  <c r="AL144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T124" i="8"/>
  <c r="AS124" i="8"/>
  <c r="AR124" i="8"/>
  <c r="V126" i="8"/>
  <c r="X146" i="8"/>
  <c r="W146" i="8"/>
  <c r="AQ145" i="8"/>
  <c r="AO125" i="8"/>
  <c r="AJ147" i="8"/>
  <c r="AP144" i="8"/>
  <c r="AL145" i="8"/>
  <c r="AP137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R125" i="8"/>
  <c r="AS125" i="8"/>
  <c r="AT125" i="8"/>
  <c r="W147" i="8"/>
  <c r="X147" i="8"/>
  <c r="AL146" i="8"/>
  <c r="AP145" i="8"/>
  <c r="AM148" i="8"/>
  <c r="AQ146" i="8"/>
  <c r="AP146" i="8"/>
  <c r="AJ148" i="8"/>
  <c r="V127" i="8"/>
  <c r="AO12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T126" i="8"/>
  <c r="AS126" i="8"/>
  <c r="AR126" i="8"/>
  <c r="AL147" i="8"/>
  <c r="W148" i="8"/>
  <c r="AJ149" i="8"/>
  <c r="AL148" i="8"/>
  <c r="V128" i="8"/>
  <c r="AP147" i="8"/>
  <c r="AQ147" i="8"/>
  <c r="X148" i="8"/>
  <c r="AO127" i="8"/>
  <c r="AM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S127" i="8"/>
  <c r="AT127" i="8"/>
  <c r="AR127" i="8"/>
  <c r="X149" i="8"/>
  <c r="W149" i="8"/>
  <c r="AM150" i="8"/>
  <c r="AO128" i="8"/>
  <c r="V129" i="8"/>
  <c r="AL149" i="8"/>
  <c r="AJ150" i="8"/>
  <c r="AP148" i="8"/>
  <c r="AL150" i="8"/>
  <c r="AQ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R128" i="8"/>
  <c r="AT128" i="8"/>
  <c r="AS128" i="8"/>
  <c r="AP149" i="8"/>
  <c r="AJ151" i="8"/>
  <c r="X150" i="8"/>
  <c r="V130" i="8"/>
  <c r="W150" i="8"/>
  <c r="AM151" i="8"/>
  <c r="AO129" i="8"/>
  <c r="AL151" i="8"/>
  <c r="AQ149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S129" i="8"/>
  <c r="AR129" i="8"/>
  <c r="AT129" i="8"/>
  <c r="AL152" i="8"/>
  <c r="V132" i="8"/>
  <c r="AQ150" i="8"/>
  <c r="W151" i="8"/>
  <c r="X151" i="8"/>
  <c r="AO130" i="8"/>
  <c r="AM152" i="8"/>
  <c r="V131" i="8"/>
  <c r="AJ152" i="8"/>
  <c r="AP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S130" i="8"/>
  <c r="AR130" i="8"/>
  <c r="AT130" i="8"/>
  <c r="AO132" i="8"/>
  <c r="AQ151" i="8"/>
  <c r="AM153" i="8"/>
  <c r="AL153" i="8"/>
  <c r="X152" i="8"/>
  <c r="AO131" i="8"/>
  <c r="V133" i="8"/>
  <c r="AJ153" i="8"/>
  <c r="W152" i="8"/>
  <c r="AP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R131" i="8"/>
  <c r="AT131" i="8"/>
  <c r="AT132" i="8"/>
  <c r="AS132" i="8"/>
  <c r="AR132" i="8"/>
  <c r="AS131" i="8"/>
  <c r="AM154" i="8"/>
  <c r="W153" i="8"/>
  <c r="AO133" i="8"/>
  <c r="V134" i="8"/>
  <c r="AQ152" i="8"/>
  <c r="AJ154" i="8"/>
  <c r="AL154" i="8"/>
  <c r="AP152" i="8"/>
  <c r="X153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R133" i="8"/>
  <c r="AS133" i="8"/>
  <c r="AT133" i="8"/>
  <c r="AO134" i="8"/>
  <c r="AL155" i="8"/>
  <c r="AQ153" i="8"/>
  <c r="V135" i="8"/>
  <c r="AJ155" i="8"/>
  <c r="AP153" i="8"/>
  <c r="AM155" i="8"/>
  <c r="X154" i="8"/>
  <c r="W154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R134" i="8"/>
  <c r="AT134" i="8"/>
  <c r="AS134" i="8"/>
  <c r="AM156" i="8"/>
  <c r="AL156" i="8"/>
  <c r="AO135" i="8"/>
  <c r="AP154" i="8"/>
  <c r="W155" i="8"/>
  <c r="AQ154" i="8"/>
  <c r="AJ156" i="8"/>
  <c r="X155" i="8"/>
  <c r="V136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S135" i="8"/>
  <c r="AT135" i="8"/>
  <c r="AR135" i="8"/>
  <c r="AM157" i="8"/>
  <c r="AJ157" i="8"/>
  <c r="AL157" i="8"/>
  <c r="X156" i="8"/>
  <c r="V137" i="8"/>
  <c r="AQ155" i="8"/>
  <c r="AP155" i="8"/>
  <c r="W156" i="8"/>
  <c r="AO136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R136" i="8"/>
  <c r="AS136" i="8"/>
  <c r="AT136" i="8"/>
  <c r="AO137" i="8"/>
  <c r="AL158" i="8"/>
  <c r="AO138" i="8"/>
  <c r="V138" i="8"/>
  <c r="AO139" i="8"/>
  <c r="W157" i="8"/>
  <c r="V139" i="8"/>
  <c r="X157" i="8"/>
  <c r="AP156" i="8"/>
  <c r="AQ156" i="8"/>
  <c r="AM158" i="8"/>
  <c r="AJ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R139" i="8"/>
  <c r="AT138" i="8"/>
  <c r="AR137" i="8"/>
  <c r="AT137" i="8"/>
  <c r="AS138" i="8"/>
  <c r="AR138" i="8"/>
  <c r="AS137" i="8"/>
  <c r="AT139" i="8"/>
  <c r="AS139" i="8"/>
  <c r="W158" i="8"/>
  <c r="AP157" i="8"/>
  <c r="AJ159" i="8"/>
  <c r="V140" i="8"/>
  <c r="X158" i="8"/>
  <c r="AL159" i="8"/>
  <c r="AO140" i="8"/>
  <c r="AM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R140" i="8"/>
  <c r="AS140" i="8"/>
  <c r="AT140" i="8"/>
  <c r="AM160" i="8"/>
  <c r="V141" i="8"/>
  <c r="AJ160" i="8"/>
  <c r="W159" i="8"/>
  <c r="AL160" i="8"/>
  <c r="AQ158" i="8"/>
  <c r="AP158" i="8"/>
  <c r="X159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Q159" i="8"/>
  <c r="W160" i="8"/>
  <c r="V142" i="8"/>
  <c r="AL161" i="8"/>
  <c r="X160" i="8"/>
  <c r="AM161" i="8"/>
  <c r="AP159" i="8"/>
  <c r="AO141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T141" i="8"/>
  <c r="AR141" i="8"/>
  <c r="AS141" i="8"/>
  <c r="AM162" i="8"/>
  <c r="AQ160" i="8"/>
  <c r="X161" i="8"/>
  <c r="AP160" i="8"/>
  <c r="AJ162" i="8"/>
  <c r="AL162" i="8"/>
  <c r="AO142" i="8"/>
  <c r="W161" i="8"/>
  <c r="V143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S142" i="8"/>
  <c r="AT142" i="8"/>
  <c r="AR142" i="8"/>
  <c r="AO143" i="8"/>
  <c r="AM163" i="8"/>
  <c r="AL163" i="8"/>
  <c r="AP161" i="8"/>
  <c r="AQ161" i="8"/>
  <c r="V144" i="8"/>
  <c r="X162" i="8"/>
  <c r="W162" i="8"/>
  <c r="AJ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AS143" i="8"/>
  <c r="AR143" i="8"/>
  <c r="AT143" i="8"/>
  <c r="I145" i="8"/>
  <c r="I144" i="8"/>
  <c r="AP162" i="8"/>
  <c r="AO145" i="8"/>
  <c r="X163" i="8"/>
  <c r="AO144" i="8"/>
  <c r="AQ162" i="8"/>
  <c r="W163" i="8"/>
  <c r="AL164" i="8"/>
  <c r="AJ164" i="8"/>
  <c r="AM164" i="8"/>
  <c r="V145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S145" i="8"/>
  <c r="AT145" i="8"/>
  <c r="AR145" i="8"/>
  <c r="AR144" i="8"/>
  <c r="AT144" i="8"/>
  <c r="AS144" i="8"/>
  <c r="AQ163" i="8"/>
  <c r="AL165" i="8"/>
  <c r="AM165" i="8"/>
  <c r="V146" i="8"/>
  <c r="AJ165" i="8"/>
  <c r="X164" i="8"/>
  <c r="W164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V147" i="8"/>
  <c r="X165" i="8"/>
  <c r="W165" i="8"/>
  <c r="AJ166" i="8"/>
  <c r="AO146" i="8"/>
  <c r="AP164" i="8"/>
  <c r="AQ164" i="8"/>
  <c r="AN165" i="8" l="1"/>
  <c r="E167" i="8"/>
  <c r="B168" i="8"/>
  <c r="K166" i="8"/>
  <c r="J166" i="8"/>
  <c r="M166" i="8"/>
  <c r="N165" i="8"/>
  <c r="L165" i="8"/>
  <c r="Q165" i="8"/>
  <c r="P165" i="8"/>
  <c r="AS146" i="8"/>
  <c r="AR146" i="8"/>
  <c r="AT146" i="8"/>
  <c r="I147" i="8"/>
  <c r="AB147" i="8"/>
  <c r="H148" i="8"/>
  <c r="AO147" i="8"/>
  <c r="AM167" i="8"/>
  <c r="AJ167" i="8"/>
  <c r="X166" i="8"/>
  <c r="V148" i="8"/>
  <c r="W166" i="8"/>
  <c r="AQ165" i="8"/>
  <c r="AL167" i="8"/>
  <c r="AP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AR147" i="8"/>
  <c r="AS147" i="8"/>
  <c r="AT147" i="8"/>
  <c r="I148" i="8"/>
  <c r="AB148" i="8"/>
  <c r="H149" i="8"/>
  <c r="AQ166" i="8"/>
  <c r="AM168" i="8"/>
  <c r="AJ168" i="8"/>
  <c r="V149" i="8"/>
  <c r="W167" i="8"/>
  <c r="AL168" i="8"/>
  <c r="AP166" i="8"/>
  <c r="X167" i="8"/>
  <c r="AO14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T148" i="8"/>
  <c r="AS148" i="8"/>
  <c r="AR148" i="8"/>
  <c r="AQ167" i="8"/>
  <c r="V150" i="8"/>
  <c r="AM169" i="8"/>
  <c r="AP167" i="8"/>
  <c r="X168" i="8"/>
  <c r="AL169" i="8"/>
  <c r="AJ169" i="8"/>
  <c r="AO149" i="8"/>
  <c r="W168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T149" i="8"/>
  <c r="AS149" i="8"/>
  <c r="AR149" i="8"/>
  <c r="AB150" i="8"/>
  <c r="I150" i="8"/>
  <c r="H151" i="8"/>
  <c r="V151" i="8"/>
  <c r="AP168" i="8"/>
  <c r="AL170" i="8"/>
  <c r="AJ170" i="8"/>
  <c r="AQ168" i="8"/>
  <c r="W169" i="8"/>
  <c r="AO150" i="8"/>
  <c r="X169" i="8"/>
  <c r="AM170" i="8"/>
  <c r="AN169" i="8" l="1"/>
  <c r="P169" i="8"/>
  <c r="L169" i="8"/>
  <c r="N169" i="8"/>
  <c r="O169" i="8" s="1"/>
  <c r="Q169" i="8"/>
  <c r="K170" i="8"/>
  <c r="M170" i="8"/>
  <c r="J170" i="8"/>
  <c r="E171" i="8"/>
  <c r="B172" i="8"/>
  <c r="AS150" i="8"/>
  <c r="AR150" i="8"/>
  <c r="AT150" i="8"/>
  <c r="I151" i="8"/>
  <c r="AB151" i="8"/>
  <c r="H152" i="8"/>
  <c r="X170" i="8"/>
  <c r="AL171" i="8"/>
  <c r="AM171" i="8"/>
  <c r="W170" i="8"/>
  <c r="AO151" i="8"/>
  <c r="AQ169" i="8"/>
  <c r="AJ171" i="8"/>
  <c r="V152" i="8"/>
  <c r="AP169" i="8"/>
  <c r="AN170" i="8" l="1"/>
  <c r="P170" i="8"/>
  <c r="K171" i="8"/>
  <c r="M171" i="8"/>
  <c r="J171" i="8"/>
  <c r="L170" i="8"/>
  <c r="N170" i="8"/>
  <c r="O170" i="8" s="1"/>
  <c r="Q170" i="8"/>
  <c r="E172" i="8"/>
  <c r="B173" i="8"/>
  <c r="AR151" i="8"/>
  <c r="AT151" i="8"/>
  <c r="AS151" i="8"/>
  <c r="I152" i="8"/>
  <c r="AB152" i="8"/>
  <c r="H153" i="8"/>
  <c r="X171" i="8"/>
  <c r="AL172" i="8"/>
  <c r="AJ172" i="8"/>
  <c r="AM172" i="8"/>
  <c r="V153" i="8"/>
  <c r="W171" i="8"/>
  <c r="AQ170" i="8"/>
  <c r="AO152" i="8"/>
  <c r="AP170" i="8"/>
  <c r="AN171" i="8" l="1"/>
  <c r="Q171" i="8"/>
  <c r="N171" i="8"/>
  <c r="L171" i="8"/>
  <c r="B174" i="8"/>
  <c r="E173" i="8"/>
  <c r="K172" i="8"/>
  <c r="M172" i="8"/>
  <c r="J172" i="8"/>
  <c r="P171" i="8"/>
  <c r="AT152" i="8"/>
  <c r="AS152" i="8"/>
  <c r="AR152" i="8"/>
  <c r="AB153" i="8"/>
  <c r="H154" i="8"/>
  <c r="I153" i="8"/>
  <c r="W172" i="8"/>
  <c r="AM173" i="8"/>
  <c r="AL173" i="8"/>
  <c r="X172" i="8"/>
  <c r="AO153" i="8"/>
  <c r="AP171" i="8"/>
  <c r="AQ171" i="8"/>
  <c r="AJ173" i="8"/>
  <c r="V154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R153" i="8"/>
  <c r="AT153" i="8"/>
  <c r="AS153" i="8"/>
  <c r="AQ172" i="8"/>
  <c r="AM174" i="8"/>
  <c r="W173" i="8"/>
  <c r="X173" i="8"/>
  <c r="AO154" i="8"/>
  <c r="AL174" i="8"/>
  <c r="V155" i="8"/>
  <c r="AJ174" i="8"/>
  <c r="AP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S154" i="8"/>
  <c r="AT154" i="8"/>
  <c r="AR154" i="8"/>
  <c r="AP173" i="8"/>
  <c r="X174" i="8"/>
  <c r="V156" i="8"/>
  <c r="AL175" i="8"/>
  <c r="AQ173" i="8"/>
  <c r="W174" i="8"/>
  <c r="AP174" i="8" s="1"/>
  <c r="AM175" i="8"/>
  <c r="AJ175" i="8"/>
  <c r="AO15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S155" i="8"/>
  <c r="AR155" i="8"/>
  <c r="AT155" i="8"/>
  <c r="W175" i="8"/>
  <c r="AM176" i="8"/>
  <c r="V157" i="8"/>
  <c r="X175" i="8"/>
  <c r="AQ174" i="8"/>
  <c r="AJ176" i="8"/>
  <c r="AO156" i="8"/>
  <c r="AL176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T156" i="8"/>
  <c r="AR156" i="8"/>
  <c r="AS156" i="8"/>
  <c r="AP175" i="8"/>
  <c r="AQ175" i="8"/>
  <c r="W176" i="8"/>
  <c r="X176" i="8"/>
  <c r="AL177" i="8"/>
  <c r="AJ177" i="8"/>
  <c r="AM177" i="8"/>
  <c r="V158" i="8"/>
  <c r="AO157" i="8"/>
  <c r="AN176" i="8" l="1"/>
  <c r="P176" i="8"/>
  <c r="L176" i="8"/>
  <c r="Q176" i="8"/>
  <c r="N176" i="8"/>
  <c r="O176" i="8" s="1"/>
  <c r="M177" i="8"/>
  <c r="J177" i="8"/>
  <c r="K177" i="8"/>
  <c r="B179" i="8"/>
  <c r="E178" i="8"/>
  <c r="AS157" i="8"/>
  <c r="AT157" i="8"/>
  <c r="AR157" i="8"/>
  <c r="AB158" i="8"/>
  <c r="I158" i="8"/>
  <c r="H159" i="8"/>
  <c r="AO158" i="8"/>
  <c r="AJ178" i="8"/>
  <c r="W177" i="8"/>
  <c r="AM178" i="8"/>
  <c r="AL178" i="8"/>
  <c r="X177" i="8"/>
  <c r="V159" i="8"/>
  <c r="AQ176" i="8"/>
  <c r="AP176" i="8"/>
  <c r="AN177" i="8" l="1"/>
  <c r="K178" i="8"/>
  <c r="J178" i="8"/>
  <c r="M178" i="8"/>
  <c r="P177" i="8"/>
  <c r="B180" i="8"/>
  <c r="E179" i="8"/>
  <c r="Q177" i="8"/>
  <c r="N177" i="8"/>
  <c r="L177" i="8"/>
  <c r="AR158" i="8"/>
  <c r="AS158" i="8"/>
  <c r="AT158" i="8"/>
  <c r="AB159" i="8"/>
  <c r="I159" i="8"/>
  <c r="H160" i="8"/>
  <c r="AQ177" i="8"/>
  <c r="X178" i="8"/>
  <c r="AJ179" i="8"/>
  <c r="AL179" i="8"/>
  <c r="AM179" i="8"/>
  <c r="AO159" i="8"/>
  <c r="V160" i="8"/>
  <c r="AP177" i="8"/>
  <c r="W178" i="8"/>
  <c r="AQ178" i="8"/>
  <c r="AP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S159" i="8"/>
  <c r="AR159" i="8"/>
  <c r="AT159" i="8"/>
  <c r="AO160" i="8"/>
  <c r="X179" i="8"/>
  <c r="V161" i="8"/>
  <c r="V162" i="8"/>
  <c r="V163" i="8"/>
  <c r="AJ180" i="8"/>
  <c r="AL180" i="8"/>
  <c r="AM180" i="8"/>
  <c r="W179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T160" i="8"/>
  <c r="AR160" i="8"/>
  <c r="AS160" i="8"/>
  <c r="AO161" i="8"/>
  <c r="V164" i="8"/>
  <c r="AQ179" i="8"/>
  <c r="W180" i="8"/>
  <c r="AL181" i="8"/>
  <c r="AO162" i="8"/>
  <c r="X180" i="8"/>
  <c r="AP179" i="8"/>
  <c r="AM181" i="8"/>
  <c r="AJ181" i="8"/>
  <c r="AO163" i="8"/>
  <c r="AN180" i="8" l="1"/>
  <c r="B183" i="8"/>
  <c r="E182" i="8"/>
  <c r="J181" i="8"/>
  <c r="M181" i="8"/>
  <c r="K181" i="8"/>
  <c r="N180" i="8"/>
  <c r="Q180" i="8"/>
  <c r="L180" i="8"/>
  <c r="O180" i="8" s="1"/>
  <c r="P180" i="8"/>
  <c r="AS163" i="8"/>
  <c r="AR163" i="8"/>
  <c r="AT163" i="8"/>
  <c r="AB164" i="8"/>
  <c r="I164" i="8"/>
  <c r="H165" i="8"/>
  <c r="AS161" i="8"/>
  <c r="AT162" i="8"/>
  <c r="AT161" i="8"/>
  <c r="AS162" i="8"/>
  <c r="AR161" i="8"/>
  <c r="AR162" i="8"/>
  <c r="V165" i="8"/>
  <c r="AP180" i="8"/>
  <c r="AQ180" i="8"/>
  <c r="X181" i="8"/>
  <c r="AJ182" i="8"/>
  <c r="AO164" i="8"/>
  <c r="W181" i="8"/>
  <c r="AL182" i="8"/>
  <c r="AM182" i="8"/>
  <c r="AN181" i="8" l="1"/>
  <c r="P181" i="8"/>
  <c r="Q181" i="8"/>
  <c r="L181" i="8"/>
  <c r="N181" i="8"/>
  <c r="O181" i="8" s="1"/>
  <c r="J182" i="8"/>
  <c r="K182" i="8"/>
  <c r="M182" i="8"/>
  <c r="B184" i="8"/>
  <c r="E183" i="8"/>
  <c r="AT164" i="8"/>
  <c r="AS164" i="8"/>
  <c r="AR164" i="8"/>
  <c r="H166" i="8"/>
  <c r="I165" i="8"/>
  <c r="AB165" i="8"/>
  <c r="AP181" i="8"/>
  <c r="AM183" i="8"/>
  <c r="AJ183" i="8"/>
  <c r="AQ181" i="8"/>
  <c r="W182" i="8"/>
  <c r="AO165" i="8"/>
  <c r="X182" i="8"/>
  <c r="AL183" i="8"/>
  <c r="V166" i="8"/>
  <c r="AN182" i="8" l="1"/>
  <c r="P182" i="8"/>
  <c r="J183" i="8"/>
  <c r="K183" i="8"/>
  <c r="B185" i="8"/>
  <c r="E184" i="8"/>
  <c r="L182" i="8"/>
  <c r="N182" i="8"/>
  <c r="Q182" i="8"/>
  <c r="AT165" i="8"/>
  <c r="AS165" i="8"/>
  <c r="AR165" i="8"/>
  <c r="H167" i="8"/>
  <c r="H168" i="8" s="1"/>
  <c r="AB166" i="8"/>
  <c r="I166" i="8"/>
  <c r="AP182" i="8"/>
  <c r="W183" i="8"/>
  <c r="AL184" i="8"/>
  <c r="AJ184" i="8"/>
  <c r="V168" i="8"/>
  <c r="AO166" i="8"/>
  <c r="V167" i="8"/>
  <c r="AQ182" i="8"/>
  <c r="X183" i="8"/>
  <c r="AM184" i="8"/>
  <c r="AO168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S166" i="8"/>
  <c r="AT166" i="8"/>
  <c r="AR166" i="8"/>
  <c r="AB167" i="8"/>
  <c r="I167" i="8"/>
  <c r="AT168" i="8"/>
  <c r="AS168" i="8"/>
  <c r="AR168" i="8"/>
  <c r="H170" i="8"/>
  <c r="I170" i="8" s="1"/>
  <c r="AL185" i="8"/>
  <c r="AM185" i="8"/>
  <c r="AQ183" i="8"/>
  <c r="V170" i="8"/>
  <c r="X184" i="8"/>
  <c r="AP183" i="8"/>
  <c r="V169" i="8"/>
  <c r="AO167" i="8"/>
  <c r="AO169" i="8"/>
  <c r="W184" i="8"/>
  <c r="AJ185" i="8"/>
  <c r="AO170" i="8"/>
  <c r="O183" i="8" l="1"/>
  <c r="AN184" i="8"/>
  <c r="N184" i="8"/>
  <c r="Q184" i="8"/>
  <c r="L184" i="8"/>
  <c r="J185" i="8"/>
  <c r="K185" i="8"/>
  <c r="M185" i="8"/>
  <c r="B187" i="8"/>
  <c r="E186" i="8"/>
  <c r="AR170" i="8"/>
  <c r="AT170" i="8"/>
  <c r="AS170" i="8"/>
  <c r="AB170" i="8"/>
  <c r="AS167" i="8"/>
  <c r="AT167" i="8"/>
  <c r="AR167" i="8"/>
  <c r="AR169" i="8"/>
  <c r="AT169" i="8"/>
  <c r="AS169" i="8"/>
  <c r="H171" i="8"/>
  <c r="I171" i="8" s="1"/>
  <c r="W185" i="8"/>
  <c r="V171" i="8"/>
  <c r="AM186" i="8"/>
  <c r="AJ186" i="8"/>
  <c r="X185" i="8"/>
  <c r="AL186" i="8"/>
  <c r="AQ184" i="8"/>
  <c r="AP184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J187" i="8"/>
  <c r="AQ185" i="8"/>
  <c r="AP185" i="8"/>
  <c r="V172" i="8"/>
  <c r="AO172" i="8"/>
  <c r="AM187" i="8"/>
  <c r="AO171" i="8"/>
  <c r="AL187" i="8"/>
  <c r="W186" i="8"/>
  <c r="X186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T171" i="8"/>
  <c r="AS171" i="8"/>
  <c r="AR171" i="8"/>
  <c r="AR172" i="8"/>
  <c r="AS172" i="8"/>
  <c r="AT172" i="8"/>
  <c r="AB172" i="8"/>
  <c r="H173" i="8"/>
  <c r="I173" i="8" s="1"/>
  <c r="X187" i="8"/>
  <c r="V173" i="8"/>
  <c r="AL188" i="8"/>
  <c r="W187" i="8"/>
  <c r="AQ186" i="8"/>
  <c r="AJ188" i="8"/>
  <c r="AM188" i="8"/>
  <c r="AP186" i="8"/>
  <c r="AO173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T173" i="8"/>
  <c r="AS173" i="8"/>
  <c r="AR173" i="8"/>
  <c r="AB173" i="8"/>
  <c r="H174" i="8"/>
  <c r="I174" i="8" s="1"/>
  <c r="X188" i="8"/>
  <c r="AM189" i="8"/>
  <c r="AP187" i="8"/>
  <c r="AQ187" i="8"/>
  <c r="W188" i="8"/>
  <c r="V174" i="8"/>
  <c r="AJ189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M190" i="8"/>
  <c r="V175" i="8"/>
  <c r="AO174" i="8"/>
  <c r="AL189" i="8"/>
  <c r="AQ188" i="8"/>
  <c r="AP188" i="8"/>
  <c r="X189" i="8"/>
  <c r="W189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T174" i="8"/>
  <c r="AR174" i="8"/>
  <c r="AS174" i="8"/>
  <c r="AB175" i="8"/>
  <c r="H176" i="8"/>
  <c r="I176" i="8" s="1"/>
  <c r="AJ190" i="8"/>
  <c r="AQ189" i="8"/>
  <c r="AO176" i="8"/>
  <c r="AP189" i="8"/>
  <c r="V176" i="8"/>
  <c r="AL190" i="8"/>
  <c r="AO175" i="8"/>
  <c r="N190" i="8" l="1"/>
  <c r="O190" i="8" s="1"/>
  <c r="B193" i="8"/>
  <c r="E192" i="8"/>
  <c r="J191" i="8"/>
  <c r="Q191" i="8" s="1"/>
  <c r="AS175" i="8"/>
  <c r="AR175" i="8"/>
  <c r="AT175" i="8"/>
  <c r="AS176" i="8"/>
  <c r="AR176" i="8"/>
  <c r="AT176" i="8"/>
  <c r="AB176" i="8"/>
  <c r="H177" i="8"/>
  <c r="I177" i="8" s="1"/>
  <c r="AM191" i="8"/>
  <c r="AL191" i="8"/>
  <c r="W190" i="8"/>
  <c r="X190" i="8"/>
  <c r="AJ191" i="8"/>
  <c r="X191" i="8" s="1"/>
  <c r="V177" i="8"/>
  <c r="AO177" i="8"/>
  <c r="W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S177" i="8"/>
  <c r="AR177" i="8"/>
  <c r="AT177" i="8"/>
  <c r="AL192" i="8"/>
  <c r="AM192" i="8"/>
  <c r="AP191" i="8"/>
  <c r="AP190" i="8"/>
  <c r="AQ191" i="8"/>
  <c r="AO178" i="8"/>
  <c r="AJ192" i="8"/>
  <c r="X192" i="8" s="1"/>
  <c r="W192" i="8"/>
  <c r="V178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T178" i="8"/>
  <c r="AS178" i="8"/>
  <c r="AR178" i="8"/>
  <c r="AJ193" i="8"/>
  <c r="V179" i="8"/>
  <c r="AM193" i="8"/>
  <c r="AQ192" i="8"/>
  <c r="X193" i="8"/>
  <c r="AL193" i="8"/>
  <c r="AO179" i="8"/>
  <c r="AP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S179" i="8"/>
  <c r="AT179" i="8"/>
  <c r="AR179" i="8"/>
  <c r="AJ194" i="8"/>
  <c r="W193" i="8"/>
  <c r="AM194" i="8"/>
  <c r="AL194" i="8"/>
  <c r="AO180" i="8"/>
  <c r="V180" i="8"/>
  <c r="W194" i="8"/>
  <c r="AP193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S180" i="8"/>
  <c r="AT180" i="8"/>
  <c r="AR180" i="8"/>
  <c r="AQ193" i="8"/>
  <c r="AM195" i="8"/>
  <c r="AJ195" i="8"/>
  <c r="AO181" i="8"/>
  <c r="AL195" i="8"/>
  <c r="X194" i="8"/>
  <c r="V181" i="8"/>
  <c r="AP194" i="8"/>
  <c r="AQ194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S181" i="8"/>
  <c r="AT181" i="8"/>
  <c r="AR181" i="8"/>
  <c r="AJ196" i="8"/>
  <c r="AM196" i="8"/>
  <c r="AL196" i="8"/>
  <c r="AO182" i="8"/>
  <c r="X195" i="8"/>
  <c r="AJ197" i="8"/>
  <c r="V182" i="8"/>
  <c r="W195" i="8"/>
  <c r="W196" i="8"/>
  <c r="X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S182" i="8"/>
  <c r="AT182" i="8"/>
  <c r="AR182" i="8"/>
  <c r="AP195" i="8"/>
  <c r="AP196" i="8"/>
  <c r="AL197" i="8"/>
  <c r="AQ196" i="8"/>
  <c r="V183" i="8"/>
  <c r="X197" i="8"/>
  <c r="AM197" i="8"/>
  <c r="W197" i="8"/>
  <c r="AP197" i="8" s="1"/>
  <c r="AQ195" i="8"/>
  <c r="AN197" i="8" l="1"/>
  <c r="AB183" i="8"/>
  <c r="H184" i="8"/>
  <c r="I184" i="8" s="1"/>
  <c r="AM198" i="8"/>
  <c r="AQ197" i="8"/>
  <c r="V184" i="8"/>
  <c r="AL198" i="8"/>
  <c r="AL199" i="8"/>
  <c r="AP198" i="8"/>
  <c r="AO183" i="8"/>
  <c r="AL200" i="8"/>
  <c r="AL201" i="8" s="1"/>
  <c r="AP199" i="8"/>
  <c r="AP200" i="8"/>
  <c r="AM199" i="8"/>
  <c r="AQ198" i="8"/>
  <c r="AP201" i="8"/>
  <c r="AL202" i="8"/>
  <c r="AM200" i="8"/>
  <c r="AQ199" i="8"/>
  <c r="AP202" i="8"/>
  <c r="AL203" i="8"/>
  <c r="AM201" i="8"/>
  <c r="AQ200" i="8"/>
  <c r="AL204" i="8"/>
  <c r="AP203" i="8"/>
  <c r="AM202" i="8"/>
  <c r="AQ201" i="8"/>
  <c r="AP204" i="8"/>
  <c r="AL205" i="8"/>
  <c r="AM203" i="8"/>
  <c r="AQ202" i="8"/>
  <c r="AL206" i="8"/>
  <c r="AP205" i="8"/>
  <c r="AM204" i="8"/>
  <c r="AQ203" i="8"/>
  <c r="AL207" i="8"/>
  <c r="AP207" i="8" s="1"/>
  <c r="AP206" i="8"/>
  <c r="AM205" i="8"/>
  <c r="AQ204" i="8"/>
  <c r="AQ205" i="8"/>
  <c r="AM206" i="8"/>
  <c r="AM207" i="8"/>
  <c r="AQ206" i="8"/>
  <c r="AM208" i="8"/>
  <c r="AQ207" i="8"/>
  <c r="AQ208" i="8"/>
  <c r="AM209" i="8"/>
  <c r="AQ209" i="8"/>
  <c r="AM210" i="8"/>
  <c r="AM211" i="8"/>
  <c r="AQ210" i="8"/>
  <c r="AQ211" i="8"/>
  <c r="AM212" i="8"/>
  <c r="AM213" i="8"/>
  <c r="AQ212" i="8"/>
  <c r="AM214" i="8"/>
  <c r="AQ213" i="8"/>
  <c r="AM215" i="8"/>
  <c r="AQ214" i="8"/>
  <c r="AM216" i="8"/>
  <c r="AQ215" i="8"/>
  <c r="AM217" i="8"/>
  <c r="AQ216" i="8"/>
  <c r="AM218" i="8"/>
  <c r="AQ217" i="8"/>
  <c r="AQ218" i="8"/>
  <c r="AM219" i="8"/>
  <c r="AQ219" i="8"/>
  <c r="AM220" i="8"/>
  <c r="AM221" i="8"/>
  <c r="AQ220" i="8"/>
  <c r="AQ221" i="8"/>
  <c r="AM222" i="8"/>
  <c r="AQ222" i="8"/>
  <c r="AM223" i="8"/>
  <c r="AM224" i="8"/>
  <c r="AQ223" i="8"/>
  <c r="AQ224" i="8"/>
  <c r="AM225" i="8"/>
  <c r="AQ225" i="8"/>
  <c r="AM226" i="8"/>
  <c r="AM227" i="8"/>
  <c r="AQ226" i="8"/>
  <c r="AM228" i="8"/>
  <c r="AQ227" i="8"/>
  <c r="AM229" i="8"/>
  <c r="AQ228" i="8"/>
  <c r="AM230" i="8"/>
  <c r="AQ229" i="8"/>
  <c r="AM231" i="8"/>
  <c r="AQ230" i="8"/>
  <c r="AQ231" i="8"/>
  <c r="AM232" i="8"/>
  <c r="AQ232" i="8"/>
  <c r="AM233" i="8"/>
  <c r="AQ233" i="8"/>
  <c r="AM234" i="8"/>
  <c r="AM235" i="8"/>
  <c r="AQ234" i="8"/>
  <c r="AQ235" i="8"/>
  <c r="AM236" i="8"/>
  <c r="AM237" i="8"/>
  <c r="AQ236" i="8"/>
  <c r="AM238" i="8"/>
  <c r="AQ237" i="8"/>
  <c r="AM239" i="8"/>
  <c r="AQ238" i="8"/>
  <c r="AB184" i="8" l="1"/>
  <c r="H185" i="8"/>
  <c r="I185" i="8" s="1"/>
  <c r="AR183" i="8"/>
  <c r="AT183" i="8"/>
  <c r="AS183" i="8"/>
  <c r="AO184" i="8"/>
  <c r="AQ239" i="8"/>
  <c r="AL208" i="8"/>
  <c r="V185" i="8"/>
  <c r="AL209" i="8"/>
  <c r="AL210" i="8" s="1"/>
  <c r="AL211" i="8" s="1"/>
  <c r="AL212" i="8" s="1"/>
  <c r="AP209" i="8"/>
  <c r="AL213" i="8"/>
  <c r="AP212" i="8"/>
  <c r="AL214" i="8"/>
  <c r="AP213" i="8"/>
  <c r="AP214" i="8"/>
  <c r="AL215" i="8"/>
  <c r="AL216" i="8"/>
  <c r="AP215" i="8"/>
  <c r="AL217" i="8"/>
  <c r="AP216" i="8"/>
  <c r="AP217" i="8"/>
  <c r="AL218" i="8"/>
  <c r="AP218" i="8"/>
  <c r="AL219" i="8"/>
  <c r="AL220" i="8"/>
  <c r="AP219" i="8"/>
  <c r="AP220" i="8"/>
  <c r="AL221" i="8"/>
  <c r="AP221" i="8"/>
  <c r="AL222" i="8"/>
  <c r="AP222" i="8"/>
  <c r="AL223" i="8"/>
  <c r="AL224" i="8"/>
  <c r="AP223" i="8"/>
  <c r="AL225" i="8"/>
  <c r="AP224" i="8"/>
  <c r="AL226" i="8"/>
  <c r="AP225" i="8"/>
  <c r="AP226" i="8"/>
  <c r="AL227" i="8"/>
  <c r="AL228" i="8"/>
  <c r="AP227" i="8"/>
  <c r="AP228" i="8"/>
  <c r="AL229" i="8"/>
  <c r="AP229" i="8"/>
  <c r="AL230" i="8"/>
  <c r="AP230" i="8"/>
  <c r="AL231" i="8"/>
  <c r="AL232" i="8"/>
  <c r="AP231" i="8"/>
  <c r="AP232" i="8"/>
  <c r="AL233" i="8"/>
  <c r="AP233" i="8"/>
  <c r="AL234" i="8"/>
  <c r="AP234" i="8"/>
  <c r="AL235" i="8"/>
  <c r="AP235" i="8"/>
  <c r="AL236" i="8"/>
  <c r="AP236" i="8"/>
  <c r="AL237" i="8"/>
  <c r="AL238" i="8"/>
  <c r="AP237" i="8"/>
  <c r="AL239" i="8"/>
  <c r="AP238" i="8"/>
  <c r="AR184" i="8" l="1"/>
  <c r="AT184" i="8"/>
  <c r="AS184" i="8"/>
  <c r="AB185" i="8"/>
  <c r="H186" i="8"/>
  <c r="I186" i="8" s="1"/>
  <c r="AO185" i="8"/>
  <c r="AP239" i="8"/>
  <c r="AP210" i="8"/>
  <c r="V186" i="8"/>
  <c r="AP208" i="8"/>
  <c r="AP211" i="8"/>
  <c r="AT185" i="8" l="1"/>
  <c r="AR185" i="8"/>
  <c r="AS185" i="8"/>
  <c r="AB186" i="8"/>
  <c r="H187" i="8"/>
  <c r="I187" i="8" s="1"/>
  <c r="AO186" i="8"/>
  <c r="V187" i="8"/>
  <c r="AR186" i="8" l="1"/>
  <c r="AT186" i="8"/>
  <c r="AS186" i="8"/>
  <c r="AB187" i="8"/>
  <c r="H188" i="8"/>
  <c r="I188" i="8" s="1"/>
  <c r="AO187" i="8"/>
  <c r="V188" i="8"/>
  <c r="AR187" i="8" l="1"/>
  <c r="AS187" i="8"/>
  <c r="AT187" i="8"/>
  <c r="AB188" i="8"/>
  <c r="H189" i="8"/>
  <c r="I189" i="8" s="1"/>
  <c r="AO188" i="8"/>
  <c r="V189" i="8"/>
  <c r="AS188" i="8" l="1"/>
  <c r="AR188" i="8"/>
  <c r="AT188" i="8"/>
  <c r="AB189" i="8"/>
  <c r="H190" i="8"/>
  <c r="I190" i="8" s="1"/>
  <c r="AO189" i="8"/>
  <c r="V190" i="8"/>
  <c r="AT189" i="8" l="1"/>
  <c r="AS189" i="8"/>
  <c r="AR189" i="8"/>
  <c r="AB190" i="8"/>
  <c r="H191" i="8"/>
  <c r="I191" i="8" s="1"/>
  <c r="AO190" i="8"/>
  <c r="V191" i="8"/>
  <c r="AB191" i="8" l="1"/>
  <c r="H192" i="8"/>
  <c r="I192" i="8" s="1"/>
  <c r="AR190" i="8"/>
  <c r="AS190" i="8"/>
  <c r="AT190" i="8"/>
  <c r="AO192" i="8"/>
  <c r="AO191" i="8"/>
  <c r="V192" i="8"/>
  <c r="AB192" i="8" l="1"/>
  <c r="H193" i="8"/>
  <c r="I193" i="8" s="1"/>
  <c r="AT191" i="8"/>
  <c r="AR191" i="8"/>
  <c r="AT192" i="8"/>
  <c r="AR192" i="8"/>
  <c r="AS192" i="8"/>
  <c r="AS191" i="8"/>
  <c r="V193" i="8"/>
  <c r="AO193" i="8"/>
  <c r="AB193" i="8" l="1"/>
  <c r="H194" i="8"/>
  <c r="I194" i="8" s="1"/>
  <c r="AT193" i="8"/>
  <c r="AR193" i="8"/>
  <c r="AS193" i="8"/>
  <c r="AO194" i="8"/>
  <c r="V194" i="8"/>
  <c r="AS194" i="8" l="1"/>
  <c r="AR194" i="8"/>
  <c r="AT194" i="8"/>
  <c r="AB194" i="8"/>
  <c r="H195" i="8"/>
  <c r="I195" i="8" s="1"/>
  <c r="V195" i="8"/>
  <c r="AO195" i="8"/>
  <c r="AS195" i="8" l="1"/>
  <c r="AT195" i="8"/>
  <c r="AR195" i="8"/>
  <c r="AB195" i="8"/>
  <c r="H196" i="8"/>
  <c r="I196" i="8" s="1"/>
  <c r="V196" i="8"/>
  <c r="AB196" i="8" l="1"/>
  <c r="H197" i="8"/>
  <c r="V197" i="8"/>
  <c r="AO196" i="8"/>
  <c r="AS196" i="8" l="1"/>
  <c r="AT196" i="8"/>
  <c r="AR196" i="8"/>
  <c r="AB197" i="8"/>
  <c r="H198" i="8"/>
  <c r="AO197" i="8"/>
  <c r="V198" i="8"/>
  <c r="AR197" i="8" l="1"/>
  <c r="AS197" i="8"/>
  <c r="AT197" i="8"/>
  <c r="AB198" i="8"/>
  <c r="H199" i="8"/>
  <c r="I199" i="8" s="1"/>
  <c r="AO198" i="8"/>
  <c r="V199" i="8"/>
  <c r="AS198" i="8" l="1"/>
  <c r="AR198" i="8"/>
  <c r="AT198" i="8"/>
  <c r="AB199" i="8"/>
  <c r="H200" i="8"/>
  <c r="I200" i="8" s="1"/>
  <c r="V200" i="8"/>
  <c r="AO199" i="8"/>
  <c r="AR199" i="8" l="1"/>
  <c r="AS199" i="8"/>
  <c r="AT199" i="8"/>
  <c r="AB200" i="8"/>
  <c r="H201" i="8"/>
  <c r="V201" i="8"/>
  <c r="AO201" i="8"/>
  <c r="AO200" i="8"/>
  <c r="AS200" i="8" l="1"/>
  <c r="AR200" i="8"/>
  <c r="AT200" i="8"/>
  <c r="AS201" i="8"/>
  <c r="AT201" i="8"/>
  <c r="AR201" i="8"/>
  <c r="AB201" i="8"/>
  <c r="I201" i="8"/>
  <c r="H202" i="8"/>
  <c r="V202" i="8"/>
  <c r="AO202" i="8"/>
  <c r="AB202" i="8" l="1"/>
  <c r="I202" i="8"/>
  <c r="H203" i="8"/>
  <c r="AT202" i="8"/>
  <c r="AR202" i="8"/>
  <c r="AS202" i="8"/>
  <c r="V203" i="8"/>
  <c r="AO203" i="8"/>
  <c r="AB203" i="8" l="1"/>
  <c r="I203" i="8"/>
  <c r="H204" i="8"/>
  <c r="AT203" i="8"/>
  <c r="AS203" i="8"/>
  <c r="AR203" i="8"/>
  <c r="AO204" i="8"/>
  <c r="V204" i="8"/>
  <c r="AB204" i="8" l="1"/>
  <c r="I204" i="8"/>
  <c r="H205" i="8"/>
  <c r="AS204" i="8"/>
  <c r="AR204" i="8"/>
  <c r="AT204" i="8"/>
  <c r="V205" i="8"/>
  <c r="AO205" i="8"/>
  <c r="AB205" i="8" l="1"/>
  <c r="I205" i="8"/>
  <c r="H206" i="8"/>
  <c r="AS205" i="8"/>
  <c r="AT205" i="8"/>
  <c r="AR205" i="8"/>
  <c r="V206" i="8"/>
  <c r="AB206" i="8" l="1"/>
  <c r="I206" i="8"/>
  <c r="H207" i="8"/>
  <c r="V207" i="8"/>
  <c r="AO206" i="8"/>
  <c r="AB207" i="8" l="1"/>
  <c r="I207" i="8"/>
  <c r="H208" i="8"/>
  <c r="AR206" i="8"/>
  <c r="AT206" i="8"/>
  <c r="AS206" i="8"/>
  <c r="AO207" i="8"/>
  <c r="V208" i="8"/>
  <c r="AB208" i="8" l="1"/>
  <c r="I208" i="8"/>
  <c r="H209" i="8"/>
  <c r="AR207" i="8"/>
  <c r="AS207" i="8"/>
  <c r="AT207" i="8"/>
  <c r="AO208" i="8"/>
  <c r="V209" i="8"/>
  <c r="AB209" i="8" l="1"/>
  <c r="I209" i="8"/>
  <c r="H210" i="8"/>
  <c r="AS208" i="8"/>
  <c r="AT208" i="8"/>
  <c r="AR208" i="8"/>
  <c r="V210" i="8"/>
  <c r="AO209" i="8"/>
  <c r="AB210" i="8" l="1"/>
  <c r="I210" i="8"/>
  <c r="H211" i="8"/>
  <c r="AS209" i="8"/>
  <c r="AR209" i="8"/>
  <c r="AT209" i="8"/>
  <c r="AO210" i="8"/>
  <c r="V211" i="8"/>
  <c r="AB211" i="8" l="1"/>
  <c r="I211" i="8"/>
  <c r="H212" i="8"/>
  <c r="AT210" i="8"/>
  <c r="AR210" i="8"/>
  <c r="AS210" i="8"/>
  <c r="V212" i="8"/>
  <c r="AO211" i="8"/>
  <c r="AB212" i="8" l="1"/>
  <c r="I212" i="8"/>
  <c r="H213" i="8"/>
  <c r="AR211" i="8"/>
  <c r="AS211" i="8"/>
  <c r="AT211" i="8"/>
  <c r="AO212" i="8"/>
  <c r="V213" i="8"/>
  <c r="AB213" i="8" l="1"/>
  <c r="I213" i="8"/>
  <c r="H214" i="8"/>
  <c r="AR212" i="8"/>
  <c r="AT212" i="8"/>
  <c r="AS212" i="8"/>
  <c r="AO213" i="8"/>
  <c r="V214" i="8"/>
  <c r="AS213" i="8" l="1"/>
  <c r="AT213" i="8"/>
  <c r="AR213" i="8"/>
  <c r="AB214" i="8"/>
  <c r="I214" i="8"/>
  <c r="H215" i="8"/>
  <c r="AO214" i="8"/>
  <c r="V215" i="8"/>
  <c r="AT214" i="8" l="1"/>
  <c r="AR214" i="8"/>
  <c r="AS214" i="8"/>
  <c r="AB215" i="8"/>
  <c r="I215" i="8"/>
  <c r="H216" i="8"/>
  <c r="AO215" i="8"/>
  <c r="V216" i="8"/>
  <c r="AB216" i="8" l="1"/>
  <c r="I216" i="8"/>
  <c r="H217" i="8"/>
  <c r="AT215" i="8"/>
  <c r="AS215" i="8"/>
  <c r="AR215" i="8"/>
  <c r="AO216" i="8"/>
  <c r="V217" i="8"/>
  <c r="AB217" i="8" l="1"/>
  <c r="I217" i="8"/>
  <c r="H218" i="8"/>
  <c r="AR216" i="8"/>
  <c r="AT216" i="8"/>
  <c r="AS216" i="8"/>
  <c r="AO217" i="8"/>
  <c r="V218" i="8"/>
  <c r="AT217" i="8" l="1"/>
  <c r="AS217" i="8"/>
  <c r="AR217" i="8"/>
  <c r="AB218" i="8"/>
  <c r="I218" i="8"/>
  <c r="H219" i="8"/>
  <c r="AO218" i="8"/>
  <c r="V219" i="8"/>
  <c r="AS218" i="8" l="1"/>
  <c r="AR218" i="8"/>
  <c r="AT218" i="8"/>
  <c r="AB219" i="8"/>
  <c r="I219" i="8"/>
  <c r="H220" i="8"/>
  <c r="AO219" i="8"/>
  <c r="V220" i="8"/>
  <c r="AB220" i="8" l="1"/>
  <c r="I220" i="8"/>
  <c r="H221" i="8"/>
  <c r="AR219" i="8"/>
  <c r="AT219" i="8"/>
  <c r="AS219" i="8"/>
  <c r="V221" i="8"/>
  <c r="AO220" i="8"/>
  <c r="AB221" i="8" l="1"/>
  <c r="I221" i="8"/>
  <c r="H222" i="8"/>
  <c r="AT220" i="8"/>
  <c r="AR220" i="8"/>
  <c r="AS220" i="8"/>
  <c r="AO221" i="8"/>
  <c r="V222" i="8"/>
  <c r="AS221" i="8" l="1"/>
  <c r="AT221" i="8"/>
  <c r="AR221" i="8"/>
  <c r="AB222" i="8"/>
  <c r="I222" i="8"/>
  <c r="H223" i="8"/>
  <c r="AO222" i="8"/>
  <c r="V223" i="8"/>
  <c r="AR222" i="8" l="1"/>
  <c r="AS222" i="8"/>
  <c r="AT222" i="8"/>
  <c r="AB223" i="8"/>
  <c r="I223" i="8"/>
  <c r="H224" i="8"/>
  <c r="AO223" i="8"/>
  <c r="V224" i="8"/>
  <c r="AS223" i="8" l="1"/>
  <c r="AT223" i="8"/>
  <c r="AR223" i="8"/>
  <c r="AB224" i="8"/>
  <c r="I224" i="8"/>
  <c r="H225" i="8"/>
  <c r="V225" i="8"/>
  <c r="AO224" i="8"/>
  <c r="AS224" i="8" l="1"/>
  <c r="AT224" i="8"/>
  <c r="AR224" i="8"/>
  <c r="AB225" i="8"/>
  <c r="I225" i="8"/>
  <c r="H226" i="8"/>
  <c r="V226" i="8"/>
  <c r="AO225" i="8"/>
  <c r="AB226" i="8" l="1"/>
  <c r="I226" i="8"/>
  <c r="H227" i="8"/>
  <c r="H228" i="8"/>
  <c r="AS225" i="8"/>
  <c r="AT225" i="8"/>
  <c r="AR225" i="8"/>
  <c r="AO226" i="8"/>
  <c r="V228" i="8"/>
  <c r="V227" i="8"/>
  <c r="AB228" i="8" l="1"/>
  <c r="I228" i="8"/>
  <c r="AB227" i="8"/>
  <c r="I227" i="8"/>
  <c r="H229" i="8"/>
  <c r="AR226" i="8"/>
  <c r="AT226" i="8"/>
  <c r="AS226" i="8"/>
  <c r="V229" i="8"/>
  <c r="AO228" i="8"/>
  <c r="AO227" i="8"/>
  <c r="AB229" i="8" l="1"/>
  <c r="I229" i="8"/>
  <c r="H230" i="8"/>
  <c r="AR227" i="8"/>
  <c r="AS227" i="8"/>
  <c r="AS228" i="8"/>
  <c r="AT228" i="8"/>
  <c r="AT227" i="8"/>
  <c r="AR228" i="8"/>
  <c r="AO229" i="8"/>
  <c r="V230" i="8"/>
  <c r="AB230" i="8" l="1"/>
  <c r="I230" i="8"/>
  <c r="H231" i="8"/>
  <c r="AS229" i="8"/>
  <c r="AT229" i="8"/>
  <c r="AR229" i="8"/>
  <c r="V231" i="8"/>
  <c r="AO230" i="8"/>
  <c r="AB231" i="8" l="1"/>
  <c r="I231" i="8"/>
  <c r="H232" i="8"/>
  <c r="AT230" i="8"/>
  <c r="AS230" i="8"/>
  <c r="AR230" i="8"/>
  <c r="AO231" i="8"/>
  <c r="V232" i="8"/>
  <c r="AB232" i="8" l="1"/>
  <c r="I232" i="8"/>
  <c r="H233" i="8"/>
  <c r="AS231" i="8"/>
  <c r="AT231" i="8"/>
  <c r="AR231" i="8"/>
  <c r="AO232" i="8"/>
  <c r="V233" i="8"/>
  <c r="AB233" i="8" l="1"/>
  <c r="I233" i="8"/>
  <c r="H234" i="8"/>
  <c r="AS232" i="8"/>
  <c r="AR232" i="8"/>
  <c r="AT232" i="8"/>
  <c r="AO233" i="8"/>
  <c r="V234" i="8"/>
  <c r="AR233" i="8" l="1"/>
  <c r="AS233" i="8"/>
  <c r="AT233" i="8"/>
  <c r="AB234" i="8"/>
  <c r="I234" i="8"/>
  <c r="H235" i="8"/>
  <c r="V235" i="8"/>
  <c r="AO234" i="8"/>
  <c r="AT234" i="8" l="1"/>
  <c r="AS234" i="8"/>
  <c r="AR234" i="8"/>
  <c r="AB235" i="8"/>
  <c r="I235" i="8"/>
  <c r="H236" i="8"/>
  <c r="V236" i="8"/>
  <c r="AO235" i="8"/>
  <c r="AS235" i="8" l="1"/>
  <c r="AR235" i="8"/>
  <c r="AT235" i="8"/>
  <c r="AB236" i="8"/>
  <c r="I236" i="8"/>
  <c r="H237" i="8"/>
  <c r="V237" i="8"/>
  <c r="AO236" i="8"/>
  <c r="AR236" i="8" l="1"/>
  <c r="AT236" i="8"/>
  <c r="AS236" i="8"/>
  <c r="AB237" i="8"/>
  <c r="I237" i="8"/>
  <c r="H238" i="8"/>
  <c r="V238" i="8"/>
  <c r="AO237" i="8"/>
  <c r="AS237" i="8" l="1"/>
  <c r="AR237" i="8"/>
  <c r="AT237" i="8"/>
  <c r="AB238" i="8"/>
  <c r="I238" i="8"/>
  <c r="H239" i="8"/>
  <c r="V239" i="8"/>
  <c r="AO238" i="8"/>
  <c r="AR238" i="8" l="1"/>
  <c r="AS238" i="8"/>
  <c r="AT238" i="8"/>
  <c r="AB239" i="8"/>
  <c r="I239" i="8"/>
  <c r="H240" i="8"/>
  <c r="AO239" i="8"/>
  <c r="V240" i="8"/>
  <c r="AR239" i="8" l="1"/>
  <c r="AS239" i="8"/>
  <c r="AT239" i="8"/>
  <c r="AB240" i="8"/>
  <c r="H241" i="8"/>
  <c r="V241" i="8"/>
  <c r="AO240" i="8"/>
  <c r="AB241" i="8" l="1"/>
  <c r="H242" i="8"/>
  <c r="AT240" i="8"/>
  <c r="AR240" i="8"/>
  <c r="V242" i="8"/>
  <c r="AO241" i="8"/>
  <c r="AS240" i="8"/>
  <c r="AB242" i="8" l="1"/>
  <c r="H243" i="8"/>
  <c r="AR241" i="8"/>
  <c r="AT241" i="8"/>
  <c r="AO242" i="8"/>
  <c r="AS241" i="8"/>
  <c r="V243" i="8"/>
  <c r="AB243" i="8" l="1"/>
  <c r="H244" i="8"/>
  <c r="AS242" i="8"/>
  <c r="AO243" i="8"/>
  <c r="AT242" i="8"/>
  <c r="V244" i="8"/>
  <c r="AR242" i="8"/>
  <c r="V306" i="8" l="1"/>
  <c r="AB244" i="8"/>
  <c r="H245" i="8"/>
  <c r="AB245" i="8" s="1"/>
  <c r="AR243" i="8"/>
  <c r="AT243" i="8"/>
  <c r="AS243" i="8"/>
  <c r="AO244" i="8"/>
  <c r="H246" i="8" l="1"/>
  <c r="AB246" i="8" s="1"/>
  <c r="AT244" i="8"/>
  <c r="AR244" i="8"/>
  <c r="AS244" i="8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<sst xmlns="http://schemas.openxmlformats.org/spreadsheetml/2006/main" count="3549" uniqueCount="1854">
  <si>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</si>
  <si>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</si>
  <si>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</si>
  <si>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</si>
  <si>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</si>
  <si>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</si>
  <si>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</si>
  <si>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</si>
  <si>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</si>
  <si>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</si>
  <si>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</si>
  <si>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</si>
  <si>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</si>
  <si>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</si>
  <si>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</si>
  <si>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</si>
  <si>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</si>
  <si>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</si>
  <si>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</si>
  <si>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</si>
  <si>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</si>
  <si>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</si>
  <si>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</si>
  <si>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</si>
  <si>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</si>
  <si>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</si>
  <si>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</si>
  <si>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</si>
  <si>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</si>
  <si>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</si>
  <si>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</si>
  <si>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</si>
  <si>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</si>
  <si>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</si>
  <si>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</si>
  <si>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</si>
  <si>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</si>
  <si>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</si>
  <si>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</si>
  <si>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</si>
  <si>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</si>
  <si>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</si>
  <si>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</si>
  <si>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</si>
  <si>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</si>
  <si>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</si>
  <si>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</si>
  <si>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</si>
  <si>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</si>
  <si>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</si>
  <si>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</si>
  <si>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</si>
  <si>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</si>
  <si>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</si>
  <si>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</si>
  <si>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</si>
  <si>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</si>
  <si>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</si>
  <si>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</si>
  <si>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</si>
  <si>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</si>
  <si>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</si>
  <si>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</si>
  <si>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</si>
  <si>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</si>
  <si>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</si>
  <si>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</si>
  <si>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</si>
  <si>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</si>
  <si>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</si>
  <si>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</si>
  <si>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</si>
  <si>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</si>
  <si>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</si>
  <si>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</si>
  <si>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</si>
  <si>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</si>
  <si>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</si>
  <si>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</si>
  <si>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</si>
  <si>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</si>
  <si>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</si>
  <si>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</si>
  <si>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</si>
  <si>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</si>
  <si>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</si>
  <si>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</si>
  <si>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</si>
  <si>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</si>
  <si>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</si>
  <si>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</si>
  <si>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</si>
  <si>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</si>
  <si>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</si>
  <si>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</si>
  <si>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</si>
  <si>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</si>
  <si>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</si>
  <si>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</si>
  <si>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</si>
  <si>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</si>
  <si>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</si>
  <si>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</si>
  <si>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</si>
  <si>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</si>
  <si>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</si>
  <si>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</si>
  <si>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</si>
  <si>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</si>
  <si>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</si>
  <si>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</si>
  <si>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</si>
  <si>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</si>
  <si>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</si>
  <si>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</si>
  <si>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</si>
  <si>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</si>
  <si>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</si>
  <si>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</si>
  <si>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</si>
  <si>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</si>
  <si>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</si>
  <si>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</si>
  <si>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</si>
  <si>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</si>
  <si>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</si>
  <si>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</si>
  <si>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</si>
  <si>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</si>
  <si>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</si>
  <si>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</si>
  <si>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</si>
  <si>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</si>
  <si>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</si>
  <si>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</si>
  <si>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</si>
  <si>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</si>
  <si>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</si>
  <si>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</si>
  <si>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</si>
  <si>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</si>
  <si>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</si>
  <si>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</si>
  <si>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</si>
  <si>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</si>
  <si>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</si>
  <si>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</si>
  <si>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</si>
  <si>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</si>
  <si>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</si>
  <si>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</si>
  <si>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</si>
  <si>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</si>
  <si>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</si>
  <si>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</si>
  <si>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</si>
  <si>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</si>
  <si>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</si>
  <si>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</si>
  <si>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</si>
  <si>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</si>
  <si>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</si>
  <si>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</si>
  <si>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</si>
  <si>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</si>
  <si>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</si>
  <si>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</si>
  <si>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</si>
  <si>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</si>
  <si>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</si>
  <si>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</si>
  <si>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</si>
  <si>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</si>
  <si>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</si>
  <si>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</si>
  <si>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</si>
  <si>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</si>
  <si>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</si>
  <si>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</si>
  <si>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</si>
  <si>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</si>
  <si>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</si>
  <si>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</si>
  <si>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</si>
  <si>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</si>
  <si>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</si>
  <si>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</si>
  <si>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</si>
  <si>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</si>
  <si>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</si>
  <si>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</si>
  <si>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</si>
  <si>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</si>
  <si>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</si>
  <si>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</si>
  <si>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</si>
  <si>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</si>
  <si>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</si>
  <si>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</si>
  <si>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</si>
  <si>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</si>
  <si>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</si>
  <si>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</si>
  <si>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</si>
  <si>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</si>
  <si>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</si>
  <si>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</si>
  <si>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</si>
  <si>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</si>
  <si>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</si>
  <si>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</si>
  <si>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</si>
  <si>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</si>
  <si>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</si>
  <si>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</si>
  <si>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</si>
  <si>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</si>
  <si>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</si>
  <si>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</si>
  <si>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</si>
  <si>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</si>
  <si>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</si>
  <si>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</si>
  <si>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</si>
  <si>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</si>
  <si>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</si>
  <si>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</si>
  <si>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</si>
  <si>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</si>
  <si>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</si>
  <si>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</si>
  <si>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</si>
  <si>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</si>
  <si>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</si>
  <si>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</si>
  <si>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</si>
  <si>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</si>
  <si>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</si>
  <si>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</si>
  <si>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</si>
  <si>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</si>
  <si>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</si>
  <si>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</si>
  <si>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</si>
  <si>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</si>
  <si>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</si>
  <si>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</si>
  <si>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</si>
  <si>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</si>
  <si>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</si>
  <si>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</si>
  <si>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</si>
  <si>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</si>
  <si>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</si>
  <si>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</si>
  <si>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</si>
  <si>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</si>
  <si>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</si>
  <si>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</si>
  <si>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</si>
  <si>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</si>
  <si>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</si>
  <si>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</si>
  <si>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</si>
  <si>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</si>
  <si>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</si>
  <si>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</si>
  <si>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</si>
  <si>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</si>
  <si>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</si>
  <si>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</si>
  <si>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</si>
  <si>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</si>
  <si>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</si>
  <si>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</si>
  <si>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</si>
  <si>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</si>
  <si>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</si>
  <si>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</si>
  <si>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</si>
  <si>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</si>
  <si>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</si>
  <si>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</si>
  <si>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</si>
  <si>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</si>
  <si>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</si>
  <si>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</si>
  <si>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</si>
  <si>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</si>
  <si>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</si>
  <si>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</si>
  <si>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</si>
  <si>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</si>
  <si>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</si>
  <si>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</si>
  <si>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</si>
  <si>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</si>
  <si>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</si>
  <si>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</si>
  <si>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</si>
  <si>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</si>
  <si>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</si>
  <si>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</si>
  <si>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</si>
  <si>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</si>
  <si>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</si>
  <si>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</si>
  <si>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</si>
  <si>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</si>
  <si>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</si>
  <si>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</si>
  <si>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</si>
  <si>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</si>
  <si>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</si>
  <si>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</si>
  <si>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</si>
  <si>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</si>
  <si>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</si>
  <si>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</si>
  <si>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</si>
  <si>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</si>
  <si>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</si>
  <si>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</si>
  <si>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</si>
  <si>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</si>
  <si>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</si>
  <si>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</si>
  <si>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</si>
  <si>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</si>
  <si>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</si>
  <si>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</si>
  <si>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</si>
  <si>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</si>
  <si>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</si>
  <si>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</si>
  <si>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</si>
  <si>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</si>
  <si>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</si>
  <si>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</si>
  <si>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</si>
  <si>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</si>
  <si>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</si>
  <si>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</si>
  <si>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</si>
  <si>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</si>
  <si>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</si>
  <si>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</si>
  <si>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</si>
  <si>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</si>
  <si>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</si>
  <si>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</si>
  <si>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</si>
  <si>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</si>
  <si>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</si>
  <si>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</si>
  <si>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</si>
  <si>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</si>
  <si>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</si>
  <si>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</si>
  <si>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</si>
  <si>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</si>
  <si>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</si>
  <si>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</si>
  <si>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</si>
  <si>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</si>
  <si>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</si>
  <si>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</si>
  <si>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</si>
  <si>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</si>
  <si>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</si>
  <si>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</si>
  <si>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</si>
  <si>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</si>
  <si>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</si>
  <si>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</si>
  <si>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</si>
  <si>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</si>
  <si>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</si>
  <si>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</si>
  <si>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</si>
  <si>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</si>
  <si>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</si>
  <si>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</si>
  <si>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</si>
  <si>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</si>
  <si>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</si>
  <si>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</si>
  <si>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</si>
  <si>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</si>
  <si>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</si>
  <si>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</si>
  <si>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</si>
  <si>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</si>
  <si>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</si>
  <si>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</si>
  <si>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</si>
  <si>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</si>
  <si>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</si>
  <si>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</si>
  <si>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</si>
  <si>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</si>
  <si>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</si>
  <si>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</si>
  <si>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</si>
  <si>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</si>
  <si>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</si>
  <si>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</si>
  <si>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</si>
  <si>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</si>
  <si>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</si>
  <si>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</si>
  <si>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</si>
  <si>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</si>
  <si>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</si>
  <si>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</si>
  <si>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</si>
  <si>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</si>
  <si>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</si>
  <si>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</si>
  <si>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</si>
  <si>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</si>
  <si>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</si>
  <si>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</si>
  <si>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</si>
  <si>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</si>
  <si>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</si>
  <si>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</si>
  <si>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</si>
  <si>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</si>
  <si>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</si>
  <si>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</si>
  <si>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</si>
  <si>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</si>
  <si>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</si>
  <si>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</si>
  <si>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</si>
  <si>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</si>
  <si>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</si>
  <si>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</si>
  <si>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</si>
  <si>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</si>
  <si>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</si>
  <si>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</si>
  <si>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</si>
  <si>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</si>
  <si>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</si>
  <si>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</si>
  <si>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</si>
  <si>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</si>
  <si>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</si>
  <si>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</si>
  <si>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</si>
  <si>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</si>
  <si>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</si>
  <si>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</si>
  <si>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</si>
  <si>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</si>
  <si>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</si>
  <si>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</si>
  <si>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</si>
  <si>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</si>
  <si>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</si>
  <si>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</si>
  <si>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</si>
  <si>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</si>
  <si>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</si>
  <si>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</si>
  <si>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</si>
  <si>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</si>
  <si>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</si>
  <si>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</si>
  <si>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</si>
  <si>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</si>
  <si>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</si>
  <si>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</si>
  <si>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</si>
  <si>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</si>
  <si>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</si>
  <si>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</si>
  <si>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</si>
  <si>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</si>
  <si>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</si>
  <si>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</si>
  <si>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</si>
  <si>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</si>
  <si>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</si>
  <si>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</si>
  <si>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</si>
  <si>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</si>
  <si>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</si>
  <si>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</si>
  <si>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</si>
  <si>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</si>
  <si>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</si>
  <si>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</si>
  <si>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</si>
  <si>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</si>
  <si>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</si>
  <si>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</si>
  <si>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</si>
  <si>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</si>
  <si>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</si>
  <si>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</si>
  <si>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</si>
  <si>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</si>
  <si>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</si>
  <si>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</si>
  <si>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</si>
  <si>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</si>
  <si>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</si>
  <si>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</si>
  <si>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</si>
  <si>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</si>
  <si>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</si>
  <si>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</si>
  <si>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</si>
  <si>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</si>
  <si>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</si>
  <si>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</si>
  <si>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</si>
  <si>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</si>
  <si>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</si>
  <si>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</si>
  <si>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</si>
  <si>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</si>
  <si>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</si>
  <si>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</si>
  <si>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</si>
  <si>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</si>
  <si>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</si>
  <si>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</si>
  <si>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</si>
  <si>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</si>
  <si>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</si>
  <si>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</si>
  <si>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</si>
  <si>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</si>
  <si>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</si>
  <si>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</si>
  <si>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</si>
  <si>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</si>
  <si>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</si>
  <si>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</si>
  <si>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</si>
  <si>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</si>
  <si>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</si>
  <si>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</si>
  <si>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</si>
  <si>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</si>
  <si>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</si>
  <si>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</si>
  <si>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</si>
  <si>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</si>
  <si>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</si>
  <si>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</si>
  <si>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</si>
  <si>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</si>
  <si>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</si>
  <si>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</si>
  <si>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</si>
  <si>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</si>
  <si>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</si>
  <si>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</si>
  <si>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</si>
  <si>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</si>
  <si>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</si>
  <si>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</si>
  <si>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</si>
  <si>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</si>
  <si>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</si>
  <si>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</si>
  <si>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</si>
  <si>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</si>
  <si>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</si>
  <si>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</si>
  <si>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</si>
  <si>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</si>
  <si>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</si>
  <si>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</si>
  <si>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</si>
  <si>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</si>
  <si>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</si>
  <si>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</si>
  <si>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</si>
  <si>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</si>
  <si>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</si>
  <si>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</si>
  <si>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</si>
  <si>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</si>
  <si>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</si>
  <si>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</si>
  <si>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</si>
  <si>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</si>
  <si>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</si>
  <si>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</si>
  <si>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</si>
  <si>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</si>
  <si>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</si>
  <si>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</si>
  <si>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</si>
  <si>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</si>
  <si>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</si>
  <si>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</si>
  <si>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</si>
  <si>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</si>
  <si>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</si>
  <si>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</si>
  <si>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</si>
  <si>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</si>
  <si>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</si>
  <si>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</si>
  <si>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</si>
  <si>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</si>
  <si>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</si>
  <si>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</si>
  <si>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</si>
  <si>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</si>
  <si>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</si>
  <si>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</si>
  <si>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</si>
  <si>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</si>
  <si>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</si>
  <si>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</si>
  <si>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</si>
  <si>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</si>
  <si>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</si>
  <si>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</si>
  <si>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</si>
  <si>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</si>
  <si>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</si>
  <si>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</si>
  <si>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</si>
  <si>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</si>
  <si>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</si>
  <si>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</si>
  <si>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</si>
  <si>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</si>
  <si>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</si>
  <si>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</si>
  <si>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</si>
  <si>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</si>
  <si>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</si>
  <si>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</si>
  <si>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</si>
  <si>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</si>
  <si>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</si>
  <si>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</si>
  <si>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</si>
  <si>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</si>
  <si>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</si>
  <si>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</si>
  <si>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</si>
  <si>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</si>
  <si>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</si>
  <si>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</si>
  <si>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</si>
  <si>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</si>
  <si>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</si>
  <si>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</si>
  <si>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</si>
  <si>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</si>
  <si>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</si>
  <si>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</si>
  <si>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</si>
  <si>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</si>
  <si>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</si>
  <si>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</si>
  <si>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</si>
  <si>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</si>
  <si>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</si>
  <si>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</si>
  <si>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</si>
  <si>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</si>
  <si>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</si>
  <si>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</si>
  <si>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</si>
  <si>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</si>
  <si>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</si>
  <si>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</si>
  <si>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</si>
  <si>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</si>
  <si>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</si>
  <si>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</si>
  <si>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</si>
  <si>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</si>
  <si>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</si>
  <si>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</si>
  <si>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</si>
  <si>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</si>
  <si>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</si>
  <si>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</si>
  <si>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</si>
  <si>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</si>
  <si>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</si>
  <si>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</si>
  <si>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</si>
  <si>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</si>
  <si>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</si>
  <si>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</si>
  <si>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</si>
  <si>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</si>
  <si>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</si>
  <si>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</si>
  <si>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</si>
  <si>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</si>
  <si>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</si>
  <si>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</si>
  <si>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</si>
  <si>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</si>
  <si>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</si>
  <si>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</si>
  <si>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</si>
  <si>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</si>
  <si>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</si>
  <si>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</si>
  <si>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</si>
  <si>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</si>
  <si>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</si>
  <si>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</si>
  <si>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</si>
  <si>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</si>
  <si>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</si>
  <si>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</si>
  <si>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</si>
  <si>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</si>
  <si>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</si>
  <si>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</si>
  <si>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</si>
  <si>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</si>
  <si>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</si>
  <si>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</si>
  <si>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</si>
  <si>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</si>
  <si>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</si>
  <si>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</si>
  <si>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</si>
  <si>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</si>
  <si>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</si>
  <si>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</si>
  <si>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</si>
  <si>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</si>
  <si>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</si>
  <si>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</si>
  <si>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</si>
  <si>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</si>
  <si>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</si>
  <si>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</si>
  <si>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</si>
  <si>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</si>
  <si>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</si>
  <si>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</si>
  <si>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</si>
  <si>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</si>
  <si>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</si>
  <si>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</si>
  <si>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</si>
  <si>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</si>
  <si>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</si>
  <si>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</si>
  <si>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</si>
  <si>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</si>
  <si>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</si>
  <si>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</si>
  <si>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</si>
  <si>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</si>
  <si>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</si>
  <si>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</si>
  <si>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</si>
  <si>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</si>
  <si>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</si>
  <si>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</si>
  <si>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</si>
  <si>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</si>
  <si>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</si>
  <si>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</si>
  <si>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</si>
  <si>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</si>
  <si>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</si>
  <si>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</si>
  <si>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</si>
  <si>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</si>
  <si>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</si>
  <si>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</si>
  <si>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</si>
  <si>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</si>
  <si>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</si>
  <si>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</si>
  <si>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</si>
  <si>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</si>
  <si>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</si>
  <si>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</si>
  <si>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</si>
  <si>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</si>
  <si>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</si>
  <si>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</si>
  <si>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</si>
  <si>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</si>
  <si>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</si>
  <si>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</si>
  <si>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</si>
  <si>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</si>
  <si>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</si>
  <si>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</si>
  <si>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</si>
  <si>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</si>
  <si>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</si>
  <si>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</si>
  <si>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</si>
  <si>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</si>
  <si>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</si>
  <si>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</si>
  <si>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</si>
  <si>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</si>
  <si>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</si>
  <si>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</si>
  <si>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</si>
  <si>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</si>
  <si>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</si>
  <si>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</si>
  <si>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</si>
  <si>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</si>
  <si>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</si>
  <si>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</si>
  <si>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</si>
  <si>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</si>
  <si>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</si>
  <si>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</si>
  <si>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</si>
  <si>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</si>
  <si>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</si>
  <si>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</si>
  <si>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</si>
  <si>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</si>
  <si>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</si>
  <si>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</si>
  <si>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</si>
  <si>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</si>
  <si>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</si>
  <si>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</si>
  <si>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</si>
  <si>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</si>
  <si>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</si>
  <si>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</si>
  <si>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</si>
  <si>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</si>
  <si>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</si>
  <si>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</si>
  <si>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</si>
  <si>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</si>
  <si>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</si>
  <si>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</si>
  <si>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</si>
  <si>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</si>
  <si>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</si>
  <si>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</si>
  <si>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</si>
  <si>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</si>
  <si>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</si>
  <si>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</si>
  <si>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</si>
  <si>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</si>
  <si>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</si>
  <si>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</si>
  <si>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Above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</si>
  <si>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</si>
  <si>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</si>
  <si>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</si>
  <si>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</si>
  <si>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</si>
  <si>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</si>
  <si>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</si>
  <si>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</si>
  <si>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</si>
  <si>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</si>
  <si>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</si>
  <si>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</si>
  <si>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</si>
  <si>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</si>
  <si>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</si>
  <si>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</si>
  <si>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</si>
  <si>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</si>
  <si>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</si>
  <si>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</si>
  <si>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</si>
  <si>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</si>
  <si>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</si>
  <si>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</si>
  <si>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</si>
  <si>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</si>
  <si>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</si>
  <si>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</si>
  <si>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</si>
  <si>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0.87m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</si>
  <si>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</si>
  <si>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</si>
  <si>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</si>
  <si>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</si>
  <si>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</si>
  <si>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</si>
  <si>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</si>
  <si>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</si>
  <si>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</si>
  <si>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</si>
  <si>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</si>
  <si>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</si>
  <si>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</si>
  <si>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</si>
  <si>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</si>
  <si>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</si>
  <si>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</si>
  <si>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</si>
  <si>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</si>
  <si>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</si>
  <si>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</si>
  <si>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</si>
  <si>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</si>
  <si>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</si>
  <si>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</si>
  <si>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</si>
  <si>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</si>
  <si>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</si>
  <si>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</si>
  <si>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</si>
  <si>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</si>
  <si>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</si>
  <si>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</si>
  <si>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</si>
  <si>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</si>
  <si>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</si>
  <si>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</si>
  <si>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</si>
  <si>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</si>
  <si>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</si>
  <si>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</si>
  <si>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</si>
  <si>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</si>
  <si>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</si>
  <si>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</si>
  <si>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</si>
  <si>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</si>
  <si>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</si>
  <si>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</si>
  <si>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</si>
  <si>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</si>
  <si>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</si>
  <si>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</si>
  <si>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</si>
  <si>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</si>
  <si>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</si>
  <si>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</si>
  <si>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</si>
  <si>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</si>
  <si>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</si>
  <si>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</si>
  <si>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</si>
  <si>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</si>
  <si>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</si>
  <si>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</si>
  <si>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</si>
  <si>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</si>
  <si>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</si>
  <si>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</si>
  <si>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</si>
  <si>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</si>
  <si>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</si>
  <si>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</si>
  <si>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</si>
  <si>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</si>
  <si>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</si>
  <si>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</si>
  <si>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</si>
  <si>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</si>
  <si>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</si>
  <si>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</si>
  <si>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</si>
  <si>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</si>
  <si>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</si>
  <si>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</si>
  <si>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</si>
  <si>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</si>
  <si>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</si>
  <si>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</si>
  <si>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</si>
  <si>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</si>
  <si>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</si>
  <si>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</si>
  <si>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</si>
  <si>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</si>
  <si>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</si>
  <si>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</si>
  <si>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</si>
  <si>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</si>
  <si>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</si>
  <si>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</si>
  <si>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</si>
  <si>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</si>
  <si>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</si>
  <si>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</si>
  <si>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</si>
  <si>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</si>
  <si>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</si>
  <si>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</si>
  <si>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</si>
  <si>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</si>
  <si>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</si>
  <si>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</si>
  <si>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</si>
  <si>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</si>
  <si>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</si>
  <si>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</si>
  <si>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</si>
  <si>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</si>
  <si>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</si>
  <si>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</si>
  <si>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</si>
  <si>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</si>
  <si>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</si>
  <si>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</si>
  <si>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</si>
  <si>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</si>
  <si>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</si>
  <si>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</si>
  <si>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</si>
  <si>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</si>
  <si>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</si>
  <si>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</si>
  <si>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</si>
  <si>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</si>
  <si>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</si>
  <si>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</si>
  <si>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</si>
  <si>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</si>
  <si>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</si>
  <si>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</si>
  <si>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</si>
  <si>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</si>
  <si>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</si>
  <si>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</si>
  <si>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</si>
  <si>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</si>
  <si>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</si>
  <si>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</si>
  <si>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</si>
  <si>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</si>
  <si>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</si>
  <si>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</si>
  <si>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</si>
  <si>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</si>
  <si>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</si>
  <si>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</si>
  <si>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</si>
  <si>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</si>
  <si>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</si>
  <si>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</si>
  <si>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</si>
  <si>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</si>
  <si>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</si>
  <si>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</si>
  <si>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</si>
  <si>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</si>
  <si>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</si>
  <si>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</si>
  <si>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</si>
  <si>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</si>
  <si>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</si>
  <si>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</si>
  <si>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</si>
  <si>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</si>
  <si>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</si>
  <si>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</si>
  <si>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</si>
  <si>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</si>
  <si>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</si>
  <si>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</si>
  <si>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</si>
  <si>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</si>
  <si>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</si>
  <si>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</si>
  <si>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</si>
  <si>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</si>
  <si>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</si>
  <si>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</si>
  <si>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</si>
  <si>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</si>
  <si>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</si>
  <si>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</si>
  <si>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</si>
  <si>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</si>
  <si>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</si>
  <si>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</si>
  <si>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</si>
  <si>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</si>
  <si>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</si>
  <si>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</si>
  <si>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</si>
  <si>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</si>
  <si>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</si>
  <si>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</si>
  <si>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</si>
  <si>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</si>
  <si>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</si>
  <si>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</si>
  <si>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</si>
  <si>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</si>
  <si>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</si>
  <si>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</si>
  <si>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</si>
  <si>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</si>
  <si>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</si>
  <si>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</si>
  <si>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</si>
  <si>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</si>
  <si>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</si>
  <si>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</si>
  <si>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</si>
  <si>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</si>
  <si>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</si>
  <si>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</si>
  <si>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</si>
  <si>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</si>
  <si>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</si>
  <si>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</si>
  <si>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</si>
  <si>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</si>
  <si>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</si>
  <si>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</si>
  <si>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</si>
  <si>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</si>
  <si>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</si>
  <si>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</si>
  <si>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</si>
  <si>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</si>
  <si>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</si>
  <si>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</si>
  <si>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</si>
  <si>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</si>
  <si>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</si>
  <si>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</si>
  <si>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</si>
  <si>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</si>
  <si>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</si>
  <si>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</si>
  <si>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</si>
  <si>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</si>
  <si>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</si>
  <si>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</si>
  <si>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</si>
  <si>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</si>
  <si>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</si>
  <si>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</si>
  <si>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</si>
  <si>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</si>
  <si>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</si>
  <si>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</si>
  <si>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</si>
  <si>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</si>
  <si>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</si>
  <si>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</si>
  <si>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</si>
  <si>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</si>
  <si>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</si>
  <si>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</si>
  <si>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</si>
  <si>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</si>
  <si>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</si>
  <si>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</si>
  <si>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</si>
  <si>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</si>
  <si>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</si>
  <si>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</si>
  <si>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</si>
  <si>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</si>
  <si>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</si>
  <si>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</si>
  <si>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</si>
  <si>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</si>
  <si>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</si>
  <si>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</si>
  <si>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</si>
  <si>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</si>
  <si>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</si>
  <si>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</si>
  <si>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</si>
  <si>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</si>
  <si>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</si>
  <si>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</si>
  <si>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</si>
  <si>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</si>
  <si>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</si>
  <si>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</si>
  <si>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</si>
  <si>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</si>
  <si>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</si>
  <si>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</si>
  <si>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</si>
  <si>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</si>
  <si>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</si>
  <si>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</si>
  <si>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</si>
  <si>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</si>
  <si>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</si>
  <si>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</si>
  <si>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</si>
  <si>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</si>
  <si>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</si>
  <si>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</si>
  <si>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</si>
  <si>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</si>
  <si>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</si>
  <si>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</si>
  <si>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</si>
  <si>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</si>
  <si>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</si>
  <si>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</si>
  <si>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</si>
  <si>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</si>
  <si>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</si>
  <si>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</si>
  <si>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</si>
  <si>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</si>
  <si>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</si>
  <si>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</si>
  <si>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</si>
  <si>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</si>
  <si>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</si>
  <si>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</si>
  <si>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</si>
  <si>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</si>
  <si>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</si>
  <si>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</si>
  <si>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</si>
  <si>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</si>
  <si>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</si>
  <si>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</si>
  <si>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</si>
  <si>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</si>
  <si>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</si>
  <si>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</si>
  <si>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</si>
  <si>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</si>
  <si>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</si>
  <si>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</si>
  <si>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</si>
  <si>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</si>
  <si>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</si>
  <si>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</si>
  <si>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</si>
  <si>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</si>
  <si>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</si>
  <si>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</si>
  <si>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</si>
  <si>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</si>
  <si>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</si>
  <si>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</si>
  <si>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</si>
  <si>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</si>
  <si>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</si>
  <si>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</si>
  <si>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</si>
  <si>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</si>
  <si>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</si>
  <si>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</si>
  <si>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</si>
  <si>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</si>
  <si>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</si>
  <si>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</si>
  <si>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</si>
  <si>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</si>
  <si>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</si>
  <si>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</si>
  <si>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</si>
  <si>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</si>
  <si>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</si>
  <si>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</si>
  <si>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</si>
  <si>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</si>
  <si>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</si>
  <si>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</si>
  <si>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</si>
  <si>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</si>
  <si>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</si>
  <si>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</si>
  <si>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</si>
  <si>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</si>
  <si>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</si>
  <si>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</si>
  <si>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</si>
  <si>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</si>
  <si>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</si>
  <si>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</si>
  <si>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</si>
  <si>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</si>
  <si>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</si>
  <si>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</si>
  <si>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</si>
  <si>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</si>
  <si>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</si>
  <si>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</si>
  <si>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</si>
  <si>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</si>
  <si>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</si>
  <si>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</si>
  <si>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</si>
  <si>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</si>
  <si>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</si>
  <si>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</si>
  <si>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</si>
  <si>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</si>
  <si>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</si>
  <si>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</si>
  <si>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</si>
  <si>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</si>
  <si>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</si>
  <si>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</si>
  <si>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</si>
  <si>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</si>
  <si>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</si>
  <si>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</si>
  <si>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</si>
  <si>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</si>
  <si>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</si>
  <si>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</si>
  <si>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</si>
  <si>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</si>
  <si>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</si>
  <si>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</si>
  <si>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</si>
  <si>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</si>
  <si>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</si>
  <si>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</si>
  <si>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</si>
  <si>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</si>
  <si>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</si>
  <si>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</si>
  <si>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</si>
  <si>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</si>
  <si>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</si>
  <si>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</si>
  <si>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</si>
  <si>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</si>
  <si>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</si>
  <si>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</si>
  <si>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</si>
  <si>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</si>
  <si>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</si>
  <si>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</si>
  <si>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</si>
  <si>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</si>
  <si>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</si>
  <si>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</si>
  <si>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</si>
  <si>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</si>
  <si>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</si>
  <si>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</si>
  <si>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</si>
  <si>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</si>
  <si>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</si>
  <si>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</si>
  <si>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</si>
  <si>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</si>
  <si>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</si>
  <si>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</si>
  <si>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</si>
  <si>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</si>
  <si>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</si>
  <si>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</si>
  <si>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</si>
  <si>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</si>
  <si>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</si>
  <si>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</si>
  <si>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</si>
  <si>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</si>
  <si>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</si>
  <si>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</si>
  <si>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</si>
  <si>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</si>
  <si>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</si>
  <si>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</si>
  <si>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</si>
  <si>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</si>
  <si>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</si>
  <si>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</si>
  <si>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</si>
  <si>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</si>
  <si>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</si>
  <si>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</si>
  <si>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</si>
  <si>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</si>
  <si>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</si>
  <si>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</si>
  <si>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</si>
  <si>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</si>
  <si>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</si>
  <si>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</si>
  <si>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</si>
  <si>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</si>
  <si>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</si>
  <si>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</si>
  <si>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</si>
  <si>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</si>
  <si>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</si>
  <si>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</si>
  <si>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</si>
  <si>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</si>
  <si>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</si>
  <si>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</si>
  <si>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</si>
  <si>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</si>
  <si>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</si>
  <si>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</si>
  <si>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</si>
  <si>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</si>
  <si>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</si>
  <si>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</si>
  <si>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</si>
  <si>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</si>
  <si>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</si>
  <si>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</si>
  <si>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</si>
  <si>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</si>
  <si>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</si>
  <si>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</si>
  <si>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</si>
  <si>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</si>
  <si>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</si>
  <si>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</si>
  <si>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</si>
  <si>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</si>
  <si>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</si>
  <si>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</si>
  <si>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</si>
  <si>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</si>
  <si>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</si>
  <si>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</si>
  <si>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</si>
  <si>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</si>
  <si>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</si>
  <si>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</si>
  <si>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</si>
  <si>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</si>
  <si>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</si>
  <si>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</si>
  <si>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</si>
  <si>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</si>
  <si>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</si>
  <si>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</si>
  <si>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</si>
  <si>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</si>
  <si>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</si>
  <si>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</si>
  <si>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</si>
  <si>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</si>
  <si>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</si>
  <si>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</si>
  <si>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</si>
  <si>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</si>
  <si>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</si>
  <si>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</si>
  <si>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</si>
  <si>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</si>
  <si>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</si>
  <si>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</si>
  <si>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</si>
  <si>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</si>
  <si>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</si>
  <si>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</si>
  <si>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</si>
  <si>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</si>
  <si>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</si>
  <si>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</si>
  <si>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</si>
  <si>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</si>
  <si>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</si>
  <si>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</si>
  <si>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</si>
  <si>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</si>
  <si>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</si>
  <si>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</si>
  <si>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</si>
  <si>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</si>
  <si>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</si>
  <si>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</si>
  <si>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</si>
  <si>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</si>
  <si>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</si>
  <si>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</si>
  <si>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</si>
  <si>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</si>
  <si>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</si>
  <si>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</si>
  <si>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</si>
  <si>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</si>
  <si>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</si>
  <si>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</si>
  <si>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</si>
  <si>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</si>
  <si>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</si>
  <si>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</si>
  <si>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</si>
  <si>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</si>
  <si>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</si>
  <si>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</si>
  <si>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</si>
  <si>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</si>
  <si>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</si>
  <si>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</si>
  <si>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</si>
  <si>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</si>
  <si>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</si>
  <si>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</si>
  <si>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</si>
  <si>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</si>
  <si>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</si>
  <si>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</si>
  <si>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</si>
  <si>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</si>
  <si>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</si>
  <si>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</si>
  <si>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</si>
  <si>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</si>
  <si>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</si>
  <si>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</si>
  <si>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</si>
  <si>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</si>
  <si>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</si>
  <si>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</si>
  <si>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</si>
  <si>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</si>
  <si>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</si>
  <si>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</si>
  <si>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</si>
  <si>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</si>
  <si>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</si>
  <si>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</si>
  <si>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</si>
  <si>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</si>
  <si>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</si>
  <si>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</si>
  <si>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</si>
  <si>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</si>
  <si>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</si>
  <si>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</si>
  <si>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</si>
  <si>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</si>
  <si>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</si>
  <si>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</si>
  <si>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</si>
  <si>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</si>
  <si>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</si>
  <si>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</si>
  <si>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</si>
  <si>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</si>
  <si>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</si>
  <si>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</si>
  <si>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</si>
  <si>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</si>
  <si>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</si>
  <si>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</si>
  <si>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</si>
  <si>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</si>
  <si>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</si>
  <si>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</si>
  <si>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</si>
  <si>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</si>
  <si>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</si>
  <si>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</si>
  <si>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</si>
  <si>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</si>
  <si>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</si>
  <si>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</si>
  <si>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</si>
  <si>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</si>
  <si>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</si>
  <si>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</si>
  <si>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</si>
  <si>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</si>
  <si>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</si>
  <si>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</si>
  <si>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</si>
  <si>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</si>
  <si>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</si>
  <si>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</si>
  <si>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</si>
  <si>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</si>
  <si>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</si>
  <si>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</si>
  <si>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</si>
  <si>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</si>
  <si>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</si>
  <si>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</si>
  <si>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</si>
  <si>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</si>
  <si>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</si>
  <si>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</si>
  <si>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</si>
  <si>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</si>
  <si>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</si>
  <si>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</si>
  <si>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</si>
  <si>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</si>
  <si>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</si>
  <si>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</si>
  <si>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</si>
  <si>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</si>
  <si>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</si>
  <si>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</si>
  <si>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</si>
  <si>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</si>
  <si>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</si>
  <si>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</si>
  <si>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</si>
  <si>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</si>
  <si>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</si>
  <si>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</si>
  <si>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</si>
  <si>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</si>
  <si>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</si>
  <si>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</si>
  <si>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</si>
  <si>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</si>
  <si>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</si>
  <si>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</si>
  <si>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</si>
  <si>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</si>
  <si>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</si>
  <si>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</si>
  <si>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</si>
  <si>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</si>
  <si>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</si>
  <si>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</si>
  <si>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</si>
  <si>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</si>
  <si>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</si>
  <si>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</si>
  <si>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</si>
  <si>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</si>
  <si>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</si>
  <si>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</si>
  <si>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</si>
  <si>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</si>
  <si>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</si>
  <si>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</si>
  <si>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</si>
  <si>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</si>
  <si>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</si>
  <si>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</si>
  <si>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</si>
  <si>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</si>
  <si>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</si>
  <si>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</si>
  <si>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</si>
  <si>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</si>
  <si>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</si>
  <si>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</si>
  <si>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</si>
  <si>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</si>
  <si>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</si>
  <si>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</si>
  <si>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</si>
  <si>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</si>
  <si>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</si>
  <si>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</si>
  <si>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</si>
  <si>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</si>
  <si>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</si>
  <si>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</si>
  <si>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</si>
  <si>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</si>
  <si>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</si>
  <si>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</si>
  <si>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</si>
  <si>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</si>
  <si>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</si>
  <si>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</si>
  <si>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</si>
  <si>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</si>
  <si>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</si>
  <si>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</si>
  <si>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</si>
  <si>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</si>
  <si>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</si>
  <si>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</si>
  <si>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</si>
  <si>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</si>
  <si>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</si>
  <si>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</si>
  <si>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</si>
  <si>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</si>
  <si>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</si>
  <si>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</si>
  <si>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</si>
  <si>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</si>
  <si>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</si>
  <si>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</si>
  <si>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</si>
  <si>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</si>
  <si>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</si>
  <si>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</si>
  <si>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</si>
  <si>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</si>
  <si>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</si>
  <si>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</si>
  <si>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</si>
  <si>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</si>
  <si>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</si>
  <si>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</si>
  <si>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</si>
  <si>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</si>
  <si>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</si>
  <si>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</si>
  <si>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</si>
  <si>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</si>
  <si>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</si>
  <si>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</si>
  <si>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</si>
  <si>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</si>
  <si>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</si>
  <si>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</si>
  <si>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</si>
  <si>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</si>
  <si>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</si>
  <si>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</si>
  <si>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</si>
  <si>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</si>
  <si>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</si>
  <si>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</si>
  <si>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</si>
  <si>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</si>
  <si>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</si>
  <si>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</si>
  <si>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</si>
  <si>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</si>
  <si>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</si>
  <si>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</si>
  <si>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</si>
  <si>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</si>
  <si>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</si>
  <si>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</si>
  <si>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</si>
  <si>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</si>
  <si>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</si>
  <si>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</si>
  <si>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</si>
  <si>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</si>
  <si>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</si>
  <si>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</si>
  <si>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</si>
  <si>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</si>
  <si>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</si>
  <si>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</si>
  <si>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</si>
  <si>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</si>
  <si>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</si>
  <si>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</si>
  <si>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</si>
  <si>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</si>
  <si>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</si>
  <si>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</si>
  <si>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</si>
  <si>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</si>
  <si>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</si>
  <si>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</si>
  <si>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</si>
  <si>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</si>
  <si>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</si>
  <si>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</si>
  <si>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</si>
  <si>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</si>
  <si>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</si>
  <si>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</si>
  <si>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</si>
  <si>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</si>
  <si>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</si>
  <si>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</si>
  <si>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</si>
  <si>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</si>
  <si>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</si>
  <si>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</si>
  <si>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</si>
  <si>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</si>
  <si>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</si>
  <si>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</si>
  <si>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</si>
  <si>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</si>
  <si>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</si>
  <si>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</si>
  <si>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</si>
  <si>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</si>
  <si>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</si>
  <si>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</si>
  <si>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</si>
  <si>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</si>
  <si>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</si>
  <si>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</si>
  <si>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</si>
  <si>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</si>
  <si>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</si>
  <si>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</si>
  <si>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</si>
  <si>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</si>
  <si>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</si>
  <si>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</si>
  <si>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</si>
  <si>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</si>
  <si>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</si>
  <si>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</si>
  <si>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</si>
  <si>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</si>
  <si>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</si>
  <si>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</si>
  <si>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</si>
  <si>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</si>
  <si>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</si>
  <si>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</si>
  <si>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</si>
  <si>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</si>
  <si>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</si>
  <si>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1373.52m</t>
  </si>
  <si>
    <t>Left</t>
  </si>
  <si>
    <t>175.84m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</si>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</sst>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5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3" xfId="3" applyFont="1" applyBorder="1" applyAlignment="1" applyProtection="1">
      <alignment horizontal="center" vertical="center"/>
      <protection locked="0"/>
    </xf>
    <xf numFmtId="2" fontId="35" fillId="0" borderId="9" xfId="3" applyNumberFormat="1" applyFont="1" applyBorder="1" applyAlignment="1" applyProtection="1">
      <alignment horizontal="center" vertical="center"/>
      <protection locked="0"/>
    </xf>
    <xf numFmtId="2" fontId="35" fillId="0" borderId="9" xfId="1" applyNumberFormat="1" applyFont="1" applyBorder="1" applyAlignment="1" applyProtection="1">
      <alignment horizontal="center" vertical="center"/>
      <protection locked="0"/>
    </xf>
    <xf numFmtId="0" fontId="36" fillId="27" borderId="41" xfId="3" applyFont="1" applyFill="1" applyBorder="1" applyAlignment="1" applyProtection="1">
      <alignment horizontal="center" vertical="center"/>
      <protection locked="0"/>
    </xf>
    <xf numFmtId="2" fontId="35" fillId="27" borderId="22" xfId="3" applyNumberFormat="1" applyFont="1" applyFill="1" applyBorder="1" applyAlignment="1" applyProtection="1">
      <alignment horizontal="center" vertical="center"/>
      <protection locked="0"/>
    </xf>
    <xf numFmtId="2" fontId="35" fillId="27" borderId="22" xfId="1" applyNumberFormat="1" applyFont="1" applyFill="1" applyBorder="1" applyAlignment="1" applyProtection="1">
      <alignment horizontal="center" vertical="center"/>
      <protection locked="0"/>
    </xf>
    <xf numFmtId="0" fontId="2" fillId="27" borderId="42" xfId="1" applyFont="1" applyFill="1" applyBorder="1" applyAlignment="1" applyProtection="1">
      <alignment horizontal="center" vertical="center"/>
      <protection locked="0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81" fillId="18" borderId="114" xfId="0" applyFont="1" applyFill="1" applyBorder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5" fillId="20" borderId="0" xfId="0" applyFont="1" applyFill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24" fillId="0" borderId="0" xfId="0" applyFont="1" applyAlignment="1" applyProtection="1">
      <alignment horizontal="left"/>
      <protection hidden="1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0" borderId="1" xfId="7" applyFont="1" applyBorder="1" applyAlignment="1" applyProtection="1">
      <alignment horizontal="center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5</xdr:row>
      <xdr:rowOff>178690</xdr:rowOff>
    </xdr:to>
    <xdr:sp macro="" textlink="">
      <xdr:nvSpPr>
        <xdr:cNvPr id="2" name="OCG_OutU">
          <a:extLst>
            <a:ext uri="{FF2B5EF4-FFF2-40B4-BE49-F238E27FC236}">
              <a16:creationId xmlns:a16="http://schemas.microsoft.com/office/drawing/2014/main" id="{89D76225-6C08-EDC9-7D83-70F90F4B7E74}"/>
            </a:ext>
          </a:extLst>
        </xdr:cNvPr>
        <xdr:cNvSpPr/>
      </xdr:nvSpPr>
      <xdr:spPr>
        <a:xfrm>
          <a:off x="16395700" y="25400"/>
          <a:ext cx="1282700" cy="1105790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6</xdr:row>
      <xdr:rowOff>165100</xdr:rowOff>
    </xdr:to>
    <xdr:sp macro="" textlink="">
      <xdr:nvSpPr>
        <xdr:cNvPr id="3" name="OCG_OutD">
          <a:extLst>
            <a:ext uri="{FF2B5EF4-FFF2-40B4-BE49-F238E27FC236}">
              <a16:creationId xmlns:a16="http://schemas.microsoft.com/office/drawing/2014/main" id="{FE6E433A-F553-5CE9-B93D-5149AD7A85C9}"/>
            </a:ext>
          </a:extLst>
        </xdr:cNvPr>
        <xdr:cNvSpPr/>
      </xdr:nvSpPr>
      <xdr:spPr>
        <a:xfrm>
          <a:off x="16395700" y="1141824"/>
          <a:ext cx="1282700" cy="166276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178690</xdr:rowOff>
    </xdr:from>
    <xdr:to>
      <xdr:col>27</xdr:col>
      <xdr:colOff>487680</xdr:colOff>
      <xdr:row>5</xdr:row>
      <xdr:rowOff>178690</xdr:rowOff>
    </xdr:to>
    <xdr:cxnSp macro="">
      <xdr:nvCxnSpPr>
        <xdr:cNvPr id="4" name="OCG_BandTop">
          <a:extLst>
            <a:ext uri="{FF2B5EF4-FFF2-40B4-BE49-F238E27FC236}">
              <a16:creationId xmlns:a16="http://schemas.microsoft.com/office/drawing/2014/main" id="{C1037688-F5DB-2B92-B006-97C905D1F5D3}"/>
            </a:ext>
          </a:extLst>
        </xdr:cNvPr>
        <xdr:cNvCxnSpPr/>
      </xdr:nvCxnSpPr>
      <xdr:spPr>
        <a:xfrm>
          <a:off x="16395700" y="1131190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5</xdr:row>
      <xdr:rowOff>189324</xdr:rowOff>
    </xdr:to>
    <xdr:cxnSp macro="">
      <xdr:nvCxnSpPr>
        <xdr:cNvPr id="5" name="OCG_BandBot">
          <a:extLst>
            <a:ext uri="{FF2B5EF4-FFF2-40B4-BE49-F238E27FC236}">
              <a16:creationId xmlns:a16="http://schemas.microsoft.com/office/drawing/2014/main" id="{96A0F2A3-24DB-5971-B5C8-2119528C4E5E}"/>
            </a:ext>
          </a:extLst>
        </xdr:cNvPr>
        <xdr:cNvCxnSpPr/>
      </xdr:nvCxnSpPr>
      <xdr:spPr>
        <a:xfrm>
          <a:off x="16395700" y="1141824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6" name="OCG_Circle">
          <a:extLst>
            <a:ext uri="{FF2B5EF4-FFF2-40B4-BE49-F238E27FC236}">
              <a16:creationId xmlns:a16="http://schemas.microsoft.com/office/drawing/2014/main" id="{8800D840-96F0-C9B5-841F-42E149FD2747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7" name="OCG_AxX">
          <a:extLst>
            <a:ext uri="{FF2B5EF4-FFF2-40B4-BE49-F238E27FC236}">
              <a16:creationId xmlns:a16="http://schemas.microsoft.com/office/drawing/2014/main" id="{1BA7FC9F-D8D9-B92D-C8B7-E8039D4683F2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8" name="OCG_AxY">
          <a:extLst>
            <a:ext uri="{FF2B5EF4-FFF2-40B4-BE49-F238E27FC236}">
              <a16:creationId xmlns:a16="http://schemas.microsoft.com/office/drawing/2014/main" id="{FAD55917-46ED-11FE-BBEE-41800B2249BF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9" name="OCG_LblU">
          <a:extLst>
            <a:ext uri="{FF2B5EF4-FFF2-40B4-BE49-F238E27FC236}">
              <a16:creationId xmlns:a16="http://schemas.microsoft.com/office/drawing/2014/main" id="{E2324FC2-BE5C-8655-DECC-6B658D279395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0" name="OCG_LblD">
          <a:extLst>
            <a:ext uri="{FF2B5EF4-FFF2-40B4-BE49-F238E27FC236}">
              <a16:creationId xmlns:a16="http://schemas.microsoft.com/office/drawing/2014/main" id="{9EEE035C-5EAD-0E6B-1D03-1AB7BE9A8296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" name="OCG_LblL">
          <a:extLst>
            <a:ext uri="{FF2B5EF4-FFF2-40B4-BE49-F238E27FC236}">
              <a16:creationId xmlns:a16="http://schemas.microsoft.com/office/drawing/2014/main" id="{48368BBF-6F03-557E-CFB9-038ECE7FE577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2" name="OCG_LblR">
          <a:extLst>
            <a:ext uri="{FF2B5EF4-FFF2-40B4-BE49-F238E27FC236}">
              <a16:creationId xmlns:a16="http://schemas.microsoft.com/office/drawing/2014/main" id="{F16A64F4-7338-7844-9480-473D1EE0DF1F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3" name="OCG_Plan">
          <a:extLst>
            <a:ext uri="{FF2B5EF4-FFF2-40B4-BE49-F238E27FC236}">
              <a16:creationId xmlns:a16="http://schemas.microsoft.com/office/drawing/2014/main" id="{D2D1CB1E-4F52-B899-A6C8-B475500B006F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181413</xdr:rowOff>
    </xdr:to>
    <xdr:cxnSp macro="">
      <xdr:nvCxnSpPr>
        <xdr:cNvPr id="14" name="OCG_VecB">
          <a:extLst>
            <a:ext uri="{FF2B5EF4-FFF2-40B4-BE49-F238E27FC236}">
              <a16:creationId xmlns:a16="http://schemas.microsoft.com/office/drawing/2014/main" id="{855BAB15-9C8B-B083-AAED-F6ABD0CF19A9}"/>
            </a:ext>
          </a:extLst>
        </xdr:cNvPr>
        <xdr:cNvCxnSpPr/>
      </xdr:nvCxnSpPr>
      <xdr:spPr>
        <a:xfrm flipH="1">
          <a:off x="16471900" y="666750"/>
          <a:ext cx="565150" cy="467163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124263</xdr:rowOff>
    </xdr:from>
    <xdr:to>
      <xdr:col>26</xdr:col>
      <xdr:colOff>146050</xdr:colOff>
      <xdr:row>6</xdr:row>
      <xdr:rowOff>48063</xdr:rowOff>
    </xdr:to>
    <xdr:sp macro="" textlink="">
      <xdr:nvSpPr>
        <xdr:cNvPr id="15" name="OCG_DotB">
          <a:extLst>
            <a:ext uri="{FF2B5EF4-FFF2-40B4-BE49-F238E27FC236}">
              <a16:creationId xmlns:a16="http://schemas.microsoft.com/office/drawing/2014/main" id="{458273A2-433E-EF3A-3CF3-0A0D35D04D40}"/>
            </a:ext>
          </a:extLst>
        </xdr:cNvPr>
        <xdr:cNvSpPr/>
      </xdr:nvSpPr>
      <xdr:spPr>
        <a:xfrm>
          <a:off x="16414750" y="1076763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181698</xdr:rowOff>
    </xdr:to>
    <xdr:cxnSp macro="">
      <xdr:nvCxnSpPr>
        <xdr:cNvPr id="16" name="OCG_VecA">
          <a:extLst>
            <a:ext uri="{FF2B5EF4-FFF2-40B4-BE49-F238E27FC236}">
              <a16:creationId xmlns:a16="http://schemas.microsoft.com/office/drawing/2014/main" id="{7FE2498A-18B5-D4CC-51A2-3248FC825D41}"/>
            </a:ext>
          </a:extLst>
        </xdr:cNvPr>
        <xdr:cNvCxnSpPr/>
      </xdr:nvCxnSpPr>
      <xdr:spPr>
        <a:xfrm flipH="1">
          <a:off x="16471900" y="666750"/>
          <a:ext cx="565150" cy="467448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124548</xdr:rowOff>
    </xdr:from>
    <xdr:to>
      <xdr:col>26</xdr:col>
      <xdr:colOff>146050</xdr:colOff>
      <xdr:row>6</xdr:row>
      <xdr:rowOff>48348</xdr:rowOff>
    </xdr:to>
    <xdr:sp macro="" textlink="">
      <xdr:nvSpPr>
        <xdr:cNvPr id="17" name="OCG_DotA">
          <a:extLst>
            <a:ext uri="{FF2B5EF4-FFF2-40B4-BE49-F238E27FC236}">
              <a16:creationId xmlns:a16="http://schemas.microsoft.com/office/drawing/2014/main" id="{C7FAF703-8A9B-E10E-30A8-A824E99CB1F9}"/>
            </a:ext>
          </a:extLst>
        </xdr:cNvPr>
        <xdr:cNvSpPr/>
      </xdr:nvSpPr>
      <xdr:spPr>
        <a:xfrm>
          <a:off x="16414750" y="1077048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8" name="OCG_Mode">
          <a:extLst>
            <a:ext uri="{FF2B5EF4-FFF2-40B4-BE49-F238E27FC236}">
              <a16:creationId xmlns:a16="http://schemas.microsoft.com/office/drawing/2014/main" id="{189E7433-7681-931C-CE6B-A698AB76425A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9" name="OCG_RdY">
          <a:extLst>
            <a:ext uri="{FF2B5EF4-FFF2-40B4-BE49-F238E27FC236}">
              <a16:creationId xmlns:a16="http://schemas.microsoft.com/office/drawing/2014/main" id="{06BF8BD9-999C-5B9F-CD68-F758C344F3B3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175.84m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20" name="OCG_RdX">
          <a:extLst>
            <a:ext uri="{FF2B5EF4-FFF2-40B4-BE49-F238E27FC236}">
              <a16:creationId xmlns:a16="http://schemas.microsoft.com/office/drawing/2014/main" id="{34F90A6D-D77C-DF81-FADB-5951DCFD5E09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LT 1373.52m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21" name="OCG_RdT">
          <a:extLst>
            <a:ext uri="{FF2B5EF4-FFF2-40B4-BE49-F238E27FC236}">
              <a16:creationId xmlns:a16="http://schemas.microsoft.com/office/drawing/2014/main" id="{0F07C40D-D88E-069E-1B62-5B507F64A9AA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1384.73m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22" name="OCG_PtbHdr">
          <a:extLst>
            <a:ext uri="{FF2B5EF4-FFF2-40B4-BE49-F238E27FC236}">
              <a16:creationId xmlns:a16="http://schemas.microsoft.com/office/drawing/2014/main" id="{2F8D371F-A2E8-5910-E215-30A0FE0CA391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23" name="OCG_PtbY">
          <a:extLst>
            <a:ext uri="{FF2B5EF4-FFF2-40B4-BE49-F238E27FC236}">
              <a16:creationId xmlns:a16="http://schemas.microsoft.com/office/drawing/2014/main" id="{88662CEE-74B7-62F3-FAB5-CE7747DC1299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175.73m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24" name="OCG_PtbX">
          <a:extLst>
            <a:ext uri="{FF2B5EF4-FFF2-40B4-BE49-F238E27FC236}">
              <a16:creationId xmlns:a16="http://schemas.microsoft.com/office/drawing/2014/main" id="{4C8EB3BE-E1B6-A3E6-EBBB-F485A540AF6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LT 1381.88m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25" name="OCG_PtbT">
          <a:extLst>
            <a:ext uri="{FF2B5EF4-FFF2-40B4-BE49-F238E27FC236}">
              <a16:creationId xmlns:a16="http://schemas.microsoft.com/office/drawing/2014/main" id="{77300E85-4713-143C-7FC8-E3865FD3932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1393.00m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82" t="s">
        <v>477</v>
      </c>
      <c r="B1" s="782"/>
      <c r="C1" s="782"/>
      <c r="D1" s="782"/>
      <c r="E1" s="782"/>
      <c r="F1" s="782"/>
      <c r="G1" s="782"/>
      <c r="H1" s="782"/>
      <c r="I1" s="782"/>
      <c r="J1" s="782"/>
      <c r="K1" s="782"/>
      <c r="L1" s="782"/>
      <c r="M1" s="782"/>
      <c r="N1" s="782"/>
      <c r="O1" s="782"/>
      <c r="P1" s="782"/>
      <c r="Q1" s="782"/>
      <c r="R1" s="782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48" t="s">
        <v>478</v>
      </c>
      <c r="B3" s="710"/>
      <c r="C3" s="710"/>
      <c r="D3" s="710"/>
      <c r="E3" s="710"/>
      <c r="F3" s="710"/>
      <c r="G3" s="710"/>
      <c r="H3" s="749"/>
      <c r="J3" s="748" t="s">
        <v>951</v>
      </c>
      <c r="K3" s="710"/>
      <c r="L3" s="710"/>
      <c r="M3" s="710"/>
      <c r="N3" s="710"/>
      <c r="O3" s="710"/>
      <c r="P3" s="710"/>
      <c r="Q3" s="710"/>
      <c r="R3" s="749"/>
      <c r="S3"/>
      <c r="T3"/>
      <c r="U3"/>
      <c r="V3"/>
      <c r="W3"/>
    </row>
    <row r="4" spans="1:23" ht="10.95" customHeight="1" x14ac:dyDescent="0.3">
      <c r="A4" s="573"/>
      <c r="B4" s="761" t="s">
        <v>479</v>
      </c>
      <c r="C4" s="761"/>
      <c r="D4" s="762" t="s">
        <v>910</v>
      </c>
      <c r="E4" s="762"/>
      <c r="F4" s="602" t="s">
        <v>481</v>
      </c>
      <c r="G4" s="763" t="s">
        <v>564</v>
      </c>
      <c r="H4" s="764"/>
      <c r="J4" s="578" t="s">
        <v>530</v>
      </c>
      <c r="K4" s="719" t="s">
        <v>531</v>
      </c>
      <c r="L4" s="719"/>
      <c r="M4" s="719" t="s">
        <v>532</v>
      </c>
      <c r="N4" s="719"/>
      <c r="O4" s="719"/>
      <c r="P4" s="719" t="s">
        <v>533</v>
      </c>
      <c r="Q4" s="719"/>
      <c r="R4" s="720"/>
      <c r="S4"/>
      <c r="T4"/>
      <c r="U4"/>
      <c r="V4"/>
      <c r="W4"/>
    </row>
    <row r="5" spans="1:23" ht="12" customHeight="1" x14ac:dyDescent="0.3">
      <c r="A5" s="574"/>
      <c r="B5" s="751" t="s">
        <v>482</v>
      </c>
      <c r="C5" s="751"/>
      <c r="D5" s="752" t="s">
        <v>909</v>
      </c>
      <c r="E5" s="752"/>
      <c r="F5" s="571" t="s">
        <v>483</v>
      </c>
      <c r="G5" s="765" t="s">
        <v>353</v>
      </c>
      <c r="H5" s="766"/>
      <c r="J5" s="604" t="s">
        <v>629</v>
      </c>
      <c r="K5" s="750" t="s">
        <v>927</v>
      </c>
      <c r="L5" s="750"/>
      <c r="M5" s="701" t="s">
        <v>928</v>
      </c>
      <c r="N5" s="701"/>
      <c r="O5" s="701"/>
      <c r="P5" s="701" t="s">
        <v>929</v>
      </c>
      <c r="Q5" s="701"/>
      <c r="R5" s="702"/>
      <c r="S5"/>
      <c r="T5"/>
      <c r="U5"/>
      <c r="V5"/>
      <c r="W5"/>
    </row>
    <row r="6" spans="1:23" ht="12" customHeight="1" x14ac:dyDescent="0.3">
      <c r="A6" s="574"/>
      <c r="B6" s="751" t="s">
        <v>484</v>
      </c>
      <c r="C6" s="751"/>
      <c r="D6" s="752" t="s">
        <v>912</v>
      </c>
      <c r="E6" s="752"/>
      <c r="F6" s="571" t="s">
        <v>284</v>
      </c>
      <c r="G6" s="765" t="s">
        <v>908</v>
      </c>
      <c r="H6" s="766"/>
      <c r="J6" s="605" t="s">
        <v>643</v>
      </c>
      <c r="K6" s="783" t="s">
        <v>930</v>
      </c>
      <c r="L6" s="783"/>
      <c r="M6" s="704" t="s">
        <v>931</v>
      </c>
      <c r="N6" s="704"/>
      <c r="O6" s="704"/>
      <c r="P6" s="704" t="s">
        <v>932</v>
      </c>
      <c r="Q6" s="704"/>
      <c r="R6" s="705"/>
      <c r="S6"/>
      <c r="T6"/>
      <c r="U6"/>
      <c r="V6"/>
      <c r="W6"/>
    </row>
    <row r="7" spans="1:23" ht="12" customHeight="1" x14ac:dyDescent="0.3">
      <c r="A7" s="574"/>
      <c r="B7" s="751" t="s">
        <v>485</v>
      </c>
      <c r="C7" s="751"/>
      <c r="D7" s="752" t="s">
        <v>914</v>
      </c>
      <c r="E7" s="752"/>
      <c r="F7" s="571" t="s">
        <v>486</v>
      </c>
      <c r="G7" s="765">
        <v>990001</v>
      </c>
      <c r="H7" s="766"/>
      <c r="J7" s="604" t="s">
        <v>629</v>
      </c>
      <c r="K7" s="750" t="s">
        <v>933</v>
      </c>
      <c r="L7" s="750"/>
      <c r="M7" s="701" t="s">
        <v>934</v>
      </c>
      <c r="N7" s="701"/>
      <c r="O7" s="701"/>
      <c r="P7" s="701" t="s">
        <v>935</v>
      </c>
      <c r="Q7" s="701"/>
      <c r="R7" s="702"/>
      <c r="S7"/>
      <c r="T7"/>
      <c r="U7"/>
      <c r="V7"/>
      <c r="W7"/>
    </row>
    <row r="8" spans="1:23" ht="12" customHeight="1" x14ac:dyDescent="0.3">
      <c r="A8" s="574"/>
      <c r="B8" s="751" t="s">
        <v>487</v>
      </c>
      <c r="C8" s="751"/>
      <c r="D8" s="752" t="s">
        <v>902</v>
      </c>
      <c r="E8" s="752"/>
      <c r="F8" s="571" t="s">
        <v>488</v>
      </c>
      <c r="G8" s="765" t="s">
        <v>459</v>
      </c>
      <c r="H8" s="766"/>
      <c r="J8" s="605"/>
      <c r="K8" s="703"/>
      <c r="L8" s="703"/>
      <c r="M8" s="704"/>
      <c r="N8" s="704"/>
      <c r="O8" s="704"/>
      <c r="P8" s="704"/>
      <c r="Q8" s="704"/>
      <c r="R8" s="705"/>
      <c r="S8"/>
      <c r="T8"/>
      <c r="U8"/>
      <c r="V8"/>
      <c r="W8"/>
    </row>
    <row r="9" spans="1:23" ht="12" customHeight="1" x14ac:dyDescent="0.3">
      <c r="A9" s="574"/>
      <c r="B9" s="751" t="s">
        <v>489</v>
      </c>
      <c r="C9" s="751"/>
      <c r="D9" s="752" t="s">
        <v>691</v>
      </c>
      <c r="E9" s="752"/>
      <c r="F9" s="571" t="s">
        <v>490</v>
      </c>
      <c r="G9" s="755"/>
      <c r="H9" s="756"/>
      <c r="J9" s="604"/>
      <c r="K9" s="709"/>
      <c r="L9" s="709"/>
      <c r="M9" s="701"/>
      <c r="N9" s="701"/>
      <c r="O9" s="701"/>
      <c r="P9" s="701"/>
      <c r="Q9" s="701"/>
      <c r="R9" s="702"/>
      <c r="S9"/>
      <c r="T9"/>
      <c r="U9"/>
      <c r="V9"/>
      <c r="W9"/>
    </row>
    <row r="10" spans="1:23" ht="12" customHeight="1" x14ac:dyDescent="0.3">
      <c r="A10" s="575"/>
      <c r="B10" s="757" t="s">
        <v>491</v>
      </c>
      <c r="C10" s="757"/>
      <c r="D10" s="758" t="s">
        <v>563</v>
      </c>
      <c r="E10" s="758"/>
      <c r="F10" s="572" t="s">
        <v>492</v>
      </c>
      <c r="G10" s="759" t="b">
        <v>1</v>
      </c>
      <c r="H10" s="760"/>
      <c r="J10" s="605"/>
      <c r="K10" s="703"/>
      <c r="L10" s="703"/>
      <c r="M10" s="704"/>
      <c r="N10" s="704"/>
      <c r="O10" s="704"/>
      <c r="P10" s="704"/>
      <c r="Q10" s="704"/>
      <c r="R10" s="705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706" t="s">
        <v>549</v>
      </c>
      <c r="L11" s="706"/>
      <c r="M11" s="706" t="s">
        <v>550</v>
      </c>
      <c r="N11" s="706"/>
      <c r="O11" s="706" t="s">
        <v>146</v>
      </c>
      <c r="P11" s="706"/>
      <c r="Q11" s="707" t="s">
        <v>551</v>
      </c>
      <c r="R11" s="708"/>
      <c r="S11"/>
      <c r="T11"/>
      <c r="U11"/>
      <c r="V11"/>
      <c r="W11"/>
    </row>
    <row r="12" spans="1:23" ht="16.05" customHeight="1" x14ac:dyDescent="0.3">
      <c r="A12" s="769" t="s">
        <v>493</v>
      </c>
      <c r="B12" s="770"/>
      <c r="C12" s="770"/>
      <c r="D12" s="770"/>
      <c r="E12" s="770"/>
      <c r="F12" s="770"/>
      <c r="G12" s="770"/>
      <c r="H12" s="771"/>
      <c r="J12" s="607">
        <v>1</v>
      </c>
      <c r="K12" s="732">
        <v>570</v>
      </c>
      <c r="L12" s="732"/>
      <c r="M12" s="732">
        <v>426.95</v>
      </c>
      <c r="N12" s="732"/>
      <c r="O12" s="733">
        <v>33.194000000000003</v>
      </c>
      <c r="P12" s="733"/>
      <c r="Q12" s="734" t="s">
        <v>952</v>
      </c>
      <c r="R12" s="735"/>
      <c r="S12"/>
      <c r="T12"/>
      <c r="U12"/>
      <c r="V12"/>
      <c r="W12"/>
    </row>
    <row r="13" spans="1:23" ht="16.05" customHeight="1" x14ac:dyDescent="0.3">
      <c r="A13" s="573"/>
      <c r="B13" s="761" t="s">
        <v>494</v>
      </c>
      <c r="C13" s="761"/>
      <c r="D13" s="762" t="s">
        <v>692</v>
      </c>
      <c r="E13" s="762"/>
      <c r="F13" s="602" t="s">
        <v>181</v>
      </c>
      <c r="G13" s="763" t="s">
        <v>693</v>
      </c>
      <c r="H13" s="764"/>
      <c r="J13" s="608">
        <v>2</v>
      </c>
      <c r="K13" s="736">
        <v>542.46</v>
      </c>
      <c r="L13" s="736"/>
      <c r="M13" s="736">
        <v>426.51</v>
      </c>
      <c r="N13" s="736"/>
      <c r="O13" s="737">
        <v>33.256999999999998</v>
      </c>
      <c r="P13" s="737"/>
      <c r="Q13" s="738" t="s">
        <v>952</v>
      </c>
      <c r="R13" s="739"/>
      <c r="S13"/>
      <c r="T13"/>
      <c r="U13"/>
      <c r="V13"/>
      <c r="W13"/>
    </row>
    <row r="14" spans="1:23" ht="16.95" customHeight="1" x14ac:dyDescent="0.3">
      <c r="A14" s="574"/>
      <c r="B14" s="751" t="s">
        <v>495</v>
      </c>
      <c r="C14" s="751"/>
      <c r="D14" s="752" t="s">
        <v>694</v>
      </c>
      <c r="E14" s="752"/>
      <c r="F14" s="571" t="s">
        <v>496</v>
      </c>
      <c r="G14" s="765" t="s">
        <v>695</v>
      </c>
      <c r="H14" s="766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51" t="s">
        <v>497</v>
      </c>
      <c r="C15" s="751"/>
      <c r="D15" s="752" t="s">
        <v>918</v>
      </c>
      <c r="E15" s="752"/>
      <c r="F15" s="571" t="s">
        <v>498</v>
      </c>
      <c r="G15" s="765" t="s">
        <v>905</v>
      </c>
      <c r="H15" s="766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57" t="s">
        <v>2</v>
      </c>
      <c r="C16" s="757"/>
      <c r="D16" s="758" t="s">
        <v>696</v>
      </c>
      <c r="E16" s="758"/>
      <c r="F16" s="572" t="s">
        <v>499</v>
      </c>
      <c r="G16" s="759" t="s">
        <v>353</v>
      </c>
      <c r="H16" s="760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69" t="s">
        <v>500</v>
      </c>
      <c r="B18" s="770"/>
      <c r="C18" s="770"/>
      <c r="D18" s="770"/>
      <c r="E18" s="770"/>
      <c r="F18" s="770"/>
      <c r="G18" s="770"/>
      <c r="H18" s="771"/>
      <c r="J18" s="710" t="s">
        <v>534</v>
      </c>
      <c r="K18" s="710"/>
      <c r="L18" s="710"/>
      <c r="M18" s="710"/>
      <c r="N18" s="710"/>
      <c r="O18" s="710"/>
      <c r="P18" s="710"/>
      <c r="Q18" s="710"/>
      <c r="R18" s="710"/>
      <c r="S18"/>
      <c r="T18"/>
      <c r="U18"/>
      <c r="V18"/>
      <c r="W18"/>
    </row>
    <row r="19" spans="1:23" ht="13.95" customHeight="1" x14ac:dyDescent="0.3">
      <c r="A19" s="573"/>
      <c r="B19" s="761" t="s">
        <v>501</v>
      </c>
      <c r="C19" s="761"/>
      <c r="D19" s="762" t="s">
        <v>697</v>
      </c>
      <c r="E19" s="762"/>
      <c r="F19" s="602" t="s">
        <v>502</v>
      </c>
      <c r="G19" s="763" t="s">
        <v>562</v>
      </c>
      <c r="H19" s="764"/>
      <c r="J19" s="603" t="s">
        <v>535</v>
      </c>
      <c r="K19" s="719" t="s">
        <v>536</v>
      </c>
      <c r="L19" s="719"/>
      <c r="M19" s="719" t="s">
        <v>537</v>
      </c>
      <c r="N19" s="719"/>
      <c r="O19" s="719"/>
      <c r="P19" s="603" t="s">
        <v>538</v>
      </c>
      <c r="Q19" s="719" t="s">
        <v>539</v>
      </c>
      <c r="R19" s="719"/>
      <c r="S19"/>
      <c r="T19"/>
      <c r="U19"/>
      <c r="V19"/>
      <c r="W19"/>
    </row>
    <row r="20" spans="1:23" ht="18" customHeight="1" x14ac:dyDescent="0.3">
      <c r="A20" s="574"/>
      <c r="B20" s="751" t="s">
        <v>297</v>
      </c>
      <c r="C20" s="751"/>
      <c r="D20" s="752" t="s">
        <v>698</v>
      </c>
      <c r="E20" s="752"/>
      <c r="F20" s="571" t="s">
        <v>503</v>
      </c>
      <c r="G20" s="772">
        <v>46219</v>
      </c>
      <c r="H20" s="766"/>
      <c r="J20" s="581" t="s">
        <v>756</v>
      </c>
      <c r="K20" s="740" t="s">
        <v>540</v>
      </c>
      <c r="L20" s="740"/>
      <c r="M20" s="743" t="s">
        <v>936</v>
      </c>
      <c r="N20" s="743"/>
      <c r="O20" s="743"/>
      <c r="P20" s="579">
        <v>1</v>
      </c>
      <c r="Q20" s="741" t="s">
        <v>937</v>
      </c>
      <c r="R20" s="742"/>
      <c r="S20"/>
      <c r="T20"/>
      <c r="U20"/>
      <c r="V20"/>
      <c r="W20"/>
    </row>
    <row r="21" spans="1:23" ht="18" customHeight="1" x14ac:dyDescent="0.3">
      <c r="A21" s="574"/>
      <c r="B21" s="751" t="s">
        <v>334</v>
      </c>
      <c r="C21" s="751"/>
      <c r="D21" s="752" t="s">
        <v>699</v>
      </c>
      <c r="E21" s="752"/>
      <c r="F21" s="571" t="s">
        <v>335</v>
      </c>
      <c r="G21" s="765">
        <v>0.56311599999999995</v>
      </c>
      <c r="H21" s="766"/>
      <c r="J21" s="582" t="s">
        <v>756</v>
      </c>
      <c r="K21" s="711" t="s">
        <v>541</v>
      </c>
      <c r="L21" s="711"/>
      <c r="M21" s="717" t="s">
        <v>938</v>
      </c>
      <c r="N21" s="717"/>
      <c r="O21" s="717"/>
      <c r="P21" s="580">
        <v>3</v>
      </c>
      <c r="Q21" s="712" t="s">
        <v>939</v>
      </c>
      <c r="R21" s="713"/>
      <c r="S21"/>
      <c r="T21"/>
      <c r="U21"/>
      <c r="V21"/>
      <c r="W21"/>
    </row>
    <row r="22" spans="1:23" ht="18" customHeight="1" x14ac:dyDescent="0.3">
      <c r="A22" s="574"/>
      <c r="B22" s="751" t="s">
        <v>504</v>
      </c>
      <c r="C22" s="751"/>
      <c r="D22" s="752" t="s">
        <v>700</v>
      </c>
      <c r="E22" s="752"/>
      <c r="F22" s="571" t="s">
        <v>505</v>
      </c>
      <c r="G22" s="765">
        <v>0.25</v>
      </c>
      <c r="H22" s="766"/>
      <c r="J22" s="582" t="s">
        <v>756</v>
      </c>
      <c r="K22" s="711" t="s">
        <v>542</v>
      </c>
      <c r="L22" s="711"/>
      <c r="M22" s="717" t="s">
        <v>940</v>
      </c>
      <c r="N22" s="717"/>
      <c r="O22" s="717"/>
      <c r="P22" s="580">
        <v>110</v>
      </c>
      <c r="Q22" s="712" t="s">
        <v>941</v>
      </c>
      <c r="R22" s="713"/>
      <c r="S22"/>
      <c r="T22"/>
      <c r="U22"/>
      <c r="V22"/>
      <c r="W22"/>
    </row>
    <row r="23" spans="1:23" ht="18" customHeight="1" x14ac:dyDescent="0.3">
      <c r="A23" s="575"/>
      <c r="B23" s="757" t="s">
        <v>506</v>
      </c>
      <c r="C23" s="757"/>
      <c r="D23" s="758" t="s">
        <v>346</v>
      </c>
      <c r="E23" s="758"/>
      <c r="F23" s="572" t="s">
        <v>507</v>
      </c>
      <c r="G23" s="759" t="s">
        <v>348</v>
      </c>
      <c r="H23" s="760"/>
      <c r="J23" s="582" t="s">
        <v>756</v>
      </c>
      <c r="K23" s="711" t="s">
        <v>543</v>
      </c>
      <c r="L23" s="711"/>
      <c r="M23" s="717" t="s">
        <v>942</v>
      </c>
      <c r="N23" s="717"/>
      <c r="O23" s="717"/>
      <c r="P23" s="580">
        <v>18</v>
      </c>
      <c r="Q23" s="712" t="s">
        <v>943</v>
      </c>
      <c r="R23" s="713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11" t="s">
        <v>544</v>
      </c>
      <c r="L24" s="711"/>
      <c r="M24" s="717" t="s">
        <v>944</v>
      </c>
      <c r="N24" s="717"/>
      <c r="O24" s="717"/>
      <c r="P24" s="580">
        <v>145</v>
      </c>
      <c r="Q24" s="712" t="s">
        <v>945</v>
      </c>
      <c r="R24" s="713"/>
      <c r="S24"/>
      <c r="T24"/>
      <c r="U24"/>
      <c r="V24"/>
      <c r="W24"/>
    </row>
    <row r="25" spans="1:23" ht="18" customHeight="1" x14ac:dyDescent="0.3">
      <c r="A25" s="748" t="s">
        <v>508</v>
      </c>
      <c r="B25" s="710"/>
      <c r="C25" s="710"/>
      <c r="D25" s="710"/>
      <c r="E25" s="710"/>
      <c r="F25" s="710"/>
      <c r="G25" s="710"/>
      <c r="H25" s="749"/>
      <c r="J25" s="582" t="s">
        <v>756</v>
      </c>
      <c r="K25" s="711" t="s">
        <v>728</v>
      </c>
      <c r="L25" s="711"/>
      <c r="M25" s="717" t="s">
        <v>946</v>
      </c>
      <c r="N25" s="717"/>
      <c r="O25" s="717"/>
      <c r="P25" s="580">
        <v>20</v>
      </c>
      <c r="Q25" s="712" t="s">
        <v>947</v>
      </c>
      <c r="R25" s="713"/>
      <c r="S25"/>
      <c r="T25"/>
      <c r="U25"/>
      <c r="V25"/>
      <c r="W25"/>
    </row>
    <row r="26" spans="1:23" ht="16.05" customHeight="1" x14ac:dyDescent="0.3">
      <c r="A26" s="573"/>
      <c r="B26" s="761" t="s">
        <v>509</v>
      </c>
      <c r="C26" s="761"/>
      <c r="D26" s="762" t="s">
        <v>352</v>
      </c>
      <c r="E26" s="762"/>
      <c r="F26" s="602" t="s">
        <v>510</v>
      </c>
      <c r="G26" s="763" t="s">
        <v>349</v>
      </c>
      <c r="H26" s="764"/>
      <c r="J26" s="767" t="s">
        <v>948</v>
      </c>
      <c r="K26" s="768"/>
      <c r="L26" s="729" t="s">
        <v>949</v>
      </c>
      <c r="M26" s="730"/>
      <c r="N26" s="730"/>
      <c r="O26" s="730"/>
      <c r="P26" s="729" t="s">
        <v>950</v>
      </c>
      <c r="Q26" s="730"/>
      <c r="R26" s="731"/>
      <c r="S26"/>
      <c r="T26"/>
      <c r="U26"/>
      <c r="V26"/>
      <c r="W26"/>
    </row>
    <row r="27" spans="1:23" ht="19.95" customHeight="1" x14ac:dyDescent="0.3">
      <c r="A27" s="574"/>
      <c r="B27" s="751" t="s">
        <v>511</v>
      </c>
      <c r="C27" s="751"/>
      <c r="D27" s="752" t="s">
        <v>883</v>
      </c>
      <c r="E27" s="752"/>
      <c r="F27" s="571" t="s">
        <v>512</v>
      </c>
      <c r="G27" s="765" t="s">
        <v>346</v>
      </c>
      <c r="H27" s="766"/>
      <c r="J27" s="714" t="s">
        <v>545</v>
      </c>
      <c r="K27" s="715"/>
      <c r="L27" s="715"/>
      <c r="M27" s="715"/>
      <c r="N27" s="715"/>
      <c r="O27" s="715"/>
      <c r="P27" s="715"/>
      <c r="Q27" s="715"/>
      <c r="R27" s="716"/>
      <c r="S27"/>
      <c r="T27"/>
      <c r="U27"/>
      <c r="V27"/>
      <c r="W27"/>
    </row>
    <row r="28" spans="1:23" ht="12" customHeight="1" x14ac:dyDescent="0.3">
      <c r="A28" s="574"/>
      <c r="B28" s="751" t="s">
        <v>513</v>
      </c>
      <c r="C28" s="751"/>
      <c r="D28" s="752" t="s">
        <v>350</v>
      </c>
      <c r="E28" s="752"/>
      <c r="F28" s="571" t="s">
        <v>514</v>
      </c>
      <c r="G28" s="765" t="s">
        <v>346</v>
      </c>
      <c r="H28" s="766"/>
      <c r="J28" s="718" t="s">
        <v>546</v>
      </c>
      <c r="K28" s="719"/>
      <c r="L28" s="719"/>
      <c r="M28" s="719" t="s">
        <v>547</v>
      </c>
      <c r="N28" s="719"/>
      <c r="O28" s="719"/>
      <c r="P28" s="719"/>
      <c r="Q28" s="719"/>
      <c r="R28" s="720"/>
      <c r="S28"/>
      <c r="T28"/>
      <c r="U28"/>
      <c r="V28"/>
      <c r="W28"/>
    </row>
    <row r="29" spans="1:23" ht="22.05" customHeight="1" x14ac:dyDescent="0.3">
      <c r="A29" s="575"/>
      <c r="B29" s="757" t="s">
        <v>515</v>
      </c>
      <c r="C29" s="757"/>
      <c r="D29" s="758" t="s">
        <v>926</v>
      </c>
      <c r="E29" s="758"/>
      <c r="F29" s="572" t="s">
        <v>516</v>
      </c>
      <c r="G29" s="759" t="s">
        <v>349</v>
      </c>
      <c r="H29" s="760"/>
      <c r="J29" s="721"/>
      <c r="K29" s="722"/>
      <c r="L29" s="722"/>
      <c r="M29" s="723" t="s">
        <v>953</v>
      </c>
      <c r="N29" s="723"/>
      <c r="O29" s="723"/>
      <c r="P29" s="723"/>
      <c r="Q29" s="723"/>
      <c r="R29" s="724"/>
      <c r="S29"/>
      <c r="T29"/>
      <c r="U29"/>
      <c r="V29"/>
      <c r="W29"/>
    </row>
    <row r="30" spans="1:23" ht="22.05" customHeight="1" x14ac:dyDescent="0.3">
      <c r="A30" s="540"/>
      <c r="H30" s="541"/>
      <c r="J30" s="725"/>
      <c r="K30" s="726"/>
      <c r="L30" s="726"/>
      <c r="M30" s="727" t="s">
        <v>879</v>
      </c>
      <c r="N30" s="727"/>
      <c r="O30" s="727"/>
      <c r="P30" s="727"/>
      <c r="Q30" s="727"/>
      <c r="R30" s="728"/>
      <c r="S30"/>
      <c r="T30"/>
      <c r="U30"/>
      <c r="V30"/>
      <c r="W30"/>
    </row>
    <row r="31" spans="1:23" ht="18" customHeight="1" x14ac:dyDescent="0.3">
      <c r="A31" s="748" t="s">
        <v>517</v>
      </c>
      <c r="B31" s="710"/>
      <c r="C31" s="710"/>
      <c r="D31" s="710"/>
      <c r="E31" s="710"/>
      <c r="F31" s="710"/>
      <c r="G31" s="710"/>
      <c r="H31" s="749"/>
      <c r="S31"/>
      <c r="T31"/>
      <c r="U31"/>
      <c r="V31"/>
      <c r="W31"/>
    </row>
    <row r="32" spans="1:23" ht="18" customHeight="1" x14ac:dyDescent="0.3">
      <c r="A32" s="573"/>
      <c r="B32" s="761" t="s">
        <v>518</v>
      </c>
      <c r="C32" s="761"/>
      <c r="D32" s="762" t="s">
        <v>911</v>
      </c>
      <c r="E32" s="762"/>
      <c r="F32" s="602" t="s">
        <v>519</v>
      </c>
      <c r="G32" s="763" t="s">
        <v>897</v>
      </c>
      <c r="H32" s="764"/>
      <c r="J32" s="710" t="s">
        <v>548</v>
      </c>
      <c r="K32" s="710"/>
      <c r="L32" s="710"/>
      <c r="M32" s="710"/>
      <c r="N32" s="710"/>
      <c r="O32" s="710"/>
      <c r="P32" s="710"/>
      <c r="Q32" s="710"/>
      <c r="R32" s="710"/>
      <c r="S32"/>
      <c r="T32"/>
      <c r="U32"/>
      <c r="V32"/>
      <c r="W32"/>
    </row>
    <row r="33" spans="1:23" ht="16.05" customHeight="1" x14ac:dyDescent="0.3">
      <c r="A33" s="574"/>
      <c r="B33" s="751" t="s">
        <v>520</v>
      </c>
      <c r="C33" s="751"/>
      <c r="D33" s="752" t="s">
        <v>916</v>
      </c>
      <c r="E33" s="752"/>
      <c r="F33" s="571" t="s">
        <v>521</v>
      </c>
      <c r="G33" s="755"/>
      <c r="H33" s="756"/>
      <c r="J33" s="773"/>
      <c r="K33" s="774"/>
      <c r="L33" s="774"/>
      <c r="M33" s="774"/>
      <c r="N33" s="774"/>
      <c r="O33" s="774"/>
      <c r="P33" s="774"/>
      <c r="Q33" s="774"/>
      <c r="R33" s="775"/>
      <c r="S33"/>
      <c r="T33"/>
      <c r="U33"/>
      <c r="V33"/>
      <c r="W33"/>
    </row>
    <row r="34" spans="1:23" ht="16.05" customHeight="1" x14ac:dyDescent="0.3">
      <c r="A34" s="574"/>
      <c r="B34" s="751" t="s">
        <v>522</v>
      </c>
      <c r="C34" s="751"/>
      <c r="D34" s="752" t="s">
        <v>898</v>
      </c>
      <c r="E34" s="752"/>
      <c r="F34" s="571" t="s">
        <v>523</v>
      </c>
      <c r="G34" s="755"/>
      <c r="H34" s="756"/>
      <c r="J34" s="776"/>
      <c r="K34" s="777"/>
      <c r="L34" s="777"/>
      <c r="M34" s="777"/>
      <c r="N34" s="777"/>
      <c r="O34" s="777"/>
      <c r="P34" s="777"/>
      <c r="Q34" s="777"/>
      <c r="R34" s="778"/>
      <c r="S34"/>
      <c r="T34"/>
      <c r="U34"/>
      <c r="V34"/>
      <c r="W34"/>
    </row>
    <row r="35" spans="1:23" ht="16.05" customHeight="1" x14ac:dyDescent="0.3">
      <c r="A35" s="574"/>
      <c r="B35" s="751" t="s">
        <v>524</v>
      </c>
      <c r="C35" s="751"/>
      <c r="D35" s="752" t="s">
        <v>924</v>
      </c>
      <c r="E35" s="752"/>
      <c r="F35" s="571" t="s">
        <v>525</v>
      </c>
      <c r="G35" s="753" t="s">
        <v>896</v>
      </c>
      <c r="H35" s="754"/>
      <c r="J35" s="776"/>
      <c r="K35" s="777"/>
      <c r="L35" s="777"/>
      <c r="M35" s="777"/>
      <c r="N35" s="777"/>
      <c r="O35" s="777"/>
      <c r="P35" s="777"/>
      <c r="Q35" s="777"/>
      <c r="R35" s="778"/>
      <c r="S35"/>
      <c r="T35"/>
      <c r="U35"/>
      <c r="V35"/>
      <c r="W35"/>
    </row>
    <row r="36" spans="1:23" ht="16.05" customHeight="1" x14ac:dyDescent="0.3">
      <c r="A36" s="574"/>
      <c r="B36" s="751" t="s">
        <v>526</v>
      </c>
      <c r="C36" s="751"/>
      <c r="D36" s="752" t="s">
        <v>906</v>
      </c>
      <c r="E36" s="752"/>
      <c r="F36" s="571" t="s">
        <v>527</v>
      </c>
      <c r="G36" s="753" t="s">
        <v>922</v>
      </c>
      <c r="H36" s="754"/>
      <c r="J36" s="776"/>
      <c r="K36" s="777"/>
      <c r="L36" s="777"/>
      <c r="M36" s="777"/>
      <c r="N36" s="777"/>
      <c r="O36" s="777"/>
      <c r="P36" s="777"/>
      <c r="Q36" s="777"/>
      <c r="R36" s="778"/>
      <c r="S36"/>
      <c r="T36"/>
      <c r="U36"/>
      <c r="V36"/>
      <c r="W36"/>
    </row>
    <row r="37" spans="1:23" ht="16.05" customHeight="1" x14ac:dyDescent="0.3">
      <c r="A37" s="576"/>
      <c r="B37" s="744" t="s">
        <v>528</v>
      </c>
      <c r="C37" s="744"/>
      <c r="D37" s="745" t="s">
        <v>904</v>
      </c>
      <c r="E37" s="745"/>
      <c r="F37" s="577" t="s">
        <v>529</v>
      </c>
      <c r="G37" s="746" t="s">
        <v>899</v>
      </c>
      <c r="H37" s="747"/>
      <c r="J37" s="779"/>
      <c r="K37" s="780"/>
      <c r="L37" s="780"/>
      <c r="M37" s="780"/>
      <c r="N37" s="780"/>
      <c r="O37" s="780"/>
      <c r="P37" s="780"/>
      <c r="Q37" s="780"/>
      <c r="R37" s="781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788" t="str">
        <f>Setup!D5</f>
        <v>NWE HZ WILLOWBEND 04-22-68-08 - demo-rig -</v>
      </c>
      <c r="C1" s="789"/>
      <c r="D1" s="789"/>
      <c r="E1" s="789"/>
      <c r="F1" s="790"/>
      <c r="G1" s="790"/>
      <c r="H1" s="790"/>
      <c r="I1" s="791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785">
        <v>46224</v>
      </c>
      <c r="D3" s="786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784"/>
      <c r="L3" s="784"/>
      <c r="M3" s="784"/>
      <c r="N3" s="784"/>
      <c r="O3" s="784"/>
    </row>
    <row r="4" spans="1:21" ht="18.600000000000001" thickBot="1" x14ac:dyDescent="0.4">
      <c r="A4" s="443"/>
      <c r="B4" s="1" t="s">
        <v>12</v>
      </c>
      <c r="C4" s="785">
        <f t="shared" ref="C4:C35" si="0">IF(E4&lt;&gt;"",C3+1,"")</f>
        <v>46225</v>
      </c>
      <c r="D4" s="786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785">
        <f t="shared" si="0"/>
        <v>46226</v>
      </c>
      <c r="D5" s="786"/>
      <c r="E5" s="175">
        <v>8435</v>
      </c>
      <c r="F5" s="17"/>
      <c r="G5" s="18">
        <f>IF(ISBLANK(E5),"",SUM($E$3:E5))</f>
        <v>42150</v>
      </c>
      <c r="H5" s="21"/>
      <c r="K5" s="787"/>
      <c r="L5" s="787"/>
      <c r="M5" s="787"/>
      <c r="N5" s="787"/>
      <c r="O5" s="787"/>
      <c r="P5" s="173"/>
      <c r="Q5" s="173"/>
      <c r="R5" s="173"/>
    </row>
    <row r="6" spans="1:21" ht="18" thickBot="1" x14ac:dyDescent="0.35">
      <c r="A6" s="443"/>
      <c r="B6" s="1" t="s">
        <v>14</v>
      </c>
      <c r="C6" s="785">
        <f t="shared" si="0"/>
        <v>46227</v>
      </c>
      <c r="D6" s="786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785">
        <f t="shared" si="0"/>
        <v>46228</v>
      </c>
      <c r="D7" s="786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785">
        <f t="shared" si="0"/>
        <v>46229</v>
      </c>
      <c r="D8" s="786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785">
        <f t="shared" si="0"/>
        <v>46230</v>
      </c>
      <c r="D9" s="786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785">
        <f t="shared" si="0"/>
        <v>46231</v>
      </c>
      <c r="D10" s="786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785">
        <f t="shared" si="0"/>
        <v>46232</v>
      </c>
      <c r="D11" s="786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785">
        <f t="shared" si="0"/>
        <v>46233</v>
      </c>
      <c r="D12" s="786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785">
        <f t="shared" si="0"/>
        <v>46234</v>
      </c>
      <c r="D13" s="786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785">
        <f t="shared" si="0"/>
        <v>46235</v>
      </c>
      <c r="D14" s="786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785">
        <f t="shared" si="0"/>
        <v>46236</v>
      </c>
      <c r="D15" s="786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785">
        <f t="shared" si="0"/>
        <v>46237</v>
      </c>
      <c r="D16" s="786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785">
        <f t="shared" si="0"/>
        <v>46238</v>
      </c>
      <c r="D17" s="786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785">
        <f t="shared" si="0"/>
        <v>46239</v>
      </c>
      <c r="D18" s="786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785">
        <f t="shared" si="0"/>
        <v>46240</v>
      </c>
      <c r="D19" s="786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785">
        <f t="shared" si="0"/>
        <v>46241</v>
      </c>
      <c r="D20" s="786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785">
        <f t="shared" si="0"/>
        <v>46242</v>
      </c>
      <c r="D21" s="786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785">
        <f t="shared" si="0"/>
        <v>46243</v>
      </c>
      <c r="D22" s="786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785" t="str">
        <f t="shared" si="0"/>
        <v/>
      </c>
      <c r="D23" s="786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785" t="str">
        <f t="shared" si="0"/>
        <v/>
      </c>
      <c r="D24" s="786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785" t="str">
        <f t="shared" si="0"/>
        <v/>
      </c>
      <c r="D25" s="786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785" t="str">
        <f t="shared" si="0"/>
        <v/>
      </c>
      <c r="D26" s="786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785" t="str">
        <f t="shared" si="0"/>
        <v/>
      </c>
      <c r="D27" s="786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785" t="str">
        <f t="shared" si="0"/>
        <v/>
      </c>
      <c r="D28" s="786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785" t="str">
        <f t="shared" si="0"/>
        <v/>
      </c>
      <c r="D29" s="786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785" t="str">
        <f t="shared" si="0"/>
        <v/>
      </c>
      <c r="D30" s="786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785" t="str">
        <f t="shared" si="0"/>
        <v/>
      </c>
      <c r="D31" s="786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785" t="str">
        <f t="shared" si="0"/>
        <v/>
      </c>
      <c r="D32" s="786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785" t="str">
        <f t="shared" si="0"/>
        <v/>
      </c>
      <c r="D33" s="786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785" t="str">
        <f t="shared" si="0"/>
        <v/>
      </c>
      <c r="D34" s="786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785" t="str">
        <f t="shared" si="0"/>
        <v/>
      </c>
      <c r="D35" s="786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785" t="str">
        <f t="shared" ref="C36:C72" si="1">IF(E36&lt;&gt;"",C35+1,"")</f>
        <v/>
      </c>
      <c r="D36" s="786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785" t="str">
        <f t="shared" si="1"/>
        <v/>
      </c>
      <c r="D37" s="786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785" t="str">
        <f t="shared" si="1"/>
        <v/>
      </c>
      <c r="D38" s="786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785" t="str">
        <f t="shared" si="1"/>
        <v/>
      </c>
      <c r="D39" s="786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785" t="str">
        <f t="shared" si="1"/>
        <v/>
      </c>
      <c r="D40" s="786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785" t="str">
        <f t="shared" si="1"/>
        <v/>
      </c>
      <c r="D41" s="786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785" t="str">
        <f t="shared" si="1"/>
        <v/>
      </c>
      <c r="D42" s="786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785" t="str">
        <f t="shared" si="1"/>
        <v/>
      </c>
      <c r="D43" s="786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785" t="str">
        <f t="shared" si="1"/>
        <v/>
      </c>
      <c r="D44" s="786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785" t="str">
        <f t="shared" si="1"/>
        <v/>
      </c>
      <c r="D45" s="786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785" t="str">
        <f t="shared" si="1"/>
        <v/>
      </c>
      <c r="D46" s="786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785" t="str">
        <f t="shared" si="1"/>
        <v/>
      </c>
      <c r="D47" s="786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785" t="str">
        <f t="shared" si="1"/>
        <v/>
      </c>
      <c r="D48" s="786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785" t="str">
        <f t="shared" si="1"/>
        <v/>
      </c>
      <c r="D49" s="786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785" t="str">
        <f t="shared" si="1"/>
        <v/>
      </c>
      <c r="D50" s="786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785" t="str">
        <f t="shared" si="1"/>
        <v/>
      </c>
      <c r="D51" s="786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785" t="str">
        <f t="shared" si="1"/>
        <v/>
      </c>
      <c r="D52" s="786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785" t="str">
        <f t="shared" si="1"/>
        <v/>
      </c>
      <c r="D53" s="786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785" t="str">
        <f t="shared" si="1"/>
        <v/>
      </c>
      <c r="D54" s="786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785" t="str">
        <f t="shared" si="1"/>
        <v/>
      </c>
      <c r="D55" s="786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785" t="str">
        <f t="shared" si="1"/>
        <v/>
      </c>
      <c r="D56" s="786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785" t="str">
        <f t="shared" si="1"/>
        <v/>
      </c>
      <c r="D57" s="786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785" t="str">
        <f t="shared" si="1"/>
        <v/>
      </c>
      <c r="D58" s="786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785" t="str">
        <f t="shared" si="1"/>
        <v/>
      </c>
      <c r="D59" s="786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785" t="str">
        <f t="shared" si="1"/>
        <v/>
      </c>
      <c r="D60" s="786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785" t="str">
        <f t="shared" si="1"/>
        <v/>
      </c>
      <c r="D61" s="786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785" t="str">
        <f t="shared" si="1"/>
        <v/>
      </c>
      <c r="D62" s="786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785" t="str">
        <f t="shared" si="1"/>
        <v/>
      </c>
      <c r="D63" s="786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785" t="str">
        <f t="shared" si="1"/>
        <v/>
      </c>
      <c r="D64" s="786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785" t="str">
        <f t="shared" si="1"/>
        <v/>
      </c>
      <c r="D65" s="786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785" t="str">
        <f t="shared" si="1"/>
        <v/>
      </c>
      <c r="D66" s="786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785" t="str">
        <f t="shared" si="1"/>
        <v/>
      </c>
      <c r="D67" s="786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785" t="str">
        <f t="shared" si="1"/>
        <v/>
      </c>
      <c r="D68" s="786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785" t="str">
        <f t="shared" si="1"/>
        <v/>
      </c>
      <c r="D69" s="786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785" t="str">
        <f t="shared" si="1"/>
        <v/>
      </c>
      <c r="D70" s="786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785" t="str">
        <f t="shared" si="1"/>
        <v/>
      </c>
      <c r="D71" s="786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785" t="str">
        <f t="shared" si="1"/>
        <v/>
      </c>
      <c r="D72" s="786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C72:D72"/>
    <mergeCell ref="C66:D66"/>
    <mergeCell ref="C67:D67"/>
    <mergeCell ref="C68:D68"/>
    <mergeCell ref="C69:D69"/>
    <mergeCell ref="C70:D70"/>
    <mergeCell ref="C71:D71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K3:O3"/>
    <mergeCell ref="C4:D4"/>
    <mergeCell ref="C5:D5"/>
    <mergeCell ref="K5:O5"/>
    <mergeCell ref="B1:I1"/>
    <mergeCell ref="C3:D3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794" t="s">
        <v>97</v>
      </c>
      <c r="E2" s="793"/>
      <c r="F2" s="795"/>
      <c r="H2" s="423" t="s">
        <v>82</v>
      </c>
      <c r="I2" s="291"/>
      <c r="J2" s="291"/>
      <c r="K2" s="292"/>
      <c r="L2" s="847" t="s">
        <v>83</v>
      </c>
      <c r="M2" s="849" t="s">
        <v>84</v>
      </c>
      <c r="N2" s="850"/>
      <c r="O2" s="847" t="s">
        <v>85</v>
      </c>
      <c r="P2" s="851" t="s">
        <v>86</v>
      </c>
      <c r="Q2" s="853" t="s">
        <v>87</v>
      </c>
      <c r="R2" s="851" t="s">
        <v>88</v>
      </c>
      <c r="S2" s="845" t="s">
        <v>89</v>
      </c>
      <c r="T2" s="845" t="s">
        <v>90</v>
      </c>
      <c r="U2" s="845" t="s">
        <v>91</v>
      </c>
      <c r="V2" s="843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848"/>
      <c r="M3" s="428" t="s">
        <v>94</v>
      </c>
      <c r="N3" s="427" t="s">
        <v>95</v>
      </c>
      <c r="O3" s="848"/>
      <c r="P3" s="852"/>
      <c r="Q3" s="854"/>
      <c r="R3" s="852"/>
      <c r="S3" s="846"/>
      <c r="T3" s="846"/>
      <c r="U3" s="846"/>
      <c r="V3" s="844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891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794" t="s">
        <v>103</v>
      </c>
      <c r="E6" s="793"/>
      <c r="F6" s="795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6011.74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90.38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3070.6313769994513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0.53112823123875741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794" t="s">
        <v>115</v>
      </c>
      <c r="E12" s="796"/>
      <c r="F12" s="797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1818</v>
      </c>
      <c r="F13" s="293" t="s">
        <v>1819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1820</v>
      </c>
      <c r="F14" s="294" t="s">
        <v>892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893</v>
      </c>
      <c r="F15" s="347" t="s">
        <v>863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798" t="s">
        <v>121</v>
      </c>
      <c r="E18" s="799"/>
      <c r="F18" s="800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880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792" t="s">
        <v>126</v>
      </c>
      <c r="I24" s="793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26" t="s">
        <v>1844</v>
      </c>
      <c r="I28" s="805" t="s">
        <v>1845</v>
      </c>
      <c r="J28" s="806"/>
      <c r="K28" s="627" t="s">
        <v>1846</v>
      </c>
      <c r="L28" s="807" t="s">
        <v>4</v>
      </c>
      <c r="M28" s="808"/>
      <c r="N28" s="153"/>
      <c r="O28" s="855" t="s">
        <v>129</v>
      </c>
      <c r="P28" s="878"/>
      <c r="Q28" s="878"/>
      <c r="R28" s="878"/>
      <c r="S28" s="879"/>
      <c r="U28" s="872" t="s">
        <v>157</v>
      </c>
      <c r="V28" s="873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28" t="s">
        <v>1847</v>
      </c>
      <c r="I29" s="816"/>
      <c r="J29" s="817"/>
      <c r="K29" s="622" t="s">
        <v>1848</v>
      </c>
      <c r="L29" s="818" t="s">
        <v>915</v>
      </c>
      <c r="M29" s="819"/>
      <c r="N29" s="153"/>
      <c r="O29" s="880"/>
      <c r="P29" s="881"/>
      <c r="Q29" s="881"/>
      <c r="R29" s="881"/>
      <c r="S29" s="882"/>
      <c r="U29" s="874"/>
      <c r="V29" s="875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29" t="s">
        <v>1849</v>
      </c>
      <c r="I30" s="820"/>
      <c r="J30" s="821"/>
      <c r="K30" s="623" t="s">
        <v>1850</v>
      </c>
      <c r="L30" s="803" t="s">
        <v>917</v>
      </c>
      <c r="M30" s="804"/>
      <c r="N30" s="153"/>
      <c r="O30" s="883"/>
      <c r="P30" s="884"/>
      <c r="Q30" s="884"/>
      <c r="R30" s="884"/>
      <c r="S30" s="885"/>
      <c r="U30" s="876"/>
      <c r="V30" s="877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29" t="s">
        <v>1851</v>
      </c>
      <c r="I31" s="820"/>
      <c r="J31" s="821"/>
      <c r="K31" s="623" t="s">
        <v>1850</v>
      </c>
      <c r="L31" s="803"/>
      <c r="M31" s="804"/>
      <c r="N31" s="157"/>
      <c r="O31" s="893" t="s">
        <v>150</v>
      </c>
      <c r="P31" s="894"/>
      <c r="Q31" s="888" t="s">
        <v>475</v>
      </c>
      <c r="R31" s="890" t="s">
        <v>730</v>
      </c>
      <c r="S31" s="891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29" t="s">
        <v>1852</v>
      </c>
      <c r="I32" s="801"/>
      <c r="J32" s="802"/>
      <c r="K32" s="623" t="s">
        <v>1850</v>
      </c>
      <c r="L32" s="803"/>
      <c r="M32" s="804"/>
      <c r="N32" s="157"/>
      <c r="O32" s="895"/>
      <c r="P32" s="889"/>
      <c r="Q32" s="889"/>
      <c r="R32" s="889"/>
      <c r="S32" s="892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809" t="s">
        <v>144</v>
      </c>
      <c r="C33" s="810"/>
      <c r="D33" s="810"/>
      <c r="E33" s="810"/>
      <c r="F33" s="811"/>
      <c r="H33" s="630" t="s">
        <v>1853</v>
      </c>
      <c r="I33" s="812" t="s">
        <v>480</v>
      </c>
      <c r="J33" s="813"/>
      <c r="K33" s="631" t="s">
        <v>1850</v>
      </c>
      <c r="L33" s="814"/>
      <c r="M33" s="815"/>
      <c r="N33" s="157"/>
      <c r="O33" s="886" t="s">
        <v>880</v>
      </c>
      <c r="P33" s="887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822" t="s">
        <v>145</v>
      </c>
      <c r="C34" s="823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866"/>
      <c r="P34" s="867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824" t="s">
        <v>881</v>
      </c>
      <c r="C35" s="825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864"/>
      <c r="P35" s="865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830" t="s">
        <v>881</v>
      </c>
      <c r="C36" s="831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866"/>
      <c r="P36" s="867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28"/>
      <c r="C37" s="829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864" t="s">
        <v>759</v>
      </c>
      <c r="P37" s="865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826"/>
      <c r="C38" s="827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868" t="s">
        <v>760</v>
      </c>
      <c r="P38" s="869"/>
      <c r="Q38" s="380"/>
      <c r="R38" s="381"/>
      <c r="S38" s="382">
        <f t="shared" si="10"/>
        <v>0</v>
      </c>
      <c r="U38" s="320" t="s">
        <v>866</v>
      </c>
      <c r="V38" s="321">
        <v>0.159</v>
      </c>
      <c r="X38" s="286"/>
      <c r="Y38" s="158"/>
    </row>
    <row r="39" spans="2:25" ht="17.25" customHeight="1" x14ac:dyDescent="0.3">
      <c r="B39" s="828"/>
      <c r="C39" s="829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855" t="s">
        <v>149</v>
      </c>
      <c r="P39" s="856"/>
      <c r="Q39" s="856"/>
      <c r="R39" s="856"/>
      <c r="S39" s="857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826"/>
      <c r="C40" s="827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858"/>
      <c r="P40" s="859"/>
      <c r="Q40" s="859"/>
      <c r="R40" s="859"/>
      <c r="S40" s="860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828"/>
      <c r="C41" s="829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861"/>
      <c r="P41" s="862"/>
      <c r="Q41" s="862"/>
      <c r="R41" s="862"/>
      <c r="S41" s="863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841"/>
      <c r="C42" s="842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870" t="s">
        <v>665</v>
      </c>
      <c r="P42" s="871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838" t="s">
        <v>151</v>
      </c>
      <c r="C43" s="839"/>
      <c r="D43" s="839"/>
      <c r="E43" s="839"/>
      <c r="F43" s="840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896" t="s">
        <v>668</v>
      </c>
      <c r="P43" s="897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834" t="s">
        <v>466</v>
      </c>
      <c r="P44" s="835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896" t="s">
        <v>468</v>
      </c>
      <c r="P45" s="897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834" t="s">
        <v>469</v>
      </c>
      <c r="P46" s="835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896" t="s">
        <v>601</v>
      </c>
      <c r="P47" s="897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834"/>
      <c r="P48" s="835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898" t="s">
        <v>252</v>
      </c>
      <c r="I49" s="899"/>
      <c r="J49" s="899"/>
      <c r="K49" s="899"/>
      <c r="L49" s="899"/>
      <c r="M49" s="900"/>
      <c r="O49" s="896"/>
      <c r="P49" s="897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901"/>
      <c r="I50" s="902"/>
      <c r="J50" s="902"/>
      <c r="K50" s="902"/>
      <c r="L50" s="902"/>
      <c r="M50" s="903"/>
      <c r="O50" s="834"/>
      <c r="P50" s="835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904"/>
      <c r="I51" s="905"/>
      <c r="J51" s="905"/>
      <c r="K51" s="905"/>
      <c r="L51" s="905"/>
      <c r="M51" s="906"/>
      <c r="O51" s="896"/>
      <c r="P51" s="897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834"/>
      <c r="P52" s="835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6028.74</v>
      </c>
      <c r="J53" s="552">
        <f>IFERROR(TdActualBit("INC",Slidesheet!$D$13:$AQ$320,Slidesheet!$T$2:$Y$5),"")</f>
        <v>90.38</v>
      </c>
      <c r="K53" s="552">
        <f>IFERROR(TdActualBit("AZM",Slidesheet!$D$13:$AQ$320,Slidesheet!$T$2:$Y$5),"")</f>
        <v>357.53</v>
      </c>
      <c r="L53" s="552">
        <f>IFERROR(TdActualBit("NS",Slidesheet!$D$13:$AQ$320,Slidesheet!$T$2:$Y$5),"")</f>
        <v>3051.3536115604907</v>
      </c>
      <c r="M53" s="553">
        <f>IFERROR(TdActualBit("EW",Slidesheet!$D$13:$AQ$320,Slidesheet!$T$2:$Y$5),"")</f>
        <v>145.08543768768999</v>
      </c>
      <c r="O53" s="896"/>
      <c r="P53" s="897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834"/>
      <c r="P54" s="835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24">
        <f>IFERROR(TdEstFinal("MD",Slidesheet!$D$13:$AQ$320,Slidesheet!$T$2:$Y$5,Data!$I$54:$M$54),"")</f>
        <v>14635.022178987727</v>
      </c>
      <c r="J55" s="624">
        <f>IFERROR(TdEstFinal("INC",Slidesheet!$D$13:$AQ$320,Slidesheet!$T$2:$Y$5,Data!$I$54:$M$54),"")</f>
        <v>90.03</v>
      </c>
      <c r="K55" s="624">
        <f>IFERROR(TdEstFinal("AZM",Slidesheet!$D$13:$AQ$320,Slidesheet!$T$2:$Y$5,Data!$I$54:$M$54),"")</f>
        <v>148.08000000000001</v>
      </c>
      <c r="L55" s="624">
        <f>IFERROR(TdEstFinal("NS",Slidesheet!$D$13:$AQ$320,Slidesheet!$T$2:$Y$5,Data!$I$54:$M$54),"")</f>
        <v>-2925.27</v>
      </c>
      <c r="M55" s="625">
        <f>IFERROR(TdEstFinal("EW",Slidesheet!$D$13:$AQ$320,Slidesheet!$T$2:$Y$5,Data!$I$54:$M$54),"")</f>
        <v>2240.1</v>
      </c>
      <c r="O55" s="836"/>
      <c r="P55" s="837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832"/>
      <c r="P56" s="833"/>
      <c r="Q56" s="318"/>
      <c r="R56" s="319"/>
      <c r="S56" s="319"/>
      <c r="V56" s="26"/>
      <c r="W56" s="159"/>
    </row>
    <row r="57" spans="2:23" ht="17.25" customHeight="1" x14ac:dyDescent="0.3">
      <c r="O57" s="832"/>
      <c r="P57" s="833"/>
      <c r="Q57" s="318"/>
      <c r="R57" s="319"/>
      <c r="S57" s="319"/>
      <c r="V57" s="26"/>
      <c r="W57" s="159"/>
    </row>
    <row r="58" spans="2:23" ht="17.25" customHeight="1" x14ac:dyDescent="0.3">
      <c r="O58" s="832"/>
      <c r="P58" s="833"/>
      <c r="Q58" s="318"/>
      <c r="R58" s="319"/>
      <c r="S58" s="319"/>
      <c r="V58" s="26"/>
      <c r="W58" s="159"/>
    </row>
    <row r="59" spans="2:23" ht="17.25" customHeight="1" x14ac:dyDescent="0.3">
      <c r="O59" s="832"/>
      <c r="P59" s="833"/>
      <c r="Q59" s="318"/>
      <c r="R59" s="319"/>
      <c r="S59" s="319"/>
      <c r="V59" s="26"/>
      <c r="W59" s="159"/>
    </row>
    <row r="60" spans="2:23" ht="17.25" customHeight="1" x14ac:dyDescent="0.3">
      <c r="O60" s="832"/>
      <c r="P60" s="833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832"/>
      <c r="P61" s="833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  <mergeCell ref="U28:V30"/>
    <mergeCell ref="O28:S30"/>
    <mergeCell ref="O33:P33"/>
    <mergeCell ref="O34:P34"/>
    <mergeCell ref="Q31:Q32"/>
    <mergeCell ref="R31:R32"/>
    <mergeCell ref="S31:S32"/>
    <mergeCell ref="O31:P32"/>
    <mergeCell ref="O39:S41"/>
    <mergeCell ref="O35:P35"/>
    <mergeCell ref="O36:P36"/>
    <mergeCell ref="O37:P37"/>
    <mergeCell ref="O50:P50"/>
    <mergeCell ref="O38:P38"/>
    <mergeCell ref="O42:P42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B43:F43"/>
    <mergeCell ref="B42:C42"/>
    <mergeCell ref="B41:C41"/>
    <mergeCell ref="B40:C40"/>
    <mergeCell ref="B39:C39"/>
    <mergeCell ref="O59:P59"/>
    <mergeCell ref="O60:P60"/>
    <mergeCell ref="O61:P61"/>
    <mergeCell ref="O54:P54"/>
    <mergeCell ref="O55:P55"/>
    <mergeCell ref="O56:P56"/>
    <mergeCell ref="O57:P57"/>
    <mergeCell ref="O58:P58"/>
    <mergeCell ref="B34:C34"/>
    <mergeCell ref="B35:C35"/>
    <mergeCell ref="B38:C38"/>
    <mergeCell ref="B37:C37"/>
    <mergeCell ref="B36:C36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H24:I24"/>
    <mergeCell ref="D2:F2"/>
    <mergeCell ref="D6:F6"/>
    <mergeCell ref="D12:F12"/>
    <mergeCell ref="D18:F18"/>
  </mergeCells>
  <phoneticPr fontId="29" type="noConversion"/>
  <conditionalFormatting sqref="H24 H23:U23 J24:V24">
    <cfRule type="containsErrors" dxfId="8" priority="6">
      <formula>ISERROR(H23)</formula>
    </cfRule>
  </conditionalFormatting>
  <conditionalFormatting sqref="F32 F23:F30">
    <cfRule type="containsErrors" dxfId="7" priority="7">
      <formula>ISERROR(F23)</formula>
    </cfRule>
  </conditionalFormatting>
  <conditionalFormatting sqref="D29">
    <cfRule type="containsErrors" dxfId="6" priority="4">
      <formula>ISERROR(D29)</formula>
    </cfRule>
  </conditionalFormatting>
  <conditionalFormatting sqref="D27">
    <cfRule type="containsErrors" dxfId="5" priority="2">
      <formula>ISERROR(D27)</formula>
    </cfRule>
  </conditionalFormatting>
  <conditionalFormatting sqref="V23">
    <cfRule type="containsErrors" dxfId="4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tabSelected="1" topLeftCell="V1" zoomScale="205" zoomScaleNormal="205" zoomScaleSheetLayoutView="100" workbookViewId="0">
      <pane ySplit="11" topLeftCell="A12" activePane="bottomLeft" state="frozen"/>
      <selection pane="bottomLeft" activeCell="AD3" sqref="AD3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667"/>
      <c r="C1" s="668"/>
      <c r="D1" s="668"/>
      <c r="E1" s="668"/>
      <c r="F1" s="669"/>
      <c r="G1" s="668"/>
      <c r="H1" s="668"/>
      <c r="I1" s="668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696"/>
      <c r="AA1" s="692"/>
      <c r="AB1" s="693"/>
      <c r="AC1" s="693"/>
    </row>
    <row r="2" spans="2:46" s="181" customFormat="1" ht="15" customHeight="1" thickBot="1" x14ac:dyDescent="0.35">
      <c r="B2" s="640" t="s">
        <v>169</v>
      </c>
      <c r="C2" s="640"/>
      <c r="D2" s="638" t="str">
        <f>Setup!D5</f>
        <v>NWE HZ WILLOWBEND 04-22-68-08 - demo-rig -</v>
      </c>
      <c r="E2" s="639"/>
      <c r="F2" s="639"/>
      <c r="G2" s="639"/>
      <c r="H2" s="639"/>
      <c r="I2" s="639"/>
      <c r="J2" s="647" t="s">
        <v>170</v>
      </c>
      <c r="K2" s="647"/>
      <c r="L2" s="698" t="str">
        <f>IF(Setup!D6="","Paramount Resources Ltd.",Setup!D6)</f>
        <v>Northwind Energy Ltd.</v>
      </c>
      <c r="M2" s="698"/>
      <c r="N2" s="698"/>
      <c r="O2" s="698"/>
      <c r="P2" s="698"/>
      <c r="Q2" s="698"/>
      <c r="R2" s="699" t="s">
        <v>174</v>
      </c>
      <c r="S2" s="700"/>
      <c r="T2" s="609" t="s">
        <v>735</v>
      </c>
      <c r="U2" s="610">
        <v>2435.25</v>
      </c>
      <c r="V2" s="610">
        <v>27.62</v>
      </c>
      <c r="W2" s="610">
        <v>20.18</v>
      </c>
      <c r="X2" s="610">
        <v>2355.31</v>
      </c>
      <c r="Y2" s="611" t="s">
        <v>965</v>
      </c>
      <c r="Z2" s="696"/>
      <c r="AA2" s="693"/>
      <c r="AB2" s="693"/>
      <c r="AC2" s="693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640"/>
      <c r="C3" s="640"/>
      <c r="D3" s="639"/>
      <c r="E3" s="639"/>
      <c r="F3" s="639"/>
      <c r="G3" s="639"/>
      <c r="H3" s="639"/>
      <c r="I3" s="639"/>
      <c r="J3" s="647"/>
      <c r="K3" s="647"/>
      <c r="L3" s="698"/>
      <c r="M3" s="698"/>
      <c r="N3" s="698"/>
      <c r="O3" s="698"/>
      <c r="P3" s="698"/>
      <c r="Q3" s="698"/>
      <c r="R3" s="699"/>
      <c r="S3" s="700"/>
      <c r="T3" s="612" t="s">
        <v>736</v>
      </c>
      <c r="U3" s="613">
        <v>2821.17</v>
      </c>
      <c r="V3" s="613">
        <v>37.35</v>
      </c>
      <c r="W3" s="613">
        <v>148.08000000000001</v>
      </c>
      <c r="X3" s="613">
        <v>2710.4</v>
      </c>
      <c r="Y3" s="614" t="s">
        <v>967</v>
      </c>
      <c r="Z3" s="696"/>
      <c r="AA3" s="693"/>
      <c r="AB3" s="693"/>
      <c r="AC3" s="693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648" t="s">
        <v>171</v>
      </c>
      <c r="C4" s="648"/>
      <c r="D4" s="649" t="str">
        <f>Setup!D4</f>
        <v>99001</v>
      </c>
      <c r="E4" s="650"/>
      <c r="F4" s="645" t="s">
        <v>172</v>
      </c>
      <c r="G4" s="645"/>
      <c r="H4" s="646" t="s">
        <v>436</v>
      </c>
      <c r="I4" s="646"/>
      <c r="J4" s="641" t="s">
        <v>82</v>
      </c>
      <c r="K4" s="642"/>
      <c r="L4" s="684">
        <f>Data!H3</f>
        <v>6</v>
      </c>
      <c r="M4" s="655" t="s">
        <v>173</v>
      </c>
      <c r="N4" s="656"/>
      <c r="O4" s="659" t="str">
        <f>IF(Setup!D29="","",Setup!D29)</f>
        <v>Apex-214</v>
      </c>
      <c r="P4" s="660"/>
      <c r="Q4" s="661"/>
      <c r="R4" s="634">
        <f>IFERROR(VALUE(TRIM(SUBSTITUTE(SUBSTITUTE(Setup!G14," m",""),"m",""))),TRIM(Setup!G14))</f>
        <v>772.25</v>
      </c>
      <c r="S4" s="635"/>
      <c r="T4" s="615" t="s">
        <v>737</v>
      </c>
      <c r="U4" s="616">
        <v>3217.37</v>
      </c>
      <c r="V4" s="617">
        <v>90.03</v>
      </c>
      <c r="W4" s="617">
        <v>148.08000000000001</v>
      </c>
      <c r="X4" s="616">
        <v>2896.4</v>
      </c>
      <c r="Y4" s="614" t="s">
        <v>740</v>
      </c>
      <c r="Z4" s="697"/>
      <c r="AA4" s="693"/>
      <c r="AB4" s="693"/>
      <c r="AC4" s="693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648"/>
      <c r="C5" s="648"/>
      <c r="D5" s="650"/>
      <c r="E5" s="650"/>
      <c r="F5" s="645"/>
      <c r="G5" s="645"/>
      <c r="H5" s="646"/>
      <c r="I5" s="646"/>
      <c r="J5" s="643"/>
      <c r="K5" s="644"/>
      <c r="L5" s="685"/>
      <c r="M5" s="657"/>
      <c r="N5" s="658"/>
      <c r="O5" s="662"/>
      <c r="P5" s="663"/>
      <c r="Q5" s="664"/>
      <c r="R5" s="636"/>
      <c r="S5" s="637"/>
      <c r="T5" s="618" t="s">
        <v>738</v>
      </c>
      <c r="U5" s="619">
        <v>6704.23</v>
      </c>
      <c r="V5" s="620">
        <v>90.03</v>
      </c>
      <c r="W5" s="620">
        <v>148.08000000000001</v>
      </c>
      <c r="X5" s="619">
        <v>2894.4</v>
      </c>
      <c r="Y5" s="621" t="s">
        <v>972</v>
      </c>
      <c r="Z5" s="697"/>
      <c r="AA5" s="693"/>
      <c r="AB5" s="693"/>
      <c r="AC5" s="693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632" t="s">
        <v>175</v>
      </c>
      <c r="C6" s="672" t="s">
        <v>176</v>
      </c>
      <c r="D6" s="674" t="s">
        <v>177</v>
      </c>
      <c r="E6" s="676" t="s">
        <v>178</v>
      </c>
      <c r="F6" s="678" t="s">
        <v>179</v>
      </c>
      <c r="G6" s="678" t="s">
        <v>180</v>
      </c>
      <c r="H6" s="651" t="s">
        <v>181</v>
      </c>
      <c r="I6" s="651" t="s">
        <v>182</v>
      </c>
      <c r="J6" s="665" t="s">
        <v>183</v>
      </c>
      <c r="K6" s="653" t="s">
        <v>184</v>
      </c>
      <c r="L6" s="653" t="s">
        <v>185</v>
      </c>
      <c r="M6" s="653" t="s">
        <v>186</v>
      </c>
      <c r="N6" s="694" t="s">
        <v>187</v>
      </c>
      <c r="O6" s="694"/>
      <c r="P6" s="653" t="s">
        <v>188</v>
      </c>
      <c r="Q6" s="653" t="s">
        <v>189</v>
      </c>
      <c r="R6" s="680" t="s">
        <v>190</v>
      </c>
      <c r="S6" s="680" t="s">
        <v>191</v>
      </c>
      <c r="T6" s="686" t="s">
        <v>192</v>
      </c>
      <c r="U6" s="686" t="s">
        <v>193</v>
      </c>
      <c r="V6" s="687" t="s">
        <v>742</v>
      </c>
      <c r="W6" s="680" t="s">
        <v>741</v>
      </c>
      <c r="X6" s="682" t="s">
        <v>761</v>
      </c>
      <c r="Y6" s="670" t="s">
        <v>194</v>
      </c>
      <c r="Z6" s="697"/>
      <c r="AA6" s="693"/>
      <c r="AB6" s="693"/>
      <c r="AC6" s="693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633"/>
      <c r="C7" s="673"/>
      <c r="D7" s="675"/>
      <c r="E7" s="677"/>
      <c r="F7" s="679"/>
      <c r="G7" s="679"/>
      <c r="H7" s="652"/>
      <c r="I7" s="652"/>
      <c r="J7" s="666"/>
      <c r="K7" s="654"/>
      <c r="L7" s="654"/>
      <c r="M7" s="654"/>
      <c r="N7" s="695"/>
      <c r="O7" s="695"/>
      <c r="P7" s="654"/>
      <c r="Q7" s="654"/>
      <c r="R7" s="681"/>
      <c r="S7" s="681"/>
      <c r="T7" s="681"/>
      <c r="U7" s="681"/>
      <c r="V7" s="688"/>
      <c r="W7" s="681"/>
      <c r="X7" s="683"/>
      <c r="Y7" s="671"/>
      <c r="Z7" s="458"/>
      <c r="AA7" s="693"/>
      <c r="AB7" s="693"/>
      <c r="AC7" s="693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689" t="s">
        <v>701</v>
      </c>
      <c r="AD12" s="690"/>
      <c r="AE12" s="691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 t="str">
        <f>IF(OR(E13="",E13&lt;$U$2),"",ProjTvdAtBit(E13,F13,G13,H13,D13,W13,X13))</f>
        <v/>
      </c>
      <c r="W13" s="344" t="str">
        <f>IF(OR(E13="",E13&lt;$U$2),"",ProjIncAtBit(F13,J13,C13,M13,AJ13,IF(AK13="",0,AK13)))</f>
        <v/>
      </c>
      <c r="X13" s="455" t="str">
        <f>IF(OR(E13="",E13&lt;$U$2),"",ProjAzmAtBit(F13,G13,J13,C13,M13,AJ13,IF(AK13="",0,AK13)))</f>
        <v/>
      </c>
      <c r="Y13" s="461"/>
      <c r="Z13" s="527"/>
      <c r="AA13" s="534" t="s">
        <v>868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 t="str">
        <f>IF(X13="","",X13)</f>
        <v/>
      </c>
      <c r="AO13" s="330" t="str">
        <f>IF(OR(E13="",E13&lt;$U$2),"",ProjActiveTargetMdEx(D13,W13,V13,ProjTargets_MD,ProjTargets_INC,ProjTargets_AZM,ProjTargets_TVD,F13,H13))</f>
        <v/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>IF(OR(E13="",E13&lt;$U$2,AO13=""),"",ProjBurr(D13,W13,X13,Q13,C13,ProjTargets_MD,ProjTargets_INC,ProjTargets_AZM,ProjTargets_TVD,V13))</f>
        <v/>
      </c>
      <c r="AS13" s="207" t="str">
        <f>IF(OR(E13="",E13&lt;$U$2,AO13=""),"",ProjMetersToSlide(D13,W13,X13,Q13,C13,ProjTargets_MD,ProjTargets_INC,ProjTargets_AZM,ProjTargets_TVD,V13))</f>
        <v/>
      </c>
      <c r="AT13" s="207" t="str">
        <f>IF(OR(E13="",E13&lt;$U$2,AO13=""),"",ProjRequiredTf(D13,W13,X13,ProjTargets_MD,ProjTargets_INC,ProjTargets_AZM,ProjTargets_TVD,5,V13))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9">IF(ISBLANK(D14),"",D14-D13)</f>
        <v>28.03</v>
      </c>
      <c r="D14" s="27">
        <v>99.820000000000007</v>
      </c>
      <c r="E14" s="336">
        <f t="shared" ref="E14:E76" si="10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1">IF(ISBLANK(F14),"  ",H14-$R$4)</f>
        <v>-694.43845149959861</v>
      </c>
      <c r="J14" s="338">
        <f t="shared" ref="J14:J76" si="12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3">IF(F14=0," ",SUM(F14-F13)/SUM(E14-E13)*30)</f>
        <v>6.4216910453086057E-2</v>
      </c>
      <c r="L14" s="339">
        <f t="shared" ref="L14:L76" si="14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 t="str">
        <f>IF(OR(E14="",E14&lt;$U$2),"",ProjTvdAtBit(E14,F14,G14,H14,D14,W14,X14))</f>
        <v/>
      </c>
      <c r="W14" s="344" t="str">
        <f>IF(OR(E14="",E14&lt;$U$2),"",ProjIncAtBit(F14,J14,C14,M14,AJ14,IF(AK14="",0,AK14)))</f>
        <v/>
      </c>
      <c r="X14" s="455" t="str">
        <f>IF(OR(E14="",E14&lt;$U$2),"",ProjAzmAtBit(F14,G14,J14,C14,M14,AJ14,IF(AK14="",0,AK14)))</f>
        <v/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 t="str">
        <f t="shared" ref="AN14:AN77" si="15">IF(X14="","",X14)</f>
        <v/>
      </c>
      <c r="AO14" s="330" t="str">
        <f>IF(OR(E14="",E14&lt;$U$2),"",ProjActiveTargetMdEx(D14,W14,V14,ProjTargets_MD,ProjTargets_INC,ProjTargets_AZM,ProjTargets_TVD,F14,H14))</f>
        <v/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>IF(OR(E14="",E14&lt;$U$2,AO14=""),"",ProjBurr(D14,W14,X14,Q14,C14,ProjTargets_MD,ProjTargets_INC,ProjTargets_AZM,ProjTargets_TVD,V14))</f>
        <v/>
      </c>
      <c r="AS14" s="207" t="str">
        <f>IF(OR(E14="",E14&lt;$U$2,AO14=""),"",ProjMetersToSlide(D14,W14,X14,Q14,C14,ProjTargets_MD,ProjTargets_INC,ProjTargets_AZM,ProjTargets_TVD,V14))</f>
        <v/>
      </c>
      <c r="AT14" s="207" t="str">
        <f>IF(OR(E14="",E14&lt;$U$2,AO14=""),"",ProjRequiredTf(D14,W14,X14,ProjTargets_MD,ProjTargets_INC,ProjTargets_AZM,ProjTargets_TVD,5,V14))</f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9"/>
        <v>27.990000000000009</v>
      </c>
      <c r="D15" s="27">
        <v>127.81000000000002</v>
      </c>
      <c r="E15" s="336">
        <f t="shared" si="10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1"/>
        <v>-666.45490092734804</v>
      </c>
      <c r="J15" s="338">
        <f t="shared" si="12"/>
        <v>6.3392437292266166E-2</v>
      </c>
      <c r="K15" s="339">
        <f t="shared" si="13"/>
        <v>4.2872454448017169E-2</v>
      </c>
      <c r="L15" s="339">
        <f t="shared" si="14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 t="str">
        <f>IF(OR(E15="",E15&lt;$U$2),"",ProjTvdAtBit(E15,F15,G15,H15,D15,W15,X15))</f>
        <v/>
      </c>
      <c r="W15" s="344" t="str">
        <f>IF(OR(E15="",E15&lt;$U$2),"",ProjIncAtBit(F15,J15,C15,M15,AJ15,IF(AK15="",0,AK15)))</f>
        <v/>
      </c>
      <c r="X15" s="455" t="str">
        <f>IF(OR(E15="",E15&lt;$U$2),"",ProjAzmAtBit(F15,G15,J15,C15,M15,AJ15,IF(AK15="",0,AK15)))</f>
        <v/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6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 t="str">
        <f t="shared" si="15"/>
        <v/>
      </c>
      <c r="AO15" s="330" t="str">
        <f>IF(OR(E15="",E15&lt;$U$2),"",ProjActiveTargetMdEx(D15,W15,V15,ProjTargets_MD,ProjTargets_INC,ProjTargets_AZM,ProjTargets_TVD,F15,H15))</f>
        <v/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>IF(OR(E15="",E15&lt;$U$2,AO15=""),"",ProjBurr(D15,W15,X15,Q15,C15,ProjTargets_MD,ProjTargets_INC,ProjTargets_AZM,ProjTargets_TVD,V15))</f>
        <v/>
      </c>
      <c r="AS15" s="207" t="str">
        <f>IF(OR(E15="",E15&lt;$U$2,AO15=""),"",ProjMetersToSlide(D15,W15,X15,Q15,C15,ProjTargets_MD,ProjTargets_INC,ProjTargets_AZM,ProjTargets_TVD,V15))</f>
        <v/>
      </c>
      <c r="AT15" s="207" t="str">
        <f>IF(OR(E15="",E15&lt;$U$2,AO15=""),"",ProjRequiredTf(D15,W15,X15,ProjTargets_MD,ProjTargets_INC,ProjTargets_AZM,ProjTargets_TVD,5,V15))</f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9"/>
        <v>28.100000000000009</v>
      </c>
      <c r="D16" s="27">
        <v>155.91000000000003</v>
      </c>
      <c r="E16" s="336">
        <f t="shared" si="10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1"/>
        <v>-638.36207807875167</v>
      </c>
      <c r="J16" s="338">
        <f t="shared" si="12"/>
        <v>0.10634509011407781</v>
      </c>
      <c r="K16" s="339">
        <f t="shared" si="13"/>
        <v>9.6085409252669146E-2</v>
      </c>
      <c r="L16" s="339">
        <f t="shared" si="14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 t="str">
        <f>IF(OR(E16="",E16&lt;$U$2),"",ProjTvdAtBit(E16,F16,G16,H16,D16,W16,X16))</f>
        <v/>
      </c>
      <c r="W16" s="344" t="str">
        <f>IF(OR(E16="",E16&lt;$U$2),"",ProjIncAtBit(F16,J16,C16,M16,AJ16,IF(AK16="",0,AK16)))</f>
        <v/>
      </c>
      <c r="X16" s="455" t="str">
        <f>IF(OR(E16="",E16&lt;$U$2),"",ProjAzmAtBit(F16,G16,J16,C16,M16,AJ16,IF(AK16="",0,AK16)))</f>
        <v/>
      </c>
      <c r="Y16" s="461"/>
      <c r="Z16" s="206"/>
      <c r="AA16" s="512" t="str">
        <f t="shared" ref="AA16:AA79" si="17">IFERROR(IF(D16="","",IF(COUNT($AC$14:$AC$33)=0,"",IF(D16&lt;_xlfn.AGGREGATE(5,6,$AC$14:$AC$33),"",INDEX($AE$15:$AE$33,MATCH(D16,$AC$14:$AC$33,1))))),"")</f>
        <v/>
      </c>
      <c r="AB16" s="520" t="str">
        <f t="shared" ref="AB16:AB79" si="18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6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 t="str">
        <f t="shared" si="15"/>
        <v/>
      </c>
      <c r="AO16" s="330" t="str">
        <f>IF(OR(E16="",E16&lt;$U$2),"",ProjActiveTargetMdEx(D16,W16,V16,ProjTargets_MD,ProjTargets_INC,ProjTargets_AZM,ProjTargets_TVD,F16,H16))</f>
        <v/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>IF(OR(E16="",E16&lt;$U$2,AO16=""),"",ProjBurr(D16,W16,X16,Q16,C16,ProjTargets_MD,ProjTargets_INC,ProjTargets_AZM,ProjTargets_TVD,V16))</f>
        <v/>
      </c>
      <c r="AS16" s="207" t="str">
        <f>IF(OR(E16="",E16&lt;$U$2,AO16=""),"",ProjMetersToSlide(D16,W16,X16,Q16,C16,ProjTargets_MD,ProjTargets_INC,ProjTargets_AZM,ProjTargets_TVD,V16))</f>
        <v/>
      </c>
      <c r="AT16" s="207" t="str">
        <f>IF(OR(E16="",E16&lt;$U$2,AO16=""),"",ProjRequiredTf(D16,W16,X16,ProjTargets_MD,ProjTargets_INC,ProjTargets_AZM,ProjTargets_TVD,5,V16))</f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9"/>
        <v>28.090000000000003</v>
      </c>
      <c r="D17" s="27">
        <v>184.00000000000003</v>
      </c>
      <c r="E17" s="336">
        <f t="shared" si="10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1"/>
        <v>-610.275279187622</v>
      </c>
      <c r="J17" s="338">
        <f t="shared" si="12"/>
        <v>1.0331390954907544</v>
      </c>
      <c r="K17" s="339">
        <f t="shared" si="13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 t="str">
        <f>IF(OR(E17="",E17&lt;$U$2),"",ProjTvdAtBit(E17,F17,G17,H17,D17,W17,X17))</f>
        <v/>
      </c>
      <c r="W17" s="344" t="str">
        <f>IF(OR(E17="",E17&lt;$U$2),"",ProjIncAtBit(F17,J17,C17,M17,AJ17,IF(AK17="",0,AK17)))</f>
        <v/>
      </c>
      <c r="X17" s="455" t="str">
        <f>IF(OR(E17="",E17&lt;$U$2),"",ProjAzmAtBit(F17,G17,J17,C17,M17,AJ17,IF(AK17="",0,AK17)))</f>
        <v/>
      </c>
      <c r="Y17" s="461"/>
      <c r="Z17" s="206"/>
      <c r="AA17" s="512" t="str">
        <f t="shared" si="17"/>
        <v/>
      </c>
      <c r="AB17" s="520" t="str">
        <f t="shared" si="18"/>
        <v/>
      </c>
      <c r="AC17" s="524">
        <v>3900</v>
      </c>
      <c r="AD17" s="514">
        <v>3077.5</v>
      </c>
      <c r="AE17" s="537">
        <f t="shared" si="16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 t="str">
        <f t="shared" si="15"/>
        <v/>
      </c>
      <c r="AO17" s="330" t="str">
        <f>IF(OR(E17="",E17&lt;$U$2),"",ProjActiveTargetMdEx(D17,W17,V17,ProjTargets_MD,ProjTargets_INC,ProjTargets_AZM,ProjTargets_TVD,F17,H17))</f>
        <v/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>IF(OR(E17="",E17&lt;$U$2,AO17=""),"",ProjBurr(D17,W17,X17,Q17,C17,ProjTargets_MD,ProjTargets_INC,ProjTargets_AZM,ProjTargets_TVD,V17))</f>
        <v/>
      </c>
      <c r="AS17" s="207" t="str">
        <f>IF(OR(E17="",E17&lt;$U$2,AO17=""),"",ProjMetersToSlide(D17,W17,X17,Q17,C17,ProjTargets_MD,ProjTargets_INC,ProjTargets_AZM,ProjTargets_TVD,V17))</f>
        <v/>
      </c>
      <c r="AT17" s="207" t="str">
        <f>IF(OR(E17="",E17&lt;$U$2,AO17=""),"",ProjRequiredTf(D17,W17,X17,ProjTargets_MD,ProjTargets_INC,ProjTargets_AZM,ProjTargets_TVD,5,V17))</f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9"/>
        <v>28.090000000000003</v>
      </c>
      <c r="D18" s="27">
        <v>212.09000000000003</v>
      </c>
      <c r="E18" s="336">
        <f t="shared" si="10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1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4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 t="str">
        <f>IF(OR(E18="",E18&lt;$U$2),"",ProjTvdAtBit(E18,F18,G18,H18,D18,W18,X18))</f>
        <v/>
      </c>
      <c r="W18" s="344" t="str">
        <f>IF(OR(E18="",E18&lt;$U$2),"",ProjIncAtBit(F18,J18,C18,M18,AJ18,IF(AK18="",0,AK18)))</f>
        <v/>
      </c>
      <c r="X18" s="455" t="str">
        <f>IF(OR(E18="",E18&lt;$U$2),"",ProjAzmAtBit(F18,G18,J18,C18,M18,AJ18,IF(AK18="",0,AK18)))</f>
        <v/>
      </c>
      <c r="Y18" s="461"/>
      <c r="Z18" s="206"/>
      <c r="AA18" s="512" t="str">
        <f t="shared" si="17"/>
        <v/>
      </c>
      <c r="AB18" s="520" t="str">
        <f t="shared" si="18"/>
        <v/>
      </c>
      <c r="AC18" s="524">
        <v>4100</v>
      </c>
      <c r="AD18" s="514">
        <v>3076</v>
      </c>
      <c r="AE18" s="537">
        <f t="shared" si="16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 t="str">
        <f t="shared" si="15"/>
        <v/>
      </c>
      <c r="AO18" s="330" t="str">
        <f>IF(OR(E18="",E18&lt;$U$2),"",ProjActiveTargetMdEx(D18,W18,V18,ProjTargets_MD,ProjTargets_INC,ProjTargets_AZM,ProjTargets_TVD,F18,H18))</f>
        <v/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>IF(OR(E18="",E18&lt;$U$2,AO18=""),"",ProjBurr(D18,W18,X18,Q18,C18,ProjTargets_MD,ProjTargets_INC,ProjTargets_AZM,ProjTargets_TVD,V18))</f>
        <v/>
      </c>
      <c r="AS18" s="207" t="str">
        <f>IF(OR(E18="",E18&lt;$U$2,AO18=""),"",ProjMetersToSlide(D18,W18,X18,Q18,C18,ProjTargets_MD,ProjTargets_INC,ProjTargets_AZM,ProjTargets_TVD,V18))</f>
        <v/>
      </c>
      <c r="AT18" s="207" t="str">
        <f>IF(OR(E18="",E18&lt;$U$2,AO18=""),"",ProjRequiredTf(D18,W18,X18,ProjTargets_MD,ProjTargets_INC,ProjTargets_AZM,ProjTargets_TVD,5,V18))</f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9"/>
        <v>28.060000000000002</v>
      </c>
      <c r="D19" s="27">
        <v>240.15000000000003</v>
      </c>
      <c r="E19" s="336">
        <f t="shared" si="10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1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4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 t="str">
        <f>IF(OR(E19="",E19&lt;$U$2),"",ProjTvdAtBit(E19,F19,G19,H19,D19,W19,X19))</f>
        <v/>
      </c>
      <c r="W19" s="344" t="str">
        <f>IF(OR(E19="",E19&lt;$U$2),"",ProjIncAtBit(F19,J19,C19,M19,AJ19,IF(AK19="",0,AK19)))</f>
        <v/>
      </c>
      <c r="X19" s="455" t="str">
        <f>IF(OR(E19="",E19&lt;$U$2),"",ProjAzmAtBit(F19,G19,J19,C19,M19,AJ19,IF(AK19="",0,AK19)))</f>
        <v/>
      </c>
      <c r="Y19" s="461"/>
      <c r="Z19" s="206"/>
      <c r="AA19" s="512" t="str">
        <f t="shared" si="17"/>
        <v/>
      </c>
      <c r="AB19" s="520" t="str">
        <f t="shared" si="18"/>
        <v/>
      </c>
      <c r="AC19" s="524">
        <v>4300</v>
      </c>
      <c r="AD19" s="514">
        <v>3074.5</v>
      </c>
      <c r="AE19" s="537">
        <f t="shared" si="16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 t="str">
        <f t="shared" si="15"/>
        <v/>
      </c>
      <c r="AO19" s="330" t="str">
        <f>IF(OR(E19="",E19&lt;$U$2),"",ProjActiveTargetMdEx(D19,W19,V19,ProjTargets_MD,ProjTargets_INC,ProjTargets_AZM,ProjTargets_TVD,F19,H19))</f>
        <v/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>IF(OR(E19="",E19&lt;$U$2,AO19=""),"",ProjBurr(D19,W19,X19,Q19,C19,ProjTargets_MD,ProjTargets_INC,ProjTargets_AZM,ProjTargets_TVD,V19))</f>
        <v/>
      </c>
      <c r="AS19" s="207" t="str">
        <f>IF(OR(E19="",E19&lt;$U$2,AO19=""),"",ProjMetersToSlide(D19,W19,X19,Q19,C19,ProjTargets_MD,ProjTargets_INC,ProjTargets_AZM,ProjTargets_TVD,V19))</f>
        <v/>
      </c>
      <c r="AT19" s="207" t="str">
        <f>IF(OR(E19="",E19&lt;$U$2,AO19=""),"",ProjRequiredTf(D19,W19,X19,ProjTargets_MD,ProjTargets_INC,ProjTargets_AZM,ProjTargets_TVD,5,V19))</f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9"/>
        <v>28.04000000000002</v>
      </c>
      <c r="D20" s="27">
        <v>268.19000000000005</v>
      </c>
      <c r="E20" s="336">
        <f t="shared" si="10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1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4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 t="str">
        <f>IF(OR(E20="",E20&lt;$U$2),"",ProjTvdAtBit(E20,F20,G20,H20,D20,W20,X20))</f>
        <v/>
      </c>
      <c r="W20" s="344" t="str">
        <f>IF(OR(E20="",E20&lt;$U$2),"",ProjIncAtBit(F20,J20,C20,M20,AJ20,IF(AK20="",0,AK20)))</f>
        <v/>
      </c>
      <c r="X20" s="455" t="str">
        <f>IF(OR(E20="",E20&lt;$U$2),"",ProjAzmAtBit(F20,G20,J20,C20,M20,AJ20,IF(AK20="",0,AK20)))</f>
        <v/>
      </c>
      <c r="Y20" s="461"/>
      <c r="Z20" s="206"/>
      <c r="AA20" s="512" t="str">
        <f t="shared" si="17"/>
        <v/>
      </c>
      <c r="AB20" s="520" t="str">
        <f t="shared" si="18"/>
        <v/>
      </c>
      <c r="AC20" s="524">
        <v>4500</v>
      </c>
      <c r="AD20" s="514">
        <v>3072.5</v>
      </c>
      <c r="AE20" s="537">
        <f t="shared" si="16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 t="str">
        <f t="shared" si="15"/>
        <v/>
      </c>
      <c r="AO20" s="330" t="str">
        <f>IF(OR(E20="",E20&lt;$U$2),"",ProjActiveTargetMdEx(D20,W20,V20,ProjTargets_MD,ProjTargets_INC,ProjTargets_AZM,ProjTargets_TVD,F20,H20))</f>
        <v/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>IF(OR(E20="",E20&lt;$U$2,AO20=""),"",ProjBurr(D20,W20,X20,Q20,C20,ProjTargets_MD,ProjTargets_INC,ProjTargets_AZM,ProjTargets_TVD,V20))</f>
        <v/>
      </c>
      <c r="AS20" s="207" t="str">
        <f>IF(OR(E20="",E20&lt;$U$2,AO20=""),"",ProjMetersToSlide(D20,W20,X20,Q20,C20,ProjTargets_MD,ProjTargets_INC,ProjTargets_AZM,ProjTargets_TVD,V20))</f>
        <v/>
      </c>
      <c r="AT20" s="207" t="str">
        <f>IF(OR(E20="",E20&lt;$U$2,AO20=""),"",ProjRequiredTf(D20,W20,X20,ProjTargets_MD,ProjTargets_INC,ProjTargets_AZM,ProjTargets_TVD,5,V20))</f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9"/>
        <v>28.110000000000014</v>
      </c>
      <c r="D21" s="27">
        <v>296.30000000000007</v>
      </c>
      <c r="E21" s="336">
        <f t="shared" si="10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1"/>
        <v>-498.00591267260813</v>
      </c>
      <c r="J21" s="338">
        <f t="shared" si="12"/>
        <v>0.99256062104229115</v>
      </c>
      <c r="K21" s="339">
        <f t="shared" si="13"/>
        <v>-0.99252934898612555</v>
      </c>
      <c r="L21" s="339">
        <f t="shared" si="14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 t="str">
        <f>IF(OR(E21="",E21&lt;$U$2),"",ProjTvdAtBit(E21,F21,G21,H21,D21,W21,X21))</f>
        <v/>
      </c>
      <c r="W21" s="344" t="str">
        <f>IF(OR(E21="",E21&lt;$U$2),"",ProjIncAtBit(F21,J21,C21,M21,AJ21,IF(AK21="",0,AK21)))</f>
        <v/>
      </c>
      <c r="X21" s="455" t="str">
        <f>IF(OR(E21="",E21&lt;$U$2),"",ProjAzmAtBit(F21,G21,J21,C21,M21,AJ21,IF(AK21="",0,AK21)))</f>
        <v/>
      </c>
      <c r="Y21" s="461"/>
      <c r="Z21" s="206"/>
      <c r="AA21" s="512" t="str">
        <f t="shared" si="17"/>
        <v/>
      </c>
      <c r="AB21" s="520" t="str">
        <f t="shared" si="18"/>
        <v/>
      </c>
      <c r="AC21" s="524">
        <v>4700</v>
      </c>
      <c r="AD21" s="514">
        <v>3071</v>
      </c>
      <c r="AE21" s="537">
        <f t="shared" si="16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 t="str">
        <f t="shared" si="15"/>
        <v/>
      </c>
      <c r="AO21" s="330" t="str">
        <f>IF(OR(E21="",E21&lt;$U$2),"",ProjActiveTargetMdEx(D21,W21,V21,ProjTargets_MD,ProjTargets_INC,ProjTargets_AZM,ProjTargets_TVD,F21,H21))</f>
        <v/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>IF(OR(E21="",E21&lt;$U$2,AO21=""),"",ProjBurr(D21,W21,X21,Q21,C21,ProjTargets_MD,ProjTargets_INC,ProjTargets_AZM,ProjTargets_TVD,V21))</f>
        <v/>
      </c>
      <c r="AS21" s="207" t="str">
        <f>IF(OR(E21="",E21&lt;$U$2,AO21=""),"",ProjMetersToSlide(D21,W21,X21,Q21,C21,ProjTargets_MD,ProjTargets_INC,ProjTargets_AZM,ProjTargets_TVD,V21))</f>
        <v/>
      </c>
      <c r="AT21" s="207" t="str">
        <f>IF(OR(E21="",E21&lt;$U$2,AO21=""),"",ProjRequiredTf(D21,W21,X21,ProjTargets_MD,ProjTargets_INC,ProjTargets_AZM,ProjTargets_TVD,5,V21))</f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9"/>
        <v>28.080000000000041</v>
      </c>
      <c r="D22" s="27">
        <v>324.38000000000011</v>
      </c>
      <c r="E22" s="336">
        <f t="shared" si="10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1"/>
        <v>-469.92763717915807</v>
      </c>
      <c r="J22" s="338">
        <f t="shared" si="12"/>
        <v>0.46102779663788185</v>
      </c>
      <c r="K22" s="339">
        <f t="shared" si="13"/>
        <v>-0.41666666666666685</v>
      </c>
      <c r="L22" s="339">
        <f t="shared" si="14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 t="str">
        <f>IF(OR(E22="",E22&lt;$U$2),"",ProjTvdAtBit(E22,F22,G22,H22,D22,W22,X22))</f>
        <v/>
      </c>
      <c r="W22" s="344" t="str">
        <f>IF(OR(E22="",E22&lt;$U$2),"",ProjIncAtBit(F22,J22,C22,M22,AJ22,IF(AK22="",0,AK22)))</f>
        <v/>
      </c>
      <c r="X22" s="455" t="str">
        <f>IF(OR(E22="",E22&lt;$U$2),"",ProjAzmAtBit(F22,G22,J22,C22,M22,AJ22,IF(AK22="",0,AK22)))</f>
        <v/>
      </c>
      <c r="Y22" s="461"/>
      <c r="Z22" s="206"/>
      <c r="AA22" s="512" t="str">
        <f t="shared" si="17"/>
        <v/>
      </c>
      <c r="AB22" s="520" t="str">
        <f t="shared" si="18"/>
        <v/>
      </c>
      <c r="AC22" s="524">
        <v>4900</v>
      </c>
      <c r="AD22" s="514">
        <v>3068.5</v>
      </c>
      <c r="AE22" s="537">
        <f t="shared" si="16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 t="str">
        <f t="shared" si="15"/>
        <v/>
      </c>
      <c r="AO22" s="330" t="str">
        <f>IF(OR(E22="",E22&lt;$U$2),"",ProjActiveTargetMdEx(D22,W22,V22,ProjTargets_MD,ProjTargets_INC,ProjTargets_AZM,ProjTargets_TVD,F22,H22))</f>
        <v/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>IF(OR(E22="",E22&lt;$U$2,AO22=""),"",ProjBurr(D22,W22,X22,Q22,C22,ProjTargets_MD,ProjTargets_INC,ProjTargets_AZM,ProjTargets_TVD,V22))</f>
        <v/>
      </c>
      <c r="AS22" s="207" t="str">
        <f>IF(OR(E22="",E22&lt;$U$2,AO22=""),"",ProjMetersToSlide(D22,W22,X22,Q22,C22,ProjTargets_MD,ProjTargets_INC,ProjTargets_AZM,ProjTargets_TVD,V22))</f>
        <v/>
      </c>
      <c r="AT22" s="207" t="str">
        <f>IF(OR(E22="",E22&lt;$U$2,AO22=""),"",ProjRequiredTf(D22,W22,X22,ProjTargets_MD,ProjTargets_INC,ProjTargets_AZM,ProjTargets_TVD,5,V22))</f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9"/>
        <v>28.039999999999964</v>
      </c>
      <c r="D23" s="27">
        <v>352.42000000000007</v>
      </c>
      <c r="E23" s="336">
        <f t="shared" si="10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1"/>
        <v>-441.88885956175261</v>
      </c>
      <c r="J23" s="338">
        <f t="shared" si="12"/>
        <v>0.21246973166258207</v>
      </c>
      <c r="K23" s="339">
        <f t="shared" si="13"/>
        <v>0.20328102710413679</v>
      </c>
      <c r="L23" s="339">
        <f t="shared" si="14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 t="str">
        <f>IF(OR(E23="",E23&lt;$U$2),"",ProjTvdAtBit(E23,F23,G23,H23,D23,W23,X23))</f>
        <v/>
      </c>
      <c r="W23" s="344" t="str">
        <f>IF(OR(E23="",E23&lt;$U$2),"",ProjIncAtBit(F23,J23,C23,M23,AJ23,IF(AK23="",0,AK23)))</f>
        <v/>
      </c>
      <c r="X23" s="455" t="str">
        <f>IF(OR(E23="",E23&lt;$U$2),"",ProjAzmAtBit(F23,G23,J23,C23,M23,AJ23,IF(AK23="",0,AK23)))</f>
        <v/>
      </c>
      <c r="Y23" s="461"/>
      <c r="Z23" s="206"/>
      <c r="AA23" s="512" t="str">
        <f t="shared" si="17"/>
        <v/>
      </c>
      <c r="AB23" s="520" t="str">
        <f t="shared" si="18"/>
        <v/>
      </c>
      <c r="AC23" s="524">
        <v>5100</v>
      </c>
      <c r="AD23" s="514">
        <v>3067</v>
      </c>
      <c r="AE23" s="537">
        <f t="shared" si="16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 t="str">
        <f t="shared" si="15"/>
        <v/>
      </c>
      <c r="AO23" s="330" t="str">
        <f>IF(OR(E23="",E23&lt;$U$2),"",ProjActiveTargetMdEx(D23,W23,V23,ProjTargets_MD,ProjTargets_INC,ProjTargets_AZM,ProjTargets_TVD,F23,H23))</f>
        <v/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>IF(OR(E23="",E23&lt;$U$2,AO23=""),"",ProjBurr(D23,W23,X23,Q23,C23,ProjTargets_MD,ProjTargets_INC,ProjTargets_AZM,ProjTargets_TVD,V23))</f>
        <v/>
      </c>
      <c r="AS23" s="207" t="str">
        <f>IF(OR(E23="",E23&lt;$U$2,AO23=""),"",ProjMetersToSlide(D23,W23,X23,Q23,C23,ProjTargets_MD,ProjTargets_INC,ProjTargets_AZM,ProjTargets_TVD,V23))</f>
        <v/>
      </c>
      <c r="AT23" s="207" t="str">
        <f>IF(OR(E23="",E23&lt;$U$2,AO23=""),"",ProjRequiredTf(D23,W23,X23,ProjTargets_MD,ProjTargets_INC,ProjTargets_AZM,ProjTargets_TVD,5,V23))</f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9"/>
        <v>28.060000000000002</v>
      </c>
      <c r="D24" s="27">
        <v>380.48000000000008</v>
      </c>
      <c r="E24" s="336">
        <f t="shared" si="10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1"/>
        <v>-413.83077804081012</v>
      </c>
      <c r="J24" s="338">
        <f t="shared" si="12"/>
        <v>8.678938865364548E-2</v>
      </c>
      <c r="K24" s="339">
        <f t="shared" si="13"/>
        <v>8.5531004989308573E-2</v>
      </c>
      <c r="L24" s="339">
        <f t="shared" si="14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 t="str">
        <f>IF(OR(E24="",E24&lt;$U$2),"",ProjTvdAtBit(E24,F24,G24,H24,D24,W24,X24))</f>
        <v/>
      </c>
      <c r="W24" s="344" t="str">
        <f>IF(OR(E24="",E24&lt;$U$2),"",ProjIncAtBit(F24,J24,C24,M24,AJ24,IF(AK24="",0,AK24)))</f>
        <v/>
      </c>
      <c r="X24" s="455" t="str">
        <f>IF(OR(E24="",E24&lt;$U$2),"",ProjAzmAtBit(F24,G24,J24,C24,M24,AJ24,IF(AK24="",0,AK24)))</f>
        <v/>
      </c>
      <c r="Y24" s="461"/>
      <c r="Z24" s="206"/>
      <c r="AA24" s="512" t="str">
        <f t="shared" si="17"/>
        <v/>
      </c>
      <c r="AB24" s="520" t="str">
        <f t="shared" si="18"/>
        <v/>
      </c>
      <c r="AC24" s="524">
        <v>5300</v>
      </c>
      <c r="AD24" s="514">
        <v>3069.5</v>
      </c>
      <c r="AE24" s="537">
        <f t="shared" si="16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 t="str">
        <f t="shared" si="15"/>
        <v/>
      </c>
      <c r="AO24" s="330" t="str">
        <f>IF(OR(E24="",E24&lt;$U$2),"",ProjActiveTargetMdEx(D24,W24,V24,ProjTargets_MD,ProjTargets_INC,ProjTargets_AZM,ProjTargets_TVD,F24,H24))</f>
        <v/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>IF(OR(E24="",E24&lt;$U$2,AO24=""),"",ProjBurr(D24,W24,X24,Q24,C24,ProjTargets_MD,ProjTargets_INC,ProjTargets_AZM,ProjTargets_TVD,V24))</f>
        <v/>
      </c>
      <c r="AS24" s="207" t="str">
        <f>IF(OR(E24="",E24&lt;$U$2,AO24=""),"",ProjMetersToSlide(D24,W24,X24,Q24,C24,ProjTargets_MD,ProjTargets_INC,ProjTargets_AZM,ProjTargets_TVD,V24))</f>
        <v/>
      </c>
      <c r="AT24" s="207" t="str">
        <f>IF(OR(E24="",E24&lt;$U$2,AO24=""),"",ProjRequiredTf(D24,W24,X24,ProjTargets_MD,ProjTargets_INC,ProjTargets_AZM,ProjTargets_TVD,5,V24))</f>
        <v/>
      </c>
    </row>
    <row r="25" spans="2:46" s="209" customFormat="1" ht="15" customHeight="1" x14ac:dyDescent="0.3">
      <c r="B25" s="208">
        <f t="shared" si="2"/>
        <v>22</v>
      </c>
      <c r="C25" s="335">
        <f t="shared" si="9"/>
        <v>28.03000000000003</v>
      </c>
      <c r="D25" s="27">
        <v>408.5100000000001</v>
      </c>
      <c r="E25" s="336">
        <f t="shared" si="10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1"/>
        <v>-385.80281058862033</v>
      </c>
      <c r="J25" s="338">
        <f t="shared" si="12"/>
        <v>6.828420463252112E-2</v>
      </c>
      <c r="K25" s="339">
        <f t="shared" si="13"/>
        <v>-4.2811273635390612E-2</v>
      </c>
      <c r="L25" s="339">
        <f t="shared" si="14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 t="str">
        <f>IF(OR(E25="",E25&lt;$U$2),"",ProjTvdAtBit(E25,F25,G25,H25,D25,W25,X25))</f>
        <v/>
      </c>
      <c r="W25" s="344" t="str">
        <f>IF(OR(E25="",E25&lt;$U$2),"",ProjIncAtBit(F25,J25,C25,M25,AJ25,IF(AK25="",0,AK25)))</f>
        <v/>
      </c>
      <c r="X25" s="455" t="str">
        <f>IF(OR(E25="",E25&lt;$U$2),"",ProjAzmAtBit(F25,G25,J25,C25,M25,AJ25,IF(AK25="",0,AK25)))</f>
        <v/>
      </c>
      <c r="Y25" s="461"/>
      <c r="Z25" s="206"/>
      <c r="AA25" s="512" t="str">
        <f t="shared" si="17"/>
        <v/>
      </c>
      <c r="AB25" s="520" t="str">
        <f t="shared" si="18"/>
        <v/>
      </c>
      <c r="AC25" s="524">
        <v>5500</v>
      </c>
      <c r="AD25" s="514">
        <v>3069</v>
      </c>
      <c r="AE25" s="537">
        <f t="shared" si="16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 t="str">
        <f t="shared" si="15"/>
        <v/>
      </c>
      <c r="AO25" s="330" t="str">
        <f>IF(OR(E25="",E25&lt;$U$2),"",ProjActiveTargetMdEx(D25,W25,V25,ProjTargets_MD,ProjTargets_INC,ProjTargets_AZM,ProjTargets_TVD,F25,H25))</f>
        <v/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>IF(OR(E25="",E25&lt;$U$2,AO25=""),"",ProjBurr(D25,W25,X25,Q25,C25,ProjTargets_MD,ProjTargets_INC,ProjTargets_AZM,ProjTargets_TVD,V25))</f>
        <v/>
      </c>
      <c r="AS25" s="207" t="str">
        <f>IF(OR(E25="",E25&lt;$U$2,AO25=""),"",ProjMetersToSlide(D25,W25,X25,Q25,C25,ProjTargets_MD,ProjTargets_INC,ProjTargets_AZM,ProjTargets_TVD,V25))</f>
        <v/>
      </c>
      <c r="AT25" s="207" t="str">
        <f>IF(OR(E25="",E25&lt;$U$2,AO25=""),"",ProjRequiredTf(D25,W25,X25,ProjTargets_MD,ProjTargets_INC,ProjTargets_AZM,ProjTargets_TVD,5,V25))</f>
        <v/>
      </c>
    </row>
    <row r="26" spans="2:46" s="209" customFormat="1" ht="15" customHeight="1" x14ac:dyDescent="0.3">
      <c r="B26" s="208">
        <f t="shared" si="2"/>
        <v>22</v>
      </c>
      <c r="C26" s="335">
        <f t="shared" si="9"/>
        <v>28.03000000000003</v>
      </c>
      <c r="D26" s="27">
        <v>436.54000000000013</v>
      </c>
      <c r="E26" s="336">
        <f t="shared" si="10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1"/>
        <v>-357.77481378629454</v>
      </c>
      <c r="J26" s="338">
        <f t="shared" si="12"/>
        <v>3.3661286872345007E-2</v>
      </c>
      <c r="K26" s="339">
        <f t="shared" si="13"/>
        <v>3.2108455226542862E-2</v>
      </c>
      <c r="L26" s="339">
        <f t="shared" si="14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 t="str">
        <f>IF(OR(E26="",E26&lt;$U$2),"",ProjTvdAtBit(E26,F26,G26,H26,D26,W26,X26))</f>
        <v/>
      </c>
      <c r="W26" s="344" t="str">
        <f>IF(OR(E26="",E26&lt;$U$2),"",ProjIncAtBit(F26,J26,C26,M26,AJ26,IF(AK26="",0,AK26)))</f>
        <v/>
      </c>
      <c r="X26" s="455" t="str">
        <f>IF(OR(E26="",E26&lt;$U$2),"",ProjAzmAtBit(F26,G26,J26,C26,M26,AJ26,IF(AK26="",0,AK26)))</f>
        <v/>
      </c>
      <c r="Y26" s="461"/>
      <c r="Z26" s="206"/>
      <c r="AA26" s="512" t="str">
        <f t="shared" si="17"/>
        <v/>
      </c>
      <c r="AB26" s="520" t="str">
        <f t="shared" si="18"/>
        <v/>
      </c>
      <c r="AC26" s="524">
        <v>5700</v>
      </c>
      <c r="AD26" s="514">
        <v>3070.5</v>
      </c>
      <c r="AE26" s="537">
        <f t="shared" si="16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 t="str">
        <f t="shared" si="15"/>
        <v/>
      </c>
      <c r="AO26" s="330" t="str">
        <f>IF(OR(E26="",E26&lt;$U$2),"",ProjActiveTargetMdEx(D26,W26,V26,ProjTargets_MD,ProjTargets_INC,ProjTargets_AZM,ProjTargets_TVD,F26,H26))</f>
        <v/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>IF(OR(E26="",E26&lt;$U$2,AO26=""),"",ProjBurr(D26,W26,X26,Q26,C26,ProjTargets_MD,ProjTargets_INC,ProjTargets_AZM,ProjTargets_TVD,V26))</f>
        <v/>
      </c>
      <c r="AS26" s="207" t="str">
        <f>IF(OR(E26="",E26&lt;$U$2,AO26=""),"",ProjMetersToSlide(D26,W26,X26,Q26,C26,ProjTargets_MD,ProjTargets_INC,ProjTargets_AZM,ProjTargets_TVD,V26))</f>
        <v/>
      </c>
      <c r="AT26" s="207" t="str">
        <f>IF(OR(E26="",E26&lt;$U$2,AO26=""),"",ProjRequiredTf(D26,W26,X26,ProjTargets_MD,ProjTargets_INC,ProjTargets_AZM,ProjTargets_TVD,5,V26))</f>
        <v/>
      </c>
    </row>
    <row r="27" spans="2:46" s="209" customFormat="1" ht="15" customHeight="1" x14ac:dyDescent="0.3">
      <c r="B27" s="208">
        <f t="shared" si="2"/>
        <v>22</v>
      </c>
      <c r="C27" s="335">
        <f t="shared" si="9"/>
        <v>28.050000000000011</v>
      </c>
      <c r="D27" s="27">
        <v>464.59000000000015</v>
      </c>
      <c r="E27" s="336">
        <f t="shared" si="10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1"/>
        <v>-329.72699784371815</v>
      </c>
      <c r="J27" s="338">
        <f t="shared" si="12"/>
        <v>0.15041209785065965</v>
      </c>
      <c r="K27" s="339">
        <f t="shared" si="13"/>
        <v>3.2085561497326283E-2</v>
      </c>
      <c r="L27" s="339">
        <f t="shared" si="14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 t="str">
        <f>IF(OR(E27="",E27&lt;$U$2),"",ProjTvdAtBit(E27,F27,G27,H27,D27,W27,X27))</f>
        <v/>
      </c>
      <c r="W27" s="344" t="str">
        <f>IF(OR(E27="",E27&lt;$U$2),"",ProjIncAtBit(F27,J27,C27,M27,AJ27,IF(AK27="",0,AK27)))</f>
        <v/>
      </c>
      <c r="X27" s="455" t="str">
        <f>IF(OR(E27="",E27&lt;$U$2),"",ProjAzmAtBit(F27,G27,J27,C27,M27,AJ27,IF(AK27="",0,AK27)))</f>
        <v/>
      </c>
      <c r="Y27" s="461"/>
      <c r="Z27" s="206"/>
      <c r="AA27" s="512" t="str">
        <f t="shared" si="17"/>
        <v/>
      </c>
      <c r="AB27" s="520" t="str">
        <f t="shared" si="18"/>
        <v/>
      </c>
      <c r="AC27" s="524">
        <v>5900</v>
      </c>
      <c r="AD27" s="514">
        <v>3071.5</v>
      </c>
      <c r="AE27" s="537">
        <f t="shared" si="16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 t="str">
        <f t="shared" si="15"/>
        <v/>
      </c>
      <c r="AO27" s="330" t="str">
        <f>IF(OR(E27="",E27&lt;$U$2),"",ProjActiveTargetMdEx(D27,W27,V27,ProjTargets_MD,ProjTargets_INC,ProjTargets_AZM,ProjTargets_TVD,F27,H27))</f>
        <v/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>IF(OR(E27="",E27&lt;$U$2,AO27=""),"",ProjBurr(D27,W27,X27,Q27,C27,ProjTargets_MD,ProjTargets_INC,ProjTargets_AZM,ProjTargets_TVD,V27))</f>
        <v/>
      </c>
      <c r="AS27" s="207" t="str">
        <f>IF(OR(E27="",E27&lt;$U$2,AO27=""),"",ProjMetersToSlide(D27,W27,X27,Q27,C27,ProjTargets_MD,ProjTargets_INC,ProjTargets_AZM,ProjTargets_TVD,V27))</f>
        <v/>
      </c>
      <c r="AT27" s="207" t="str">
        <f>IF(OR(E27="",E27&lt;$U$2,AO27=""),"",ProjRequiredTf(D27,W27,X27,ProjTargets_MD,ProjTargets_INC,ProjTargets_AZM,ProjTargets_TVD,5,V27))</f>
        <v/>
      </c>
    </row>
    <row r="28" spans="2:46" s="209" customFormat="1" ht="15" customHeight="1" x14ac:dyDescent="0.3">
      <c r="B28" s="208">
        <f t="shared" si="2"/>
        <v>22</v>
      </c>
      <c r="C28" s="335">
        <f t="shared" si="9"/>
        <v>28.089999999999861</v>
      </c>
      <c r="D28" s="27">
        <v>492.68</v>
      </c>
      <c r="E28" s="336">
        <f t="shared" si="10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1"/>
        <v>-301.63960075266863</v>
      </c>
      <c r="J28" s="338">
        <f t="shared" si="12"/>
        <v>0.13877103540310343</v>
      </c>
      <c r="K28" s="339">
        <f t="shared" si="13"/>
        <v>0.10679957280170864</v>
      </c>
      <c r="L28" s="339">
        <f t="shared" si="14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 t="str">
        <f>IF(OR(E28="",E28&lt;$U$2),"",ProjTvdAtBit(E28,F28,G28,H28,D28,W28,X28))</f>
        <v/>
      </c>
      <c r="W28" s="344" t="str">
        <f>IF(OR(E28="",E28&lt;$U$2),"",ProjIncAtBit(F28,J28,C28,M28,AJ28,IF(AK28="",0,AK28)))</f>
        <v/>
      </c>
      <c r="X28" s="455" t="str">
        <f>IF(OR(E28="",E28&lt;$U$2),"",ProjAzmAtBit(F28,G28,J28,C28,M28,AJ28,IF(AK28="",0,AK28)))</f>
        <v/>
      </c>
      <c r="Y28" s="461"/>
      <c r="Z28" s="206"/>
      <c r="AA28" s="512" t="str">
        <f t="shared" si="17"/>
        <v/>
      </c>
      <c r="AB28" s="520" t="str">
        <f t="shared" si="18"/>
        <v/>
      </c>
      <c r="AC28" s="524">
        <v>6100</v>
      </c>
      <c r="AD28" s="514">
        <v>3071.5</v>
      </c>
      <c r="AE28" s="537">
        <f t="shared" si="16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 t="str">
        <f t="shared" si="15"/>
        <v/>
      </c>
      <c r="AO28" s="330" t="str">
        <f>IF(OR(E28="",E28&lt;$U$2),"",ProjActiveTargetMdEx(D28,W28,V28,ProjTargets_MD,ProjTargets_INC,ProjTargets_AZM,ProjTargets_TVD,F28,H28))</f>
        <v/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>IF(OR(E28="",E28&lt;$U$2,AO28=""),"",ProjBurr(D28,W28,X28,Q28,C28,ProjTargets_MD,ProjTargets_INC,ProjTargets_AZM,ProjTargets_TVD,V28))</f>
        <v/>
      </c>
      <c r="AS28" s="207" t="str">
        <f>IF(OR(E28="",E28&lt;$U$2,AO28=""),"",ProjMetersToSlide(D28,W28,X28,Q28,C28,ProjTargets_MD,ProjTargets_INC,ProjTargets_AZM,ProjTargets_TVD,V28))</f>
        <v/>
      </c>
      <c r="AT28" s="207" t="str">
        <f>IF(OR(E28="",E28&lt;$U$2,AO28=""),"",ProjRequiredTf(D28,W28,X28,ProjTargets_MD,ProjTargets_INC,ProjTargets_AZM,ProjTargets_TVD,5,V28))</f>
        <v/>
      </c>
    </row>
    <row r="29" spans="2:46" s="209" customFormat="1" ht="15" customHeight="1" x14ac:dyDescent="0.3">
      <c r="B29" s="208">
        <f t="shared" si="2"/>
        <v>22</v>
      </c>
      <c r="C29" s="335">
        <f t="shared" si="9"/>
        <v>28.050000000000011</v>
      </c>
      <c r="D29" s="27">
        <v>520.73</v>
      </c>
      <c r="E29" s="336">
        <f t="shared" si="10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1"/>
        <v>-273.5920038642177</v>
      </c>
      <c r="J29" s="338">
        <f t="shared" si="12"/>
        <v>0.29883451571783204</v>
      </c>
      <c r="K29" s="339">
        <f t="shared" si="13"/>
        <v>-0.17112299465240627</v>
      </c>
      <c r="L29" s="339">
        <f t="shared" si="14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 t="str">
        <f>IF(OR(E29="",E29&lt;$U$2),"",ProjTvdAtBit(E29,F29,G29,H29,D29,W29,X29))</f>
        <v/>
      </c>
      <c r="W29" s="344" t="str">
        <f>IF(OR(E29="",E29&lt;$U$2),"",ProjIncAtBit(F29,J29,C29,M29,AJ29,IF(AK29="",0,AK29)))</f>
        <v/>
      </c>
      <c r="X29" s="455" t="str">
        <f>IF(OR(E29="",E29&lt;$U$2),"",ProjAzmAtBit(F29,G29,J29,C29,M29,AJ29,IF(AK29="",0,AK29)))</f>
        <v/>
      </c>
      <c r="Y29" s="461"/>
      <c r="Z29" s="206"/>
      <c r="AA29" s="512" t="str">
        <f t="shared" si="17"/>
        <v/>
      </c>
      <c r="AB29" s="520" t="str">
        <f t="shared" si="18"/>
        <v/>
      </c>
      <c r="AC29" s="524"/>
      <c r="AD29" s="514"/>
      <c r="AE29" s="537" t="str">
        <f t="shared" si="16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 t="str">
        <f t="shared" si="15"/>
        <v/>
      </c>
      <c r="AO29" s="330" t="str">
        <f>IF(OR(E29="",E29&lt;$U$2),"",ProjActiveTargetMdEx(D29,W29,V29,ProjTargets_MD,ProjTargets_INC,ProjTargets_AZM,ProjTargets_TVD,F29,H29))</f>
        <v/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>IF(OR(E29="",E29&lt;$U$2,AO29=""),"",ProjBurr(D29,W29,X29,Q29,C29,ProjTargets_MD,ProjTargets_INC,ProjTargets_AZM,ProjTargets_TVD,V29))</f>
        <v/>
      </c>
      <c r="AS29" s="207" t="str">
        <f>IF(OR(E29="",E29&lt;$U$2,AO29=""),"",ProjMetersToSlide(D29,W29,X29,Q29,C29,ProjTargets_MD,ProjTargets_INC,ProjTargets_AZM,ProjTargets_TVD,V29))</f>
        <v/>
      </c>
      <c r="AT29" s="207" t="str">
        <f>IF(OR(E29="",E29&lt;$U$2,AO29=""),"",ProjRequiredTf(D29,W29,X29,ProjTargets_MD,ProjTargets_INC,ProjTargets_AZM,ProjTargets_TVD,5,V29))</f>
        <v/>
      </c>
    </row>
    <row r="30" spans="2:46" s="209" customFormat="1" ht="15" customHeight="1" x14ac:dyDescent="0.3">
      <c r="B30" s="208">
        <f t="shared" si="2"/>
        <v>22</v>
      </c>
      <c r="C30" s="335">
        <f t="shared" si="9"/>
        <v>28.079999999999927</v>
      </c>
      <c r="D30" s="27">
        <v>548.80999999999995</v>
      </c>
      <c r="E30" s="336">
        <f t="shared" si="10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1"/>
        <v>-245.51404003769301</v>
      </c>
      <c r="J30" s="338">
        <f t="shared" si="12"/>
        <v>0.24283461068925036</v>
      </c>
      <c r="K30" s="339">
        <f t="shared" si="13"/>
        <v>4.2735042735042764E-2</v>
      </c>
      <c r="L30" s="339">
        <f t="shared" si="14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 t="str">
        <f>IF(OR(E30="",E30&lt;$U$2),"",ProjTvdAtBit(E30,F30,G30,H30,D30,W30,X30))</f>
        <v/>
      </c>
      <c r="W30" s="344" t="str">
        <f>IF(OR(E30="",E30&lt;$U$2),"",ProjIncAtBit(F30,J30,C30,M30,AJ30,IF(AK30="",0,AK30)))</f>
        <v/>
      </c>
      <c r="X30" s="455" t="str">
        <f>IF(OR(E30="",E30&lt;$U$2),"",ProjAzmAtBit(F30,G30,J30,C30,M30,AJ30,IF(AK30="",0,AK30)))</f>
        <v/>
      </c>
      <c r="Y30" s="461"/>
      <c r="Z30" s="206"/>
      <c r="AA30" s="512" t="str">
        <f t="shared" si="17"/>
        <v/>
      </c>
      <c r="AB30" s="520" t="str">
        <f t="shared" si="18"/>
        <v/>
      </c>
      <c r="AC30" s="524"/>
      <c r="AD30" s="514"/>
      <c r="AE30" s="537" t="str">
        <f t="shared" si="16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 t="str">
        <f t="shared" si="15"/>
        <v/>
      </c>
      <c r="AO30" s="330" t="str">
        <f>IF(OR(E30="",E30&lt;$U$2),"",ProjActiveTargetMdEx(D30,W30,V30,ProjTargets_MD,ProjTargets_INC,ProjTargets_AZM,ProjTargets_TVD,F30,H30))</f>
        <v/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>IF(OR(E30="",E30&lt;$U$2,AO30=""),"",ProjBurr(D30,W30,X30,Q30,C30,ProjTargets_MD,ProjTargets_INC,ProjTargets_AZM,ProjTargets_TVD,V30))</f>
        <v/>
      </c>
      <c r="AS30" s="207" t="str">
        <f>IF(OR(E30="",E30&lt;$U$2,AO30=""),"",ProjMetersToSlide(D30,W30,X30,Q30,C30,ProjTargets_MD,ProjTargets_INC,ProjTargets_AZM,ProjTargets_TVD,V30))</f>
        <v/>
      </c>
      <c r="AT30" s="207" t="str">
        <f>IF(OR(E30="",E30&lt;$U$2,AO30=""),"",ProjRequiredTf(D30,W30,X30,ProjTargets_MD,ProjTargets_INC,ProjTargets_AZM,ProjTargets_TVD,5,V30))</f>
        <v/>
      </c>
    </row>
    <row r="31" spans="2:46" s="209" customFormat="1" ht="15" customHeight="1" x14ac:dyDescent="0.3">
      <c r="B31" s="208">
        <f t="shared" si="2"/>
        <v>22</v>
      </c>
      <c r="C31" s="335">
        <f t="shared" si="9"/>
        <v>28.100000000000023</v>
      </c>
      <c r="D31" s="27">
        <v>576.91</v>
      </c>
      <c r="E31" s="336">
        <f t="shared" si="10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1"/>
        <v>-217.41705986322495</v>
      </c>
      <c r="J31" s="338">
        <f t="shared" si="12"/>
        <v>0.89402437972981963</v>
      </c>
      <c r="K31" s="339">
        <f t="shared" si="13"/>
        <v>0.277580071174377</v>
      </c>
      <c r="L31" s="339">
        <f t="shared" si="14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 t="str">
        <f>IF(OR(E31="",E31&lt;$U$2),"",ProjTvdAtBit(E31,F31,G31,H31,D31,W31,X31))</f>
        <v/>
      </c>
      <c r="W31" s="344" t="str">
        <f>IF(OR(E31="",E31&lt;$U$2),"",ProjIncAtBit(F31,J31,C31,M31,AJ31,IF(AK31="",0,AK31)))</f>
        <v/>
      </c>
      <c r="X31" s="455" t="str">
        <f>IF(OR(E31="",E31&lt;$U$2),"",ProjAzmAtBit(F31,G31,J31,C31,M31,AJ31,IF(AK31="",0,AK31)))</f>
        <v/>
      </c>
      <c r="Y31" s="461"/>
      <c r="Z31" s="206"/>
      <c r="AA31" s="512" t="str">
        <f t="shared" si="17"/>
        <v/>
      </c>
      <c r="AB31" s="520" t="str">
        <f t="shared" si="18"/>
        <v/>
      </c>
      <c r="AC31" s="524"/>
      <c r="AD31" s="514"/>
      <c r="AE31" s="537" t="str">
        <f t="shared" si="16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 t="str">
        <f t="shared" si="15"/>
        <v/>
      </c>
      <c r="AO31" s="330" t="str">
        <f>IF(OR(E31="",E31&lt;$U$2),"",ProjActiveTargetMdEx(D31,W31,V31,ProjTargets_MD,ProjTargets_INC,ProjTargets_AZM,ProjTargets_TVD,F31,H31))</f>
        <v/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>IF(OR(E31="",E31&lt;$U$2,AO31=""),"",ProjBurr(D31,W31,X31,Q31,C31,ProjTargets_MD,ProjTargets_INC,ProjTargets_AZM,ProjTargets_TVD,V31))</f>
        <v/>
      </c>
      <c r="AS31" s="207" t="str">
        <f>IF(OR(E31="",E31&lt;$U$2,AO31=""),"",ProjMetersToSlide(D31,W31,X31,Q31,C31,ProjTargets_MD,ProjTargets_INC,ProjTargets_AZM,ProjTargets_TVD,V31))</f>
        <v/>
      </c>
      <c r="AT31" s="207" t="str">
        <f>IF(OR(E31="",E31&lt;$U$2,AO31=""),"",ProjRequiredTf(D31,W31,X31,ProjTargets_MD,ProjTargets_INC,ProjTargets_AZM,ProjTargets_TVD,5,V31))</f>
        <v/>
      </c>
    </row>
    <row r="32" spans="2:46" s="209" customFormat="1" ht="15" customHeight="1" x14ac:dyDescent="0.3">
      <c r="B32" s="208">
        <f t="shared" si="2"/>
        <v>22</v>
      </c>
      <c r="C32" s="335">
        <f t="shared" si="9"/>
        <v>14.090000000000032</v>
      </c>
      <c r="D32" s="27">
        <v>591</v>
      </c>
      <c r="E32" s="336">
        <f t="shared" si="10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1"/>
        <v>-203.32953979607203</v>
      </c>
      <c r="J32" s="338">
        <f t="shared" si="12"/>
        <v>0.52447621015956081</v>
      </c>
      <c r="K32" s="339">
        <f t="shared" si="13"/>
        <v>0.44712562100780584</v>
      </c>
      <c r="L32" s="339">
        <f t="shared" si="14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 t="str">
        <f>IF(OR(E32="",E32&lt;$U$2),"",ProjTvdAtBit(E32,F32,G32,H32,D32,W32,X32))</f>
        <v/>
      </c>
      <c r="W32" s="344" t="str">
        <f>IF(OR(E32="",E32&lt;$U$2),"",ProjIncAtBit(F32,J32,C32,M32,AJ32,IF(AK32="",0,AK32)))</f>
        <v/>
      </c>
      <c r="X32" s="455" t="str">
        <f>IF(OR(E32="",E32&lt;$U$2),"",ProjAzmAtBit(F32,G32,J32,C32,M32,AJ32,IF(AK32="",0,AK32)))</f>
        <v/>
      </c>
      <c r="Y32" s="461"/>
      <c r="Z32" s="206"/>
      <c r="AA32" s="512" t="str">
        <f t="shared" si="17"/>
        <v/>
      </c>
      <c r="AB32" s="520" t="str">
        <f t="shared" si="18"/>
        <v/>
      </c>
      <c r="AC32" s="524"/>
      <c r="AD32" s="514"/>
      <c r="AE32" s="537" t="str">
        <f t="shared" si="16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 t="str">
        <f t="shared" si="15"/>
        <v/>
      </c>
      <c r="AO32" s="330" t="str">
        <f>IF(OR(E32="",E32&lt;$U$2),"",ProjActiveTargetMdEx(D32,W32,V32,ProjTargets_MD,ProjTargets_INC,ProjTargets_AZM,ProjTargets_TVD,F32,H32))</f>
        <v/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>IF(OR(E32="",E32&lt;$U$2,AO32=""),"",ProjBurr(D32,W32,X32,Q32,C32,ProjTargets_MD,ProjTargets_INC,ProjTargets_AZM,ProjTargets_TVD,V32))</f>
        <v/>
      </c>
      <c r="AS32" s="207" t="str">
        <f>IF(OR(E32="",E32&lt;$U$2,AO32=""),"",ProjMetersToSlide(D32,W32,X32,Q32,C32,ProjTargets_MD,ProjTargets_INC,ProjTargets_AZM,ProjTargets_TVD,V32))</f>
        <v/>
      </c>
      <c r="AT32" s="207" t="str">
        <f>IF(OR(E32="",E32&lt;$U$2,AO32=""),"",ProjRequiredTf(D32,W32,X32,ProjTargets_MD,ProjTargets_INC,ProjTargets_AZM,ProjTargets_TVD,5,V32))</f>
        <v/>
      </c>
    </row>
    <row r="33" spans="2:46" s="209" customFormat="1" ht="15" customHeight="1" thickBot="1" x14ac:dyDescent="0.35">
      <c r="B33" s="208">
        <v>17</v>
      </c>
      <c r="C33" s="335">
        <f t="shared" si="9"/>
        <v>66.389999999999986</v>
      </c>
      <c r="D33" s="27">
        <v>657.39</v>
      </c>
      <c r="E33" s="336">
        <f t="shared" si="10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1"/>
        <v>-131.95572303231245</v>
      </c>
      <c r="J33" s="338">
        <f t="shared" si="12"/>
        <v>9.1935666140974912E-2</v>
      </c>
      <c r="K33" s="339">
        <f t="shared" si="13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 t="str">
        <f>IF(OR(E33="",E33&lt;$U$2),"",ProjTvdAtBit(E33,F33,G33,H33,D33,W33,X33))</f>
        <v/>
      </c>
      <c r="W33" s="344" t="str">
        <f>IF(OR(E33="",E33&lt;$U$2),"",ProjIncAtBit(F33,J33,C33,M33,AJ33,IF(AK33="",0,AK33)))</f>
        <v/>
      </c>
      <c r="X33" s="455" t="str">
        <f>IF(OR(E33="",E33&lt;$U$2),"",ProjAzmAtBit(F33,G33,J33,C33,M33,AJ33,IF(AK33="",0,AK33)))</f>
        <v/>
      </c>
      <c r="Y33" s="461"/>
      <c r="Z33" s="206"/>
      <c r="AA33" s="512" t="str">
        <f t="shared" si="17"/>
        <v/>
      </c>
      <c r="AB33" s="520" t="str">
        <f t="shared" si="18"/>
        <v/>
      </c>
      <c r="AC33" s="525"/>
      <c r="AD33" s="526"/>
      <c r="AE33" s="538" t="str">
        <f t="shared" si="16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 t="str">
        <f t="shared" si="15"/>
        <v/>
      </c>
      <c r="AO33" s="330" t="str">
        <f>IF(OR(E33="",E33&lt;$U$2),"",ProjActiveTargetMdEx(D33,W33,V33,ProjTargets_MD,ProjTargets_INC,ProjTargets_AZM,ProjTargets_TVD,F33,H33))</f>
        <v/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>IF(OR(E33="",E33&lt;$U$2,AO33=""),"",ProjBurr(D33,W33,X33,Q33,C33,ProjTargets_MD,ProjTargets_INC,ProjTargets_AZM,ProjTargets_TVD,V33))</f>
        <v/>
      </c>
      <c r="AS33" s="207" t="str">
        <f>IF(OR(E33="",E33&lt;$U$2,AO33=""),"",ProjMetersToSlide(D33,W33,X33,Q33,C33,ProjTargets_MD,ProjTargets_INC,ProjTargets_AZM,ProjTargets_TVD,V33))</f>
        <v/>
      </c>
      <c r="AT33" s="207" t="str">
        <f>IF(OR(E33="",E33&lt;$U$2,AO33=""),"",ProjRequiredTf(D33,W33,X33,ProjTargets_MD,ProjTargets_INC,ProjTargets_AZM,ProjTargets_TVD,5,V33))</f>
        <v/>
      </c>
    </row>
    <row r="34" spans="2:46" s="209" customFormat="1" ht="15" customHeight="1" x14ac:dyDescent="0.3">
      <c r="B34" s="208">
        <f t="shared" si="2"/>
        <v>17</v>
      </c>
      <c r="C34" s="335">
        <f t="shared" si="9"/>
        <v>28.689999999999941</v>
      </c>
      <c r="D34" s="27">
        <v>686.07999999999993</v>
      </c>
      <c r="E34" s="336">
        <f t="shared" si="10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1"/>
        <v>-103.27196289962944</v>
      </c>
      <c r="J34" s="338">
        <f t="shared" si="12"/>
        <v>0.21846260784477944</v>
      </c>
      <c r="K34" s="339">
        <f t="shared" si="13"/>
        <v>-0.13593586615545472</v>
      </c>
      <c r="L34" s="339">
        <f t="shared" si="14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 t="str">
        <f>IF(OR(E34="",E34&lt;$U$2),"",ProjTvdAtBit(E34,F34,G34,H34,D34,W34,X34))</f>
        <v/>
      </c>
      <c r="W34" s="344" t="str">
        <f>IF(OR(E34="",E34&lt;$U$2),"",ProjIncAtBit(F34,J34,C34,M34,AJ34,IF(AK34="",0,AK34)))</f>
        <v/>
      </c>
      <c r="X34" s="455" t="str">
        <f>IF(OR(E34="",E34&lt;$U$2),"",ProjAzmAtBit(F34,G34,J34,C34,M34,AJ34,IF(AK34="",0,AK34)))</f>
        <v/>
      </c>
      <c r="Y34" s="461"/>
      <c r="Z34" s="206"/>
      <c r="AA34" s="512" t="str">
        <f t="shared" si="17"/>
        <v/>
      </c>
      <c r="AB34" s="520" t="str">
        <f t="shared" si="18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 t="str">
        <f t="shared" si="15"/>
        <v/>
      </c>
      <c r="AO34" s="330" t="str">
        <f>IF(OR(E34="",E34&lt;$U$2),"",ProjActiveTargetMdEx(D34,W34,V34,ProjTargets_MD,ProjTargets_INC,ProjTargets_AZM,ProjTargets_TVD,F34,H34))</f>
        <v/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>IF(OR(E34="",E34&lt;$U$2,AO34=""),"",ProjBurr(D34,W34,X34,Q34,C34,ProjTargets_MD,ProjTargets_INC,ProjTargets_AZM,ProjTargets_TVD,V34))</f>
        <v/>
      </c>
      <c r="AS34" s="207" t="str">
        <f>IF(OR(E34="",E34&lt;$U$2,AO34=""),"",ProjMetersToSlide(D34,W34,X34,Q34,C34,ProjTargets_MD,ProjTargets_INC,ProjTargets_AZM,ProjTargets_TVD,V34))</f>
        <v/>
      </c>
      <c r="AT34" s="207" t="str">
        <f>IF(OR(E34="",E34&lt;$U$2,AO34=""),"",ProjRequiredTf(D34,W34,X34,ProjTargets_MD,ProjTargets_INC,ProjTargets_AZM,ProjTargets_TVD,5,V34))</f>
        <v/>
      </c>
    </row>
    <row r="35" spans="2:46" s="209" customFormat="1" ht="15" customHeight="1" x14ac:dyDescent="0.3">
      <c r="B35" s="208">
        <f t="shared" si="2"/>
        <v>17</v>
      </c>
      <c r="C35" s="335">
        <f t="shared" si="9"/>
        <v>28.790000000000077</v>
      </c>
      <c r="D35" s="27">
        <v>714.87</v>
      </c>
      <c r="E35" s="336">
        <f t="shared" si="10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1"/>
        <v>-74.487611539997715</v>
      </c>
      <c r="J35" s="338">
        <f t="shared" si="12"/>
        <v>0.32402882183824894</v>
      </c>
      <c r="K35" s="339">
        <f t="shared" si="13"/>
        <v>1.0420284821118467E-2</v>
      </c>
      <c r="L35" s="339">
        <f t="shared" si="14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 t="str">
        <f>IF(OR(E35="",E35&lt;$U$2),"",ProjTvdAtBit(E35,F35,G35,H35,D35,W35,X35))</f>
        <v/>
      </c>
      <c r="W35" s="344" t="str">
        <f>IF(OR(E35="",E35&lt;$U$2),"",ProjIncAtBit(F35,J35,C35,M35,AJ35,IF(AK35="",0,AK35)))</f>
        <v/>
      </c>
      <c r="X35" s="455" t="str">
        <f>IF(OR(E35="",E35&lt;$U$2),"",ProjAzmAtBit(F35,G35,J35,C35,M35,AJ35,IF(AK35="",0,AK35)))</f>
        <v/>
      </c>
      <c r="Y35" s="461"/>
      <c r="Z35" s="206"/>
      <c r="AA35" s="512" t="str">
        <f t="shared" si="17"/>
        <v/>
      </c>
      <c r="AB35" s="520" t="str">
        <f t="shared" si="18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 t="str">
        <f t="shared" si="15"/>
        <v/>
      </c>
      <c r="AO35" s="330" t="str">
        <f>IF(OR(E35="",E35&lt;$U$2),"",ProjActiveTargetMdEx(D35,W35,V35,ProjTargets_MD,ProjTargets_INC,ProjTargets_AZM,ProjTargets_TVD,F35,H35))</f>
        <v/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>IF(OR(E35="",E35&lt;$U$2,AO35=""),"",ProjBurr(D35,W35,X35,Q35,C35,ProjTargets_MD,ProjTargets_INC,ProjTargets_AZM,ProjTargets_TVD,V35))</f>
        <v/>
      </c>
      <c r="AS35" s="207" t="str">
        <f>IF(OR(E35="",E35&lt;$U$2,AO35=""),"",ProjMetersToSlide(D35,W35,X35,Q35,C35,ProjTargets_MD,ProjTargets_INC,ProjTargets_AZM,ProjTargets_TVD,V35))</f>
        <v/>
      </c>
      <c r="AT35" s="207" t="str">
        <f>IF(OR(E35="",E35&lt;$U$2,AO35=""),"",ProjRequiredTf(D35,W35,X35,ProjTargets_MD,ProjTargets_INC,ProjTargets_AZM,ProjTargets_TVD,5,V35))</f>
        <v/>
      </c>
    </row>
    <row r="36" spans="2:46" s="209" customFormat="1" ht="15" customHeight="1" x14ac:dyDescent="0.3">
      <c r="B36" s="208">
        <f t="shared" si="2"/>
        <v>17</v>
      </c>
      <c r="C36" s="335">
        <f t="shared" si="9"/>
        <v>28.889999999999986</v>
      </c>
      <c r="D36" s="27">
        <v>743.76</v>
      </c>
      <c r="E36" s="336">
        <f t="shared" si="10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1"/>
        <v>-45.60232501459916</v>
      </c>
      <c r="J36" s="338">
        <f t="shared" si="12"/>
        <v>0.23659598187367278</v>
      </c>
      <c r="K36" s="339">
        <f t="shared" si="13"/>
        <v>-0.21806853582554514</v>
      </c>
      <c r="L36" s="339">
        <f t="shared" si="14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 t="str">
        <f>IF(OR(E36="",E36&lt;$U$2),"",ProjTvdAtBit(E36,F36,G36,H36,D36,W36,X36))</f>
        <v/>
      </c>
      <c r="W36" s="344" t="str">
        <f>IF(OR(E36="",E36&lt;$U$2),"",ProjIncAtBit(F36,J36,C36,M36,AJ36,IF(AK36="",0,AK36)))</f>
        <v/>
      </c>
      <c r="X36" s="455" t="str">
        <f>IF(OR(E36="",E36&lt;$U$2),"",ProjAzmAtBit(F36,G36,J36,C36,M36,AJ36,IF(AK36="",0,AK36)))</f>
        <v/>
      </c>
      <c r="Y36" s="461"/>
      <c r="Z36" s="206"/>
      <c r="AA36" s="512" t="str">
        <f t="shared" si="17"/>
        <v/>
      </c>
      <c r="AB36" s="520" t="str">
        <f t="shared" si="18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 t="str">
        <f t="shared" si="15"/>
        <v/>
      </c>
      <c r="AO36" s="330" t="str">
        <f>IF(OR(E36="",E36&lt;$U$2),"",ProjActiveTargetMdEx(D36,W36,V36,ProjTargets_MD,ProjTargets_INC,ProjTargets_AZM,ProjTargets_TVD,F36,H36))</f>
        <v/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>IF(OR(E36="",E36&lt;$U$2,AO36=""),"",ProjBurr(D36,W36,X36,Q36,C36,ProjTargets_MD,ProjTargets_INC,ProjTargets_AZM,ProjTargets_TVD,V36))</f>
        <v/>
      </c>
      <c r="AS36" s="207" t="str">
        <f>IF(OR(E36="",E36&lt;$U$2,AO36=""),"",ProjMetersToSlide(D36,W36,X36,Q36,C36,ProjTargets_MD,ProjTargets_INC,ProjTargets_AZM,ProjTargets_TVD,V36))</f>
        <v/>
      </c>
      <c r="AT36" s="207" t="str">
        <f>IF(OR(E36="",E36&lt;$U$2,AO36=""),"",ProjRequiredTf(D36,W36,X36,ProjTargets_MD,ProjTargets_INC,ProjTargets_AZM,ProjTargets_TVD,5,V36))</f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9"/>
        <v>28.75</v>
      </c>
      <c r="D37" s="27">
        <v>772.51</v>
      </c>
      <c r="E37" s="336">
        <f t="shared" si="10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1"/>
        <v>-16.861154127034979</v>
      </c>
      <c r="J37" s="338">
        <f t="shared" si="12"/>
        <v>1.7757637194443621</v>
      </c>
      <c r="K37" s="339">
        <f t="shared" si="13"/>
        <v>1.0226086956521738</v>
      </c>
      <c r="L37" s="339">
        <f t="shared" si="14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 t="str">
        <f>IF(OR(E37="",E37&lt;$U$2),"",ProjTvdAtBit(E37,F37,G37,H37,D37,W37,X37))</f>
        <v/>
      </c>
      <c r="W37" s="344" t="str">
        <f>IF(OR(E37="",E37&lt;$U$2),"",ProjIncAtBit(F37,J37,C37,M37,AJ37,IF(AK37="",0,AK37)))</f>
        <v/>
      </c>
      <c r="X37" s="455" t="str">
        <f>IF(OR(E37="",E37&lt;$U$2),"",ProjAzmAtBit(F37,G37,J37,C37,M37,AJ37,IF(AK37="",0,AK37)))</f>
        <v/>
      </c>
      <c r="Y37" s="461"/>
      <c r="Z37" s="206"/>
      <c r="AA37" s="512" t="str">
        <f t="shared" si="17"/>
        <v/>
      </c>
      <c r="AB37" s="520" t="str">
        <f t="shared" si="18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 t="str">
        <f t="shared" si="15"/>
        <v/>
      </c>
      <c r="AO37" s="330" t="str">
        <f>IF(OR(E37="",E37&lt;$U$2),"",ProjActiveTargetMdEx(D37,W37,V37,ProjTargets_MD,ProjTargets_INC,ProjTargets_AZM,ProjTargets_TVD,F37,H37))</f>
        <v/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>IF(OR(E37="",E37&lt;$U$2,AO37=""),"",ProjBurr(D37,W37,X37,Q37,C37,ProjTargets_MD,ProjTargets_INC,ProjTargets_AZM,ProjTargets_TVD,V37))</f>
        <v/>
      </c>
      <c r="AS37" s="207" t="str">
        <f>IF(OR(E37="",E37&lt;$U$2,AO37=""),"",ProjMetersToSlide(D37,W37,X37,Q37,C37,ProjTargets_MD,ProjTargets_INC,ProjTargets_AZM,ProjTargets_TVD,V37))</f>
        <v/>
      </c>
      <c r="AT37" s="207" t="str">
        <f>IF(OR(E37="",E37&lt;$U$2,AO37=""),"",ProjRequiredTf(D37,W37,X37,ProjTargets_MD,ProjTargets_INC,ProjTargets_AZM,ProjTargets_TVD,5,V37))</f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9"/>
        <v>28.67999999999995</v>
      </c>
      <c r="D38" s="27">
        <v>801.18999999999994</v>
      </c>
      <c r="E38" s="336">
        <f t="shared" si="10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1"/>
        <v>11.803896960056136</v>
      </c>
      <c r="J38" s="338">
        <f t="shared" si="12"/>
        <v>0.23531737930319663</v>
      </c>
      <c r="K38" s="339">
        <f t="shared" si="13"/>
        <v>-0.12552301255230086</v>
      </c>
      <c r="L38" s="339">
        <f t="shared" si="14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 t="str">
        <f>IF(OR(E38="",E38&lt;$U$2),"",ProjTvdAtBit(E38,F38,G38,H38,D38,W38,X38))</f>
        <v/>
      </c>
      <c r="W38" s="344" t="str">
        <f>IF(OR(E38="",E38&lt;$U$2),"",ProjIncAtBit(F38,J38,C38,M38,AJ38,IF(AK38="",0,AK38)))</f>
        <v/>
      </c>
      <c r="X38" s="455" t="str">
        <f>IF(OR(E38="",E38&lt;$U$2),"",ProjAzmAtBit(F38,G38,J38,C38,M38,AJ38,IF(AK38="",0,AK38)))</f>
        <v/>
      </c>
      <c r="Y38" s="461"/>
      <c r="Z38" s="206"/>
      <c r="AA38" s="512" t="str">
        <f t="shared" si="17"/>
        <v/>
      </c>
      <c r="AB38" s="520" t="str">
        <f t="shared" si="18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 t="str">
        <f t="shared" si="15"/>
        <v/>
      </c>
      <c r="AO38" s="330" t="str">
        <f>IF(OR(E38="",E38&lt;$U$2),"",ProjActiveTargetMdEx(D38,W38,V38,ProjTargets_MD,ProjTargets_INC,ProjTargets_AZM,ProjTargets_TVD,F38,H38))</f>
        <v/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>IF(OR(E38="",E38&lt;$U$2,AO38=""),"",ProjBurr(D38,W38,X38,Q38,C38,ProjTargets_MD,ProjTargets_INC,ProjTargets_AZM,ProjTargets_TVD,V38))</f>
        <v/>
      </c>
      <c r="AS38" s="207" t="str">
        <f>IF(OR(E38="",E38&lt;$U$2,AO38=""),"",ProjMetersToSlide(D38,W38,X38,Q38,C38,ProjTargets_MD,ProjTargets_INC,ProjTargets_AZM,ProjTargets_TVD,V38))</f>
        <v/>
      </c>
      <c r="AT38" s="207" t="str">
        <f>IF(OR(E38="",E38&lt;$U$2,AO38=""),"",ProjRequiredTf(D38,W38,X38,ProjTargets_MD,ProjTargets_INC,ProjTargets_AZM,ProjTargets_TVD,5,V38))</f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9"/>
        <v>28.82000000000005</v>
      </c>
      <c r="D39" s="27">
        <v>830.01</v>
      </c>
      <c r="E39" s="336">
        <f t="shared" si="10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1"/>
        <v>40.615108565990909</v>
      </c>
      <c r="J39" s="338">
        <f t="shared" si="12"/>
        <v>0.80354600940479903</v>
      </c>
      <c r="K39" s="339">
        <f t="shared" si="13"/>
        <v>-0.78070784177654584</v>
      </c>
      <c r="L39" s="339">
        <f t="shared" si="14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 t="str">
        <f>IF(OR(E39="",E39&lt;$U$2),"",ProjTvdAtBit(E39,F39,G39,H39,D39,W39,X39))</f>
        <v/>
      </c>
      <c r="W39" s="344" t="str">
        <f>IF(OR(E39="",E39&lt;$U$2),"",ProjIncAtBit(F39,J39,C39,M39,AJ39,IF(AK39="",0,AK39)))</f>
        <v/>
      </c>
      <c r="X39" s="455" t="str">
        <f>IF(OR(E39="",E39&lt;$U$2),"",ProjAzmAtBit(F39,G39,J39,C39,M39,AJ39,IF(AK39="",0,AK39)))</f>
        <v/>
      </c>
      <c r="Y39" s="461"/>
      <c r="Z39" s="206"/>
      <c r="AA39" s="512" t="str">
        <f t="shared" si="17"/>
        <v/>
      </c>
      <c r="AB39" s="520" t="str">
        <f t="shared" si="18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 t="str">
        <f t="shared" si="15"/>
        <v/>
      </c>
      <c r="AO39" s="330" t="str">
        <f>IF(OR(E39="",E39&lt;$U$2),"",ProjActiveTargetMdEx(D39,W39,V39,ProjTargets_MD,ProjTargets_INC,ProjTargets_AZM,ProjTargets_TVD,F39,H39))</f>
        <v/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>IF(OR(E39="",E39&lt;$U$2,AO39=""),"",ProjBurr(D39,W39,X39,Q39,C39,ProjTargets_MD,ProjTargets_INC,ProjTargets_AZM,ProjTargets_TVD,V39))</f>
        <v/>
      </c>
      <c r="AS39" s="207" t="str">
        <f>IF(OR(E39="",E39&lt;$U$2,AO39=""),"",ProjMetersToSlide(D39,W39,X39,Q39,C39,ProjTargets_MD,ProjTargets_INC,ProjTargets_AZM,ProjTargets_TVD,V39))</f>
        <v/>
      </c>
      <c r="AT39" s="207" t="str">
        <f>IF(OR(E39="",E39&lt;$U$2,AO39=""),"",ProjRequiredTf(D39,W39,X39,ProjTargets_MD,ProjTargets_INC,ProjTargets_AZM,ProjTargets_TVD,5,V39))</f>
        <v/>
      </c>
    </row>
    <row r="40" spans="2:46" s="209" customFormat="1" ht="15" customHeight="1" x14ac:dyDescent="0.3">
      <c r="B40" s="208">
        <f t="shared" ref="B40:B75" si="19">IF(ISBLANK(D40),"",B39)</f>
        <v>17</v>
      </c>
      <c r="C40" s="335">
        <f t="shared" si="9"/>
        <v>28.700000000000045</v>
      </c>
      <c r="D40" s="27">
        <v>858.71</v>
      </c>
      <c r="E40" s="336">
        <f t="shared" si="10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1"/>
        <v>69.311607148668486</v>
      </c>
      <c r="J40" s="338">
        <f t="shared" si="12"/>
        <v>0.30418941246963738</v>
      </c>
      <c r="K40" s="339">
        <f t="shared" si="13"/>
        <v>-0.30313588850174172</v>
      </c>
      <c r="L40" s="339">
        <f t="shared" si="14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 t="str">
        <f>IF(OR(E40="",E40&lt;$U$2),"",ProjTvdAtBit(E40,F40,G40,H40,D40,W40,X40))</f>
        <v/>
      </c>
      <c r="W40" s="344" t="str">
        <f>IF(OR(E40="",E40&lt;$U$2),"",ProjIncAtBit(F40,J40,C40,M40,AJ40,IF(AK40="",0,AK40)))</f>
        <v/>
      </c>
      <c r="X40" s="455" t="str">
        <f>IF(OR(E40="",E40&lt;$U$2),"",ProjAzmAtBit(F40,G40,J40,C40,M40,AJ40,IF(AK40="",0,AK40)))</f>
        <v/>
      </c>
      <c r="Y40" s="461"/>
      <c r="Z40" s="206"/>
      <c r="AA40" s="512" t="str">
        <f t="shared" si="17"/>
        <v/>
      </c>
      <c r="AB40" s="520" t="str">
        <f t="shared" si="18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 t="str">
        <f t="shared" si="15"/>
        <v/>
      </c>
      <c r="AO40" s="330" t="str">
        <f>IF(OR(E40="",E40&lt;$U$2),"",ProjActiveTargetMdEx(D40,W40,V40,ProjTargets_MD,ProjTargets_INC,ProjTargets_AZM,ProjTargets_TVD,F40,H40))</f>
        <v/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>IF(OR(E40="",E40&lt;$U$2,AO40=""),"",ProjBurr(D40,W40,X40,Q40,C40,ProjTargets_MD,ProjTargets_INC,ProjTargets_AZM,ProjTargets_TVD,V40))</f>
        <v/>
      </c>
      <c r="AS40" s="207" t="str">
        <f>IF(OR(E40="",E40&lt;$U$2,AO40=""),"",ProjMetersToSlide(D40,W40,X40,Q40,C40,ProjTargets_MD,ProjTargets_INC,ProjTargets_AZM,ProjTargets_TVD,V40))</f>
        <v/>
      </c>
      <c r="AT40" s="207" t="str">
        <f>IF(OR(E40="",E40&lt;$U$2,AO40=""),"",ProjRequiredTf(D40,W40,X40,ProjTargets_MD,ProjTargets_INC,ProjTargets_AZM,ProjTargets_TVD,5,V40))</f>
        <v/>
      </c>
    </row>
    <row r="41" spans="2:46" s="209" customFormat="1" ht="15" customHeight="1" x14ac:dyDescent="0.3">
      <c r="B41" s="208">
        <f t="shared" si="19"/>
        <v>17</v>
      </c>
      <c r="C41" s="335">
        <f t="shared" si="9"/>
        <v>28.719999999999914</v>
      </c>
      <c r="D41" s="27">
        <v>887.43</v>
      </c>
      <c r="E41" s="336">
        <f t="shared" si="10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1"/>
        <v>98.029871004050392</v>
      </c>
      <c r="J41" s="338">
        <f t="shared" si="12"/>
        <v>0.26921108308856245</v>
      </c>
      <c r="K41" s="339">
        <f t="shared" si="13"/>
        <v>-0.25069637883008433</v>
      </c>
      <c r="L41" s="339">
        <f t="shared" si="14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 t="str">
        <f>IF(OR(E41="",E41&lt;$U$2),"",ProjTvdAtBit(E41,F41,G41,H41,D41,W41,X41))</f>
        <v/>
      </c>
      <c r="W41" s="344" t="str">
        <f>IF(OR(E41="",E41&lt;$U$2),"",ProjIncAtBit(F41,J41,C41,M41,AJ41,IF(AK41="",0,AK41)))</f>
        <v/>
      </c>
      <c r="X41" s="455" t="str">
        <f>IF(OR(E41="",E41&lt;$U$2),"",ProjAzmAtBit(F41,G41,J41,C41,M41,AJ41,IF(AK41="",0,AK41)))</f>
        <v/>
      </c>
      <c r="Y41" s="461"/>
      <c r="Z41" s="206"/>
      <c r="AA41" s="512" t="str">
        <f t="shared" si="17"/>
        <v/>
      </c>
      <c r="AB41" s="520" t="str">
        <f t="shared" si="18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 t="str">
        <f t="shared" si="15"/>
        <v/>
      </c>
      <c r="AO41" s="330" t="str">
        <f>IF(OR(E41="",E41&lt;$U$2),"",ProjActiveTargetMdEx(D41,W41,V41,ProjTargets_MD,ProjTargets_INC,ProjTargets_AZM,ProjTargets_TVD,F41,H41))</f>
        <v/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>IF(OR(E41="",E41&lt;$U$2,AO41=""),"",ProjBurr(D41,W41,X41,Q41,C41,ProjTargets_MD,ProjTargets_INC,ProjTargets_AZM,ProjTargets_TVD,V41))</f>
        <v/>
      </c>
      <c r="AS41" s="207" t="str">
        <f>IF(OR(E41="",E41&lt;$U$2,AO41=""),"",ProjMetersToSlide(D41,W41,X41,Q41,C41,ProjTargets_MD,ProjTargets_INC,ProjTargets_AZM,ProjTargets_TVD,V41))</f>
        <v/>
      </c>
      <c r="AT41" s="207" t="str">
        <f>IF(OR(E41="",E41&lt;$U$2,AO41=""),"",ProjRequiredTf(D41,W41,X41,ProjTargets_MD,ProjTargets_INC,ProjTargets_AZM,ProjTargets_TVD,5,V41))</f>
        <v/>
      </c>
    </row>
    <row r="42" spans="2:46" s="209" customFormat="1" ht="15" customHeight="1" x14ac:dyDescent="0.3">
      <c r="B42" s="208">
        <f t="shared" si="19"/>
        <v>17</v>
      </c>
      <c r="C42" s="335">
        <f t="shared" si="9"/>
        <v>28.800000000000068</v>
      </c>
      <c r="D42" s="27">
        <v>916.23</v>
      </c>
      <c r="E42" s="336">
        <f t="shared" si="10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1"/>
        <v>126.82881781401773</v>
      </c>
      <c r="J42" s="338">
        <f t="shared" si="12"/>
        <v>0.2183395538223378</v>
      </c>
      <c r="K42" s="339">
        <f t="shared" si="13"/>
        <v>-4.1666666666666602E-2</v>
      </c>
      <c r="L42" s="339">
        <f t="shared" si="14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 t="str">
        <f>IF(OR(E42="",E42&lt;$U$2),"",ProjTvdAtBit(E42,F42,G42,H42,D42,W42,X42))</f>
        <v/>
      </c>
      <c r="W42" s="344" t="str">
        <f>IF(OR(E42="",E42&lt;$U$2),"",ProjIncAtBit(F42,J42,C42,M42,AJ42,IF(AK42="",0,AK42)))</f>
        <v/>
      </c>
      <c r="X42" s="455" t="str">
        <f>IF(OR(E42="",E42&lt;$U$2),"",ProjAzmAtBit(F42,G42,J42,C42,M42,AJ42,IF(AK42="",0,AK42)))</f>
        <v/>
      </c>
      <c r="Y42" s="461"/>
      <c r="Z42" s="206"/>
      <c r="AA42" s="512" t="str">
        <f t="shared" si="17"/>
        <v/>
      </c>
      <c r="AB42" s="520" t="str">
        <f t="shared" si="18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 t="str">
        <f t="shared" si="15"/>
        <v/>
      </c>
      <c r="AO42" s="330" t="str">
        <f>IF(OR(E42="",E42&lt;$U$2),"",ProjActiveTargetMdEx(D42,W42,V42,ProjTargets_MD,ProjTargets_INC,ProjTargets_AZM,ProjTargets_TVD,F42,H42))</f>
        <v/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>IF(OR(E42="",E42&lt;$U$2,AO42=""),"",ProjBurr(D42,W42,X42,Q42,C42,ProjTargets_MD,ProjTargets_INC,ProjTargets_AZM,ProjTargets_TVD,V42))</f>
        <v/>
      </c>
      <c r="AS42" s="207" t="str">
        <f>IF(OR(E42="",E42&lt;$U$2,AO42=""),"",ProjMetersToSlide(D42,W42,X42,Q42,C42,ProjTargets_MD,ProjTargets_INC,ProjTargets_AZM,ProjTargets_TVD,V42))</f>
        <v/>
      </c>
      <c r="AT42" s="207" t="str">
        <f>IF(OR(E42="",E42&lt;$U$2,AO42=""),"",ProjRequiredTf(D42,W42,X42,ProjTargets_MD,ProjTargets_INC,ProjTargets_AZM,ProjTargets_TVD,5,V42))</f>
        <v/>
      </c>
    </row>
    <row r="43" spans="2:46" s="209" customFormat="1" ht="15" customHeight="1" x14ac:dyDescent="0.3">
      <c r="B43" s="208">
        <f t="shared" si="19"/>
        <v>17</v>
      </c>
      <c r="C43" s="335">
        <f t="shared" si="9"/>
        <v>28.799999999999955</v>
      </c>
      <c r="D43" s="27">
        <v>945.03</v>
      </c>
      <c r="E43" s="336">
        <f t="shared" si="10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1"/>
        <v>155.62794918353461</v>
      </c>
      <c r="J43" s="338">
        <f t="shared" si="12"/>
        <v>0.10266656519650272</v>
      </c>
      <c r="K43" s="339">
        <f t="shared" si="13"/>
        <v>-5.2083333333333405E-2</v>
      </c>
      <c r="L43" s="339">
        <f t="shared" si="14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 t="str">
        <f>IF(OR(E43="",E43&lt;$U$2),"",ProjTvdAtBit(E43,F43,G43,H43,D43,W43,X43))</f>
        <v/>
      </c>
      <c r="W43" s="344" t="str">
        <f>IF(OR(E43="",E43&lt;$U$2),"",ProjIncAtBit(F43,J43,C43,M43,AJ43,IF(AK43="",0,AK43)))</f>
        <v/>
      </c>
      <c r="X43" s="455" t="str">
        <f>IF(OR(E43="",E43&lt;$U$2),"",ProjAzmAtBit(F43,G43,J43,C43,M43,AJ43,IF(AK43="",0,AK43)))</f>
        <v/>
      </c>
      <c r="Y43" s="461"/>
      <c r="Z43" s="206"/>
      <c r="AA43" s="512" t="str">
        <f t="shared" si="17"/>
        <v/>
      </c>
      <c r="AB43" s="520" t="str">
        <f t="shared" si="18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 t="str">
        <f t="shared" si="15"/>
        <v/>
      </c>
      <c r="AO43" s="330" t="str">
        <f>IF(OR(E43="",E43&lt;$U$2),"",ProjActiveTargetMdEx(D43,W43,V43,ProjTargets_MD,ProjTargets_INC,ProjTargets_AZM,ProjTargets_TVD,F43,H43))</f>
        <v/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>IF(OR(E43="",E43&lt;$U$2,AO43=""),"",ProjBurr(D43,W43,X43,Q43,C43,ProjTargets_MD,ProjTargets_INC,ProjTargets_AZM,ProjTargets_TVD,V43))</f>
        <v/>
      </c>
      <c r="AS43" s="207" t="str">
        <f>IF(OR(E43="",E43&lt;$U$2,AO43=""),"",ProjMetersToSlide(D43,W43,X43,Q43,C43,ProjTargets_MD,ProjTargets_INC,ProjTargets_AZM,ProjTargets_TVD,V43))</f>
        <v/>
      </c>
      <c r="AT43" s="207" t="str">
        <f>IF(OR(E43="",E43&lt;$U$2,AO43=""),"",ProjRequiredTf(D43,W43,X43,ProjTargets_MD,ProjTargets_INC,ProjTargets_AZM,ProjTargets_TVD,5,V43))</f>
        <v/>
      </c>
    </row>
    <row r="44" spans="2:46" s="209" customFormat="1" ht="15" customHeight="1" x14ac:dyDescent="0.3">
      <c r="B44" s="208">
        <f t="shared" si="19"/>
        <v>17</v>
      </c>
      <c r="C44" s="335">
        <f t="shared" si="9"/>
        <v>28.799999999999955</v>
      </c>
      <c r="D44" s="27">
        <v>973.82999999999993</v>
      </c>
      <c r="E44" s="336">
        <f t="shared" si="10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1"/>
        <v>184.42683052594884</v>
      </c>
      <c r="J44" s="338">
        <f t="shared" si="12"/>
        <v>0.53387312489208194</v>
      </c>
      <c r="K44" s="339">
        <f t="shared" si="13"/>
        <v>0.1770833333333329</v>
      </c>
      <c r="L44" s="339">
        <f t="shared" si="14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 t="str">
        <f>IF(OR(E44="",E44&lt;$U$2),"",ProjTvdAtBit(E44,F44,G44,H44,D44,W44,X44))</f>
        <v/>
      </c>
      <c r="W44" s="344" t="str">
        <f>IF(OR(E44="",E44&lt;$U$2),"",ProjIncAtBit(F44,J44,C44,M44,AJ44,IF(AK44="",0,AK44)))</f>
        <v/>
      </c>
      <c r="X44" s="455" t="str">
        <f>IF(OR(E44="",E44&lt;$U$2),"",ProjAzmAtBit(F44,G44,J44,C44,M44,AJ44,IF(AK44="",0,AK44)))</f>
        <v/>
      </c>
      <c r="Y44" s="461"/>
      <c r="Z44" s="206"/>
      <c r="AA44" s="512" t="str">
        <f t="shared" si="17"/>
        <v/>
      </c>
      <c r="AB44" s="520" t="str">
        <f t="shared" si="18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 t="str">
        <f t="shared" si="15"/>
        <v/>
      </c>
      <c r="AO44" s="330" t="str">
        <f>IF(OR(E44="",E44&lt;$U$2),"",ProjActiveTargetMdEx(D44,W44,V44,ProjTargets_MD,ProjTargets_INC,ProjTargets_AZM,ProjTargets_TVD,F44,H44))</f>
        <v/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>IF(OR(E44="",E44&lt;$U$2,AO44=""),"",ProjBurr(D44,W44,X44,Q44,C44,ProjTargets_MD,ProjTargets_INC,ProjTargets_AZM,ProjTargets_TVD,V44))</f>
        <v/>
      </c>
      <c r="AS44" s="207" t="str">
        <f>IF(OR(E44="",E44&lt;$U$2,AO44=""),"",ProjMetersToSlide(D44,W44,X44,Q44,C44,ProjTargets_MD,ProjTargets_INC,ProjTargets_AZM,ProjTargets_TVD,V44))</f>
        <v/>
      </c>
      <c r="AT44" s="207" t="str">
        <f>IF(OR(E44="",E44&lt;$U$2,AO44=""),"",ProjRequiredTf(D44,W44,X44,ProjTargets_MD,ProjTargets_INC,ProjTargets_AZM,ProjTargets_TVD,5,V44))</f>
        <v/>
      </c>
    </row>
    <row r="45" spans="2:46" s="209" customFormat="1" ht="15" customHeight="1" x14ac:dyDescent="0.3">
      <c r="B45" s="208">
        <f t="shared" si="19"/>
        <v>17</v>
      </c>
      <c r="C45" s="335">
        <f t="shared" si="9"/>
        <v>28.740000000000009</v>
      </c>
      <c r="D45" s="27">
        <v>1002.5699999999999</v>
      </c>
      <c r="E45" s="336">
        <f t="shared" si="10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1"/>
        <v>213.16498111442786</v>
      </c>
      <c r="J45" s="338">
        <f t="shared" si="12"/>
        <v>0.40862407000281253</v>
      </c>
      <c r="K45" s="339">
        <f t="shared" si="13"/>
        <v>0.1252609603340292</v>
      </c>
      <c r="L45" s="339">
        <f t="shared" si="14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 t="str">
        <f>IF(OR(E45="",E45&lt;$U$2),"",ProjTvdAtBit(E45,F45,G45,H45,D45,W45,X45))</f>
        <v/>
      </c>
      <c r="W45" s="344" t="str">
        <f>IF(OR(E45="",E45&lt;$U$2),"",ProjIncAtBit(F45,J45,C45,M45,AJ45,IF(AK45="",0,AK45)))</f>
        <v/>
      </c>
      <c r="X45" s="455" t="str">
        <f>IF(OR(E45="",E45&lt;$U$2),"",ProjAzmAtBit(F45,G45,J45,C45,M45,AJ45,IF(AK45="",0,AK45)))</f>
        <v/>
      </c>
      <c r="Y45" s="461"/>
      <c r="Z45" s="206"/>
      <c r="AA45" s="512" t="str">
        <f t="shared" si="17"/>
        <v/>
      </c>
      <c r="AB45" s="520" t="str">
        <f t="shared" si="18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 t="str">
        <f t="shared" si="15"/>
        <v/>
      </c>
      <c r="AO45" s="330" t="str">
        <f>IF(OR(E45="",E45&lt;$U$2),"",ProjActiveTargetMdEx(D45,W45,V45,ProjTargets_MD,ProjTargets_INC,ProjTargets_AZM,ProjTargets_TVD,F45,H45))</f>
        <v/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>IF(OR(E45="",E45&lt;$U$2,AO45=""),"",ProjBurr(D45,W45,X45,Q45,C45,ProjTargets_MD,ProjTargets_INC,ProjTargets_AZM,ProjTargets_TVD,V45))</f>
        <v/>
      </c>
      <c r="AS45" s="207" t="str">
        <f>IF(OR(E45="",E45&lt;$U$2,AO45=""),"",ProjMetersToSlide(D45,W45,X45,Q45,C45,ProjTargets_MD,ProjTargets_INC,ProjTargets_AZM,ProjTargets_TVD,V45))</f>
        <v/>
      </c>
      <c r="AT45" s="207" t="str">
        <f>IF(OR(E45="",E45&lt;$U$2,AO45=""),"",ProjRequiredTf(D45,W45,X45,ProjTargets_MD,ProjTargets_INC,ProjTargets_AZM,ProjTargets_TVD,5,V45))</f>
        <v/>
      </c>
    </row>
    <row r="46" spans="2:46" s="209" customFormat="1" ht="15" customHeight="1" x14ac:dyDescent="0.3">
      <c r="B46" s="208">
        <f t="shared" si="19"/>
        <v>17</v>
      </c>
      <c r="C46" s="335">
        <f t="shared" si="9"/>
        <v>28.810000000000173</v>
      </c>
      <c r="D46" s="27">
        <v>1031.3800000000001</v>
      </c>
      <c r="E46" s="336">
        <f t="shared" si="10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1"/>
        <v>241.97184801956917</v>
      </c>
      <c r="J46" s="338">
        <f t="shared" si="12"/>
        <v>0.40412878776835304</v>
      </c>
      <c r="K46" s="339">
        <f t="shared" si="13"/>
        <v>0.28115237764665102</v>
      </c>
      <c r="L46" s="339">
        <f t="shared" si="14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 t="str">
        <f>IF(OR(E46="",E46&lt;$U$2),"",ProjTvdAtBit(E46,F46,G46,H46,D46,W46,X46))</f>
        <v/>
      </c>
      <c r="W46" s="344" t="str">
        <f>IF(OR(E46="",E46&lt;$U$2),"",ProjIncAtBit(F46,J46,C46,M46,AJ46,IF(AK46="",0,AK46)))</f>
        <v/>
      </c>
      <c r="X46" s="455" t="str">
        <f>IF(OR(E46="",E46&lt;$U$2),"",ProjAzmAtBit(F46,G46,J46,C46,M46,AJ46,IF(AK46="",0,AK46)))</f>
        <v/>
      </c>
      <c r="Y46" s="461"/>
      <c r="Z46" s="206"/>
      <c r="AA46" s="512" t="str">
        <f t="shared" si="17"/>
        <v/>
      </c>
      <c r="AB46" s="520" t="str">
        <f t="shared" si="18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 t="str">
        <f t="shared" si="15"/>
        <v/>
      </c>
      <c r="AO46" s="330" t="str">
        <f>IF(OR(E46="",E46&lt;$U$2),"",ProjActiveTargetMdEx(D46,W46,V46,ProjTargets_MD,ProjTargets_INC,ProjTargets_AZM,ProjTargets_TVD,F46,H46))</f>
        <v/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>IF(OR(E46="",E46&lt;$U$2,AO46=""),"",ProjBurr(D46,W46,X46,Q46,C46,ProjTargets_MD,ProjTargets_INC,ProjTargets_AZM,ProjTargets_TVD,V46))</f>
        <v/>
      </c>
      <c r="AS46" s="207" t="str">
        <f>IF(OR(E46="",E46&lt;$U$2,AO46=""),"",ProjMetersToSlide(D46,W46,X46,Q46,C46,ProjTargets_MD,ProjTargets_INC,ProjTargets_AZM,ProjTargets_TVD,V46))</f>
        <v/>
      </c>
      <c r="AT46" s="207" t="str">
        <f>IF(OR(E46="",E46&lt;$U$2,AO46=""),"",ProjRequiredTf(D46,W46,X46,ProjTargets_MD,ProjTargets_INC,ProjTargets_AZM,ProjTargets_TVD,5,V46))</f>
        <v/>
      </c>
    </row>
    <row r="47" spans="2:46" s="209" customFormat="1" ht="15" customHeight="1" x14ac:dyDescent="0.3">
      <c r="B47" s="208">
        <f t="shared" si="19"/>
        <v>17</v>
      </c>
      <c r="C47" s="335">
        <f t="shared" si="9"/>
        <v>28.6099999999999</v>
      </c>
      <c r="D47" s="27">
        <v>1059.99</v>
      </c>
      <c r="E47" s="336">
        <f t="shared" si="10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1"/>
        <v>270.57779025395371</v>
      </c>
      <c r="J47" s="338">
        <f t="shared" si="12"/>
        <v>3.2579343994251407E-2</v>
      </c>
      <c r="K47" s="339">
        <f t="shared" si="13"/>
        <v>-3.1457532331352692E-2</v>
      </c>
      <c r="L47" s="339">
        <f t="shared" si="14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 t="str">
        <f>IF(OR(E47="",E47&lt;$U$2),"",ProjTvdAtBit(E47,F47,G47,H47,D47,W47,X47))</f>
        <v/>
      </c>
      <c r="W47" s="344" t="str">
        <f>IF(OR(E47="",E47&lt;$U$2),"",ProjIncAtBit(F47,J47,C47,M47,AJ47,IF(AK47="",0,AK47)))</f>
        <v/>
      </c>
      <c r="X47" s="455" t="str">
        <f>IF(OR(E47="",E47&lt;$U$2),"",ProjAzmAtBit(F47,G47,J47,C47,M47,AJ47,IF(AK47="",0,AK47)))</f>
        <v/>
      </c>
      <c r="Y47" s="461"/>
      <c r="Z47" s="206"/>
      <c r="AA47" s="512" t="str">
        <f t="shared" si="17"/>
        <v/>
      </c>
      <c r="AB47" s="520" t="str">
        <f t="shared" si="18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 t="str">
        <f t="shared" si="15"/>
        <v/>
      </c>
      <c r="AO47" s="330" t="str">
        <f>IF(OR(E47="",E47&lt;$U$2),"",ProjActiveTargetMdEx(D47,W47,V47,ProjTargets_MD,ProjTargets_INC,ProjTargets_AZM,ProjTargets_TVD,F47,H47))</f>
        <v/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>IF(OR(E47="",E47&lt;$U$2,AO47=""),"",ProjBurr(D47,W47,X47,Q47,C47,ProjTargets_MD,ProjTargets_INC,ProjTargets_AZM,ProjTargets_TVD,V47))</f>
        <v/>
      </c>
      <c r="AS47" s="207" t="str">
        <f>IF(OR(E47="",E47&lt;$U$2,AO47=""),"",ProjMetersToSlide(D47,W47,X47,Q47,C47,ProjTargets_MD,ProjTargets_INC,ProjTargets_AZM,ProjTargets_TVD,V47))</f>
        <v/>
      </c>
      <c r="AT47" s="207" t="str">
        <f>IF(OR(E47="",E47&lt;$U$2,AO47=""),"",ProjRequiredTf(D47,W47,X47,ProjTargets_MD,ProjTargets_INC,ProjTargets_AZM,ProjTargets_TVD,5,V47))</f>
        <v/>
      </c>
    </row>
    <row r="48" spans="2:46" s="209" customFormat="1" ht="15" customHeight="1" x14ac:dyDescent="0.3">
      <c r="B48" s="208">
        <f t="shared" si="19"/>
        <v>17</v>
      </c>
      <c r="C48" s="335">
        <f t="shared" si="9"/>
        <v>28.769999999999982</v>
      </c>
      <c r="D48" s="27">
        <v>1088.76</v>
      </c>
      <c r="E48" s="336">
        <f t="shared" si="10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1"/>
        <v>299.34379392444384</v>
      </c>
      <c r="J48" s="338">
        <f t="shared" si="12"/>
        <v>0.26755881072848281</v>
      </c>
      <c r="K48" s="339">
        <f t="shared" si="13"/>
        <v>1.0427528675703875E-2</v>
      </c>
      <c r="L48" s="339">
        <f t="shared" si="14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 t="str">
        <f>IF(OR(E48="",E48&lt;$U$2),"",ProjTvdAtBit(E48,F48,G48,H48,D48,W48,X48))</f>
        <v/>
      </c>
      <c r="W48" s="344" t="str">
        <f>IF(OR(E48="",E48&lt;$U$2),"",ProjIncAtBit(F48,J48,C48,M48,AJ48,IF(AK48="",0,AK48)))</f>
        <v/>
      </c>
      <c r="X48" s="455" t="str">
        <f>IF(OR(E48="",E48&lt;$U$2),"",ProjAzmAtBit(F48,G48,J48,C48,M48,AJ48,IF(AK48="",0,AK48)))</f>
        <v/>
      </c>
      <c r="Y48" s="461"/>
      <c r="Z48" s="206"/>
      <c r="AA48" s="512" t="str">
        <f t="shared" si="17"/>
        <v/>
      </c>
      <c r="AB48" s="520" t="str">
        <f t="shared" si="18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 t="str">
        <f t="shared" si="15"/>
        <v/>
      </c>
      <c r="AO48" s="330" t="str">
        <f>IF(OR(E48="",E48&lt;$U$2),"",ProjActiveTargetMdEx(D48,W48,V48,ProjTargets_MD,ProjTargets_INC,ProjTargets_AZM,ProjTargets_TVD,F48,H48))</f>
        <v/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>IF(OR(E48="",E48&lt;$U$2,AO48=""),"",ProjBurr(D48,W48,X48,Q48,C48,ProjTargets_MD,ProjTargets_INC,ProjTargets_AZM,ProjTargets_TVD,V48))</f>
        <v/>
      </c>
      <c r="AS48" s="207" t="str">
        <f>IF(OR(E48="",E48&lt;$U$2,AO48=""),"",ProjMetersToSlide(D48,W48,X48,Q48,C48,ProjTargets_MD,ProjTargets_INC,ProjTargets_AZM,ProjTargets_TVD,V48))</f>
        <v/>
      </c>
      <c r="AT48" s="207" t="str">
        <f>IF(OR(E48="",E48&lt;$U$2,AO48=""),"",ProjRequiredTf(D48,W48,X48,ProjTargets_MD,ProjTargets_INC,ProjTargets_AZM,ProjTargets_TVD,5,V48))</f>
        <v/>
      </c>
    </row>
    <row r="49" spans="2:46" s="209" customFormat="1" ht="15" customHeight="1" x14ac:dyDescent="0.3">
      <c r="B49" s="208">
        <f t="shared" si="19"/>
        <v>17</v>
      </c>
      <c r="C49" s="335">
        <f t="shared" si="9"/>
        <v>28.700000000000045</v>
      </c>
      <c r="D49" s="27">
        <v>1117.46</v>
      </c>
      <c r="E49" s="336">
        <f t="shared" si="10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1"/>
        <v>328.03892874027406</v>
      </c>
      <c r="J49" s="338">
        <f t="shared" si="12"/>
        <v>0.24006480053422588</v>
      </c>
      <c r="K49" s="339">
        <f t="shared" si="13"/>
        <v>0.1986062717770031</v>
      </c>
      <c r="L49" s="339">
        <f t="shared" si="14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 t="str">
        <f>IF(OR(E49="",E49&lt;$U$2),"",ProjTvdAtBit(E49,F49,G49,H49,D49,W49,X49))</f>
        <v/>
      </c>
      <c r="W49" s="344" t="str">
        <f>IF(OR(E49="",E49&lt;$U$2),"",ProjIncAtBit(F49,J49,C49,M49,AJ49,IF(AK49="",0,AK49)))</f>
        <v/>
      </c>
      <c r="X49" s="455" t="str">
        <f>IF(OR(E49="",E49&lt;$U$2),"",ProjAzmAtBit(F49,G49,J49,C49,M49,AJ49,IF(AK49="",0,AK49)))</f>
        <v/>
      </c>
      <c r="Y49" s="461"/>
      <c r="Z49" s="206"/>
      <c r="AA49" s="512" t="str">
        <f t="shared" si="17"/>
        <v/>
      </c>
      <c r="AB49" s="520" t="str">
        <f t="shared" si="18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 t="str">
        <f t="shared" si="15"/>
        <v/>
      </c>
      <c r="AO49" s="330" t="str">
        <f>IF(OR(E49="",E49&lt;$U$2),"",ProjActiveTargetMdEx(D49,W49,V49,ProjTargets_MD,ProjTargets_INC,ProjTargets_AZM,ProjTargets_TVD,F49,H49))</f>
        <v/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>IF(OR(E49="",E49&lt;$U$2,AO49=""),"",ProjBurr(D49,W49,X49,Q49,C49,ProjTargets_MD,ProjTargets_INC,ProjTargets_AZM,ProjTargets_TVD,V49))</f>
        <v/>
      </c>
      <c r="AS49" s="207" t="str">
        <f>IF(OR(E49="",E49&lt;$U$2,AO49=""),"",ProjMetersToSlide(D49,W49,X49,Q49,C49,ProjTargets_MD,ProjTargets_INC,ProjTargets_AZM,ProjTargets_TVD,V49))</f>
        <v/>
      </c>
      <c r="AT49" s="207" t="str">
        <f>IF(OR(E49="",E49&lt;$U$2,AO49=""),"",ProjRequiredTf(D49,W49,X49,ProjTargets_MD,ProjTargets_INC,ProjTargets_AZM,ProjTargets_TVD,5,V49))</f>
        <v/>
      </c>
    </row>
    <row r="50" spans="2:46" s="209" customFormat="1" ht="15" customHeight="1" x14ac:dyDescent="0.3">
      <c r="B50" s="208">
        <f t="shared" si="19"/>
        <v>17</v>
      </c>
      <c r="C50" s="335">
        <f t="shared" si="9"/>
        <v>28.660000000000082</v>
      </c>
      <c r="D50" s="27">
        <v>1146.1200000000001</v>
      </c>
      <c r="E50" s="336">
        <f t="shared" si="10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1"/>
        <v>356.69379010937951</v>
      </c>
      <c r="J50" s="338">
        <f t="shared" si="12"/>
        <v>0.13820237739072302</v>
      </c>
      <c r="K50" s="339">
        <f t="shared" si="13"/>
        <v>-0.13607815771109619</v>
      </c>
      <c r="L50" s="339">
        <f t="shared" si="14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 t="str">
        <f>IF(OR(E50="",E50&lt;$U$2),"",ProjTvdAtBit(E50,F50,G50,H50,D50,W50,X50))</f>
        <v/>
      </c>
      <c r="W50" s="344" t="str">
        <f>IF(OR(E50="",E50&lt;$U$2),"",ProjIncAtBit(F50,J50,C50,M50,AJ50,IF(AK50="",0,AK50)))</f>
        <v/>
      </c>
      <c r="X50" s="455" t="str">
        <f>IF(OR(E50="",E50&lt;$U$2),"",ProjAzmAtBit(F50,G50,J50,C50,M50,AJ50,IF(AK50="",0,AK50)))</f>
        <v/>
      </c>
      <c r="Y50" s="461"/>
      <c r="Z50" s="206"/>
      <c r="AA50" s="512" t="str">
        <f t="shared" si="17"/>
        <v/>
      </c>
      <c r="AB50" s="520" t="str">
        <f t="shared" si="18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 t="str">
        <f t="shared" si="15"/>
        <v/>
      </c>
      <c r="AO50" s="330" t="str">
        <f>IF(OR(E50="",E50&lt;$U$2),"",ProjActiveTargetMdEx(D50,W50,V50,ProjTargets_MD,ProjTargets_INC,ProjTargets_AZM,ProjTargets_TVD,F50,H50))</f>
        <v/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>IF(OR(E50="",E50&lt;$U$2,AO50=""),"",ProjBurr(D50,W50,X50,Q50,C50,ProjTargets_MD,ProjTargets_INC,ProjTargets_AZM,ProjTargets_TVD,V50))</f>
        <v/>
      </c>
      <c r="AS50" s="207" t="str">
        <f>IF(OR(E50="",E50&lt;$U$2,AO50=""),"",ProjMetersToSlide(D50,W50,X50,Q50,C50,ProjTargets_MD,ProjTargets_INC,ProjTargets_AZM,ProjTargets_TVD,V50))</f>
        <v/>
      </c>
      <c r="AT50" s="207" t="str">
        <f>IF(OR(E50="",E50&lt;$U$2,AO50=""),"",ProjRequiredTf(D50,W50,X50,ProjTargets_MD,ProjTargets_INC,ProjTargets_AZM,ProjTargets_TVD,5,V50))</f>
        <v/>
      </c>
    </row>
    <row r="51" spans="2:46" s="209" customFormat="1" ht="15" customHeight="1" x14ac:dyDescent="0.3">
      <c r="B51" s="208">
        <f t="shared" si="19"/>
        <v>17</v>
      </c>
      <c r="C51" s="335">
        <f t="shared" si="9"/>
        <v>28.779999999999973</v>
      </c>
      <c r="D51" s="27">
        <v>1174.9000000000001</v>
      </c>
      <c r="E51" s="336">
        <f t="shared" si="10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1"/>
        <v>385.46983414119586</v>
      </c>
      <c r="J51" s="338">
        <f t="shared" si="12"/>
        <v>0.14718335001980218</v>
      </c>
      <c r="K51" s="339">
        <f>IF(F51=0," ",SUM(F51-F50)/SUM(E51-E50)*30)</f>
        <v>-0.1459346768589288</v>
      </c>
      <c r="L51" s="339">
        <f t="shared" si="14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 t="str">
        <f>IF(OR(E51="",E51&lt;$U$2),"",ProjTvdAtBit(E51,F51,G51,H51,D51,W51,X51))</f>
        <v/>
      </c>
      <c r="W51" s="344" t="str">
        <f>IF(OR(E51="",E51&lt;$U$2),"",ProjIncAtBit(F51,J51,C51,M51,AJ51,IF(AK51="",0,AK51)))</f>
        <v/>
      </c>
      <c r="X51" s="455" t="str">
        <f>IF(OR(E51="",E51&lt;$U$2),"",ProjAzmAtBit(F51,G51,J51,C51,M51,AJ51,IF(AK51="",0,AK51)))</f>
        <v/>
      </c>
      <c r="Y51" s="461"/>
      <c r="Z51" s="206"/>
      <c r="AA51" s="512" t="str">
        <f t="shared" si="17"/>
        <v/>
      </c>
      <c r="AB51" s="520" t="str">
        <f t="shared" si="18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 t="str">
        <f t="shared" si="15"/>
        <v/>
      </c>
      <c r="AO51" s="330" t="str">
        <f>IF(OR(E51="",E51&lt;$U$2),"",ProjActiveTargetMdEx(D51,W51,V51,ProjTargets_MD,ProjTargets_INC,ProjTargets_AZM,ProjTargets_TVD,F51,H51))</f>
        <v/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>IF(OR(E51="",E51&lt;$U$2,AO51=""),"",ProjBurr(D51,W51,X51,Q51,C51,ProjTargets_MD,ProjTargets_INC,ProjTargets_AZM,ProjTargets_TVD,V51))</f>
        <v/>
      </c>
      <c r="AS51" s="207" t="str">
        <f>IF(OR(E51="",E51&lt;$U$2,AO51=""),"",ProjMetersToSlide(D51,W51,X51,Q51,C51,ProjTargets_MD,ProjTargets_INC,ProjTargets_AZM,ProjTargets_TVD,V51))</f>
        <v/>
      </c>
      <c r="AT51" s="207" t="str">
        <f>IF(OR(E51="",E51&lt;$U$2,AO51=""),"",ProjRequiredTf(D51,W51,X51,ProjTargets_MD,ProjTargets_INC,ProjTargets_AZM,ProjTargets_TVD,5,V51))</f>
        <v/>
      </c>
    </row>
    <row r="52" spans="2:46" s="209" customFormat="1" ht="15" customHeight="1" x14ac:dyDescent="0.3">
      <c r="B52" s="208">
        <f t="shared" si="19"/>
        <v>17</v>
      </c>
      <c r="C52" s="335">
        <f t="shared" si="9"/>
        <v>28.740000000000009</v>
      </c>
      <c r="D52" s="27">
        <v>1203.6400000000001</v>
      </c>
      <c r="E52" s="336">
        <f t="shared" si="10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1"/>
        <v>414.20636691013874</v>
      </c>
      <c r="J52" s="338">
        <f t="shared" si="12"/>
        <v>0.10896372625647679</v>
      </c>
      <c r="K52" s="339">
        <f t="shared" si="13"/>
        <v>2.0876826722338215E-2</v>
      </c>
      <c r="L52" s="339">
        <f t="shared" si="14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 t="str">
        <f>IF(OR(E52="",E52&lt;$U$2),"",ProjTvdAtBit(E52,F52,G52,H52,D52,W52,X52))</f>
        <v/>
      </c>
      <c r="W52" s="344" t="str">
        <f>IF(OR(E52="",E52&lt;$U$2),"",ProjIncAtBit(F52,J52,C52,M52,AJ52,IF(AK52="",0,AK52)))</f>
        <v/>
      </c>
      <c r="X52" s="455" t="str">
        <f>IF(OR(E52="",E52&lt;$U$2),"",ProjAzmAtBit(F52,G52,J52,C52,M52,AJ52,IF(AK52="",0,AK52)))</f>
        <v/>
      </c>
      <c r="Y52" s="461"/>
      <c r="Z52" s="206"/>
      <c r="AA52" s="512" t="str">
        <f t="shared" si="17"/>
        <v/>
      </c>
      <c r="AB52" s="520" t="str">
        <f t="shared" si="18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 t="str">
        <f t="shared" si="15"/>
        <v/>
      </c>
      <c r="AO52" s="330" t="str">
        <f>IF(OR(E52="",E52&lt;$U$2),"",ProjActiveTargetMdEx(D52,W52,V52,ProjTargets_MD,ProjTargets_INC,ProjTargets_AZM,ProjTargets_TVD,F52,H52))</f>
        <v/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>IF(OR(E52="",E52&lt;$U$2,AO52=""),"",ProjBurr(D52,W52,X52,Q52,C52,ProjTargets_MD,ProjTargets_INC,ProjTargets_AZM,ProjTargets_TVD,V52))</f>
        <v/>
      </c>
      <c r="AS52" s="207" t="str">
        <f>IF(OR(E52="",E52&lt;$U$2,AO52=""),"",ProjMetersToSlide(D52,W52,X52,Q52,C52,ProjTargets_MD,ProjTargets_INC,ProjTargets_AZM,ProjTargets_TVD,V52))</f>
        <v/>
      </c>
      <c r="AT52" s="207" t="str">
        <f>IF(OR(E52="",E52&lt;$U$2,AO52=""),"",ProjRequiredTf(D52,W52,X52,ProjTargets_MD,ProjTargets_INC,ProjTargets_AZM,ProjTargets_TVD,5,V52))</f>
        <v/>
      </c>
    </row>
    <row r="53" spans="2:46" s="209" customFormat="1" ht="15" customHeight="1" x14ac:dyDescent="0.3">
      <c r="B53" s="208">
        <f t="shared" si="19"/>
        <v>17</v>
      </c>
      <c r="C53" s="335">
        <f t="shared" si="9"/>
        <v>28.720000000000027</v>
      </c>
      <c r="D53" s="27">
        <v>1232.3600000000001</v>
      </c>
      <c r="E53" s="336">
        <f t="shared" si="10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1"/>
        <v>442.9225018599202</v>
      </c>
      <c r="J53" s="338">
        <f t="shared" si="12"/>
        <v>9.8900597917050706E-2</v>
      </c>
      <c r="K53" s="339">
        <f t="shared" si="13"/>
        <v>8.3565459610028398E-2</v>
      </c>
      <c r="L53" s="339">
        <f t="shared" si="14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 t="str">
        <f>IF(OR(E53="",E53&lt;$U$2),"",ProjTvdAtBit(E53,F53,G53,H53,D53,W53,X53))</f>
        <v/>
      </c>
      <c r="W53" s="344" t="str">
        <f>IF(OR(E53="",E53&lt;$U$2),"",ProjIncAtBit(F53,J53,C53,M53,AJ53,IF(AK53="",0,AK53)))</f>
        <v/>
      </c>
      <c r="X53" s="455" t="str">
        <f>IF(OR(E53="",E53&lt;$U$2),"",ProjAzmAtBit(F53,G53,J53,C53,M53,AJ53,IF(AK53="",0,AK53)))</f>
        <v/>
      </c>
      <c r="Y53" s="461"/>
      <c r="Z53" s="206"/>
      <c r="AA53" s="512" t="str">
        <f t="shared" si="17"/>
        <v/>
      </c>
      <c r="AB53" s="520" t="str">
        <f t="shared" si="18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 t="str">
        <f t="shared" si="15"/>
        <v/>
      </c>
      <c r="AO53" s="330" t="str">
        <f>IF(OR(E53="",E53&lt;$U$2),"",ProjActiveTargetMdEx(D53,W53,V53,ProjTargets_MD,ProjTargets_INC,ProjTargets_AZM,ProjTargets_TVD,F53,H53))</f>
        <v/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>IF(OR(E53="",E53&lt;$U$2,AO53=""),"",ProjBurr(D53,W53,X53,Q53,C53,ProjTargets_MD,ProjTargets_INC,ProjTargets_AZM,ProjTargets_TVD,V53))</f>
        <v/>
      </c>
      <c r="AS53" s="207" t="str">
        <f>IF(OR(E53="",E53&lt;$U$2,AO53=""),"",ProjMetersToSlide(D53,W53,X53,Q53,C53,ProjTargets_MD,ProjTargets_INC,ProjTargets_AZM,ProjTargets_TVD,V53))</f>
        <v/>
      </c>
      <c r="AT53" s="207" t="str">
        <f>IF(OR(E53="",E53&lt;$U$2,AO53=""),"",ProjRequiredTf(D53,W53,X53,ProjTargets_MD,ProjTargets_INC,ProjTargets_AZM,ProjTargets_TVD,5,V53))</f>
        <v/>
      </c>
    </row>
    <row r="54" spans="2:46" s="209" customFormat="1" ht="15" customHeight="1" x14ac:dyDescent="0.3">
      <c r="B54" s="208">
        <f t="shared" si="19"/>
        <v>17</v>
      </c>
      <c r="C54" s="335">
        <f t="shared" si="9"/>
        <v>28.809999999999945</v>
      </c>
      <c r="D54" s="27">
        <v>1261.17</v>
      </c>
      <c r="E54" s="336">
        <f t="shared" si="10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1"/>
        <v>471.72841572823972</v>
      </c>
      <c r="J54" s="338">
        <f t="shared" si="12"/>
        <v>8.208585104236342E-2</v>
      </c>
      <c r="K54" s="339">
        <f t="shared" si="13"/>
        <v>-3.1239153071849889E-2</v>
      </c>
      <c r="L54" s="339">
        <f t="shared" si="14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 t="str">
        <f>IF(OR(E54="",E54&lt;$U$2),"",ProjTvdAtBit(E54,F54,G54,H54,D54,W54,X54))</f>
        <v/>
      </c>
      <c r="W54" s="344" t="str">
        <f>IF(OR(E54="",E54&lt;$U$2),"",ProjIncAtBit(F54,J54,C54,M54,AJ54,IF(AK54="",0,AK54)))</f>
        <v/>
      </c>
      <c r="X54" s="455" t="str">
        <f>IF(OR(E54="",E54&lt;$U$2),"",ProjAzmAtBit(F54,G54,J54,C54,M54,AJ54,IF(AK54="",0,AK54)))</f>
        <v/>
      </c>
      <c r="Y54" s="461"/>
      <c r="Z54" s="206"/>
      <c r="AA54" s="512" t="str">
        <f t="shared" si="17"/>
        <v/>
      </c>
      <c r="AB54" s="520" t="str">
        <f t="shared" si="18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 t="str">
        <f t="shared" si="15"/>
        <v/>
      </c>
      <c r="AO54" s="330" t="str">
        <f>IF(OR(E54="",E54&lt;$U$2),"",ProjActiveTargetMdEx(D54,W54,V54,ProjTargets_MD,ProjTargets_INC,ProjTargets_AZM,ProjTargets_TVD,F54,H54))</f>
        <v/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>IF(OR(E54="",E54&lt;$U$2,AO54=""),"",ProjBurr(D54,W54,X54,Q54,C54,ProjTargets_MD,ProjTargets_INC,ProjTargets_AZM,ProjTargets_TVD,V54))</f>
        <v/>
      </c>
      <c r="AS54" s="207" t="str">
        <f>IF(OR(E54="",E54&lt;$U$2,AO54=""),"",ProjMetersToSlide(D54,W54,X54,Q54,C54,ProjTargets_MD,ProjTargets_INC,ProjTargets_AZM,ProjTargets_TVD,V54))</f>
        <v/>
      </c>
      <c r="AT54" s="207" t="str">
        <f>IF(OR(E54="",E54&lt;$U$2,AO54=""),"",ProjRequiredTf(D54,W54,X54,ProjTargets_MD,ProjTargets_INC,ProjTargets_AZM,ProjTargets_TVD,5,V54))</f>
        <v/>
      </c>
    </row>
    <row r="55" spans="2:46" s="209" customFormat="1" ht="15" customHeight="1" x14ac:dyDescent="0.3">
      <c r="B55" s="208">
        <f t="shared" si="19"/>
        <v>17</v>
      </c>
      <c r="C55" s="335">
        <f t="shared" si="9"/>
        <v>28.7800000000002</v>
      </c>
      <c r="D55" s="27">
        <v>1289.9500000000003</v>
      </c>
      <c r="E55" s="336">
        <f t="shared" si="10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1"/>
        <v>500.50686389318639</v>
      </c>
      <c r="J55" s="338">
        <f t="shared" si="12"/>
        <v>1.1377153093241623</v>
      </c>
      <c r="K55" s="339">
        <f t="shared" si="13"/>
        <v>-0.74009728978457323</v>
      </c>
      <c r="L55" s="339">
        <f t="shared" si="14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 t="str">
        <f>IF(OR(E55="",E55&lt;$U$2),"",ProjTvdAtBit(E55,F55,G55,H55,D55,W55,X55))</f>
        <v/>
      </c>
      <c r="W55" s="344" t="str">
        <f>IF(OR(E55="",E55&lt;$U$2),"",ProjIncAtBit(F55,J55,C55,M55,AJ55,IF(AK55="",0,AK55)))</f>
        <v/>
      </c>
      <c r="X55" s="455" t="str">
        <f>IF(OR(E55="",E55&lt;$U$2),"",ProjAzmAtBit(F55,G55,J55,C55,M55,AJ55,IF(AK55="",0,AK55)))</f>
        <v/>
      </c>
      <c r="Y55" s="461"/>
      <c r="Z55" s="206"/>
      <c r="AA55" s="512" t="str">
        <f t="shared" si="17"/>
        <v/>
      </c>
      <c r="AB55" s="520" t="str">
        <f t="shared" si="18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 t="str">
        <f t="shared" si="15"/>
        <v/>
      </c>
      <c r="AO55" s="330" t="str">
        <f>IF(OR(E55="",E55&lt;$U$2),"",ProjActiveTargetMdEx(D55,W55,V55,ProjTargets_MD,ProjTargets_INC,ProjTargets_AZM,ProjTargets_TVD,F55,H55))</f>
        <v/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>IF(OR(E55="",E55&lt;$U$2,AO55=""),"",ProjBurr(D55,W55,X55,Q55,C55,ProjTargets_MD,ProjTargets_INC,ProjTargets_AZM,ProjTargets_TVD,V55))</f>
        <v/>
      </c>
      <c r="AS55" s="207" t="str">
        <f>IF(OR(E55="",E55&lt;$U$2,AO55=""),"",ProjMetersToSlide(D55,W55,X55,Q55,C55,ProjTargets_MD,ProjTargets_INC,ProjTargets_AZM,ProjTargets_TVD,V55))</f>
        <v/>
      </c>
      <c r="AT55" s="207" t="str">
        <f>IF(OR(E55="",E55&lt;$U$2,AO55=""),"",ProjRequiredTf(D55,W55,X55,ProjTargets_MD,ProjTargets_INC,ProjTargets_AZM,ProjTargets_TVD,5,V55))</f>
        <v/>
      </c>
    </row>
    <row r="56" spans="2:46" s="209" customFormat="1" ht="15" customHeight="1" x14ac:dyDescent="0.3">
      <c r="B56" s="208">
        <f t="shared" si="19"/>
        <v>17</v>
      </c>
      <c r="C56" s="335">
        <f t="shared" si="9"/>
        <v>28.649999999999636</v>
      </c>
      <c r="D56" s="27">
        <v>1318.6</v>
      </c>
      <c r="E56" s="336">
        <f t="shared" si="10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1"/>
        <v>529.15665269305009</v>
      </c>
      <c r="J56" s="338">
        <f t="shared" si="12"/>
        <v>0.15634227517462645</v>
      </c>
      <c r="K56" s="339">
        <f t="shared" si="13"/>
        <v>-4.1884816753926878E-2</v>
      </c>
      <c r="L56" s="339">
        <f t="shared" si="14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 t="str">
        <f>IF(OR(E56="",E56&lt;$U$2),"",ProjTvdAtBit(E56,F56,G56,H56,D56,W56,X56))</f>
        <v/>
      </c>
      <c r="W56" s="344" t="str">
        <f>IF(OR(E56="",E56&lt;$U$2),"",ProjIncAtBit(F56,J56,C56,M56,AJ56,IF(AK56="",0,AK56)))</f>
        <v/>
      </c>
      <c r="X56" s="455" t="str">
        <f>IF(OR(E56="",E56&lt;$U$2),"",ProjAzmAtBit(F56,G56,J56,C56,M56,AJ56,IF(AK56="",0,AK56)))</f>
        <v/>
      </c>
      <c r="Y56" s="461"/>
      <c r="Z56" s="206"/>
      <c r="AA56" s="512" t="str">
        <f t="shared" si="17"/>
        <v/>
      </c>
      <c r="AB56" s="520" t="str">
        <f t="shared" si="18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 t="str">
        <f t="shared" si="15"/>
        <v/>
      </c>
      <c r="AO56" s="330" t="str">
        <f>IF(OR(E56="",E56&lt;$U$2),"",ProjActiveTargetMdEx(D56,W56,V56,ProjTargets_MD,ProjTargets_INC,ProjTargets_AZM,ProjTargets_TVD,F56,H56))</f>
        <v/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>IF(OR(E56="",E56&lt;$U$2,AO56=""),"",ProjBurr(D56,W56,X56,Q56,C56,ProjTargets_MD,ProjTargets_INC,ProjTargets_AZM,ProjTargets_TVD,V56))</f>
        <v/>
      </c>
      <c r="AS56" s="207" t="str">
        <f>IF(OR(E56="",E56&lt;$U$2,AO56=""),"",ProjMetersToSlide(D56,W56,X56,Q56,C56,ProjTargets_MD,ProjTargets_INC,ProjTargets_AZM,ProjTargets_TVD,V56))</f>
        <v/>
      </c>
      <c r="AT56" s="207" t="str">
        <f>IF(OR(E56="",E56&lt;$U$2,AO56=""),"",ProjRequiredTf(D56,W56,X56,ProjTargets_MD,ProjTargets_INC,ProjTargets_AZM,ProjTargets_TVD,5,V56))</f>
        <v/>
      </c>
    </row>
    <row r="57" spans="2:46" s="209" customFormat="1" ht="15" customHeight="1" x14ac:dyDescent="0.3">
      <c r="B57" s="208">
        <f t="shared" si="19"/>
        <v>17</v>
      </c>
      <c r="C57" s="335">
        <f t="shared" si="9"/>
        <v>28.840000000000146</v>
      </c>
      <c r="D57" s="27">
        <v>1347.44</v>
      </c>
      <c r="E57" s="336">
        <f t="shared" si="10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1"/>
        <v>557.99645898034828</v>
      </c>
      <c r="J57" s="338">
        <f t="shared" si="12"/>
        <v>8.894820949328372E-2</v>
      </c>
      <c r="K57" s="339">
        <f t="shared" si="13"/>
        <v>2.0804438280166319E-2</v>
      </c>
      <c r="L57" s="339">
        <f t="shared" si="14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 t="str">
        <f>IF(OR(E57="",E57&lt;$U$2),"",ProjTvdAtBit(E57,F57,G57,H57,D57,W57,X57))</f>
        <v/>
      </c>
      <c r="W57" s="344" t="str">
        <f>IF(OR(E57="",E57&lt;$U$2),"",ProjIncAtBit(F57,J57,C57,M57,AJ57,IF(AK57="",0,AK57)))</f>
        <v/>
      </c>
      <c r="X57" s="455" t="str">
        <f>IF(OR(E57="",E57&lt;$U$2),"",ProjAzmAtBit(F57,G57,J57,C57,M57,AJ57,IF(AK57="",0,AK57)))</f>
        <v/>
      </c>
      <c r="Y57" s="461"/>
      <c r="Z57" s="206"/>
      <c r="AA57" s="512" t="str">
        <f t="shared" si="17"/>
        <v/>
      </c>
      <c r="AB57" s="520" t="str">
        <f t="shared" si="18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 t="str">
        <f t="shared" si="15"/>
        <v/>
      </c>
      <c r="AO57" s="330" t="str">
        <f>IF(OR(E57="",E57&lt;$U$2),"",ProjActiveTargetMdEx(D57,W57,V57,ProjTargets_MD,ProjTargets_INC,ProjTargets_AZM,ProjTargets_TVD,F57,H57))</f>
        <v/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>IF(OR(E57="",E57&lt;$U$2,AO57=""),"",ProjBurr(D57,W57,X57,Q57,C57,ProjTargets_MD,ProjTargets_INC,ProjTargets_AZM,ProjTargets_TVD,V57))</f>
        <v/>
      </c>
      <c r="AS57" s="207" t="str">
        <f>IF(OR(E57="",E57&lt;$U$2,AO57=""),"",ProjMetersToSlide(D57,W57,X57,Q57,C57,ProjTargets_MD,ProjTargets_INC,ProjTargets_AZM,ProjTargets_TVD,V57))</f>
        <v/>
      </c>
      <c r="AT57" s="207" t="str">
        <f>IF(OR(E57="",E57&lt;$U$2,AO57=""),"",ProjRequiredTf(D57,W57,X57,ProjTargets_MD,ProjTargets_INC,ProjTargets_AZM,ProjTargets_TVD,5,V57))</f>
        <v/>
      </c>
    </row>
    <row r="58" spans="2:46" s="209" customFormat="1" ht="15" customHeight="1" x14ac:dyDescent="0.3">
      <c r="B58" s="208">
        <f t="shared" si="19"/>
        <v>17</v>
      </c>
      <c r="C58" s="335">
        <f t="shared" si="9"/>
        <v>28.759999999999991</v>
      </c>
      <c r="D58" s="27">
        <v>1376.2</v>
      </c>
      <c r="E58" s="336">
        <f t="shared" si="10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1"/>
        <v>586.75628376458621</v>
      </c>
      <c r="J58" s="338">
        <f t="shared" si="12"/>
        <v>6.7314470220177072E-2</v>
      </c>
      <c r="K58" s="339">
        <f t="shared" si="13"/>
        <v>-4.1724617524339383E-2</v>
      </c>
      <c r="L58" s="339">
        <f t="shared" si="14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 t="str">
        <f>IF(OR(E58="",E58&lt;$U$2),"",ProjTvdAtBit(E58,F58,G58,H58,D58,W58,X58))</f>
        <v/>
      </c>
      <c r="W58" s="344" t="str">
        <f>IF(OR(E58="",E58&lt;$U$2),"",ProjIncAtBit(F58,J58,C58,M58,AJ58,IF(AK58="",0,AK58)))</f>
        <v/>
      </c>
      <c r="X58" s="455" t="str">
        <f>IF(OR(E58="",E58&lt;$U$2),"",ProjAzmAtBit(F58,G58,J58,C58,M58,AJ58,IF(AK58="",0,AK58)))</f>
        <v/>
      </c>
      <c r="Y58" s="461"/>
      <c r="Z58" s="206"/>
      <c r="AA58" s="512" t="str">
        <f t="shared" si="17"/>
        <v/>
      </c>
      <c r="AB58" s="520" t="str">
        <f t="shared" si="18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 t="str">
        <f t="shared" si="15"/>
        <v/>
      </c>
      <c r="AO58" s="330" t="str">
        <f>IF(OR(E58="",E58&lt;$U$2),"",ProjActiveTargetMdEx(D58,W58,V58,ProjTargets_MD,ProjTargets_INC,ProjTargets_AZM,ProjTargets_TVD,F58,H58))</f>
        <v/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>IF(OR(E58="",E58&lt;$U$2,AO58=""),"",ProjBurr(D58,W58,X58,Q58,C58,ProjTargets_MD,ProjTargets_INC,ProjTargets_AZM,ProjTargets_TVD,V58))</f>
        <v/>
      </c>
      <c r="AS58" s="207" t="str">
        <f>IF(OR(E58="",E58&lt;$U$2,AO58=""),"",ProjMetersToSlide(D58,W58,X58,Q58,C58,ProjTargets_MD,ProjTargets_INC,ProjTargets_AZM,ProjTargets_TVD,V58))</f>
        <v/>
      </c>
      <c r="AT58" s="207" t="str">
        <f>IF(OR(E58="",E58&lt;$U$2,AO58=""),"",ProjRequiredTf(D58,W58,X58,ProjTargets_MD,ProjTargets_INC,ProjTargets_AZM,ProjTargets_TVD,5,V58))</f>
        <v/>
      </c>
    </row>
    <row r="59" spans="2:46" s="209" customFormat="1" ht="15" customHeight="1" x14ac:dyDescent="0.3">
      <c r="B59" s="208">
        <f t="shared" si="19"/>
        <v>17</v>
      </c>
      <c r="C59" s="335">
        <f t="shared" si="9"/>
        <v>28.799999999999955</v>
      </c>
      <c r="D59" s="27">
        <v>1405</v>
      </c>
      <c r="E59" s="336">
        <f t="shared" si="10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1"/>
        <v>615.55610830513046</v>
      </c>
      <c r="J59" s="338">
        <f t="shared" si="12"/>
        <v>0.21370424845979216</v>
      </c>
      <c r="K59" s="339">
        <f t="shared" si="13"/>
        <v>4.1666666666666741E-2</v>
      </c>
      <c r="L59" s="339">
        <f t="shared" si="14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 t="str">
        <f>IF(OR(E59="",E59&lt;$U$2),"",ProjTvdAtBit(E59,F59,G59,H59,D59,W59,X59))</f>
        <v/>
      </c>
      <c r="W59" s="344" t="str">
        <f>IF(OR(E59="",E59&lt;$U$2),"",ProjIncAtBit(F59,J59,C59,M59,AJ59,IF(AK59="",0,AK59)))</f>
        <v/>
      </c>
      <c r="X59" s="455" t="str">
        <f>IF(OR(E59="",E59&lt;$U$2),"",ProjAzmAtBit(F59,G59,J59,C59,M59,AJ59,IF(AK59="",0,AK59)))</f>
        <v/>
      </c>
      <c r="Y59" s="461"/>
      <c r="Z59" s="206"/>
      <c r="AA59" s="512" t="str">
        <f t="shared" si="17"/>
        <v/>
      </c>
      <c r="AB59" s="520" t="str">
        <f t="shared" si="18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 t="str">
        <f t="shared" si="15"/>
        <v/>
      </c>
      <c r="AO59" s="330" t="str">
        <f>IF(OR(E59="",E59&lt;$U$2),"",ProjActiveTargetMdEx(D59,W59,V59,ProjTargets_MD,ProjTargets_INC,ProjTargets_AZM,ProjTargets_TVD,F59,H59))</f>
        <v/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>IF(OR(E59="",E59&lt;$U$2,AO59=""),"",ProjBurr(D59,W59,X59,Q59,C59,ProjTargets_MD,ProjTargets_INC,ProjTargets_AZM,ProjTargets_TVD,V59))</f>
        <v/>
      </c>
      <c r="AS59" s="207" t="str">
        <f>IF(OR(E59="",E59&lt;$U$2,AO59=""),"",ProjMetersToSlide(D59,W59,X59,Q59,C59,ProjTargets_MD,ProjTargets_INC,ProjTargets_AZM,ProjTargets_TVD,V59))</f>
        <v/>
      </c>
      <c r="AT59" s="207" t="str">
        <f>IF(OR(E59="",E59&lt;$U$2,AO59=""),"",ProjRequiredTf(D59,W59,X59,ProjTargets_MD,ProjTargets_INC,ProjTargets_AZM,ProjTargets_TVD,5,V59))</f>
        <v/>
      </c>
    </row>
    <row r="60" spans="2:46" s="209" customFormat="1" ht="15" customHeight="1" x14ac:dyDescent="0.3">
      <c r="B60" s="208">
        <f t="shared" si="19"/>
        <v>17</v>
      </c>
      <c r="C60" s="335">
        <f t="shared" si="9"/>
        <v>28.740000000000236</v>
      </c>
      <c r="D60" s="27">
        <v>1433.7400000000002</v>
      </c>
      <c r="E60" s="336">
        <f t="shared" si="10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1"/>
        <v>644.29518206235434</v>
      </c>
      <c r="J60" s="338">
        <f t="shared" si="12"/>
        <v>0.69838203147439315</v>
      </c>
      <c r="K60" s="339">
        <f t="shared" si="13"/>
        <v>0.50104384133611679</v>
      </c>
      <c r="L60" s="339">
        <f t="shared" si="14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 t="str">
        <f>IF(OR(E60="",E60&lt;$U$2),"",ProjTvdAtBit(E60,F60,G60,H60,D60,W60,X60))</f>
        <v/>
      </c>
      <c r="W60" s="344" t="str">
        <f>IF(OR(E60="",E60&lt;$U$2),"",ProjIncAtBit(F60,J60,C60,M60,AJ60,IF(AK60="",0,AK60)))</f>
        <v/>
      </c>
      <c r="X60" s="455" t="str">
        <f>IF(OR(E60="",E60&lt;$U$2),"",ProjAzmAtBit(F60,G60,J60,C60,M60,AJ60,IF(AK60="",0,AK60)))</f>
        <v/>
      </c>
      <c r="Y60" s="461"/>
      <c r="Z60" s="206"/>
      <c r="AA60" s="512" t="str">
        <f t="shared" si="17"/>
        <v/>
      </c>
      <c r="AB60" s="520" t="str">
        <f t="shared" si="18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 t="str">
        <f t="shared" si="15"/>
        <v/>
      </c>
      <c r="AO60" s="330" t="str">
        <f>IF(OR(E60="",E60&lt;$U$2),"",ProjActiveTargetMdEx(D60,W60,V60,ProjTargets_MD,ProjTargets_INC,ProjTargets_AZM,ProjTargets_TVD,F60,H60))</f>
        <v/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>IF(OR(E60="",E60&lt;$U$2,AO60=""),"",ProjBurr(D60,W60,X60,Q60,C60,ProjTargets_MD,ProjTargets_INC,ProjTargets_AZM,ProjTargets_TVD,V60))</f>
        <v/>
      </c>
      <c r="AS60" s="207" t="str">
        <f>IF(OR(E60="",E60&lt;$U$2,AO60=""),"",ProjMetersToSlide(D60,W60,X60,Q60,C60,ProjTargets_MD,ProjTargets_INC,ProjTargets_AZM,ProjTargets_TVD,V60))</f>
        <v/>
      </c>
      <c r="AT60" s="207" t="str">
        <f>IF(OR(E60="",E60&lt;$U$2,AO60=""),"",ProjRequiredTf(D60,W60,X60,ProjTargets_MD,ProjTargets_INC,ProjTargets_AZM,ProjTargets_TVD,5,V60))</f>
        <v/>
      </c>
    </row>
    <row r="61" spans="2:46" s="209" customFormat="1" ht="15" customHeight="1" x14ac:dyDescent="0.3">
      <c r="B61" s="208">
        <f t="shared" si="19"/>
        <v>17</v>
      </c>
      <c r="C61" s="335">
        <f t="shared" si="9"/>
        <v>28.8599999999999</v>
      </c>
      <c r="D61" s="27">
        <v>1462.6000000000001</v>
      </c>
      <c r="E61" s="336">
        <f t="shared" si="10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1"/>
        <v>673.15247340801852</v>
      </c>
      <c r="J61" s="338">
        <f t="shared" si="12"/>
        <v>0.2190305309839844</v>
      </c>
      <c r="K61" s="339">
        <f t="shared" si="13"/>
        <v>0.17671517671517736</v>
      </c>
      <c r="L61" s="339">
        <f t="shared" si="14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 t="str">
        <f>IF(OR(E61="",E61&lt;$U$2),"",ProjTvdAtBit(E61,F61,G61,H61,D61,W61,X61))</f>
        <v/>
      </c>
      <c r="W61" s="344" t="str">
        <f>IF(OR(E61="",E61&lt;$U$2),"",ProjIncAtBit(F61,J61,C61,M61,AJ61,IF(AK61="",0,AK61)))</f>
        <v/>
      </c>
      <c r="X61" s="455" t="str">
        <f>IF(OR(E61="",E61&lt;$U$2),"",ProjAzmAtBit(F61,G61,J61,C61,M61,AJ61,IF(AK61="",0,AK61)))</f>
        <v/>
      </c>
      <c r="Y61" s="461"/>
      <c r="Z61" s="206"/>
      <c r="AA61" s="512" t="str">
        <f t="shared" si="17"/>
        <v/>
      </c>
      <c r="AB61" s="520" t="str">
        <f t="shared" si="18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 t="str">
        <f t="shared" si="15"/>
        <v/>
      </c>
      <c r="AO61" s="330" t="str">
        <f>IF(OR(E61="",E61&lt;$U$2),"",ProjActiveTargetMdEx(D61,W61,V61,ProjTargets_MD,ProjTargets_INC,ProjTargets_AZM,ProjTargets_TVD,F61,H61))</f>
        <v/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>IF(OR(E61="",E61&lt;$U$2,AO61=""),"",ProjBurr(D61,W61,X61,Q61,C61,ProjTargets_MD,ProjTargets_INC,ProjTargets_AZM,ProjTargets_TVD,V61))</f>
        <v/>
      </c>
      <c r="AS61" s="207" t="str">
        <f>IF(OR(E61="",E61&lt;$U$2,AO61=""),"",ProjMetersToSlide(D61,W61,X61,Q61,C61,ProjTargets_MD,ProjTargets_INC,ProjTargets_AZM,ProjTargets_TVD,V61))</f>
        <v/>
      </c>
      <c r="AT61" s="207" t="str">
        <f>IF(OR(E61="",E61&lt;$U$2,AO61=""),"",ProjRequiredTf(D61,W61,X61,ProjTargets_MD,ProjTargets_INC,ProjTargets_AZM,ProjTargets_TVD,5,V61))</f>
        <v/>
      </c>
    </row>
    <row r="62" spans="2:46" s="209" customFormat="1" ht="15" customHeight="1" x14ac:dyDescent="0.3">
      <c r="B62" s="208">
        <f t="shared" si="19"/>
        <v>17</v>
      </c>
      <c r="C62" s="335">
        <f t="shared" si="9"/>
        <v>28.830000000000155</v>
      </c>
      <c r="D62" s="27">
        <v>1491.4300000000003</v>
      </c>
      <c r="E62" s="336">
        <f t="shared" si="10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1"/>
        <v>701.97825633670436</v>
      </c>
      <c r="J62" s="338">
        <f t="shared" si="12"/>
        <v>1.0741991512277902</v>
      </c>
      <c r="K62" s="339">
        <f t="shared" si="13"/>
        <v>0.22892819979188231</v>
      </c>
      <c r="L62" s="339">
        <f t="shared" si="14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 t="str">
        <f>IF(OR(E62="",E62&lt;$U$2),"",ProjTvdAtBit(E62,F62,G62,H62,D62,W62,X62))</f>
        <v/>
      </c>
      <c r="W62" s="344" t="str">
        <f>IF(OR(E62="",E62&lt;$U$2),"",ProjIncAtBit(F62,J62,C62,M62,AJ62,IF(AK62="",0,AK62)))</f>
        <v/>
      </c>
      <c r="X62" s="455" t="str">
        <f>IF(OR(E62="",E62&lt;$U$2),"",ProjAzmAtBit(F62,G62,J62,C62,M62,AJ62,IF(AK62="",0,AK62)))</f>
        <v/>
      </c>
      <c r="Y62" s="461"/>
      <c r="Z62" s="206"/>
      <c r="AA62" s="512" t="str">
        <f t="shared" si="17"/>
        <v/>
      </c>
      <c r="AB62" s="520" t="str">
        <f t="shared" si="18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 t="str">
        <f t="shared" si="15"/>
        <v/>
      </c>
      <c r="AO62" s="330" t="str">
        <f>IF(OR(E62="",E62&lt;$U$2),"",ProjActiveTargetMdEx(D62,W62,V62,ProjTargets_MD,ProjTargets_INC,ProjTargets_AZM,ProjTargets_TVD,F62,H62))</f>
        <v/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>IF(OR(E62="",E62&lt;$U$2,AO62=""),"",ProjBurr(D62,W62,X62,Q62,C62,ProjTargets_MD,ProjTargets_INC,ProjTargets_AZM,ProjTargets_TVD,V62))</f>
        <v/>
      </c>
      <c r="AS62" s="207" t="str">
        <f>IF(OR(E62="",E62&lt;$U$2,AO62=""),"",ProjMetersToSlide(D62,W62,X62,Q62,C62,ProjTargets_MD,ProjTargets_INC,ProjTargets_AZM,ProjTargets_TVD,V62))</f>
        <v/>
      </c>
      <c r="AT62" s="207" t="str">
        <f>IF(OR(E62="",E62&lt;$U$2,AO62=""),"",ProjRequiredTf(D62,W62,X62,ProjTargets_MD,ProjTargets_INC,ProjTargets_AZM,ProjTargets_TVD,5,V62))</f>
        <v/>
      </c>
    </row>
    <row r="63" spans="2:46" s="209" customFormat="1" ht="15" customHeight="1" x14ac:dyDescent="0.3">
      <c r="B63" s="208">
        <f t="shared" si="19"/>
        <v>17</v>
      </c>
      <c r="C63" s="335">
        <f t="shared" si="9"/>
        <v>28.839999999999918</v>
      </c>
      <c r="D63" s="27">
        <v>1520.2700000000002</v>
      </c>
      <c r="E63" s="336">
        <f t="shared" si="10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1"/>
        <v>730.81355101972599</v>
      </c>
      <c r="J63" s="338">
        <f t="shared" si="12"/>
        <v>0.20725874882252487</v>
      </c>
      <c r="K63" s="339">
        <f t="shared" si="13"/>
        <v>-0.11442441054091583</v>
      </c>
      <c r="L63" s="339">
        <f t="shared" si="14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 t="str">
        <f>IF(OR(E63="",E63&lt;$U$2),"",ProjTvdAtBit(E63,F63,G63,H63,D63,W63,X63))</f>
        <v/>
      </c>
      <c r="W63" s="344" t="str">
        <f>IF(OR(E63="",E63&lt;$U$2),"",ProjIncAtBit(F63,J63,C63,M63,AJ63,IF(AK63="",0,AK63)))</f>
        <v/>
      </c>
      <c r="X63" s="455" t="str">
        <f>IF(OR(E63="",E63&lt;$U$2),"",ProjAzmAtBit(F63,G63,J63,C63,M63,AJ63,IF(AK63="",0,AK63)))</f>
        <v/>
      </c>
      <c r="Y63" s="461"/>
      <c r="Z63" s="206"/>
      <c r="AA63" s="512" t="str">
        <f t="shared" si="17"/>
        <v/>
      </c>
      <c r="AB63" s="520" t="str">
        <f t="shared" si="18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 t="str">
        <f t="shared" si="15"/>
        <v/>
      </c>
      <c r="AO63" s="330" t="str">
        <f>IF(OR(E63="",E63&lt;$U$2),"",ProjActiveTargetMdEx(D63,W63,V63,ProjTargets_MD,ProjTargets_INC,ProjTargets_AZM,ProjTargets_TVD,F63,H63))</f>
        <v/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>IF(OR(E63="",E63&lt;$U$2,AO63=""),"",ProjBurr(D63,W63,X63,Q63,C63,ProjTargets_MD,ProjTargets_INC,ProjTargets_AZM,ProjTargets_TVD,V63))</f>
        <v/>
      </c>
      <c r="AS63" s="207" t="str">
        <f>IF(OR(E63="",E63&lt;$U$2,AO63=""),"",ProjMetersToSlide(D63,W63,X63,Q63,C63,ProjTargets_MD,ProjTargets_INC,ProjTargets_AZM,ProjTargets_TVD,V63))</f>
        <v/>
      </c>
      <c r="AT63" s="207" t="str">
        <f>IF(OR(E63="",E63&lt;$U$2,AO63=""),"",ProjRequiredTf(D63,W63,X63,ProjTargets_MD,ProjTargets_INC,ProjTargets_AZM,ProjTargets_TVD,5,V63))</f>
        <v/>
      </c>
    </row>
    <row r="64" spans="2:46" s="209" customFormat="1" ht="15" customHeight="1" x14ac:dyDescent="0.3">
      <c r="B64" s="208">
        <f t="shared" si="19"/>
        <v>17</v>
      </c>
      <c r="C64" s="335">
        <f t="shared" si="9"/>
        <v>28.8599999999999</v>
      </c>
      <c r="D64" s="27">
        <v>1549.13</v>
      </c>
      <c r="E64" s="336">
        <f t="shared" si="10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1"/>
        <v>759.66915550193949</v>
      </c>
      <c r="J64" s="338">
        <f t="shared" si="12"/>
        <v>0.24284138219462309</v>
      </c>
      <c r="K64" s="339">
        <f t="shared" si="13"/>
        <v>4.158004158004143E-2</v>
      </c>
      <c r="L64" s="339">
        <f t="shared" si="14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 t="str">
        <f>IF(OR(E64="",E64&lt;$U$2),"",ProjTvdAtBit(E64,F64,G64,H64,D64,W64,X64))</f>
        <v/>
      </c>
      <c r="W64" s="344" t="str">
        <f>IF(OR(E64="",E64&lt;$U$2),"",ProjIncAtBit(F64,J64,C64,M64,AJ64,IF(AK64="",0,AK64)))</f>
        <v/>
      </c>
      <c r="X64" s="455" t="str">
        <f>IF(OR(E64="",E64&lt;$U$2),"",ProjAzmAtBit(F64,G64,J64,C64,M64,AJ64,IF(AK64="",0,AK64)))</f>
        <v/>
      </c>
      <c r="Y64" s="461"/>
      <c r="Z64" s="206"/>
      <c r="AA64" s="512" t="str">
        <f t="shared" si="17"/>
        <v/>
      </c>
      <c r="AB64" s="520" t="str">
        <f t="shared" si="18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 t="str">
        <f t="shared" si="15"/>
        <v/>
      </c>
      <c r="AO64" s="330" t="str">
        <f>IF(OR(E64="",E64&lt;$U$2),"",ProjActiveTargetMdEx(D64,W64,V64,ProjTargets_MD,ProjTargets_INC,ProjTargets_AZM,ProjTargets_TVD,F64,H64))</f>
        <v/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>IF(OR(E64="",E64&lt;$U$2,AO64=""),"",ProjBurr(D64,W64,X64,Q64,C64,ProjTargets_MD,ProjTargets_INC,ProjTargets_AZM,ProjTargets_TVD,V64))</f>
        <v/>
      </c>
      <c r="AS64" s="207" t="str">
        <f>IF(OR(E64="",E64&lt;$U$2,AO64=""),"",ProjMetersToSlide(D64,W64,X64,Q64,C64,ProjTargets_MD,ProjTargets_INC,ProjTargets_AZM,ProjTargets_TVD,V64))</f>
        <v/>
      </c>
      <c r="AT64" s="207" t="str">
        <f>IF(OR(E64="",E64&lt;$U$2,AO64=""),"",ProjRequiredTf(D64,W64,X64,ProjTargets_MD,ProjTargets_INC,ProjTargets_AZM,ProjTargets_TVD,5,V64))</f>
        <v/>
      </c>
    </row>
    <row r="65" spans="2:46" s="209" customFormat="1" ht="15" customHeight="1" x14ac:dyDescent="0.3">
      <c r="B65" s="208">
        <f t="shared" si="19"/>
        <v>17</v>
      </c>
      <c r="C65" s="335">
        <f t="shared" si="9"/>
        <v>28.870000000000118</v>
      </c>
      <c r="D65" s="27">
        <v>1578.0000000000002</v>
      </c>
      <c r="E65" s="336">
        <f t="shared" si="10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1"/>
        <v>788.535554199025</v>
      </c>
      <c r="J65" s="338">
        <f t="shared" si="12"/>
        <v>0.30662528203903239</v>
      </c>
      <c r="K65" s="339">
        <f t="shared" si="13"/>
        <v>-0.23900242466228008</v>
      </c>
      <c r="L65" s="339">
        <f t="shared" si="14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 t="str">
        <f>IF(OR(E65="",E65&lt;$U$2),"",ProjTvdAtBit(E65,F65,G65,H65,D65,W65,X65))</f>
        <v/>
      </c>
      <c r="W65" s="344" t="str">
        <f>IF(OR(E65="",E65&lt;$U$2),"",ProjIncAtBit(F65,J65,C65,M65,AJ65,IF(AK65="",0,AK65)))</f>
        <v/>
      </c>
      <c r="X65" s="455" t="str">
        <f>IF(OR(E65="",E65&lt;$U$2),"",ProjAzmAtBit(F65,G65,J65,C65,M65,AJ65,IF(AK65="",0,AK65)))</f>
        <v/>
      </c>
      <c r="Y65" s="461"/>
      <c r="Z65" s="206"/>
      <c r="AA65" s="512" t="str">
        <f t="shared" si="17"/>
        <v/>
      </c>
      <c r="AB65" s="520" t="str">
        <f t="shared" si="18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 t="str">
        <f t="shared" si="15"/>
        <v/>
      </c>
      <c r="AO65" s="330" t="str">
        <f>IF(OR(E65="",E65&lt;$U$2),"",ProjActiveTargetMdEx(D65,W65,V65,ProjTargets_MD,ProjTargets_INC,ProjTargets_AZM,ProjTargets_TVD,F65,H65))</f>
        <v/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>IF(OR(E65="",E65&lt;$U$2,AO65=""),"",ProjBurr(D65,W65,X65,Q65,C65,ProjTargets_MD,ProjTargets_INC,ProjTargets_AZM,ProjTargets_TVD,V65))</f>
        <v/>
      </c>
      <c r="AS65" s="207" t="str">
        <f>IF(OR(E65="",E65&lt;$U$2,AO65=""),"",ProjMetersToSlide(D65,W65,X65,Q65,C65,ProjTargets_MD,ProjTargets_INC,ProjTargets_AZM,ProjTargets_TVD,V65))</f>
        <v/>
      </c>
      <c r="AT65" s="207" t="str">
        <f>IF(OR(E65="",E65&lt;$U$2,AO65=""),"",ProjRequiredTf(D65,W65,X65,ProjTargets_MD,ProjTargets_INC,ProjTargets_AZM,ProjTargets_TVD,5,V65))</f>
        <v/>
      </c>
    </row>
    <row r="66" spans="2:46" s="209" customFormat="1" ht="15" customHeight="1" x14ac:dyDescent="0.3">
      <c r="B66" s="208">
        <f t="shared" si="19"/>
        <v>17</v>
      </c>
      <c r="C66" s="335">
        <f t="shared" si="9"/>
        <v>28.850000000000136</v>
      </c>
      <c r="D66" s="27">
        <v>1606.8500000000004</v>
      </c>
      <c r="E66" s="336">
        <f t="shared" si="10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1"/>
        <v>817.38311539454776</v>
      </c>
      <c r="J66" s="338">
        <f t="shared" si="12"/>
        <v>1.1260904660479991</v>
      </c>
      <c r="K66" s="339">
        <f t="shared" si="13"/>
        <v>-9.3587521663778539E-2</v>
      </c>
      <c r="L66" s="339">
        <f t="shared" si="14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 t="str">
        <f>IF(OR(E66="",E66&lt;$U$2),"",ProjTvdAtBit(E66,F66,G66,H66,D66,W66,X66))</f>
        <v/>
      </c>
      <c r="W66" s="344" t="str">
        <f>IF(OR(E66="",E66&lt;$U$2),"",ProjIncAtBit(F66,J66,C66,M66,AJ66,IF(AK66="",0,AK66)))</f>
        <v/>
      </c>
      <c r="X66" s="455" t="str">
        <f>IF(OR(E66="",E66&lt;$U$2),"",ProjAzmAtBit(F66,G66,J66,C66,M66,AJ66,IF(AK66="",0,AK66)))</f>
        <v/>
      </c>
      <c r="Y66" s="461"/>
      <c r="Z66" s="206"/>
      <c r="AA66" s="512" t="str">
        <f t="shared" si="17"/>
        <v/>
      </c>
      <c r="AB66" s="520" t="str">
        <f t="shared" si="18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 t="str">
        <f t="shared" si="15"/>
        <v/>
      </c>
      <c r="AO66" s="330" t="str">
        <f>IF(OR(E66="",E66&lt;$U$2),"",ProjActiveTargetMdEx(D66,W66,V66,ProjTargets_MD,ProjTargets_INC,ProjTargets_AZM,ProjTargets_TVD,F66,H66))</f>
        <v/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>IF(OR(E66="",E66&lt;$U$2,AO66=""),"",ProjBurr(D66,W66,X66,Q66,C66,ProjTargets_MD,ProjTargets_INC,ProjTargets_AZM,ProjTargets_TVD,V66))</f>
        <v/>
      </c>
      <c r="AS66" s="207" t="str">
        <f>IF(OR(E66="",E66&lt;$U$2,AO66=""),"",ProjMetersToSlide(D66,W66,X66,Q66,C66,ProjTargets_MD,ProjTargets_INC,ProjTargets_AZM,ProjTargets_TVD,V66))</f>
        <v/>
      </c>
      <c r="AT66" s="207" t="str">
        <f>IF(OR(E66="",E66&lt;$U$2,AO66=""),"",ProjRequiredTf(D66,W66,X66,ProjTargets_MD,ProjTargets_INC,ProjTargets_AZM,ProjTargets_TVD,5,V66))</f>
        <v/>
      </c>
    </row>
    <row r="67" spans="2:46" s="209" customFormat="1" ht="15" customHeight="1" x14ac:dyDescent="0.3">
      <c r="B67" s="208">
        <f t="shared" si="19"/>
        <v>17</v>
      </c>
      <c r="C67" s="335">
        <f t="shared" si="9"/>
        <v>28.869999999999891</v>
      </c>
      <c r="D67" s="27">
        <v>1635.7200000000003</v>
      </c>
      <c r="E67" s="336">
        <f t="shared" si="10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1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4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 t="str">
        <f>IF(OR(E67="",E67&lt;$U$2),"",ProjTvdAtBit(E67,F67,G67,H67,D67,W67,X67))</f>
        <v/>
      </c>
      <c r="W67" s="344" t="str">
        <f>IF(OR(E67="",E67&lt;$U$2),"",ProjIncAtBit(F67,J67,C67,M67,AJ67,IF(AK67="",0,AK67)))</f>
        <v/>
      </c>
      <c r="X67" s="455" t="str">
        <f>IF(OR(E67="",E67&lt;$U$2),"",ProjAzmAtBit(F67,G67,J67,C67,M67,AJ67,IF(AK67="",0,AK67)))</f>
        <v/>
      </c>
      <c r="Y67" s="461"/>
      <c r="Z67" s="206"/>
      <c r="AA67" s="512" t="str">
        <f t="shared" si="17"/>
        <v/>
      </c>
      <c r="AB67" s="520" t="str">
        <f t="shared" si="18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 t="str">
        <f t="shared" si="15"/>
        <v/>
      </c>
      <c r="AO67" s="330" t="str">
        <f>IF(OR(E67="",E67&lt;$U$2),"",ProjActiveTargetMdEx(D67,W67,V67,ProjTargets_MD,ProjTargets_INC,ProjTargets_AZM,ProjTargets_TVD,F67,H67))</f>
        <v/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 t="str">
        <f>IF(OR(E67="",E67&lt;$U$2,AO67=""),"",ProjBurr(D67,W67,X67,Q67,C67,ProjTargets_MD,ProjTargets_INC,ProjTargets_AZM,ProjTargets_TVD,V67))</f>
        <v/>
      </c>
      <c r="AS67" s="207" t="str">
        <f>IF(OR(E67="",E67&lt;$U$2,AO67=""),"",ProjMetersToSlide(D67,W67,X67,Q67,C67,ProjTargets_MD,ProjTargets_INC,ProjTargets_AZM,ProjTargets_TVD,V67))</f>
        <v/>
      </c>
      <c r="AT67" s="207" t="str">
        <f>IF(OR(E67="",E67&lt;$U$2,AO67=""),"",ProjRequiredTf(D67,W67,X67,ProjTargets_MD,ProjTargets_INC,ProjTargets_AZM,ProjTargets_TVD,5,V67))</f>
        <v/>
      </c>
    </row>
    <row r="68" spans="2:46" s="209" customFormat="1" ht="15" customHeight="1" x14ac:dyDescent="0.3">
      <c r="B68" s="208">
        <f t="shared" si="19"/>
        <v>17</v>
      </c>
      <c r="C68" s="335">
        <f t="shared" si="9"/>
        <v>28.829999999999927</v>
      </c>
      <c r="D68" s="27">
        <v>1664.5500000000002</v>
      </c>
      <c r="E68" s="336">
        <f t="shared" si="10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1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4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 t="str">
        <f>IF(OR(E68="",E68&lt;$U$2),"",ProjTvdAtBit(E68,F68,G68,H68,D68,W68,X68))</f>
        <v/>
      </c>
      <c r="W68" s="344" t="str">
        <f>IF(OR(E68="",E68&lt;$U$2),"",ProjIncAtBit(F68,J68,C68,M68,AJ68,IF(AK68="",0,AK68)))</f>
        <v/>
      </c>
      <c r="X68" s="455" t="str">
        <f>IF(OR(E68="",E68&lt;$U$2),"",ProjAzmAtBit(F68,G68,J68,C68,M68,AJ68,IF(AK68="",0,AK68)))</f>
        <v/>
      </c>
      <c r="Y68" s="461"/>
      <c r="Z68" s="206"/>
      <c r="AA68" s="512" t="str">
        <f t="shared" si="17"/>
        <v/>
      </c>
      <c r="AB68" s="520" t="str">
        <f t="shared" si="18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 t="str">
        <f t="shared" si="15"/>
        <v/>
      </c>
      <c r="AO68" s="330" t="str">
        <f>IF(OR(E68="",E68&lt;$U$2),"",ProjActiveTargetMdEx(D68,W68,V68,ProjTargets_MD,ProjTargets_INC,ProjTargets_AZM,ProjTargets_TVD,F68,H68))</f>
        <v/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 t="str">
        <f>IF(OR(E68="",E68&lt;$U$2,AO68=""),"",ProjBurr(D68,W68,X68,Q68,C68,ProjTargets_MD,ProjTargets_INC,ProjTargets_AZM,ProjTargets_TVD,V68))</f>
        <v/>
      </c>
      <c r="AS68" s="207" t="str">
        <f>IF(OR(E68="",E68&lt;$U$2,AO68=""),"",ProjMetersToSlide(D68,W68,X68,Q68,C68,ProjTargets_MD,ProjTargets_INC,ProjTargets_AZM,ProjTargets_TVD,V68))</f>
        <v/>
      </c>
      <c r="AT68" s="207" t="str">
        <f>IF(OR(E68="",E68&lt;$U$2,AO68=""),"",ProjRequiredTf(D68,W68,X68,ProjTargets_MD,ProjTargets_INC,ProjTargets_AZM,ProjTargets_TVD,5,V68))</f>
        <v/>
      </c>
    </row>
    <row r="69" spans="2:46" s="209" customFormat="1" ht="15" customHeight="1" x14ac:dyDescent="0.3">
      <c r="B69" s="208">
        <f t="shared" si="19"/>
        <v>17</v>
      </c>
      <c r="C69" s="335">
        <f t="shared" si="9"/>
        <v>28.809999999999945</v>
      </c>
      <c r="D69" s="27">
        <v>1693.3600000000001</v>
      </c>
      <c r="E69" s="336">
        <f t="shared" si="10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1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4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 t="str">
        <f>IF(OR(E69="",E69&lt;$U$2),"",ProjTvdAtBit(E69,F69,G69,H69,D69,W69,X69))</f>
        <v/>
      </c>
      <c r="W69" s="344" t="str">
        <f>IF(OR(E69="",E69&lt;$U$2),"",ProjIncAtBit(F69,J69,C69,M69,AJ69,IF(AK69="",0,AK69)))</f>
        <v/>
      </c>
      <c r="X69" s="455" t="str">
        <f>IF(OR(E69="",E69&lt;$U$2),"",ProjAzmAtBit(F69,G69,J69,C69,M69,AJ69,IF(AK69="",0,AK69)))</f>
        <v/>
      </c>
      <c r="Y69" s="461"/>
      <c r="Z69" s="206"/>
      <c r="AA69" s="512" t="str">
        <f t="shared" si="17"/>
        <v/>
      </c>
      <c r="AB69" s="520" t="str">
        <f t="shared" si="18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 t="str">
        <f t="shared" si="15"/>
        <v/>
      </c>
      <c r="AO69" s="330" t="str">
        <f>IF(OR(E69="",E69&lt;$U$2),"",ProjActiveTargetMdEx(D69,W69,V69,ProjTargets_MD,ProjTargets_INC,ProjTargets_AZM,ProjTargets_TVD,F69,H69))</f>
        <v/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 t="str">
        <f>IF(OR(E69="",E69&lt;$U$2,AO69=""),"",ProjBurr(D69,W69,X69,Q69,C69,ProjTargets_MD,ProjTargets_INC,ProjTargets_AZM,ProjTargets_TVD,V69))</f>
        <v/>
      </c>
      <c r="AS69" s="207" t="str">
        <f>IF(OR(E69="",E69&lt;$U$2,AO69=""),"",ProjMetersToSlide(D69,W69,X69,Q69,C69,ProjTargets_MD,ProjTargets_INC,ProjTargets_AZM,ProjTargets_TVD,V69))</f>
        <v/>
      </c>
      <c r="AT69" s="207" t="str">
        <f>IF(OR(E69="",E69&lt;$U$2,AO69=""),"",ProjRequiredTf(D69,W69,X69,ProjTargets_MD,ProjTargets_INC,ProjTargets_AZM,ProjTargets_TVD,5,V69))</f>
        <v/>
      </c>
    </row>
    <row r="70" spans="2:46" s="209" customFormat="1" ht="15" customHeight="1" x14ac:dyDescent="0.3">
      <c r="B70" s="208">
        <f t="shared" si="19"/>
        <v>17</v>
      </c>
      <c r="C70" s="335">
        <f t="shared" si="9"/>
        <v>28.659999999999854</v>
      </c>
      <c r="D70" s="27">
        <v>1722.02</v>
      </c>
      <c r="E70" s="336">
        <f t="shared" si="10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1"/>
        <v>932.54858490274728</v>
      </c>
      <c r="J70" s="338">
        <f t="shared" si="12"/>
        <v>0.80476092929296517</v>
      </c>
      <c r="K70" s="339">
        <f t="shared" si="13"/>
        <v>0.36636427076064093</v>
      </c>
      <c r="L70" s="339">
        <f t="shared" si="14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 t="str">
        <f>IF(OR(E70="",E70&lt;$U$2),"",ProjTvdAtBit(E70,F70,G70,H70,D70,W70,X70))</f>
        <v/>
      </c>
      <c r="W70" s="344" t="str">
        <f>IF(OR(E70="",E70&lt;$U$2),"",ProjIncAtBit(F70,J70,C70,M70,AJ70,IF(AK70="",0,AK70)))</f>
        <v/>
      </c>
      <c r="X70" s="455" t="str">
        <f>IF(OR(E70="",E70&lt;$U$2),"",ProjAzmAtBit(F70,G70,J70,C70,M70,AJ70,IF(AK70="",0,AK70)))</f>
        <v/>
      </c>
      <c r="Y70" s="461"/>
      <c r="Z70" s="206"/>
      <c r="AA70" s="512" t="str">
        <f t="shared" si="17"/>
        <v/>
      </c>
      <c r="AB70" s="520" t="str">
        <f t="shared" si="18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 t="str">
        <f t="shared" si="15"/>
        <v/>
      </c>
      <c r="AO70" s="330" t="str">
        <f>IF(OR(E70="",E70&lt;$U$2),"",ProjActiveTargetMdEx(D70,W70,V70,ProjTargets_MD,ProjTargets_INC,ProjTargets_AZM,ProjTargets_TVD,F70,H70))</f>
        <v/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 t="str">
        <f>IF(OR(E70="",E70&lt;$U$2,AO70=""),"",ProjBurr(D70,W70,X70,Q70,C70,ProjTargets_MD,ProjTargets_INC,ProjTargets_AZM,ProjTargets_TVD,V70))</f>
        <v/>
      </c>
      <c r="AS70" s="207" t="str">
        <f>IF(OR(E70="",E70&lt;$U$2,AO70=""),"",ProjMetersToSlide(D70,W70,X70,Q70,C70,ProjTargets_MD,ProjTargets_INC,ProjTargets_AZM,ProjTargets_TVD,V70))</f>
        <v/>
      </c>
      <c r="AT70" s="207" t="str">
        <f>IF(OR(E70="",E70&lt;$U$2,AO70=""),"",ProjRequiredTf(D70,W70,X70,ProjTargets_MD,ProjTargets_INC,ProjTargets_AZM,ProjTargets_TVD,5,V70))</f>
        <v/>
      </c>
    </row>
    <row r="71" spans="2:46" s="209" customFormat="1" ht="15" customHeight="1" x14ac:dyDescent="0.3">
      <c r="B71" s="208">
        <f t="shared" si="19"/>
        <v>17</v>
      </c>
      <c r="C71" s="335">
        <f t="shared" si="9"/>
        <v>28.75</v>
      </c>
      <c r="D71" s="27">
        <v>1750.77</v>
      </c>
      <c r="E71" s="336">
        <f t="shared" si="10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1"/>
        <v>961.29564059717814</v>
      </c>
      <c r="J71" s="338">
        <f t="shared" si="12"/>
        <v>0.41755455133618186</v>
      </c>
      <c r="K71" s="339">
        <f t="shared" si="13"/>
        <v>0.18782608695652181</v>
      </c>
      <c r="L71" s="339">
        <f t="shared" si="14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 t="str">
        <f>IF(OR(E71="",E71&lt;$U$2),"",ProjTvdAtBit(E71,F71,G71,H71,D71,W71,X71))</f>
        <v/>
      </c>
      <c r="W71" s="344" t="str">
        <f>IF(OR(E71="",E71&lt;$U$2),"",ProjIncAtBit(F71,J71,C71,M71,AJ71,IF(AK71="",0,AK71)))</f>
        <v/>
      </c>
      <c r="X71" s="455" t="str">
        <f>IF(OR(E71="",E71&lt;$U$2),"",ProjAzmAtBit(F71,G71,J71,C71,M71,AJ71,IF(AK71="",0,AK71)))</f>
        <v/>
      </c>
      <c r="Y71" s="461"/>
      <c r="Z71" s="206"/>
      <c r="AA71" s="512" t="str">
        <f t="shared" si="17"/>
        <v/>
      </c>
      <c r="AB71" s="520" t="str">
        <f t="shared" si="18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 t="str">
        <f t="shared" si="15"/>
        <v/>
      </c>
      <c r="AO71" s="330" t="str">
        <f>IF(OR(E71="",E71&lt;$U$2),"",ProjActiveTargetMdEx(D71,W71,V71,ProjTargets_MD,ProjTargets_INC,ProjTargets_AZM,ProjTargets_TVD,F71,H71))</f>
        <v/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 t="str">
        <f>IF(OR(E71="",E71&lt;$U$2,AO71=""),"",ProjBurr(D71,W71,X71,Q71,C71,ProjTargets_MD,ProjTargets_INC,ProjTargets_AZM,ProjTargets_TVD,V71))</f>
        <v/>
      </c>
      <c r="AS71" s="207" t="str">
        <f>IF(OR(E71="",E71&lt;$U$2,AO71=""),"",ProjMetersToSlide(D71,W71,X71,Q71,C71,ProjTargets_MD,ProjTargets_INC,ProjTargets_AZM,ProjTargets_TVD,V71))</f>
        <v/>
      </c>
      <c r="AT71" s="207" t="str">
        <f>IF(OR(E71="",E71&lt;$U$2,AO71=""),"",ProjRequiredTf(D71,W71,X71,ProjTargets_MD,ProjTargets_INC,ProjTargets_AZM,ProjTargets_TVD,5,V71))</f>
        <v/>
      </c>
    </row>
    <row r="72" spans="2:46" s="209" customFormat="1" ht="15" customHeight="1" x14ac:dyDescent="0.3">
      <c r="B72" s="208">
        <f t="shared" si="19"/>
        <v>17</v>
      </c>
      <c r="C72" s="335">
        <f t="shared" si="9"/>
        <v>28.869999999999891</v>
      </c>
      <c r="D72" s="27">
        <v>1779.6399999999999</v>
      </c>
      <c r="E72" s="336">
        <f t="shared" si="10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1"/>
        <v>990.1632973863334</v>
      </c>
      <c r="J72" s="338">
        <f t="shared" si="12"/>
        <v>0.53574364831160082</v>
      </c>
      <c r="K72" s="339">
        <f t="shared" si="13"/>
        <v>-0.37409075164530503</v>
      </c>
      <c r="L72" s="339">
        <f t="shared" si="14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 t="str">
        <f>IF(OR(E72="",E72&lt;$U$2),"",ProjTvdAtBit(E72,F72,G72,H72,D72,W72,X72))</f>
        <v/>
      </c>
      <c r="W72" s="344" t="str">
        <f>IF(OR(E72="",E72&lt;$U$2),"",ProjIncAtBit(F72,J72,C72,M72,AJ72,IF(AK72="",0,AK72)))</f>
        <v/>
      </c>
      <c r="X72" s="455" t="str">
        <f>IF(OR(E72="",E72&lt;$U$2),"",ProjAzmAtBit(F72,G72,J72,C72,M72,AJ72,IF(AK72="",0,AK72)))</f>
        <v/>
      </c>
      <c r="Y72" s="461"/>
      <c r="Z72" s="206"/>
      <c r="AA72" s="512" t="str">
        <f t="shared" si="17"/>
        <v/>
      </c>
      <c r="AB72" s="520" t="str">
        <f t="shared" si="18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 t="str">
        <f t="shared" si="15"/>
        <v/>
      </c>
      <c r="AO72" s="330" t="str">
        <f>IF(OR(E72="",E72&lt;$U$2),"",ProjActiveTargetMdEx(D72,W72,V72,ProjTargets_MD,ProjTargets_INC,ProjTargets_AZM,ProjTargets_TVD,F72,H72))</f>
        <v/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 t="str">
        <f>IF(OR(E72="",E72&lt;$U$2,AO72=""),"",ProjBurr(D72,W72,X72,Q72,C72,ProjTargets_MD,ProjTargets_INC,ProjTargets_AZM,ProjTargets_TVD,V72))</f>
        <v/>
      </c>
      <c r="AS72" s="207" t="str">
        <f>IF(OR(E72="",E72&lt;$U$2,AO72=""),"",ProjMetersToSlide(D72,W72,X72,Q72,C72,ProjTargets_MD,ProjTargets_INC,ProjTargets_AZM,ProjTargets_TVD,V72))</f>
        <v/>
      </c>
      <c r="AT72" s="207" t="str">
        <f>IF(OR(E72="",E72&lt;$U$2,AO72=""),"",ProjRequiredTf(D72,W72,X72,ProjTargets_MD,ProjTargets_INC,ProjTargets_AZM,ProjTargets_TVD,5,V72))</f>
        <v/>
      </c>
    </row>
    <row r="73" spans="2:46" s="209" customFormat="1" ht="15" customHeight="1" x14ac:dyDescent="0.3">
      <c r="B73" s="208">
        <f t="shared" si="19"/>
        <v>17</v>
      </c>
      <c r="C73" s="335">
        <f t="shared" si="9"/>
        <v>28.839999999999691</v>
      </c>
      <c r="D73" s="27">
        <v>1808.4799999999996</v>
      </c>
      <c r="E73" s="336">
        <f t="shared" si="10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1"/>
        <v>1019.0026292770092</v>
      </c>
      <c r="J73" s="338">
        <f t="shared" si="12"/>
        <v>0.59903863630007959</v>
      </c>
      <c r="K73" s="339">
        <f t="shared" si="13"/>
        <v>-0.33287101248266399</v>
      </c>
      <c r="L73" s="339">
        <f t="shared" si="14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 t="str">
        <f>IF(OR(E73="",E73&lt;$U$2),"",ProjTvdAtBit(E73,F73,G73,H73,D73,W73,X73))</f>
        <v/>
      </c>
      <c r="W73" s="344" t="str">
        <f>IF(OR(E73="",E73&lt;$U$2),"",ProjIncAtBit(F73,J73,C73,M73,AJ73,IF(AK73="",0,AK73)))</f>
        <v/>
      </c>
      <c r="X73" s="455" t="str">
        <f>IF(OR(E73="",E73&lt;$U$2),"",ProjAzmAtBit(F73,G73,J73,C73,M73,AJ73,IF(AK73="",0,AK73)))</f>
        <v/>
      </c>
      <c r="Y73" s="461"/>
      <c r="Z73" s="206"/>
      <c r="AA73" s="512" t="str">
        <f t="shared" si="17"/>
        <v/>
      </c>
      <c r="AB73" s="520" t="str">
        <f t="shared" si="18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 t="str">
        <f t="shared" si="15"/>
        <v/>
      </c>
      <c r="AO73" s="330" t="str">
        <f>IF(OR(E73="",E73&lt;$U$2),"",ProjActiveTargetMdEx(D73,W73,V73,ProjTargets_MD,ProjTargets_INC,ProjTargets_AZM,ProjTargets_TVD,F73,H73))</f>
        <v/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 t="str">
        <f>IF(OR(E73="",E73&lt;$U$2,AO73=""),"",ProjBurr(D73,W73,X73,Q73,C73,ProjTargets_MD,ProjTargets_INC,ProjTargets_AZM,ProjTargets_TVD,V73))</f>
        <v/>
      </c>
      <c r="AS73" s="207" t="str">
        <f>IF(OR(E73="",E73&lt;$U$2,AO73=""),"",ProjMetersToSlide(D73,W73,X73,Q73,C73,ProjTargets_MD,ProjTargets_INC,ProjTargets_AZM,ProjTargets_TVD,V73))</f>
        <v/>
      </c>
      <c r="AT73" s="207" t="str">
        <f>IF(OR(E73="",E73&lt;$U$2,AO73=""),"",ProjRequiredTf(D73,W73,X73,ProjTargets_MD,ProjTargets_INC,ProjTargets_AZM,ProjTargets_TVD,5,V73))</f>
        <v/>
      </c>
    </row>
    <row r="74" spans="2:46" s="209" customFormat="1" ht="15" customHeight="1" x14ac:dyDescent="0.3">
      <c r="B74" s="208">
        <f t="shared" si="19"/>
        <v>17</v>
      </c>
      <c r="C74" s="335">
        <f t="shared" si="9"/>
        <v>28.759999999999764</v>
      </c>
      <c r="D74" s="27">
        <v>1837.2399999999993</v>
      </c>
      <c r="E74" s="336">
        <f t="shared" si="10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1"/>
        <v>1047.7622858544505</v>
      </c>
      <c r="J74" s="338">
        <f t="shared" si="12"/>
        <v>0.2042490037910695</v>
      </c>
      <c r="K74" s="339">
        <f t="shared" si="13"/>
        <v>0.10431154381084845</v>
      </c>
      <c r="L74" s="339">
        <f t="shared" si="14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 t="str">
        <f>IF(OR(E74="",E74&lt;$U$2),"",ProjTvdAtBit(E74,F74,G74,H74,D74,W74,X74))</f>
        <v/>
      </c>
      <c r="W74" s="344" t="str">
        <f>IF(OR(E74="",E74&lt;$U$2),"",ProjIncAtBit(F74,J74,C74,M74,AJ74,IF(AK74="",0,AK74)))</f>
        <v/>
      </c>
      <c r="X74" s="455" t="str">
        <f>IF(OR(E74="",E74&lt;$U$2),"",ProjAzmAtBit(F74,G74,J74,C74,M74,AJ74,IF(AK74="",0,AK74)))</f>
        <v/>
      </c>
      <c r="Y74" s="461"/>
      <c r="Z74" s="206"/>
      <c r="AA74" s="512" t="str">
        <f t="shared" si="17"/>
        <v/>
      </c>
      <c r="AB74" s="520" t="str">
        <f t="shared" si="18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 t="str">
        <f t="shared" si="15"/>
        <v/>
      </c>
      <c r="AO74" s="330" t="str">
        <f>IF(OR(E74="",E74&lt;$U$2),"",ProjActiveTargetMdEx(D74,W74,V74,ProjTargets_MD,ProjTargets_INC,ProjTargets_AZM,ProjTargets_TVD,F74,H74))</f>
        <v/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 t="str">
        <f>IF(OR(E74="",E74&lt;$U$2,AO74=""),"",ProjBurr(D74,W74,X74,Q74,C74,ProjTargets_MD,ProjTargets_INC,ProjTargets_AZM,ProjTargets_TVD,V74))</f>
        <v/>
      </c>
      <c r="AS74" s="207" t="str">
        <f>IF(OR(E74="",E74&lt;$U$2,AO74=""),"",ProjMetersToSlide(D74,W74,X74,Q74,C74,ProjTargets_MD,ProjTargets_INC,ProjTargets_AZM,ProjTargets_TVD,V74))</f>
        <v/>
      </c>
      <c r="AT74" s="207" t="str">
        <f>IF(OR(E74="",E74&lt;$U$2,AO74=""),"",ProjRequiredTf(D74,W74,X74,ProjTargets_MD,ProjTargets_INC,ProjTargets_AZM,ProjTargets_TVD,5,V74))</f>
        <v/>
      </c>
    </row>
    <row r="75" spans="2:46" s="209" customFormat="1" ht="15" customHeight="1" x14ac:dyDescent="0.3">
      <c r="B75" s="208">
        <f t="shared" si="19"/>
        <v>17</v>
      </c>
      <c r="C75" s="335">
        <f t="shared" si="9"/>
        <v>28.849999999999909</v>
      </c>
      <c r="D75" s="27">
        <v>1866.0899999999992</v>
      </c>
      <c r="E75" s="336">
        <f t="shared" si="10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1"/>
        <v>1076.6111204354586</v>
      </c>
      <c r="J75" s="338">
        <f t="shared" si="12"/>
        <v>0.75643864988898279</v>
      </c>
      <c r="K75" s="339">
        <f t="shared" si="13"/>
        <v>0.38474870017331136</v>
      </c>
      <c r="L75" s="339">
        <f t="shared" si="14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0">IF(T75="", "", D75)</f>
        <v/>
      </c>
      <c r="S75" s="337" t="str">
        <f t="shared" ref="S75:S138" si="21">IF(T75="","",SUM(R75+T75))</f>
        <v/>
      </c>
      <c r="T75" s="9"/>
      <c r="U75" s="8"/>
      <c r="V75" s="202" t="str">
        <f>IF(OR(E75="",E75&lt;$U$2),"",ProjTvdAtBit(E75,F75,G75,H75,D75,W75,X75))</f>
        <v/>
      </c>
      <c r="W75" s="344" t="str">
        <f>IF(OR(E75="",E75&lt;$U$2),"",ProjIncAtBit(F75,J75,C75,M75,AJ75,IF(AK75="",0,AK75)))</f>
        <v/>
      </c>
      <c r="X75" s="455" t="str">
        <f>IF(OR(E75="",E75&lt;$U$2),"",ProjAzmAtBit(F75,G75,J75,C75,M75,AJ75,IF(AK75="",0,AK75)))</f>
        <v/>
      </c>
      <c r="Y75" s="461"/>
      <c r="Z75" s="206"/>
      <c r="AA75" s="512" t="str">
        <f t="shared" si="17"/>
        <v/>
      </c>
      <c r="AB75" s="520" t="str">
        <f t="shared" si="18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 t="str">
        <f t="shared" si="15"/>
        <v/>
      </c>
      <c r="AO75" s="330" t="str">
        <f>IF(OR(E75="",E75&lt;$U$2),"",ProjActiveTargetMdEx(D75,W75,V75,ProjTargets_MD,ProjTargets_INC,ProjTargets_AZM,ProjTargets_TVD,F75,H75))</f>
        <v/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 t="str">
        <f>IF(OR(E75="",E75&lt;$U$2,AO75=""),"",ProjBurr(D75,W75,X75,Q75,C75,ProjTargets_MD,ProjTargets_INC,ProjTargets_AZM,ProjTargets_TVD,V75))</f>
        <v/>
      </c>
      <c r="AS75" s="207" t="str">
        <f>IF(OR(E75="",E75&lt;$U$2,AO75=""),"",ProjMetersToSlide(D75,W75,X75,Q75,C75,ProjTargets_MD,ProjTargets_INC,ProjTargets_AZM,ProjTargets_TVD,V75))</f>
        <v/>
      </c>
      <c r="AT75" s="207" t="str">
        <f>IF(OR(E75="",E75&lt;$U$2,AO75=""),"",ProjRequiredTf(D75,W75,X75,ProjTargets_MD,ProjTargets_INC,ProjTargets_AZM,ProjTargets_TVD,5,V75))</f>
        <v/>
      </c>
    </row>
    <row r="76" spans="2:46" s="209" customFormat="1" ht="15" customHeight="1" x14ac:dyDescent="0.3">
      <c r="B76" s="208">
        <f t="shared" ref="B76:B139" si="22">IF(ISBLANK(D76),"",B75)</f>
        <v>17</v>
      </c>
      <c r="C76" s="335">
        <f t="shared" si="9"/>
        <v>28.710000000000036</v>
      </c>
      <c r="D76" s="27">
        <v>1894.7999999999993</v>
      </c>
      <c r="E76" s="336">
        <f t="shared" si="10"/>
        <v>1877.8</v>
      </c>
      <c r="F76" s="9">
        <v>0.36</v>
      </c>
      <c r="G76" s="9">
        <v>192.57</v>
      </c>
      <c r="H76" s="337">
        <f t="shared" ref="H76:H139" si="23">IF(ISNUMBER(F76),COS(((F76+F75)/2)*(PI()/180))*(E76-E75)+H75,"")</f>
        <v>1877.5698921294554</v>
      </c>
      <c r="I76" s="337">
        <f t="shared" si="11"/>
        <v>1105.3198921294554</v>
      </c>
      <c r="J76" s="338">
        <f t="shared" si="12"/>
        <v>0.35858504978661154</v>
      </c>
      <c r="K76" s="339">
        <f t="shared" si="13"/>
        <v>-0.35527690700104442</v>
      </c>
      <c r="L76" s="339">
        <f t="shared" si="14"/>
        <v>-5.5485893416927858</v>
      </c>
      <c r="M76" s="339" t="str">
        <f t="shared" ref="M76:M139" si="24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5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6">IF(F76="","",IF(N76="","",IF(F76&lt;5,"Mag",IF(L76&lt;0,"L",IF(N76=0,"HS",IF(N76=360,"HS",IF(N76=180,"LS","R")))))))</f>
        <v>Mag</v>
      </c>
      <c r="P76" s="342" t="str">
        <f t="shared" ref="P76:P139" si="27">IF(F76="","",IF(M76="","",SUM((F76-F75)/M76)))</f>
        <v/>
      </c>
      <c r="Q76" s="343" t="str">
        <f t="shared" ref="Q76:Q139" si="28">IF(ISBLANK(F76),"",IF(J76="", "", IF(M76="","",SUM(C76*J76/M76))))</f>
        <v/>
      </c>
      <c r="R76" s="10" t="str">
        <f t="shared" si="20"/>
        <v/>
      </c>
      <c r="S76" s="337" t="str">
        <f t="shared" si="21"/>
        <v/>
      </c>
      <c r="T76" s="9"/>
      <c r="U76" s="8"/>
      <c r="V76" s="202" t="str">
        <f>IF(OR(E76="",E76&lt;$U$2),"",ProjTvdAtBit(E76,F76,G76,H76,D76,W76,X76))</f>
        <v/>
      </c>
      <c r="W76" s="344" t="str">
        <f>IF(OR(E76="",E76&lt;$U$2),"",ProjIncAtBit(F76,J76,C76,M76,AJ76,IF(AK76="",0,AK76)))</f>
        <v/>
      </c>
      <c r="X76" s="455" t="str">
        <f>IF(OR(E76="",E76&lt;$U$2),"",ProjAzmAtBit(F76,G76,J76,C76,M76,AJ76,IF(AK76="",0,AK76)))</f>
        <v/>
      </c>
      <c r="Y76" s="461"/>
      <c r="Z76" s="206"/>
      <c r="AA76" s="512" t="str">
        <f t="shared" si="17"/>
        <v/>
      </c>
      <c r="AB76" s="520" t="str">
        <f t="shared" si="18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 t="str">
        <f t="shared" si="15"/>
        <v/>
      </c>
      <c r="AO76" s="330" t="str">
        <f>IF(OR(E76="",E76&lt;$U$2),"",ProjActiveTargetMdEx(D76,W76,V76,ProjTargets_MD,ProjTargets_INC,ProjTargets_AZM,ProjTargets_TVD,F76,H76))</f>
        <v/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 t="str">
        <f>IF(OR(E76="",E76&lt;$U$2,AO76=""),"",ProjBurr(D76,W76,X76,Q76,C76,ProjTargets_MD,ProjTargets_INC,ProjTargets_AZM,ProjTargets_TVD,V76))</f>
        <v/>
      </c>
      <c r="AS76" s="207" t="str">
        <f>IF(OR(E76="",E76&lt;$U$2,AO76=""),"",ProjMetersToSlide(D76,W76,X76,Q76,C76,ProjTargets_MD,ProjTargets_INC,ProjTargets_AZM,ProjTargets_TVD,V76))</f>
        <v/>
      </c>
      <c r="AT76" s="207" t="str">
        <f>IF(OR(E76="",E76&lt;$U$2,AO76=""),"",ProjRequiredTf(D76,W76,X76,ProjTargets_MD,ProjTargets_INC,ProjTargets_AZM,ProjTargets_TVD,5,V76))</f>
        <v/>
      </c>
    </row>
    <row r="77" spans="2:46" s="209" customFormat="1" ht="15" customHeight="1" x14ac:dyDescent="0.3">
      <c r="B77" s="208">
        <f t="shared" si="22"/>
        <v>17</v>
      </c>
      <c r="C77" s="335">
        <f t="shared" ref="C77:C140" si="29">IF(ISBLANK(D77),"",D77-D76)</f>
        <v>28.709999999999582</v>
      </c>
      <c r="D77" s="27">
        <v>1923.5099999999989</v>
      </c>
      <c r="E77" s="336">
        <f t="shared" ref="E77:E140" si="30">IF(D77="","",(ROUND(SUM(D77-B77),2)))</f>
        <v>1906.51</v>
      </c>
      <c r="F77" s="9">
        <v>0.18</v>
      </c>
      <c r="G77" s="9">
        <v>188.78</v>
      </c>
      <c r="H77" s="337">
        <f t="shared" si="23"/>
        <v>1906.2795733541602</v>
      </c>
      <c r="I77" s="337">
        <f t="shared" si="11"/>
        <v>1134.0295733541602</v>
      </c>
      <c r="J77" s="338">
        <f t="shared" ref="J77:J140" si="31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2">IF(F77=0," ",SUM(F77-F76)/SUM(E77-E76)*30)</f>
        <v>-0.18808777429467061</v>
      </c>
      <c r="L77" s="339">
        <f t="shared" ref="L77:L140" si="33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4"/>
        <v/>
      </c>
      <c r="N77" s="340">
        <f t="shared" si="25"/>
        <v>174.65667006180678</v>
      </c>
      <c r="O77" s="341" t="str">
        <f t="shared" si="26"/>
        <v>Mag</v>
      </c>
      <c r="P77" s="342" t="str">
        <f t="shared" si="27"/>
        <v/>
      </c>
      <c r="Q77" s="343" t="str">
        <f t="shared" si="28"/>
        <v/>
      </c>
      <c r="R77" s="10" t="str">
        <f t="shared" si="20"/>
        <v/>
      </c>
      <c r="S77" s="337" t="str">
        <f t="shared" si="21"/>
        <v/>
      </c>
      <c r="T77" s="9"/>
      <c r="U77" s="8"/>
      <c r="V77" s="202" t="str">
        <f>IF(OR(E77="",E77&lt;$U$2),"",ProjTvdAtBit(E77,F77,G77,H77,D77,W77,X77))</f>
        <v/>
      </c>
      <c r="W77" s="344" t="str">
        <f>IF(OR(E77="",E77&lt;$U$2),"",ProjIncAtBit(F77,J77,C77,M77,AJ77,IF(AK77="",0,AK77)))</f>
        <v/>
      </c>
      <c r="X77" s="455" t="str">
        <f>IF(OR(E77="",E77&lt;$U$2),"",ProjAzmAtBit(F77,G77,J77,C77,M77,AJ77,IF(AK77="",0,AK77)))</f>
        <v/>
      </c>
      <c r="Y77" s="461"/>
      <c r="Z77" s="206"/>
      <c r="AA77" s="512" t="str">
        <f t="shared" si="17"/>
        <v/>
      </c>
      <c r="AB77" s="520" t="str">
        <f t="shared" si="18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 t="str">
        <f t="shared" si="15"/>
        <v/>
      </c>
      <c r="AO77" s="330" t="str">
        <f>IF(OR(E77="",E77&lt;$U$2),"",ProjActiveTargetMdEx(D77,W77,V77,ProjTargets_MD,ProjTargets_INC,ProjTargets_AZM,ProjTargets_TVD,F77,H77))</f>
        <v/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 t="str">
        <f>IF(OR(E77="",E77&lt;$U$2,AO77=""),"",ProjBurr(D77,W77,X77,Q77,C77,ProjTargets_MD,ProjTargets_INC,ProjTargets_AZM,ProjTargets_TVD,V77))</f>
        <v/>
      </c>
      <c r="AS77" s="207" t="str">
        <f>IF(OR(E77="",E77&lt;$U$2,AO77=""),"",ProjMetersToSlide(D77,W77,X77,Q77,C77,ProjTargets_MD,ProjTargets_INC,ProjTargets_AZM,ProjTargets_TVD,V77))</f>
        <v/>
      </c>
      <c r="AT77" s="207" t="str">
        <f>IF(OR(E77="",E77&lt;$U$2,AO77=""),"",ProjRequiredTf(D77,W77,X77,ProjTargets_MD,ProjTargets_INC,ProjTargets_AZM,ProjTargets_TVD,5,V77))</f>
        <v/>
      </c>
    </row>
    <row r="78" spans="2:46" s="209" customFormat="1" ht="15" customHeight="1" x14ac:dyDescent="0.3">
      <c r="B78" s="208">
        <f t="shared" si="22"/>
        <v>17</v>
      </c>
      <c r="C78" s="335">
        <f t="shared" si="29"/>
        <v>28.799999999999727</v>
      </c>
      <c r="D78" s="27">
        <v>1952.3099999999986</v>
      </c>
      <c r="E78" s="336">
        <f t="shared" si="30"/>
        <v>1935.31</v>
      </c>
      <c r="F78" s="9">
        <v>0.11</v>
      </c>
      <c r="G78" s="9">
        <v>355.14</v>
      </c>
      <c r="H78" s="337">
        <f t="shared" si="23"/>
        <v>1935.0794811282394</v>
      </c>
      <c r="I78" s="337">
        <f t="shared" ref="I78:I141" si="34">IF(ISBLANK(F78),"  ",H78-$R$4)</f>
        <v>1162.8294811282394</v>
      </c>
      <c r="J78" s="338">
        <f t="shared" si="31"/>
        <v>0.30007078029191414</v>
      </c>
      <c r="K78" s="339">
        <f t="shared" si="32"/>
        <v>-7.2916666666666768E-2</v>
      </c>
      <c r="L78" s="339">
        <f t="shared" si="33"/>
        <v>173.29166666666691</v>
      </c>
      <c r="M78" s="339" t="str">
        <f t="shared" si="24"/>
        <v/>
      </c>
      <c r="N78" s="340">
        <f t="shared" si="25"/>
        <v>104.06356578983819</v>
      </c>
      <c r="O78" s="341" t="str">
        <f t="shared" si="26"/>
        <v>Mag</v>
      </c>
      <c r="P78" s="342" t="str">
        <f t="shared" si="27"/>
        <v/>
      </c>
      <c r="Q78" s="343" t="str">
        <f t="shared" si="28"/>
        <v/>
      </c>
      <c r="R78" s="10" t="str">
        <f t="shared" si="20"/>
        <v/>
      </c>
      <c r="S78" s="337" t="str">
        <f t="shared" si="21"/>
        <v/>
      </c>
      <c r="T78" s="9"/>
      <c r="U78" s="8"/>
      <c r="V78" s="202" t="str">
        <f>IF(OR(E78="",E78&lt;$U$2),"",ProjTvdAtBit(E78,F78,G78,H78,D78,W78,X78))</f>
        <v/>
      </c>
      <c r="W78" s="344" t="str">
        <f>IF(OR(E78="",E78&lt;$U$2),"",ProjIncAtBit(F78,J78,C78,M78,AJ78,IF(AK78="",0,AK78)))</f>
        <v/>
      </c>
      <c r="X78" s="455" t="str">
        <f>IF(OR(E78="",E78&lt;$U$2),"",ProjAzmAtBit(F78,G78,J78,C78,M78,AJ78,IF(AK78="",0,AK78)))</f>
        <v/>
      </c>
      <c r="Y78" s="461"/>
      <c r="Z78" s="206"/>
      <c r="AA78" s="512" t="str">
        <f t="shared" si="17"/>
        <v/>
      </c>
      <c r="AB78" s="520" t="str">
        <f t="shared" si="18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 t="str">
        <f t="shared" ref="AN78:AN141" si="35">IF(X78="","",X78)</f>
        <v/>
      </c>
      <c r="AO78" s="330" t="str">
        <f>IF(OR(E78="",E78&lt;$U$2),"",ProjActiveTargetMdEx(D78,W78,V78,ProjTargets_MD,ProjTargets_INC,ProjTargets_AZM,ProjTargets_TVD,F78,H78))</f>
        <v/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 t="str">
        <f>IF(OR(E78="",E78&lt;$U$2,AO78=""),"",ProjBurr(D78,W78,X78,Q78,C78,ProjTargets_MD,ProjTargets_INC,ProjTargets_AZM,ProjTargets_TVD,V78))</f>
        <v/>
      </c>
      <c r="AS78" s="207" t="str">
        <f>IF(OR(E78="",E78&lt;$U$2,AO78=""),"",ProjMetersToSlide(D78,W78,X78,Q78,C78,ProjTargets_MD,ProjTargets_INC,ProjTargets_AZM,ProjTargets_TVD,V78))</f>
        <v/>
      </c>
      <c r="AT78" s="207" t="str">
        <f>IF(OR(E78="",E78&lt;$U$2,AO78=""),"",ProjRequiredTf(D78,W78,X78,ProjTargets_MD,ProjTargets_INC,ProjTargets_AZM,ProjTargets_TVD,5,V78))</f>
        <v/>
      </c>
    </row>
    <row r="79" spans="2:46" s="209" customFormat="1" ht="15" customHeight="1" x14ac:dyDescent="0.3">
      <c r="B79" s="208">
        <f t="shared" si="22"/>
        <v>17</v>
      </c>
      <c r="C79" s="335">
        <f t="shared" si="29"/>
        <v>28.7800000000002</v>
      </c>
      <c r="D79" s="27">
        <v>1981.0899999999988</v>
      </c>
      <c r="E79" s="336">
        <f t="shared" si="30"/>
        <v>1964.09</v>
      </c>
      <c r="F79" s="9">
        <v>0.18</v>
      </c>
      <c r="G79" s="9">
        <v>345.37</v>
      </c>
      <c r="H79" s="337">
        <f t="shared" si="23"/>
        <v>1963.8593889663643</v>
      </c>
      <c r="I79" s="337">
        <f t="shared" si="34"/>
        <v>1191.6093889663643</v>
      </c>
      <c r="J79" s="338">
        <f t="shared" si="31"/>
        <v>7.7125082758825791E-2</v>
      </c>
      <c r="K79" s="339">
        <f t="shared" si="32"/>
        <v>7.2967338429464956E-2</v>
      </c>
      <c r="L79" s="339">
        <f t="shared" si="33"/>
        <v>-10.184155663655307</v>
      </c>
      <c r="M79" s="339" t="str">
        <f t="shared" si="24"/>
        <v/>
      </c>
      <c r="N79" s="340">
        <f t="shared" si="25"/>
        <v>18.899021047793816</v>
      </c>
      <c r="O79" s="341" t="str">
        <f t="shared" si="26"/>
        <v>Mag</v>
      </c>
      <c r="P79" s="342" t="str">
        <f t="shared" si="27"/>
        <v/>
      </c>
      <c r="Q79" s="343" t="str">
        <f t="shared" si="28"/>
        <v/>
      </c>
      <c r="R79" s="10" t="str">
        <f t="shared" si="20"/>
        <v/>
      </c>
      <c r="S79" s="337" t="str">
        <f t="shared" si="21"/>
        <v/>
      </c>
      <c r="T79" s="9"/>
      <c r="U79" s="8"/>
      <c r="V79" s="202" t="str">
        <f>IF(OR(E79="",E79&lt;$U$2),"",ProjTvdAtBit(E79,F79,G79,H79,D79,W79,X79))</f>
        <v/>
      </c>
      <c r="W79" s="344" t="str">
        <f>IF(OR(E79="",E79&lt;$U$2),"",ProjIncAtBit(F79,J79,C79,M79,AJ79,IF(AK79="",0,AK79)))</f>
        <v/>
      </c>
      <c r="X79" s="455" t="str">
        <f>IF(OR(E79="",E79&lt;$U$2),"",ProjAzmAtBit(F79,G79,J79,C79,M79,AJ79,IF(AK79="",0,AK79)))</f>
        <v/>
      </c>
      <c r="Y79" s="461"/>
      <c r="Z79" s="206"/>
      <c r="AA79" s="512" t="str">
        <f t="shared" si="17"/>
        <v/>
      </c>
      <c r="AB79" s="520" t="str">
        <f t="shared" si="18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 t="str">
        <f t="shared" si="35"/>
        <v/>
      </c>
      <c r="AO79" s="330" t="str">
        <f>IF(OR(E79="",E79&lt;$U$2),"",ProjActiveTargetMdEx(D79,W79,V79,ProjTargets_MD,ProjTargets_INC,ProjTargets_AZM,ProjTargets_TVD,F79,H79))</f>
        <v/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 t="str">
        <f>IF(OR(E79="",E79&lt;$U$2,AO79=""),"",ProjBurr(D79,W79,X79,Q79,C79,ProjTargets_MD,ProjTargets_INC,ProjTargets_AZM,ProjTargets_TVD,V79))</f>
        <v/>
      </c>
      <c r="AS79" s="207" t="str">
        <f>IF(OR(E79="",E79&lt;$U$2,AO79=""),"",ProjMetersToSlide(D79,W79,X79,Q79,C79,ProjTargets_MD,ProjTargets_INC,ProjTargets_AZM,ProjTargets_TVD,V79))</f>
        <v/>
      </c>
      <c r="AT79" s="207" t="str">
        <f>IF(OR(E79="",E79&lt;$U$2,AO79=""),"",ProjRequiredTf(D79,W79,X79,ProjTargets_MD,ProjTargets_INC,ProjTargets_AZM,ProjTargets_TVD,5,V79))</f>
        <v/>
      </c>
    </row>
    <row r="80" spans="2:46" s="209" customFormat="1" ht="15" customHeight="1" x14ac:dyDescent="0.3">
      <c r="B80" s="208">
        <f t="shared" si="22"/>
        <v>17</v>
      </c>
      <c r="C80" s="335">
        <f t="shared" si="29"/>
        <v>28.779999999999745</v>
      </c>
      <c r="D80" s="27">
        <v>2009.8699999999985</v>
      </c>
      <c r="E80" s="336">
        <f t="shared" si="30"/>
        <v>1992.87</v>
      </c>
      <c r="F80" s="9">
        <v>7.0000000000000007E-2</v>
      </c>
      <c r="G80" s="9">
        <v>349.59</v>
      </c>
      <c r="H80" s="337">
        <f t="shared" si="23"/>
        <v>1992.6393204750684</v>
      </c>
      <c r="I80" s="337">
        <f t="shared" si="34"/>
        <v>1220.3893204750684</v>
      </c>
      <c r="J80" s="338">
        <f t="shared" si="31"/>
        <v>0.11498621841781313</v>
      </c>
      <c r="K80" s="339">
        <f t="shared" si="32"/>
        <v>-0.11466296038915924</v>
      </c>
      <c r="L80" s="339">
        <f t="shared" si="33"/>
        <v>4.398888116747715</v>
      </c>
      <c r="M80" s="339" t="str">
        <f t="shared" si="24"/>
        <v/>
      </c>
      <c r="N80" s="340">
        <f t="shared" si="25"/>
        <v>175.70274435721959</v>
      </c>
      <c r="O80" s="341" t="str">
        <f t="shared" si="26"/>
        <v>Mag</v>
      </c>
      <c r="P80" s="342" t="str">
        <f t="shared" si="27"/>
        <v/>
      </c>
      <c r="Q80" s="343" t="str">
        <f t="shared" si="28"/>
        <v/>
      </c>
      <c r="R80" s="10" t="str">
        <f t="shared" si="20"/>
        <v/>
      </c>
      <c r="S80" s="337" t="str">
        <f t="shared" si="21"/>
        <v/>
      </c>
      <c r="T80" s="9"/>
      <c r="U80" s="8"/>
      <c r="V80" s="202" t="str">
        <f>IF(OR(E80="",E80&lt;$U$2),"",ProjTvdAtBit(E80,F80,G80,H80,D80,W80,X80))</f>
        <v/>
      </c>
      <c r="W80" s="344" t="str">
        <f>IF(OR(E80="",E80&lt;$U$2),"",ProjIncAtBit(F80,J80,C80,M80,AJ80,IF(AK80="",0,AK80)))</f>
        <v/>
      </c>
      <c r="X80" s="455" t="str">
        <f>IF(OR(E80="",E80&lt;$U$2),"",ProjAzmAtBit(F80,G80,J80,C80,M80,AJ80,IF(AK80="",0,AK80)))</f>
        <v/>
      </c>
      <c r="Y80" s="461"/>
      <c r="Z80" s="206"/>
      <c r="AA80" s="512" t="str">
        <f t="shared" ref="AA80:AA143" si="36">IFERROR(IF(D80="","",IF(COUNT($AC$14:$AC$33)=0,"",IF(D80&lt;_xlfn.AGGREGATE(5,6,$AC$14:$AC$33),"",INDEX($AE$15:$AE$33,MATCH(D80,$AC$14:$AC$33,1))))),"")</f>
        <v/>
      </c>
      <c r="AB80" s="520" t="str">
        <f t="shared" ref="AB80:AB143" si="37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 t="str">
        <f t="shared" si="35"/>
        <v/>
      </c>
      <c r="AO80" s="330" t="str">
        <f>IF(OR(E80="",E80&lt;$U$2),"",ProjActiveTargetMdEx(D80,W80,V80,ProjTargets_MD,ProjTargets_INC,ProjTargets_AZM,ProjTargets_TVD,F80,H80))</f>
        <v/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 t="str">
        <f>IF(OR(E80="",E80&lt;$U$2,AO80=""),"",ProjBurr(D80,W80,X80,Q80,C80,ProjTargets_MD,ProjTargets_INC,ProjTargets_AZM,ProjTargets_TVD,V80))</f>
        <v/>
      </c>
      <c r="AS80" s="207" t="str">
        <f>IF(OR(E80="",E80&lt;$U$2,AO80=""),"",ProjMetersToSlide(D80,W80,X80,Q80,C80,ProjTargets_MD,ProjTargets_INC,ProjTargets_AZM,ProjTargets_TVD,V80))</f>
        <v/>
      </c>
      <c r="AT80" s="207" t="str">
        <f>IF(OR(E80="",E80&lt;$U$2,AO80=""),"",ProjRequiredTf(D80,W80,X80,ProjTargets_MD,ProjTargets_INC,ProjTargets_AZM,ProjTargets_TVD,5,V80))</f>
        <v/>
      </c>
    </row>
    <row r="81" spans="2:46" s="209" customFormat="1" ht="15" customHeight="1" x14ac:dyDescent="0.3">
      <c r="B81" s="208">
        <f t="shared" si="22"/>
        <v>17</v>
      </c>
      <c r="C81" s="335">
        <f t="shared" si="29"/>
        <v>28.819999999999709</v>
      </c>
      <c r="D81" s="27">
        <v>2038.6899999999982</v>
      </c>
      <c r="E81" s="336">
        <f t="shared" si="30"/>
        <v>2021.69</v>
      </c>
      <c r="F81" s="9">
        <v>0.57999999999999996</v>
      </c>
      <c r="G81" s="9">
        <v>324.72000000000003</v>
      </c>
      <c r="H81" s="337">
        <f t="shared" si="23"/>
        <v>2021.4588568314641</v>
      </c>
      <c r="I81" s="337">
        <f t="shared" si="34"/>
        <v>1249.2088568314641</v>
      </c>
      <c r="J81" s="338">
        <f t="shared" si="31"/>
        <v>0.53851122580746413</v>
      </c>
      <c r="K81" s="339">
        <f t="shared" si="32"/>
        <v>0.53088133240804691</v>
      </c>
      <c r="L81" s="339">
        <f t="shared" si="33"/>
        <v>-25.888272033310002</v>
      </c>
      <c r="M81" s="339" t="str">
        <f t="shared" si="24"/>
        <v/>
      </c>
      <c r="N81" s="340">
        <f t="shared" si="25"/>
        <v>9.656363303861129</v>
      </c>
      <c r="O81" s="341" t="str">
        <f t="shared" si="26"/>
        <v>Mag</v>
      </c>
      <c r="P81" s="342" t="str">
        <f t="shared" si="27"/>
        <v/>
      </c>
      <c r="Q81" s="343" t="str">
        <f t="shared" si="28"/>
        <v/>
      </c>
      <c r="R81" s="10" t="str">
        <f t="shared" si="20"/>
        <v/>
      </c>
      <c r="S81" s="337" t="str">
        <f t="shared" si="21"/>
        <v/>
      </c>
      <c r="T81" s="9"/>
      <c r="U81" s="8"/>
      <c r="V81" s="202" t="str">
        <f>IF(OR(E81="",E81&lt;$U$2),"",ProjTvdAtBit(E81,F81,G81,H81,D81,W81,X81))</f>
        <v/>
      </c>
      <c r="W81" s="344" t="str">
        <f>IF(OR(E81="",E81&lt;$U$2),"",ProjIncAtBit(F81,J81,C81,M81,AJ81,IF(AK81="",0,AK81)))</f>
        <v/>
      </c>
      <c r="X81" s="455" t="str">
        <f>IF(OR(E81="",E81&lt;$U$2),"",ProjAzmAtBit(F81,G81,J81,C81,M81,AJ81,IF(AK81="",0,AK81)))</f>
        <v/>
      </c>
      <c r="Y81" s="461"/>
      <c r="Z81" s="206"/>
      <c r="AA81" s="512" t="str">
        <f t="shared" si="36"/>
        <v/>
      </c>
      <c r="AB81" s="520" t="str">
        <f t="shared" si="37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 t="str">
        <f t="shared" si="35"/>
        <v/>
      </c>
      <c r="AO81" s="330" t="str">
        <f>IF(OR(E81="",E81&lt;$U$2),"",ProjActiveTargetMdEx(D81,W81,V81,ProjTargets_MD,ProjTargets_INC,ProjTargets_AZM,ProjTargets_TVD,F81,H81))</f>
        <v/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 t="str">
        <f>IF(OR(E81="",E81&lt;$U$2,AO81=""),"",ProjBurr(D81,W81,X81,Q81,C81,ProjTargets_MD,ProjTargets_INC,ProjTargets_AZM,ProjTargets_TVD,V81))</f>
        <v/>
      </c>
      <c r="AS81" s="207" t="str">
        <f>IF(OR(E81="",E81&lt;$U$2,AO81=""),"",ProjMetersToSlide(D81,W81,X81,Q81,C81,ProjTargets_MD,ProjTargets_INC,ProjTargets_AZM,ProjTargets_TVD,V81))</f>
        <v/>
      </c>
      <c r="AT81" s="207" t="str">
        <f>IF(OR(E81="",E81&lt;$U$2,AO81=""),"",ProjRequiredTf(D81,W81,X81,ProjTargets_MD,ProjTargets_INC,ProjTargets_AZM,ProjTargets_TVD,5,V81))</f>
        <v/>
      </c>
    </row>
    <row r="82" spans="2:46" s="209" customFormat="1" ht="15" customHeight="1" x14ac:dyDescent="0.3">
      <c r="B82" s="208">
        <f t="shared" si="22"/>
        <v>17</v>
      </c>
      <c r="C82" s="335">
        <f t="shared" si="29"/>
        <v>28.789999999999509</v>
      </c>
      <c r="D82" s="27">
        <v>2067.4799999999977</v>
      </c>
      <c r="E82" s="336">
        <f t="shared" si="30"/>
        <v>2050.48</v>
      </c>
      <c r="F82" s="9">
        <v>0.68</v>
      </c>
      <c r="G82" s="9">
        <v>302.81</v>
      </c>
      <c r="H82" s="337">
        <f t="shared" si="23"/>
        <v>2050.2471164552958</v>
      </c>
      <c r="I82" s="337">
        <f t="shared" si="34"/>
        <v>1277.9971164552958</v>
      </c>
      <c r="J82" s="338">
        <f t="shared" si="31"/>
        <v>0.26966586752119348</v>
      </c>
      <c r="K82" s="339">
        <f t="shared" si="32"/>
        <v>0.10420284821118467</v>
      </c>
      <c r="L82" s="339">
        <f t="shared" si="33"/>
        <v>-22.830844043070567</v>
      </c>
      <c r="M82" s="339" t="str">
        <f t="shared" si="24"/>
        <v/>
      </c>
      <c r="N82" s="340">
        <f t="shared" si="25"/>
        <v>67.268406946710371</v>
      </c>
      <c r="O82" s="341" t="str">
        <f t="shared" si="26"/>
        <v>Mag</v>
      </c>
      <c r="P82" s="342" t="str">
        <f t="shared" si="27"/>
        <v/>
      </c>
      <c r="Q82" s="343" t="str">
        <f t="shared" si="28"/>
        <v/>
      </c>
      <c r="R82" s="10">
        <f t="shared" si="20"/>
        <v>2067.4799999999977</v>
      </c>
      <c r="S82" s="337">
        <f t="shared" si="21"/>
        <v>2071.4799999999977</v>
      </c>
      <c r="T82" s="9">
        <v>4</v>
      </c>
      <c r="U82" s="8" t="s">
        <v>465</v>
      </c>
      <c r="V82" s="202" t="str">
        <f>IF(OR(E82="",E82&lt;$U$2),"",ProjTvdAtBit(E82,F82,G82,H82,D82,W82,X82))</f>
        <v/>
      </c>
      <c r="W82" s="344" t="str">
        <f>IF(OR(E82="",E82&lt;$U$2),"",ProjIncAtBit(F82,J82,C82,M82,AJ82,IF(AK82="",0,AK82)))</f>
        <v/>
      </c>
      <c r="X82" s="455" t="str">
        <f>IF(OR(E82="",E82&lt;$U$2),"",ProjAzmAtBit(F82,G82,J82,C82,M82,AJ82,IF(AK82="",0,AK82)))</f>
        <v/>
      </c>
      <c r="Y82" s="461"/>
      <c r="Z82" s="206"/>
      <c r="AA82" s="512" t="str">
        <f t="shared" si="36"/>
        <v/>
      </c>
      <c r="AB82" s="520" t="str">
        <f t="shared" si="37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 t="str">
        <f t="shared" si="35"/>
        <v/>
      </c>
      <c r="AO82" s="330" t="str">
        <f>IF(OR(E82="",E82&lt;$U$2),"",ProjActiveTargetMdEx(D82,W82,V82,ProjTargets_MD,ProjTargets_INC,ProjTargets_AZM,ProjTargets_TVD,F82,H82))</f>
        <v/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 t="str">
        <f>IF(OR(E82="",E82&lt;$U$2,AO82=""),"",ProjBurr(D82,W82,X82,Q82,C82,ProjTargets_MD,ProjTargets_INC,ProjTargets_AZM,ProjTargets_TVD,V82))</f>
        <v/>
      </c>
      <c r="AS82" s="207" t="str">
        <f>IF(OR(E82="",E82&lt;$U$2,AO82=""),"",ProjMetersToSlide(D82,W82,X82,Q82,C82,ProjTargets_MD,ProjTargets_INC,ProjTargets_AZM,ProjTargets_TVD,V82))</f>
        <v/>
      </c>
      <c r="AT82" s="207" t="str">
        <f>IF(OR(E82="",E82&lt;$U$2,AO82=""),"",ProjRequiredTf(D82,W82,X82,ProjTargets_MD,ProjTargets_INC,ProjTargets_AZM,ProjTargets_TVD,5,V82))</f>
        <v/>
      </c>
    </row>
    <row r="83" spans="2:46" s="209" customFormat="1" ht="15" customHeight="1" x14ac:dyDescent="0.3">
      <c r="B83" s="208">
        <f t="shared" si="22"/>
        <v>17</v>
      </c>
      <c r="C83" s="335">
        <f t="shared" si="29"/>
        <v>28.7199999999998</v>
      </c>
      <c r="D83" s="27">
        <v>2096.1999999999975</v>
      </c>
      <c r="E83" s="336">
        <f t="shared" si="30"/>
        <v>2079.1999999999998</v>
      </c>
      <c r="F83" s="9">
        <v>0.84</v>
      </c>
      <c r="G83" s="9">
        <v>295.11</v>
      </c>
      <c r="H83" s="337">
        <f t="shared" si="23"/>
        <v>2078.9645898931099</v>
      </c>
      <c r="I83" s="337">
        <f t="shared" si="34"/>
        <v>1306.7145898931099</v>
      </c>
      <c r="J83" s="338">
        <f t="shared" si="31"/>
        <v>0.19791797579133735</v>
      </c>
      <c r="K83" s="339">
        <f t="shared" si="32"/>
        <v>0.1671309192200568</v>
      </c>
      <c r="L83" s="339">
        <f t="shared" si="33"/>
        <v>-8.0431754874652253</v>
      </c>
      <c r="M83" s="339">
        <f t="shared" si="24"/>
        <v>4</v>
      </c>
      <c r="N83" s="340">
        <f t="shared" si="25"/>
        <v>32.387439030679552</v>
      </c>
      <c r="O83" s="341" t="str">
        <f t="shared" si="26"/>
        <v>Mag</v>
      </c>
      <c r="P83" s="342">
        <f t="shared" si="27"/>
        <v>3.999999999999998E-2</v>
      </c>
      <c r="Q83" s="343">
        <f t="shared" si="28"/>
        <v>1.4210510661817923</v>
      </c>
      <c r="R83" s="10">
        <f t="shared" si="20"/>
        <v>2096.1999999999975</v>
      </c>
      <c r="S83" s="337">
        <f t="shared" si="21"/>
        <v>2100.1999999999975</v>
      </c>
      <c r="T83" s="9">
        <v>4</v>
      </c>
      <c r="U83" s="8" t="s">
        <v>465</v>
      </c>
      <c r="V83" s="202" t="str">
        <f>IF(OR(E83="",E83&lt;$U$2),"",ProjTvdAtBit(E83,F83,G83,H83,D83,W83,X83))</f>
        <v/>
      </c>
      <c r="W83" s="344" t="str">
        <f>IF(OR(E83="",E83&lt;$U$2),"",ProjIncAtBit(F83,J83,C83,M83,AJ83,IF(AK83="",0,AK83)))</f>
        <v/>
      </c>
      <c r="X83" s="455" t="str">
        <f>IF(OR(E83="",E83&lt;$U$2),"",ProjAzmAtBit(F83,G83,J83,C83,M83,AJ83,IF(AK83="",0,AK83)))</f>
        <v/>
      </c>
      <c r="Y83" s="461"/>
      <c r="Z83" s="206"/>
      <c r="AA83" s="512" t="str">
        <f t="shared" si="36"/>
        <v/>
      </c>
      <c r="AB83" s="520" t="str">
        <f t="shared" si="37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 t="str">
        <f t="shared" si="35"/>
        <v/>
      </c>
      <c r="AO83" s="330" t="str">
        <f>IF(OR(E83="",E83&lt;$U$2),"",ProjActiveTargetMdEx(D83,W83,V83,ProjTargets_MD,ProjTargets_INC,ProjTargets_AZM,ProjTargets_TVD,F83,H83))</f>
        <v/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 t="str">
        <f>IF(OR(E83="",E83&lt;$U$2,AO83=""),"",ProjBurr(D83,W83,X83,Q83,C83,ProjTargets_MD,ProjTargets_INC,ProjTargets_AZM,ProjTargets_TVD,V83))</f>
        <v/>
      </c>
      <c r="AS83" s="207" t="str">
        <f>IF(OR(E83="",E83&lt;$U$2,AO83=""),"",ProjMetersToSlide(D83,W83,X83,Q83,C83,ProjTargets_MD,ProjTargets_INC,ProjTargets_AZM,ProjTargets_TVD,V83))</f>
        <v/>
      </c>
      <c r="AT83" s="207" t="str">
        <f>IF(OR(E83="",E83&lt;$U$2,AO83=""),"",ProjRequiredTf(D83,W83,X83,ProjTargets_MD,ProjTargets_INC,ProjTargets_AZM,ProjTargets_TVD,5,V83))</f>
        <v/>
      </c>
    </row>
    <row r="84" spans="2:46" s="209" customFormat="1" ht="15" customHeight="1" x14ac:dyDescent="0.3">
      <c r="B84" s="208">
        <f t="shared" si="22"/>
        <v>17</v>
      </c>
      <c r="C84" s="335">
        <f t="shared" si="29"/>
        <v>28.670000000000073</v>
      </c>
      <c r="D84" s="27">
        <v>2124.8699999999976</v>
      </c>
      <c r="E84" s="336">
        <f t="shared" si="30"/>
        <v>2107.87</v>
      </c>
      <c r="F84" s="9">
        <v>0.45</v>
      </c>
      <c r="G84" s="9">
        <v>256.04000000000002</v>
      </c>
      <c r="H84" s="337">
        <f t="shared" si="23"/>
        <v>2107.6327732597911</v>
      </c>
      <c r="I84" s="337">
        <f t="shared" si="34"/>
        <v>1335.3827732597911</v>
      </c>
      <c r="J84" s="338">
        <f t="shared" si="31"/>
        <v>0.59299352306521058</v>
      </c>
      <c r="K84" s="339">
        <f t="shared" si="32"/>
        <v>-0.40809208231600869</v>
      </c>
      <c r="L84" s="339">
        <f t="shared" si="33"/>
        <v>-40.88245552842681</v>
      </c>
      <c r="M84" s="339">
        <f t="shared" si="24"/>
        <v>4</v>
      </c>
      <c r="N84" s="340">
        <f t="shared" si="25"/>
        <v>133.48698455939584</v>
      </c>
      <c r="O84" s="341" t="str">
        <f t="shared" si="26"/>
        <v>Mag</v>
      </c>
      <c r="P84" s="342">
        <f t="shared" si="27"/>
        <v>-9.7499999999999989E-2</v>
      </c>
      <c r="Q84" s="343">
        <f t="shared" si="28"/>
        <v>4.2502810765699079</v>
      </c>
      <c r="R84" s="10">
        <f t="shared" si="20"/>
        <v>2124.8699999999976</v>
      </c>
      <c r="S84" s="337">
        <f t="shared" si="21"/>
        <v>2129.8699999999976</v>
      </c>
      <c r="T84" s="9">
        <v>5</v>
      </c>
      <c r="U84" s="8" t="s">
        <v>474</v>
      </c>
      <c r="V84" s="202" t="str">
        <f>IF(OR(E84="",E84&lt;$U$2),"",ProjTvdAtBit(E84,F84,G84,H84,D84,W84,X84))</f>
        <v/>
      </c>
      <c r="W84" s="344" t="str">
        <f>IF(OR(E84="",E84&lt;$U$2),"",ProjIncAtBit(F84,J84,C84,M84,AJ84,IF(AK84="",0,AK84)))</f>
        <v/>
      </c>
      <c r="X84" s="455" t="str">
        <f>IF(OR(E84="",E84&lt;$U$2),"",ProjAzmAtBit(F84,G84,J84,C84,M84,AJ84,IF(AK84="",0,AK84)))</f>
        <v/>
      </c>
      <c r="Y84" s="461"/>
      <c r="Z84" s="206"/>
      <c r="AA84" s="512" t="str">
        <f t="shared" si="36"/>
        <v/>
      </c>
      <c r="AB84" s="520" t="str">
        <f t="shared" si="37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 t="str">
        <f t="shared" si="35"/>
        <v/>
      </c>
      <c r="AO84" s="330" t="str">
        <f>IF(OR(E84="",E84&lt;$U$2),"",ProjActiveTargetMdEx(D84,W84,V84,ProjTargets_MD,ProjTargets_INC,ProjTargets_AZM,ProjTargets_TVD,F84,H84))</f>
        <v/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 t="str">
        <f>IF(OR(E84="",E84&lt;$U$2,AO84=""),"",ProjBurr(D84,W84,X84,Q84,C84,ProjTargets_MD,ProjTargets_INC,ProjTargets_AZM,ProjTargets_TVD,V84))</f>
        <v/>
      </c>
      <c r="AS84" s="207" t="str">
        <f>IF(OR(E84="",E84&lt;$U$2,AO84=""),"",ProjMetersToSlide(D84,W84,X84,Q84,C84,ProjTargets_MD,ProjTargets_INC,ProjTargets_AZM,ProjTargets_TVD,V84))</f>
        <v/>
      </c>
      <c r="AT84" s="207" t="str">
        <f>IF(OR(E84="",E84&lt;$U$2,AO84=""),"",ProjRequiredTf(D84,W84,X84,ProjTargets_MD,ProjTargets_INC,ProjTargets_AZM,ProjTargets_TVD,5,V84))</f>
        <v/>
      </c>
    </row>
    <row r="85" spans="2:46" s="209" customFormat="1" ht="15" customHeight="1" x14ac:dyDescent="0.3">
      <c r="B85" s="208">
        <f t="shared" si="22"/>
        <v>17</v>
      </c>
      <c r="C85" s="335">
        <f t="shared" si="29"/>
        <v>28.749999999999545</v>
      </c>
      <c r="D85" s="27">
        <v>2153.6199999999972</v>
      </c>
      <c r="E85" s="336">
        <f t="shared" si="30"/>
        <v>2136.62</v>
      </c>
      <c r="F85" s="9">
        <v>0.72</v>
      </c>
      <c r="G85" s="9">
        <v>200.39</v>
      </c>
      <c r="H85" s="337">
        <f t="shared" si="23"/>
        <v>2136.3812747121724</v>
      </c>
      <c r="I85" s="337">
        <f t="shared" si="34"/>
        <v>1364.1312747121724</v>
      </c>
      <c r="J85" s="338">
        <f t="shared" si="31"/>
        <v>0.62195230070051855</v>
      </c>
      <c r="K85" s="339">
        <f t="shared" si="32"/>
        <v>0.28173913043478255</v>
      </c>
      <c r="L85" s="339">
        <f t="shared" si="33"/>
        <v>-58.069565217391336</v>
      </c>
      <c r="M85" s="339">
        <f t="shared" si="24"/>
        <v>5</v>
      </c>
      <c r="N85" s="340">
        <f t="shared" si="25"/>
        <v>63.064219345741115</v>
      </c>
      <c r="O85" s="341" t="str">
        <f t="shared" si="26"/>
        <v>Mag</v>
      </c>
      <c r="P85" s="342">
        <f t="shared" si="27"/>
        <v>5.3999999999999992E-2</v>
      </c>
      <c r="Q85" s="343">
        <f t="shared" si="28"/>
        <v>3.5762257290279251</v>
      </c>
      <c r="R85" s="10" t="str">
        <f t="shared" si="20"/>
        <v/>
      </c>
      <c r="S85" s="337" t="str">
        <f t="shared" si="21"/>
        <v/>
      </c>
      <c r="T85" s="9"/>
      <c r="U85" s="8"/>
      <c r="V85" s="202" t="str">
        <f>IF(OR(E85="",E85&lt;$U$2),"",ProjTvdAtBit(E85,F85,G85,H85,D85,W85,X85))</f>
        <v/>
      </c>
      <c r="W85" s="344" t="str">
        <f>IF(OR(E85="",E85&lt;$U$2),"",ProjIncAtBit(F85,J85,C85,M85,AJ85,IF(AK85="",0,AK85)))</f>
        <v/>
      </c>
      <c r="X85" s="455" t="str">
        <f>IF(OR(E85="",E85&lt;$U$2),"",ProjAzmAtBit(F85,G85,J85,C85,M85,AJ85,IF(AK85="",0,AK85)))</f>
        <v/>
      </c>
      <c r="Y85" s="461"/>
      <c r="Z85" s="206"/>
      <c r="AA85" s="512" t="str">
        <f t="shared" si="36"/>
        <v/>
      </c>
      <c r="AB85" s="520" t="str">
        <f t="shared" si="37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 t="str">
        <f t="shared" si="35"/>
        <v/>
      </c>
      <c r="AO85" s="330" t="str">
        <f>IF(OR(E85="",E85&lt;$U$2),"",ProjActiveTargetMdEx(D85,W85,V85,ProjTargets_MD,ProjTargets_INC,ProjTargets_AZM,ProjTargets_TVD,F85,H85))</f>
        <v/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 t="str">
        <f>IF(OR(E85="",E85&lt;$U$2,AO85=""),"",ProjBurr(D85,W85,X85,Q85,C85,ProjTargets_MD,ProjTargets_INC,ProjTargets_AZM,ProjTargets_TVD,V85))</f>
        <v/>
      </c>
      <c r="AS85" s="207" t="str">
        <f>IF(OR(E85="",E85&lt;$U$2,AO85=""),"",ProjMetersToSlide(D85,W85,X85,Q85,C85,ProjTargets_MD,ProjTargets_INC,ProjTargets_AZM,ProjTargets_TVD,V85))</f>
        <v/>
      </c>
      <c r="AT85" s="207" t="str">
        <f>IF(OR(E85="",E85&lt;$U$2,AO85=""),"",ProjRequiredTf(D85,W85,X85,ProjTargets_MD,ProjTargets_INC,ProjTargets_AZM,ProjTargets_TVD,5,V85))</f>
        <v/>
      </c>
    </row>
    <row r="86" spans="2:46" s="209" customFormat="1" ht="15" customHeight="1" x14ac:dyDescent="0.3">
      <c r="B86" s="208">
        <f t="shared" si="22"/>
        <v>17</v>
      </c>
      <c r="C86" s="335">
        <f t="shared" si="29"/>
        <v>28.7199999999998</v>
      </c>
      <c r="D86" s="27">
        <v>2182.339999999997</v>
      </c>
      <c r="E86" s="336">
        <f t="shared" si="30"/>
        <v>2165.34</v>
      </c>
      <c r="F86" s="9">
        <v>0.44</v>
      </c>
      <c r="G86" s="9">
        <v>249.04</v>
      </c>
      <c r="H86" s="337">
        <f t="shared" si="23"/>
        <v>2165.0998032081502</v>
      </c>
      <c r="I86" s="337">
        <f t="shared" si="34"/>
        <v>1392.8498032081502</v>
      </c>
      <c r="J86" s="338">
        <f t="shared" si="31"/>
        <v>0.56580702104733493</v>
      </c>
      <c r="K86" s="339">
        <f t="shared" si="32"/>
        <v>-0.29247910863509485</v>
      </c>
      <c r="L86" s="339">
        <f t="shared" si="33"/>
        <v>50.818245125347744</v>
      </c>
      <c r="M86" s="339" t="str">
        <f t="shared" si="24"/>
        <v/>
      </c>
      <c r="N86" s="340">
        <f t="shared" si="25"/>
        <v>121.12613056520802</v>
      </c>
      <c r="O86" s="341" t="str">
        <f t="shared" si="26"/>
        <v>Mag</v>
      </c>
      <c r="P86" s="342" t="str">
        <f t="shared" si="27"/>
        <v/>
      </c>
      <c r="Q86" s="343" t="str">
        <f t="shared" si="28"/>
        <v/>
      </c>
      <c r="R86" s="10">
        <f t="shared" si="20"/>
        <v>2182.339999999997</v>
      </c>
      <c r="S86" s="337">
        <f t="shared" si="21"/>
        <v>2186.339999999997</v>
      </c>
      <c r="T86" s="9">
        <v>4</v>
      </c>
      <c r="U86" s="8" t="s">
        <v>465</v>
      </c>
      <c r="V86" s="202" t="str">
        <f>IF(OR(E86="",E86&lt;$U$2),"",ProjTvdAtBit(E86,F86,G86,H86,D86,W86,X86))</f>
        <v/>
      </c>
      <c r="W86" s="344" t="str">
        <f>IF(OR(E86="",E86&lt;$U$2),"",ProjIncAtBit(F86,J86,C86,M86,AJ86,IF(AK86="",0,AK86)))</f>
        <v/>
      </c>
      <c r="X86" s="455" t="str">
        <f>IF(OR(E86="",E86&lt;$U$2),"",ProjAzmAtBit(F86,G86,J86,C86,M86,AJ86,IF(AK86="",0,AK86)))</f>
        <v/>
      </c>
      <c r="Y86" s="461"/>
      <c r="Z86" s="206"/>
      <c r="AA86" s="512" t="str">
        <f t="shared" si="36"/>
        <v/>
      </c>
      <c r="AB86" s="520" t="str">
        <f t="shared" si="37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 t="str">
        <f t="shared" si="35"/>
        <v/>
      </c>
      <c r="AO86" s="330" t="str">
        <f>IF(OR(E86="",E86&lt;$U$2),"",ProjActiveTargetMdEx(D86,W86,V86,ProjTargets_MD,ProjTargets_INC,ProjTargets_AZM,ProjTargets_TVD,F86,H86))</f>
        <v/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 t="str">
        <f>IF(OR(E86="",E86&lt;$U$2,AO86=""),"",ProjBurr(D86,W86,X86,Q86,C86,ProjTargets_MD,ProjTargets_INC,ProjTargets_AZM,ProjTargets_TVD,V86))</f>
        <v/>
      </c>
      <c r="AS86" s="207" t="str">
        <f>IF(OR(E86="",E86&lt;$U$2,AO86=""),"",ProjMetersToSlide(D86,W86,X86,Q86,C86,ProjTargets_MD,ProjTargets_INC,ProjTargets_AZM,ProjTargets_TVD,V86))</f>
        <v/>
      </c>
      <c r="AT86" s="207" t="str">
        <f>IF(OR(E86="",E86&lt;$U$2,AO86=""),"",ProjRequiredTf(D86,W86,X86,ProjTargets_MD,ProjTargets_INC,ProjTargets_AZM,ProjTargets_TVD,5,V86))</f>
        <v/>
      </c>
    </row>
    <row r="87" spans="2:46" s="209" customFormat="1" ht="15" customHeight="1" x14ac:dyDescent="0.3">
      <c r="B87" s="208">
        <f t="shared" si="22"/>
        <v>17</v>
      </c>
      <c r="C87" s="335">
        <f t="shared" si="29"/>
        <v>28.690000000000055</v>
      </c>
      <c r="D87" s="27">
        <v>2211.029999999997</v>
      </c>
      <c r="E87" s="336">
        <f t="shared" si="30"/>
        <v>2194.0300000000002</v>
      </c>
      <c r="F87" s="9">
        <v>0.75</v>
      </c>
      <c r="G87" s="9">
        <v>280.66000000000003</v>
      </c>
      <c r="H87" s="337">
        <f t="shared" si="23"/>
        <v>2193.7882562259515</v>
      </c>
      <c r="I87" s="337">
        <f t="shared" si="34"/>
        <v>1421.5382562259515</v>
      </c>
      <c r="J87" s="338">
        <f t="shared" si="31"/>
        <v>0.46065818155588945</v>
      </c>
      <c r="K87" s="339">
        <f t="shared" si="32"/>
        <v>0.32415475775531483</v>
      </c>
      <c r="L87" s="339">
        <f t="shared" si="33"/>
        <v>33.063785291042151</v>
      </c>
      <c r="M87" s="339">
        <f t="shared" si="24"/>
        <v>4</v>
      </c>
      <c r="N87" s="340">
        <f t="shared" si="25"/>
        <v>45.277206897837203</v>
      </c>
      <c r="O87" s="341" t="str">
        <f t="shared" si="26"/>
        <v>Mag</v>
      </c>
      <c r="P87" s="342">
        <f t="shared" si="27"/>
        <v>7.7499999999999999E-2</v>
      </c>
      <c r="Q87" s="343">
        <f t="shared" si="28"/>
        <v>3.3040708072096234</v>
      </c>
      <c r="R87" s="10" t="str">
        <f t="shared" si="20"/>
        <v/>
      </c>
      <c r="S87" s="337" t="str">
        <f t="shared" si="21"/>
        <v/>
      </c>
      <c r="T87" s="9"/>
      <c r="U87" s="8"/>
      <c r="V87" s="202" t="str">
        <f>IF(OR(E87="",E87&lt;$U$2),"",ProjTvdAtBit(E87,F87,G87,H87,D87,W87,X87))</f>
        <v/>
      </c>
      <c r="W87" s="344" t="str">
        <f>IF(OR(E87="",E87&lt;$U$2),"",ProjIncAtBit(F87,J87,C87,M87,AJ87,IF(AK87="",0,AK87)))</f>
        <v/>
      </c>
      <c r="X87" s="455" t="str">
        <f>IF(OR(E87="",E87&lt;$U$2),"",ProjAzmAtBit(F87,G87,J87,C87,M87,AJ87,IF(AK87="",0,AK87)))</f>
        <v/>
      </c>
      <c r="Y87" s="461"/>
      <c r="Z87" s="206"/>
      <c r="AA87" s="512" t="str">
        <f t="shared" si="36"/>
        <v/>
      </c>
      <c r="AB87" s="520" t="str">
        <f t="shared" si="37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 t="str">
        <f t="shared" si="35"/>
        <v/>
      </c>
      <c r="AO87" s="330" t="str">
        <f>IF(OR(E87="",E87&lt;$U$2),"",ProjActiveTargetMdEx(D87,W87,V87,ProjTargets_MD,ProjTargets_INC,ProjTargets_AZM,ProjTargets_TVD,F87,H87))</f>
        <v/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 t="str">
        <f>IF(OR(E87="",E87&lt;$U$2,AO87=""),"",ProjBurr(D87,W87,X87,Q87,C87,ProjTargets_MD,ProjTargets_INC,ProjTargets_AZM,ProjTargets_TVD,V87))</f>
        <v/>
      </c>
      <c r="AS87" s="207" t="str">
        <f>IF(OR(E87="",E87&lt;$U$2,AO87=""),"",ProjMetersToSlide(D87,W87,X87,Q87,C87,ProjTargets_MD,ProjTargets_INC,ProjTargets_AZM,ProjTargets_TVD,V87))</f>
        <v/>
      </c>
      <c r="AT87" s="207" t="str">
        <f>IF(OR(E87="",E87&lt;$U$2,AO87=""),"",ProjRequiredTf(D87,W87,X87,ProjTargets_MD,ProjTargets_INC,ProjTargets_AZM,ProjTargets_TVD,5,V87))</f>
        <v/>
      </c>
    </row>
    <row r="88" spans="2:46" s="209" customFormat="1" ht="15" customHeight="1" x14ac:dyDescent="0.3">
      <c r="B88" s="208">
        <f t="shared" si="22"/>
        <v>17</v>
      </c>
      <c r="C88" s="335">
        <f t="shared" si="29"/>
        <v>28.749999999999545</v>
      </c>
      <c r="D88" s="27">
        <v>2239.7799999999966</v>
      </c>
      <c r="E88" s="336">
        <f t="shared" si="30"/>
        <v>2222.7800000000002</v>
      </c>
      <c r="F88" s="9">
        <v>1.08</v>
      </c>
      <c r="G88" s="9">
        <v>299.20999999999998</v>
      </c>
      <c r="H88" s="337">
        <f t="shared" si="23"/>
        <v>2222.5345901999012</v>
      </c>
      <c r="I88" s="337">
        <f t="shared" si="34"/>
        <v>1450.2845901999012</v>
      </c>
      <c r="J88" s="338">
        <f t="shared" si="31"/>
        <v>0.45848741544516031</v>
      </c>
      <c r="K88" s="339">
        <f t="shared" si="32"/>
        <v>0.34434782608695663</v>
      </c>
      <c r="L88" s="339">
        <f t="shared" si="33"/>
        <v>19.35652173913039</v>
      </c>
      <c r="M88" s="339" t="str">
        <f t="shared" si="24"/>
        <v/>
      </c>
      <c r="N88" s="340">
        <f t="shared" si="25"/>
        <v>41.318424437182742</v>
      </c>
      <c r="O88" s="341" t="str">
        <f t="shared" si="26"/>
        <v>Mag</v>
      </c>
      <c r="P88" s="342" t="str">
        <f t="shared" si="27"/>
        <v/>
      </c>
      <c r="Q88" s="343" t="str">
        <f t="shared" si="28"/>
        <v/>
      </c>
      <c r="R88" s="10" t="str">
        <f t="shared" si="20"/>
        <v/>
      </c>
      <c r="S88" s="337" t="str">
        <f t="shared" si="21"/>
        <v/>
      </c>
      <c r="T88" s="9"/>
      <c r="U88" s="8"/>
      <c r="V88" s="202" t="str">
        <f>IF(OR(E88="",E88&lt;$U$2),"",ProjTvdAtBit(E88,F88,G88,H88,D88,W88,X88))</f>
        <v/>
      </c>
      <c r="W88" s="344" t="str">
        <f>IF(OR(E88="",E88&lt;$U$2),"",ProjIncAtBit(F88,J88,C88,M88,AJ88,IF(AK88="",0,AK88)))</f>
        <v/>
      </c>
      <c r="X88" s="455" t="str">
        <f>IF(OR(E88="",E88&lt;$U$2),"",ProjAzmAtBit(F88,G88,J88,C88,M88,AJ88,IF(AK88="",0,AK88)))</f>
        <v/>
      </c>
      <c r="Y88" s="461"/>
      <c r="Z88" s="206"/>
      <c r="AA88" s="512" t="str">
        <f t="shared" si="36"/>
        <v/>
      </c>
      <c r="AB88" s="520" t="str">
        <f t="shared" si="37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 t="str">
        <f t="shared" si="35"/>
        <v/>
      </c>
      <c r="AO88" s="330" t="str">
        <f>IF(OR(E88="",E88&lt;$U$2),"",ProjActiveTargetMdEx(D88,W88,V88,ProjTargets_MD,ProjTargets_INC,ProjTargets_AZM,ProjTargets_TVD,F88,H88))</f>
        <v/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 t="str">
        <f>IF(OR(E88="",E88&lt;$U$2,AO88=""),"",ProjBurr(D88,W88,X88,Q88,C88,ProjTargets_MD,ProjTargets_INC,ProjTargets_AZM,ProjTargets_TVD,V88))</f>
        <v/>
      </c>
      <c r="AS88" s="207" t="str">
        <f>IF(OR(E88="",E88&lt;$U$2,AO88=""),"",ProjMetersToSlide(D88,W88,X88,Q88,C88,ProjTargets_MD,ProjTargets_INC,ProjTargets_AZM,ProjTargets_TVD,V88))</f>
        <v/>
      </c>
      <c r="AT88" s="207" t="str">
        <f>IF(OR(E88="",E88&lt;$U$2,AO88=""),"",ProjRequiredTf(D88,W88,X88,ProjTargets_MD,ProjTargets_INC,ProjTargets_AZM,ProjTargets_TVD,5,V88))</f>
        <v/>
      </c>
    </row>
    <row r="89" spans="2:46" s="209" customFormat="1" ht="15" customHeight="1" x14ac:dyDescent="0.3">
      <c r="B89" s="208">
        <f t="shared" si="22"/>
        <v>17</v>
      </c>
      <c r="C89" s="335">
        <f t="shared" si="29"/>
        <v>28.759999999999764</v>
      </c>
      <c r="D89" s="27">
        <v>2268.5399999999963</v>
      </c>
      <c r="E89" s="336">
        <f t="shared" si="30"/>
        <v>2251.54</v>
      </c>
      <c r="F89" s="9">
        <v>1.27</v>
      </c>
      <c r="G89" s="9">
        <v>292.94</v>
      </c>
      <c r="H89" s="337">
        <f t="shared" si="23"/>
        <v>2251.2885427241763</v>
      </c>
      <c r="I89" s="337">
        <f t="shared" si="34"/>
        <v>1479.0385427241763</v>
      </c>
      <c r="J89" s="338">
        <f t="shared" si="31"/>
        <v>0.23902322131754106</v>
      </c>
      <c r="K89" s="339">
        <f t="shared" si="32"/>
        <v>0.19819193324061354</v>
      </c>
      <c r="L89" s="339">
        <f t="shared" si="33"/>
        <v>-6.5403337969402289</v>
      </c>
      <c r="M89" s="339" t="str">
        <f t="shared" si="24"/>
        <v/>
      </c>
      <c r="N89" s="340">
        <f t="shared" si="25"/>
        <v>33.985979137645771</v>
      </c>
      <c r="O89" s="341" t="str">
        <f t="shared" si="26"/>
        <v>Mag</v>
      </c>
      <c r="P89" s="342" t="str">
        <f t="shared" si="27"/>
        <v/>
      </c>
      <c r="Q89" s="343" t="str">
        <f t="shared" si="28"/>
        <v/>
      </c>
      <c r="R89" s="10" t="str">
        <f t="shared" si="20"/>
        <v/>
      </c>
      <c r="S89" s="337" t="str">
        <f t="shared" si="21"/>
        <v/>
      </c>
      <c r="T89" s="9"/>
      <c r="U89" s="8"/>
      <c r="V89" s="202" t="str">
        <f>IF(OR(E89="",E89&lt;$U$2),"",ProjTvdAtBit(E89,F89,G89,H89,D89,W89,X89))</f>
        <v/>
      </c>
      <c r="W89" s="344" t="str">
        <f>IF(OR(E89="",E89&lt;$U$2),"",ProjIncAtBit(F89,J89,C89,M89,AJ89,IF(AK89="",0,AK89)))</f>
        <v/>
      </c>
      <c r="X89" s="455" t="str">
        <f>IF(OR(E89="",E89&lt;$U$2),"",ProjAzmAtBit(F89,G89,J89,C89,M89,AJ89,IF(AK89="",0,AK89)))</f>
        <v/>
      </c>
      <c r="Y89" s="461"/>
      <c r="Z89" s="206"/>
      <c r="AA89" s="512" t="str">
        <f t="shared" si="36"/>
        <v/>
      </c>
      <c r="AB89" s="520" t="str">
        <f t="shared" si="37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 t="str">
        <f t="shared" si="35"/>
        <v/>
      </c>
      <c r="AO89" s="330" t="str">
        <f>IF(OR(E89="",E89&lt;$U$2),"",ProjActiveTargetMdEx(D89,W89,V89,ProjTargets_MD,ProjTargets_INC,ProjTargets_AZM,ProjTargets_TVD,F89,H89))</f>
        <v/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 t="str">
        <f>IF(OR(E89="",E89&lt;$U$2,AO89=""),"",ProjBurr(D89,W89,X89,Q89,C89,ProjTargets_MD,ProjTargets_INC,ProjTargets_AZM,ProjTargets_TVD,V89))</f>
        <v/>
      </c>
      <c r="AS89" s="207" t="str">
        <f>IF(OR(E89="",E89&lt;$U$2,AO89=""),"",ProjMetersToSlide(D89,W89,X89,Q89,C89,ProjTargets_MD,ProjTargets_INC,ProjTargets_AZM,ProjTargets_TVD,V89))</f>
        <v/>
      </c>
      <c r="AT89" s="207" t="str">
        <f>IF(OR(E89="",E89&lt;$U$2,AO89=""),"",ProjRequiredTf(D89,W89,X89,ProjTargets_MD,ProjTargets_INC,ProjTargets_AZM,ProjTargets_TVD,5,V89))</f>
        <v/>
      </c>
    </row>
    <row r="90" spans="2:46" s="209" customFormat="1" ht="15" customHeight="1" x14ac:dyDescent="0.3">
      <c r="B90" s="208">
        <f t="shared" si="22"/>
        <v>17</v>
      </c>
      <c r="C90" s="335">
        <f t="shared" si="29"/>
        <v>28.759999999999764</v>
      </c>
      <c r="D90" s="27">
        <v>2297.2999999999961</v>
      </c>
      <c r="E90" s="336">
        <f t="shared" si="30"/>
        <v>2280.3000000000002</v>
      </c>
      <c r="F90" s="9">
        <v>1.61</v>
      </c>
      <c r="G90" s="9">
        <v>290.54000000000002</v>
      </c>
      <c r="H90" s="337">
        <f t="shared" si="23"/>
        <v>2280.0394600079644</v>
      </c>
      <c r="I90" s="337">
        <f t="shared" si="34"/>
        <v>1507.7894600079644</v>
      </c>
      <c r="J90" s="338">
        <f t="shared" si="31"/>
        <v>0.36011867265869646</v>
      </c>
      <c r="K90" s="339">
        <f t="shared" si="32"/>
        <v>0.35465924895688195</v>
      </c>
      <c r="L90" s="339">
        <f t="shared" si="33"/>
        <v>-2.5034770514603188</v>
      </c>
      <c r="M90" s="339" t="str">
        <f t="shared" si="24"/>
        <v/>
      </c>
      <c r="N90" s="340">
        <f t="shared" si="25"/>
        <v>9.989376978339628</v>
      </c>
      <c r="O90" s="341" t="str">
        <f t="shared" si="26"/>
        <v>Mag</v>
      </c>
      <c r="P90" s="342" t="str">
        <f t="shared" si="27"/>
        <v/>
      </c>
      <c r="Q90" s="343" t="str">
        <f t="shared" si="28"/>
        <v/>
      </c>
      <c r="R90" s="10" t="str">
        <f t="shared" si="20"/>
        <v/>
      </c>
      <c r="S90" s="337" t="str">
        <f t="shared" si="21"/>
        <v/>
      </c>
      <c r="T90" s="9"/>
      <c r="U90" s="8"/>
      <c r="V90" s="202" t="str">
        <f>IF(OR(E90="",E90&lt;$U$2),"",ProjTvdAtBit(E90,F90,G90,H90,D90,W90,X90))</f>
        <v/>
      </c>
      <c r="W90" s="344" t="str">
        <f>IF(OR(E90="",E90&lt;$U$2),"",ProjIncAtBit(F90,J90,C90,M90,AJ90,IF(AK90="",0,AK90)))</f>
        <v/>
      </c>
      <c r="X90" s="455" t="str">
        <f>IF(OR(E90="",E90&lt;$U$2),"",ProjAzmAtBit(F90,G90,J90,C90,M90,AJ90,IF(AK90="",0,AK90)))</f>
        <v/>
      </c>
      <c r="Y90" s="461"/>
      <c r="Z90" s="206"/>
      <c r="AA90" s="512" t="str">
        <f t="shared" si="36"/>
        <v/>
      </c>
      <c r="AB90" s="520" t="str">
        <f t="shared" si="37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 t="str">
        <f t="shared" si="35"/>
        <v/>
      </c>
      <c r="AO90" s="330" t="str">
        <f>IF(OR(E90="",E90&lt;$U$2),"",ProjActiveTargetMdEx(D90,W90,V90,ProjTargets_MD,ProjTargets_INC,ProjTargets_AZM,ProjTargets_TVD,F90,H90))</f>
        <v/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 t="str">
        <f>IF(OR(E90="",E90&lt;$U$2,AO90=""),"",ProjBurr(D90,W90,X90,Q90,C90,ProjTargets_MD,ProjTargets_INC,ProjTargets_AZM,ProjTargets_TVD,V90))</f>
        <v/>
      </c>
      <c r="AS90" s="207" t="str">
        <f>IF(OR(E90="",E90&lt;$U$2,AO90=""),"",ProjMetersToSlide(D90,W90,X90,Q90,C90,ProjTargets_MD,ProjTargets_INC,ProjTargets_AZM,ProjTargets_TVD,V90))</f>
        <v/>
      </c>
      <c r="AT90" s="207" t="str">
        <f>IF(OR(E90="",E90&lt;$U$2,AO90=""),"",ProjRequiredTf(D90,W90,X90,ProjTargets_MD,ProjTargets_INC,ProjTargets_AZM,ProjTargets_TVD,5,V90))</f>
        <v/>
      </c>
    </row>
    <row r="91" spans="2:46" s="209" customFormat="1" ht="15" customHeight="1" x14ac:dyDescent="0.3">
      <c r="B91" s="208">
        <f t="shared" si="22"/>
        <v>17</v>
      </c>
      <c r="C91" s="335">
        <f t="shared" si="29"/>
        <v>28.670000000003711</v>
      </c>
      <c r="D91" s="27">
        <v>2325.9699999999998</v>
      </c>
      <c r="E91" s="336">
        <f t="shared" si="30"/>
        <v>2308.9699999999998</v>
      </c>
      <c r="F91" s="9">
        <v>1.43</v>
      </c>
      <c r="G91" s="9">
        <v>293.67</v>
      </c>
      <c r="H91" s="337">
        <f t="shared" si="23"/>
        <v>2308.699371797426</v>
      </c>
      <c r="I91" s="337">
        <f t="shared" si="34"/>
        <v>1536.449371797426</v>
      </c>
      <c r="J91" s="338">
        <f t="shared" si="31"/>
        <v>0.20735281831007468</v>
      </c>
      <c r="K91" s="339">
        <f t="shared" si="32"/>
        <v>-0.18835019183816101</v>
      </c>
      <c r="L91" s="339">
        <f t="shared" si="33"/>
        <v>3.2752005580746815</v>
      </c>
      <c r="M91" s="339" t="str">
        <f t="shared" si="24"/>
        <v/>
      </c>
      <c r="N91" s="340">
        <f t="shared" si="25"/>
        <v>155.27915250478264</v>
      </c>
      <c r="O91" s="341" t="str">
        <f t="shared" si="26"/>
        <v>Mag</v>
      </c>
      <c r="P91" s="342" t="str">
        <f t="shared" si="27"/>
        <v/>
      </c>
      <c r="Q91" s="343" t="str">
        <f t="shared" si="28"/>
        <v/>
      </c>
      <c r="R91" s="10">
        <f t="shared" si="20"/>
        <v>2325.9699999999998</v>
      </c>
      <c r="S91" s="337">
        <f t="shared" si="21"/>
        <v>2329.9699999999998</v>
      </c>
      <c r="T91" s="9">
        <v>4</v>
      </c>
      <c r="U91" s="8" t="s">
        <v>471</v>
      </c>
      <c r="V91" s="202" t="str">
        <f>IF(OR(E91="",E91&lt;$U$2),"",ProjTvdAtBit(E91,F91,G91,H91,D91,W91,X91))</f>
        <v/>
      </c>
      <c r="W91" s="344" t="str">
        <f>IF(OR(E91="",E91&lt;$U$2),"",ProjIncAtBit(F91,J91,C91,M91,AJ91,IF(AK91="",0,AK91)))</f>
        <v/>
      </c>
      <c r="X91" s="455" t="str">
        <f>IF(OR(E91="",E91&lt;$U$2),"",ProjAzmAtBit(F91,G91,J91,C91,M91,AJ91,IF(AK91="",0,AK91)))</f>
        <v/>
      </c>
      <c r="Y91" s="461"/>
      <c r="Z91" s="206"/>
      <c r="AA91" s="512" t="str">
        <f t="shared" si="36"/>
        <v/>
      </c>
      <c r="AB91" s="520" t="str">
        <f t="shared" si="37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 t="str">
        <f t="shared" si="35"/>
        <v/>
      </c>
      <c r="AO91" s="330" t="str">
        <f>IF(OR(E91="",E91&lt;$U$2),"",ProjActiveTargetMdEx(D91,W91,V91,ProjTargets_MD,ProjTargets_INC,ProjTargets_AZM,ProjTargets_TVD,F91,H91))</f>
        <v/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 t="str">
        <f>IF(OR(E91="",E91&lt;$U$2,AO91=""),"",ProjBurr(D91,W91,X91,Q91,C91,ProjTargets_MD,ProjTargets_INC,ProjTargets_AZM,ProjTargets_TVD,V91))</f>
        <v/>
      </c>
      <c r="AS91" s="207" t="str">
        <f>IF(OR(E91="",E91&lt;$U$2,AO91=""),"",ProjMetersToSlide(D91,W91,X91,Q91,C91,ProjTargets_MD,ProjTargets_INC,ProjTargets_AZM,ProjTargets_TVD,V91))</f>
        <v/>
      </c>
      <c r="AT91" s="207" t="str">
        <f>IF(OR(E91="",E91&lt;$U$2,AO91=""),"",ProjRequiredTf(D91,W91,X91,ProjTargets_MD,ProjTargets_INC,ProjTargets_AZM,ProjTargets_TVD,5,V91))</f>
        <v/>
      </c>
    </row>
    <row r="92" spans="2:46" s="209" customFormat="1" ht="15" customHeight="1" x14ac:dyDescent="0.3">
      <c r="B92" s="208">
        <f t="shared" si="22"/>
        <v>17</v>
      </c>
      <c r="C92" s="335">
        <f t="shared" si="29"/>
        <v>28.740000000000236</v>
      </c>
      <c r="D92" s="27">
        <v>2354.71</v>
      </c>
      <c r="E92" s="336">
        <f t="shared" si="30"/>
        <v>2337.71</v>
      </c>
      <c r="F92" s="9">
        <v>0.41</v>
      </c>
      <c r="G92" s="9">
        <v>4.93</v>
      </c>
      <c r="H92" s="337">
        <f t="shared" si="23"/>
        <v>2337.4356668860241</v>
      </c>
      <c r="I92" s="337">
        <f t="shared" si="34"/>
        <v>1565.1856668860241</v>
      </c>
      <c r="J92" s="338">
        <f t="shared" si="31"/>
        <v>1.4144888167812979</v>
      </c>
      <c r="K92" s="339">
        <f t="shared" si="32"/>
        <v>-1.0647181628392397</v>
      </c>
      <c r="L92" s="339">
        <f t="shared" si="33"/>
        <v>74.384133611690402</v>
      </c>
      <c r="M92" s="339">
        <f t="shared" si="24"/>
        <v>4</v>
      </c>
      <c r="N92" s="340">
        <f t="shared" si="25"/>
        <v>138.82679999279341</v>
      </c>
      <c r="O92" s="341" t="str">
        <f t="shared" si="26"/>
        <v>Mag</v>
      </c>
      <c r="P92" s="342">
        <f t="shared" si="27"/>
        <v>-0.255</v>
      </c>
      <c r="Q92" s="343">
        <f t="shared" si="28"/>
        <v>10.163102148573708</v>
      </c>
      <c r="R92" s="10" t="str">
        <f t="shared" si="20"/>
        <v/>
      </c>
      <c r="S92" s="337" t="str">
        <f t="shared" si="21"/>
        <v/>
      </c>
      <c r="T92" s="9"/>
      <c r="U92" s="8"/>
      <c r="V92" s="202" t="str">
        <f>IF(OR(E92="",E92&lt;$U$2),"",ProjTvdAtBit(E92,F92,G92,H92,D92,W92,X92))</f>
        <v/>
      </c>
      <c r="W92" s="344" t="str">
        <f>IF(OR(E92="",E92&lt;$U$2),"",ProjIncAtBit(F92,J92,C92,M92,AJ92,IF(AK92="",0,AK92)))</f>
        <v/>
      </c>
      <c r="X92" s="455" t="str">
        <f>IF(OR(E92="",E92&lt;$U$2),"",ProjAzmAtBit(F92,G92,J92,C92,M92,AJ92,IF(AK92="",0,AK92)))</f>
        <v/>
      </c>
      <c r="Y92" s="461"/>
      <c r="Z92" s="206"/>
      <c r="AA92" s="512" t="str">
        <f t="shared" si="36"/>
        <v/>
      </c>
      <c r="AB92" s="520" t="str">
        <f t="shared" si="37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 t="str">
        <f t="shared" si="35"/>
        <v/>
      </c>
      <c r="AO92" s="330" t="str">
        <f>IF(OR(E92="",E92&lt;$U$2),"",ProjActiveTargetMdEx(D92,W92,V92,ProjTargets_MD,ProjTargets_INC,ProjTargets_AZM,ProjTargets_TVD,F92,H92))</f>
        <v/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 t="str">
        <f>IF(OR(E92="",E92&lt;$U$2,AO92=""),"",ProjBurr(D92,W92,X92,Q92,C92,ProjTargets_MD,ProjTargets_INC,ProjTargets_AZM,ProjTargets_TVD,V92))</f>
        <v/>
      </c>
      <c r="AS92" s="207" t="str">
        <f>IF(OR(E92="",E92&lt;$U$2,AO92=""),"",ProjMetersToSlide(D92,W92,X92,Q92,C92,ProjTargets_MD,ProjTargets_INC,ProjTargets_AZM,ProjTargets_TVD,V92))</f>
        <v/>
      </c>
      <c r="AT92" s="207" t="str">
        <f>IF(OR(E92="",E92&lt;$U$2,AO92=""),"",ProjRequiredTf(D92,W92,X92,ProjTargets_MD,ProjTargets_INC,ProjTargets_AZM,ProjTargets_TVD,5,V92))</f>
        <v/>
      </c>
    </row>
    <row r="93" spans="2:46" s="209" customFormat="1" ht="15" customHeight="1" x14ac:dyDescent="0.3">
      <c r="B93" s="208">
        <f t="shared" si="22"/>
        <v>17</v>
      </c>
      <c r="C93" s="335">
        <f t="shared" si="29"/>
        <v>28.710000000000036</v>
      </c>
      <c r="D93" s="27">
        <v>2383.42</v>
      </c>
      <c r="E93" s="336">
        <f t="shared" si="30"/>
        <v>2366.42</v>
      </c>
      <c r="F93" s="9">
        <v>0.37</v>
      </c>
      <c r="G93" s="9">
        <v>22.28</v>
      </c>
      <c r="H93" s="337">
        <f t="shared" si="23"/>
        <v>2366.1450017882885</v>
      </c>
      <c r="I93" s="337">
        <f t="shared" si="34"/>
        <v>1593.8950017882885</v>
      </c>
      <c r="J93" s="338">
        <f t="shared" si="31"/>
        <v>0.12969038781967476</v>
      </c>
      <c r="K93" s="339">
        <f t="shared" si="32"/>
        <v>-4.1797283176593446E-2</v>
      </c>
      <c r="L93" s="339">
        <f t="shared" si="33"/>
        <v>18.129571577847418</v>
      </c>
      <c r="M93" s="339" t="str">
        <f t="shared" si="24"/>
        <v/>
      </c>
      <c r="N93" s="340">
        <f t="shared" si="25"/>
        <v>108.80117614000902</v>
      </c>
      <c r="O93" s="341" t="str">
        <f t="shared" si="26"/>
        <v>Mag</v>
      </c>
      <c r="P93" s="342" t="str">
        <f t="shared" si="27"/>
        <v/>
      </c>
      <c r="Q93" s="343" t="str">
        <f t="shared" si="28"/>
        <v/>
      </c>
      <c r="R93" s="10" t="str">
        <f t="shared" si="20"/>
        <v/>
      </c>
      <c r="S93" s="337" t="str">
        <f t="shared" si="21"/>
        <v/>
      </c>
      <c r="T93" s="9"/>
      <c r="U93" s="8"/>
      <c r="V93" s="202" t="str">
        <f>IF(OR(E93="",E93&lt;$U$2),"",ProjTvdAtBit(E93,F93,G93,H93,D93,W93,X93))</f>
        <v/>
      </c>
      <c r="W93" s="344" t="str">
        <f>IF(OR(E93="",E93&lt;$U$2),"",ProjIncAtBit(F93,J93,C93,M93,AJ93,IF(AK93="",0,AK93)))</f>
        <v/>
      </c>
      <c r="X93" s="455" t="str">
        <f>IF(OR(E93="",E93&lt;$U$2),"",ProjAzmAtBit(F93,G93,J93,C93,M93,AJ93,IF(AK93="",0,AK93)))</f>
        <v/>
      </c>
      <c r="Y93" s="461"/>
      <c r="Z93" s="206"/>
      <c r="AA93" s="512" t="str">
        <f t="shared" si="36"/>
        <v/>
      </c>
      <c r="AB93" s="520" t="str">
        <f t="shared" si="37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 t="str">
        <f t="shared" si="35"/>
        <v/>
      </c>
      <c r="AO93" s="330" t="str">
        <f>IF(OR(E93="",E93&lt;$U$2),"",ProjActiveTargetMdEx(D93,W93,V93,ProjTargets_MD,ProjTargets_INC,ProjTargets_AZM,ProjTargets_TVD,F93,H93))</f>
        <v/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 t="str">
        <f>IF(OR(E93="",E93&lt;$U$2,AO93=""),"",ProjBurr(D93,W93,X93,Q93,C93,ProjTargets_MD,ProjTargets_INC,ProjTargets_AZM,ProjTargets_TVD,V93))</f>
        <v/>
      </c>
      <c r="AS93" s="207" t="str">
        <f>IF(OR(E93="",E93&lt;$U$2,AO93=""),"",ProjMetersToSlide(D93,W93,X93,Q93,C93,ProjTargets_MD,ProjTargets_INC,ProjTargets_AZM,ProjTargets_TVD,V93))</f>
        <v/>
      </c>
      <c r="AT93" s="207" t="str">
        <f>IF(OR(E93="",E93&lt;$U$2,AO93=""),"",ProjRequiredTf(D93,W93,X93,ProjTargets_MD,ProjTargets_INC,ProjTargets_AZM,ProjTargets_TVD,5,V93))</f>
        <v/>
      </c>
    </row>
    <row r="94" spans="2:46" s="209" customFormat="1" ht="15" customHeight="1" x14ac:dyDescent="0.3">
      <c r="B94" s="208">
        <f t="shared" si="22"/>
        <v>17</v>
      </c>
      <c r="C94" s="335">
        <f t="shared" si="29"/>
        <v>28.819999999999709</v>
      </c>
      <c r="D94" s="27">
        <v>2412.2399999999998</v>
      </c>
      <c r="E94" s="336">
        <f t="shared" si="30"/>
        <v>2395.2399999999998</v>
      </c>
      <c r="F94" s="9">
        <v>0.47</v>
      </c>
      <c r="G94" s="9">
        <v>37.01</v>
      </c>
      <c r="H94" s="337">
        <f t="shared" si="23"/>
        <v>2394.9642274774251</v>
      </c>
      <c r="I94" s="337">
        <f t="shared" si="34"/>
        <v>1622.7142274774251</v>
      </c>
      <c r="J94" s="338">
        <f t="shared" si="31"/>
        <v>0.15238483621775123</v>
      </c>
      <c r="K94" s="339">
        <f t="shared" si="32"/>
        <v>0.10409437890354023</v>
      </c>
      <c r="L94" s="339">
        <f t="shared" si="33"/>
        <v>15.333102012491477</v>
      </c>
      <c r="M94" s="339" t="str">
        <f t="shared" si="24"/>
        <v/>
      </c>
      <c r="N94" s="340">
        <f t="shared" si="25"/>
        <v>46.913481438995134</v>
      </c>
      <c r="O94" s="341" t="str">
        <f t="shared" si="26"/>
        <v>Mag</v>
      </c>
      <c r="P94" s="342" t="str">
        <f t="shared" si="27"/>
        <v/>
      </c>
      <c r="Q94" s="343" t="str">
        <f t="shared" si="28"/>
        <v/>
      </c>
      <c r="R94" s="10" t="str">
        <f t="shared" si="20"/>
        <v/>
      </c>
      <c r="S94" s="337" t="str">
        <f t="shared" si="21"/>
        <v/>
      </c>
      <c r="T94" s="9"/>
      <c r="U94" s="8"/>
      <c r="V94" s="202" t="str">
        <f>IF(OR(E94="",E94&lt;$U$2),"",ProjTvdAtBit(E94,F94,G94,H94,D94,W94,X94))</f>
        <v/>
      </c>
      <c r="W94" s="344" t="str">
        <f>IF(OR(E94="",E94&lt;$U$2),"",ProjIncAtBit(F94,J94,C94,M94,AJ94,IF(AK94="",0,AK94)))</f>
        <v/>
      </c>
      <c r="X94" s="455" t="str">
        <f>IF(OR(E94="",E94&lt;$U$2),"",ProjAzmAtBit(F94,G94,J94,C94,M94,AJ94,IF(AK94="",0,AK94)))</f>
        <v/>
      </c>
      <c r="Y94" s="461"/>
      <c r="Z94" s="206"/>
      <c r="AA94" s="512" t="str">
        <f t="shared" si="36"/>
        <v/>
      </c>
      <c r="AB94" s="520" t="str">
        <f t="shared" si="37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 t="str">
        <f t="shared" si="35"/>
        <v/>
      </c>
      <c r="AO94" s="330" t="str">
        <f>IF(OR(E94="",E94&lt;$U$2),"",ProjActiveTargetMdEx(D94,W94,V94,ProjTargets_MD,ProjTargets_INC,ProjTargets_AZM,ProjTargets_TVD,F94,H94))</f>
        <v/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 t="str">
        <f>IF(OR(E94="",E94&lt;$U$2,AO94=""),"",ProjBurr(D94,W94,X94,Q94,C94,ProjTargets_MD,ProjTargets_INC,ProjTargets_AZM,ProjTargets_TVD,V94))</f>
        <v/>
      </c>
      <c r="AS94" s="207" t="str">
        <f>IF(OR(E94="",E94&lt;$U$2,AO94=""),"",ProjMetersToSlide(D94,W94,X94,Q94,C94,ProjTargets_MD,ProjTargets_INC,ProjTargets_AZM,ProjTargets_TVD,V94))</f>
        <v/>
      </c>
      <c r="AT94" s="207" t="str">
        <f>IF(OR(E94="",E94&lt;$U$2,AO94=""),"",ProjRequiredTf(D94,W94,X94,ProjTargets_MD,ProjTargets_INC,ProjTargets_AZM,ProjTargets_TVD,5,V94))</f>
        <v/>
      </c>
    </row>
    <row r="95" spans="2:46" s="209" customFormat="1" ht="15" customHeight="1" x14ac:dyDescent="0.3">
      <c r="B95" s="208">
        <f t="shared" si="22"/>
        <v>17</v>
      </c>
      <c r="C95" s="335">
        <f t="shared" si="29"/>
        <v>28.790000000000418</v>
      </c>
      <c r="D95" s="27">
        <v>2441.0300000000002</v>
      </c>
      <c r="E95" s="336">
        <f t="shared" si="30"/>
        <v>2424.0300000000002</v>
      </c>
      <c r="F95" s="9">
        <v>0.6</v>
      </c>
      <c r="G95" s="9">
        <v>42.99</v>
      </c>
      <c r="H95" s="337">
        <f t="shared" si="23"/>
        <v>2423.7529723991483</v>
      </c>
      <c r="I95" s="337">
        <f t="shared" si="34"/>
        <v>1651.5029723991483</v>
      </c>
      <c r="J95" s="338">
        <f t="shared" si="31"/>
        <v>0.14725089788813539</v>
      </c>
      <c r="K95" s="339">
        <f t="shared" si="32"/>
        <v>0.13546370267453781</v>
      </c>
      <c r="L95" s="339">
        <f t="shared" si="33"/>
        <v>6.2313303230287431</v>
      </c>
      <c r="M95" s="339" t="str">
        <f t="shared" si="24"/>
        <v/>
      </c>
      <c r="N95" s="340">
        <f t="shared" si="25"/>
        <v>23.080989254494572</v>
      </c>
      <c r="O95" s="341" t="str">
        <f t="shared" si="26"/>
        <v>Mag</v>
      </c>
      <c r="P95" s="342" t="str">
        <f t="shared" si="27"/>
        <v/>
      </c>
      <c r="Q95" s="343" t="str">
        <f t="shared" si="28"/>
        <v/>
      </c>
      <c r="R95" s="10">
        <f t="shared" si="20"/>
        <v>2441.0300000000002</v>
      </c>
      <c r="S95" s="337">
        <f t="shared" si="21"/>
        <v>2445.0300000000002</v>
      </c>
      <c r="T95" s="9">
        <v>4</v>
      </c>
      <c r="U95" s="8" t="s">
        <v>731</v>
      </c>
      <c r="V95" s="202" t="str">
        <f>IF(OR(E95="",E95&lt;$U$2),"",ProjTvdAtBit(E95,F95,G95,H95,D95,W95,X95))</f>
        <v/>
      </c>
      <c r="W95" s="344" t="str">
        <f>IF(OR(E95="",E95&lt;$U$2),"",ProjIncAtBit(F95,J95,C95,M95,AJ95,IF(AK95="",0,AK95)))</f>
        <v/>
      </c>
      <c r="X95" s="455" t="str">
        <f>IF(OR(E95="",E95&lt;$U$2),"",ProjAzmAtBit(F95,G95,J95,C95,M95,AJ95,IF(AK95="",0,AK95)))</f>
        <v/>
      </c>
      <c r="Y95" s="461"/>
      <c r="Z95" s="206"/>
      <c r="AA95" s="512" t="str">
        <f t="shared" si="36"/>
        <v/>
      </c>
      <c r="AB95" s="520" t="str">
        <f t="shared" si="37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 t="str">
        <f t="shared" si="35"/>
        <v/>
      </c>
      <c r="AO95" s="330" t="str">
        <f>IF(OR(E95="",E95&lt;$U$2),"",ProjActiveTargetMdEx(D95,W95,V95,ProjTargets_MD,ProjTargets_INC,ProjTargets_AZM,ProjTargets_TVD,F95,H95))</f>
        <v/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 t="str">
        <f>IF(OR(E95="",E95&lt;$U$2,AO95=""),"",ProjBurr(D95,W95,X95,Q95,C95,ProjTargets_MD,ProjTargets_INC,ProjTargets_AZM,ProjTargets_TVD,V95))</f>
        <v/>
      </c>
      <c r="AS95" s="207" t="str">
        <f>IF(OR(E95="",E95&lt;$U$2,AO95=""),"",ProjMetersToSlide(D95,W95,X95,Q95,C95,ProjTargets_MD,ProjTargets_INC,ProjTargets_AZM,ProjTargets_TVD,V95))</f>
        <v/>
      </c>
      <c r="AT95" s="207" t="str">
        <f>IF(OR(E95="",E95&lt;$U$2,AO95=""),"",ProjRequiredTf(D95,W95,X95,ProjTargets_MD,ProjTargets_INC,ProjTargets_AZM,ProjTargets_TVD,5,V95))</f>
        <v/>
      </c>
    </row>
    <row r="96" spans="2:46" s="209" customFormat="1" ht="15" customHeight="1" x14ac:dyDescent="0.3">
      <c r="B96" s="208">
        <f t="shared" si="22"/>
        <v>17</v>
      </c>
      <c r="C96" s="335">
        <f t="shared" si="29"/>
        <v>28.619999999999891</v>
      </c>
      <c r="D96" s="27">
        <v>2469.65</v>
      </c>
      <c r="E96" s="336">
        <f t="shared" si="30"/>
        <v>2452.65</v>
      </c>
      <c r="F96" s="9">
        <v>1.5</v>
      </c>
      <c r="G96" s="9">
        <v>95.34</v>
      </c>
      <c r="H96" s="337">
        <f t="shared" si="23"/>
        <v>2452.3681666531547</v>
      </c>
      <c r="I96" s="337">
        <f t="shared" si="34"/>
        <v>1680.1181666531547</v>
      </c>
      <c r="J96" s="338">
        <f t="shared" si="31"/>
        <v>1.2882608273933207</v>
      </c>
      <c r="K96" s="339">
        <f t="shared" si="32"/>
        <v>0.9433962264150979</v>
      </c>
      <c r="L96" s="339">
        <f t="shared" si="33"/>
        <v>54.874213836478198</v>
      </c>
      <c r="M96" s="339">
        <f t="shared" si="24"/>
        <v>4</v>
      </c>
      <c r="N96" s="340">
        <f t="shared" si="25"/>
        <v>42.920256350392876</v>
      </c>
      <c r="O96" s="341" t="str">
        <f t="shared" si="26"/>
        <v>Mag</v>
      </c>
      <c r="P96" s="342">
        <f t="shared" si="27"/>
        <v>0.22500000000000001</v>
      </c>
      <c r="Q96" s="343">
        <f t="shared" si="28"/>
        <v>9.2175062199991746</v>
      </c>
      <c r="R96" s="10" t="str">
        <f t="shared" si="20"/>
        <v/>
      </c>
      <c r="S96" s="337" t="str">
        <f t="shared" si="21"/>
        <v/>
      </c>
      <c r="T96" s="9"/>
      <c r="U96" s="8"/>
      <c r="V96" s="202">
        <f>IF(OR(E96="",E96&lt;$U$2),"",ProjTvdAtBit(E96,F96,G96,H96,D96,W96,X96))</f>
        <v>2469.3623411777394</v>
      </c>
      <c r="W96" s="344">
        <f>IF(OR(E96="",E96&lt;$U$2),"",ProjIncAtBit(F96,J96,C96,M96,AJ96,IF(AK96="",0,AK96)))</f>
        <v>1.5</v>
      </c>
      <c r="X96" s="455">
        <f>IF(OR(E96="",E96&lt;$U$2),"",ProjAzmAtBit(F96,G96,J96,C96,M96,AJ96,IF(AK96="",0,AK96)))</f>
        <v>95.34</v>
      </c>
      <c r="Y96" s="461" t="s">
        <v>1821</v>
      </c>
      <c r="Z96" s="206"/>
      <c r="AA96" s="512" t="str">
        <f t="shared" si="36"/>
        <v/>
      </c>
      <c r="AB96" s="520" t="str">
        <f t="shared" si="37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35"/>
        <v>95.34</v>
      </c>
      <c r="AO96" s="330">
        <f>IF(OR(E96="",E96&lt;$U$2),"",ProjActiveTargetMdEx(D96,W96,V96,ProjTargets_MD,ProjTargets_INC,ProjTargets_AZM,ProjTargets_TVD,F96,H96))</f>
        <v>2821.17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>IF(OR(E96="",E96&lt;$U$2,AO96=""),"",ProjBurr(D96,W96,X96,Q96,C96,ProjTargets_MD,ProjTargets_INC,ProjTargets_AZM,ProjTargets_TVD,V96))</f>
        <v>4.1396655263037285</v>
      </c>
      <c r="AS96" s="207">
        <f>IF(OR(E96="",E96&lt;$U$2,AO96=""),"",ProjMetersToSlide(D96,W96,X96,Q96,C96,ProjTargets_MD,ProjTargets_INC,ProjTargets_AZM,ProjTargets_TVD,V96))</f>
        <v>12.853501211179315</v>
      </c>
      <c r="AT96" s="207" t="str">
        <f>IF(OR(E96="",E96&lt;$U$2,AO96=""),"",ProjRequiredTf(D96,W96,X96,ProjTargets_MD,ProjTargets_INC,ProjTargets_AZM,ProjTargets_TVD,5,V96))</f>
        <v>56M</v>
      </c>
    </row>
    <row r="97" spans="2:46" s="209" customFormat="1" ht="15" customHeight="1" x14ac:dyDescent="0.3">
      <c r="B97" s="208">
        <f t="shared" si="22"/>
        <v>17</v>
      </c>
      <c r="C97" s="335">
        <f t="shared" si="29"/>
        <v>28.730000000000018</v>
      </c>
      <c r="D97" s="27">
        <v>2498.38</v>
      </c>
      <c r="E97" s="336">
        <f t="shared" si="30"/>
        <v>2481.38</v>
      </c>
      <c r="F97" s="9">
        <v>1.58</v>
      </c>
      <c r="G97" s="9">
        <v>87.23</v>
      </c>
      <c r="H97" s="337">
        <f t="shared" si="23"/>
        <v>2481.0877895612903</v>
      </c>
      <c r="I97" s="337">
        <f t="shared" si="34"/>
        <v>1708.8377895612903</v>
      </c>
      <c r="J97" s="338">
        <f t="shared" si="31"/>
        <v>0.24218604567805097</v>
      </c>
      <c r="K97" s="339">
        <f t="shared" si="32"/>
        <v>8.3536373129133326E-2</v>
      </c>
      <c r="L97" s="339">
        <f t="shared" si="33"/>
        <v>-8.4684998259658819</v>
      </c>
      <c r="M97" s="339" t="str">
        <f t="shared" si="24"/>
        <v/>
      </c>
      <c r="N97" s="340">
        <f t="shared" si="25"/>
        <v>69.822693893729536</v>
      </c>
      <c r="O97" s="341" t="str">
        <f t="shared" si="26"/>
        <v>Mag</v>
      </c>
      <c r="P97" s="342" t="str">
        <f t="shared" si="27"/>
        <v/>
      </c>
      <c r="Q97" s="343" t="str">
        <f t="shared" si="28"/>
        <v/>
      </c>
      <c r="R97" s="10" t="str">
        <f t="shared" si="20"/>
        <v/>
      </c>
      <c r="S97" s="337" t="str">
        <f t="shared" si="21"/>
        <v/>
      </c>
      <c r="T97" s="9"/>
      <c r="U97" s="8"/>
      <c r="V97" s="202">
        <f>IF(OR(E97="",E97&lt;$U$2),"",ProjTvdAtBit(E97,F97,G97,H97,D97,W97,X97))</f>
        <v>2498.0813261720173</v>
      </c>
      <c r="W97" s="344">
        <f>IF(OR(E97="",E97&lt;$U$2),"",ProjIncAtBit(F97,J97,C97,M97,AJ97,IF(AK97="",0,AK97)))</f>
        <v>1.58</v>
      </c>
      <c r="X97" s="455">
        <f>IF(OR(E97="",E97&lt;$U$2),"",ProjAzmAtBit(F97,G97,J97,C97,M97,AJ97,IF(AK97="",0,AK97)))</f>
        <v>87.23</v>
      </c>
      <c r="Y97" s="461" t="s">
        <v>1822</v>
      </c>
      <c r="Z97" s="206"/>
      <c r="AA97" s="512" t="str">
        <f t="shared" si="36"/>
        <v/>
      </c>
      <c r="AB97" s="520" t="str">
        <f t="shared" si="37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35"/>
        <v>87.23</v>
      </c>
      <c r="AO97" s="330">
        <f>IF(OR(E97="",E97&lt;$U$2),"",ProjActiveTargetMdEx(D97,W97,V97,ProjTargets_MD,ProjTargets_INC,ProjTargets_AZM,ProjTargets_TVD,F97,H97))</f>
        <v>2821.17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>IF(OR(E97="",E97&lt;$U$2,AO97=""),"",ProjBurr(D97,W97,X97,Q97,C97,ProjTargets_MD,ProjTargets_INC,ProjTargets_AZM,ProjTargets_TVD,V97))</f>
        <v>4.6883118469053979</v>
      </c>
      <c r="AS97" s="207" t="str">
        <f>IF(OR(E97="",E97&lt;$U$2,AO97=""),"",ProjMetersToSlide(D97,W97,X97,Q97,C97,ProjTargets_MD,ProjTargets_INC,ProjTargets_AZM,ProjTargets_TVD,V97))</f>
        <v/>
      </c>
      <c r="AT97" s="207" t="str">
        <f>IF(OR(E97="",E97&lt;$U$2,AO97=""),"",ProjRequiredTf(D97,W97,X97,ProjTargets_MD,ProjTargets_INC,ProjTargets_AZM,ProjTargets_TVD,5,V97))</f>
        <v>60M</v>
      </c>
    </row>
    <row r="98" spans="2:46" s="209" customFormat="1" ht="15" customHeight="1" x14ac:dyDescent="0.3">
      <c r="B98" s="208">
        <f t="shared" si="22"/>
        <v>17</v>
      </c>
      <c r="C98" s="335">
        <f t="shared" si="29"/>
        <v>28.7800000000002</v>
      </c>
      <c r="D98" s="27">
        <v>2527.1600000000003</v>
      </c>
      <c r="E98" s="336">
        <f t="shared" si="30"/>
        <v>2510.16</v>
      </c>
      <c r="F98" s="9">
        <v>1.5</v>
      </c>
      <c r="G98" s="9">
        <v>85.64</v>
      </c>
      <c r="H98" s="337">
        <f t="shared" si="23"/>
        <v>2509.8573944097461</v>
      </c>
      <c r="I98" s="337">
        <f t="shared" si="34"/>
        <v>1737.6073944097461</v>
      </c>
      <c r="J98" s="338">
        <f t="shared" si="31"/>
        <v>9.4533896200261175E-2</v>
      </c>
      <c r="K98" s="339">
        <f t="shared" si="32"/>
        <v>-8.3391243919389277E-2</v>
      </c>
      <c r="L98" s="339">
        <f t="shared" si="33"/>
        <v>-1.657400972897864</v>
      </c>
      <c r="M98" s="339" t="str">
        <f t="shared" si="24"/>
        <v/>
      </c>
      <c r="N98" s="340">
        <f t="shared" si="25"/>
        <v>151.9004559493444</v>
      </c>
      <c r="O98" s="341" t="str">
        <f t="shared" si="26"/>
        <v>Mag</v>
      </c>
      <c r="P98" s="342" t="str">
        <f t="shared" si="27"/>
        <v/>
      </c>
      <c r="Q98" s="343" t="str">
        <f t="shared" si="28"/>
        <v/>
      </c>
      <c r="R98" s="10" t="str">
        <f t="shared" si="20"/>
        <v/>
      </c>
      <c r="S98" s="337" t="str">
        <f t="shared" si="21"/>
        <v/>
      </c>
      <c r="T98" s="9"/>
      <c r="U98" s="8"/>
      <c r="V98" s="202">
        <f>IF(OR(E98="",E98&lt;$U$2),"",ProjTvdAtBit(E98,F98,G98,H98,D98,W98,X98))</f>
        <v>2526.8515689343312</v>
      </c>
      <c r="W98" s="344">
        <f>IF(OR(E98="",E98&lt;$U$2),"",ProjIncAtBit(F98,J98,C98,M98,AJ98,IF(AK98="",0,AK98)))</f>
        <v>1.5</v>
      </c>
      <c r="X98" s="455">
        <f>IF(OR(E98="",E98&lt;$U$2),"",ProjAzmAtBit(F98,G98,J98,C98,M98,AJ98,IF(AK98="",0,AK98)))</f>
        <v>85.64</v>
      </c>
      <c r="Y98" s="461" t="s">
        <v>1823</v>
      </c>
      <c r="Z98" s="206"/>
      <c r="AA98" s="512" t="str">
        <f t="shared" si="36"/>
        <v/>
      </c>
      <c r="AB98" s="520" t="str">
        <f t="shared" si="37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35"/>
        <v>85.64</v>
      </c>
      <c r="AO98" s="330">
        <f>IF(OR(E98="",E98&lt;$U$2),"",ProjActiveTargetMdEx(D98,W98,V98,ProjTargets_MD,ProjTargets_INC,ProjTargets_AZM,ProjTargets_TVD,F98,H98))</f>
        <v>2821.17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>IF(OR(E98="",E98&lt;$U$2,AO98=""),"",ProjBurr(D98,W98,X98,Q98,C98,ProjTargets_MD,ProjTargets_INC,ProjTargets_AZM,ProjTargets_TVD,V98))</f>
        <v>5.4362506994705946</v>
      </c>
      <c r="AS98" s="207" t="str">
        <f>IF(OR(E98="",E98&lt;$U$2,AO98=""),"",ProjMetersToSlide(D98,W98,X98,Q98,C98,ProjTargets_MD,ProjTargets_INC,ProjTargets_AZM,ProjTargets_TVD,V98))</f>
        <v/>
      </c>
      <c r="AT98" s="207" t="str">
        <f>IF(OR(E98="",E98&lt;$U$2,AO98=""),"",ProjRequiredTf(D98,W98,X98,ProjTargets_MD,ProjTargets_INC,ProjTargets_AZM,ProjTargets_TVD,5,V98))</f>
        <v>60M</v>
      </c>
    </row>
    <row r="99" spans="2:46" s="209" customFormat="1" ht="15" customHeight="1" x14ac:dyDescent="0.3">
      <c r="B99" s="208">
        <f t="shared" si="22"/>
        <v>17</v>
      </c>
      <c r="C99" s="335">
        <f t="shared" si="29"/>
        <v>28.829999999999927</v>
      </c>
      <c r="D99" s="27">
        <v>2555.9900000000002</v>
      </c>
      <c r="E99" s="336">
        <f t="shared" si="30"/>
        <v>2538.9899999999998</v>
      </c>
      <c r="F99" s="9">
        <v>1.21</v>
      </c>
      <c r="G99" s="9">
        <v>83.42</v>
      </c>
      <c r="H99" s="337">
        <f t="shared" si="23"/>
        <v>2538.6793326893585</v>
      </c>
      <c r="I99" s="337">
        <f t="shared" si="34"/>
        <v>1766.4293326893585</v>
      </c>
      <c r="J99" s="338">
        <f t="shared" si="31"/>
        <v>0.30661714995576034</v>
      </c>
      <c r="K99" s="339">
        <f t="shared" si="32"/>
        <v>-0.30176899063475626</v>
      </c>
      <c r="L99" s="339">
        <f t="shared" si="33"/>
        <v>-2.3100936524453743</v>
      </c>
      <c r="M99" s="339" t="str">
        <f t="shared" si="24"/>
        <v/>
      </c>
      <c r="N99" s="340">
        <f t="shared" si="25"/>
        <v>169.79761369528481</v>
      </c>
      <c r="O99" s="341" t="str">
        <f t="shared" si="26"/>
        <v>Mag</v>
      </c>
      <c r="P99" s="342" t="str">
        <f t="shared" si="27"/>
        <v/>
      </c>
      <c r="Q99" s="343" t="str">
        <f t="shared" si="28"/>
        <v/>
      </c>
      <c r="R99" s="10" t="str">
        <f t="shared" si="20"/>
        <v/>
      </c>
      <c r="S99" s="337" t="str">
        <f t="shared" si="21"/>
        <v/>
      </c>
      <c r="T99" s="9"/>
      <c r="U99" s="8"/>
      <c r="V99" s="202">
        <f>IF(OR(E99="",E99&lt;$U$2),"",ProjTvdAtBit(E99,F99,G99,H99,D99,W99,X99))</f>
        <v>2555.6755419121528</v>
      </c>
      <c r="W99" s="344">
        <f>IF(OR(E99="",E99&lt;$U$2),"",ProjIncAtBit(F99,J99,C99,M99,AJ99,IF(AK99="",0,AK99)))</f>
        <v>1.21</v>
      </c>
      <c r="X99" s="455">
        <f>IF(OR(E99="",E99&lt;$U$2),"",ProjAzmAtBit(F99,G99,J99,C99,M99,AJ99,IF(AK99="",0,AK99)))</f>
        <v>83.42</v>
      </c>
      <c r="Y99" s="461" t="s">
        <v>1824</v>
      </c>
      <c r="Z99" s="206"/>
      <c r="AA99" s="512" t="str">
        <f t="shared" si="36"/>
        <v/>
      </c>
      <c r="AB99" s="520" t="str">
        <f t="shared" si="37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35"/>
        <v>83.42</v>
      </c>
      <c r="AO99" s="330">
        <f>IF(OR(E99="",E99&lt;$U$2),"",ProjActiveTargetMdEx(D99,W99,V99,ProjTargets_MD,ProjTargets_INC,ProjTargets_AZM,ProjTargets_TVD,F99,H99))</f>
        <v>2821.17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>IF(OR(E99="",E99&lt;$U$2,AO99=""),"",ProjBurr(D99,W99,X99,Q99,C99,ProjTargets_MD,ProjTargets_INC,ProjTargets_AZM,ProjTargets_TVD,V99))</f>
        <v>6.5051954755255386</v>
      </c>
      <c r="AS99" s="207" t="str">
        <f>IF(OR(E99="",E99&lt;$U$2,AO99=""),"",ProjMetersToSlide(D99,W99,X99,Q99,C99,ProjTargets_MD,ProjTargets_INC,ProjTargets_AZM,ProjTargets_TVD,V99))</f>
        <v/>
      </c>
      <c r="AT99" s="207" t="str">
        <f>IF(OR(E99="",E99&lt;$U$2,AO99=""),"",ProjRequiredTf(D99,W99,X99,ProjTargets_MD,ProjTargets_INC,ProjTargets_AZM,ProjTargets_TVD,5,V99))</f>
        <v>61M</v>
      </c>
    </row>
    <row r="100" spans="2:46" s="209" customFormat="1" ht="15" customHeight="1" x14ac:dyDescent="0.3">
      <c r="B100" s="208">
        <f t="shared" si="22"/>
        <v>17</v>
      </c>
      <c r="C100" s="335">
        <f t="shared" si="29"/>
        <v>28.789999999999964</v>
      </c>
      <c r="D100" s="27">
        <v>2584.7800000000002</v>
      </c>
      <c r="E100" s="336">
        <f t="shared" si="30"/>
        <v>2567.7800000000002</v>
      </c>
      <c r="F100" s="9">
        <v>1.32</v>
      </c>
      <c r="G100" s="9">
        <v>78.260000000000005</v>
      </c>
      <c r="H100" s="337">
        <f t="shared" si="23"/>
        <v>2567.4623160393617</v>
      </c>
      <c r="I100" s="337">
        <f t="shared" si="34"/>
        <v>1795.2123160393617</v>
      </c>
      <c r="J100" s="338">
        <f t="shared" si="31"/>
        <v>0.16490223842199056</v>
      </c>
      <c r="K100" s="339">
        <f t="shared" si="32"/>
        <v>0.11462313303230132</v>
      </c>
      <c r="L100" s="339">
        <f t="shared" si="33"/>
        <v>-5.3768669676970351</v>
      </c>
      <c r="M100" s="339" t="str">
        <f t="shared" si="24"/>
        <v/>
      </c>
      <c r="N100" s="340">
        <f t="shared" si="25"/>
        <v>45.965013100557655</v>
      </c>
      <c r="O100" s="341" t="str">
        <f t="shared" si="26"/>
        <v>Mag</v>
      </c>
      <c r="P100" s="342" t="str">
        <f t="shared" si="27"/>
        <v/>
      </c>
      <c r="Q100" s="343" t="str">
        <f t="shared" si="28"/>
        <v/>
      </c>
      <c r="R100" s="10" t="str">
        <f t="shared" si="20"/>
        <v/>
      </c>
      <c r="S100" s="337" t="str">
        <f t="shared" si="21"/>
        <v/>
      </c>
      <c r="T100" s="9"/>
      <c r="U100" s="8"/>
      <c r="V100" s="202">
        <f>IF(OR(E100="",E100&lt;$U$2),"",ProjTvdAtBit(E100,F100,G100,H100,D100,W100,X100))</f>
        <v>2584.4578047330701</v>
      </c>
      <c r="W100" s="344">
        <f>IF(OR(E100="",E100&lt;$U$2),"",ProjIncAtBit(F100,J100,C100,M100,AJ100,IF(AK100="",0,AK100)))</f>
        <v>1.32</v>
      </c>
      <c r="X100" s="455">
        <f>IF(OR(E100="",E100&lt;$U$2),"",ProjAzmAtBit(F100,G100,J100,C100,M100,AJ100,IF(AK100="",0,AK100)))</f>
        <v>78.260000000000005</v>
      </c>
      <c r="Y100" s="461" t="s">
        <v>1825</v>
      </c>
      <c r="Z100" s="206"/>
      <c r="AA100" s="512" t="str">
        <f t="shared" si="36"/>
        <v/>
      </c>
      <c r="AB100" s="520" t="str">
        <f t="shared" si="37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35"/>
        <v>78.260000000000005</v>
      </c>
      <c r="AO100" s="330">
        <f>IF(OR(E100="",E100&lt;$U$2),"",ProjActiveTargetMdEx(D100,W100,V100,ProjTargets_MD,ProjTargets_INC,ProjTargets_AZM,ProjTargets_TVD,F100,H100))</f>
        <v>2821.17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>IF(OR(E100="",E100&lt;$U$2,AO100=""),"",ProjBurr(D100,W100,X100,Q100,C100,ProjTargets_MD,ProjTargets_INC,ProjTargets_AZM,ProjTargets_TVD,V100))</f>
        <v>7.9656674822685103</v>
      </c>
      <c r="AS100" s="207" t="str">
        <f>IF(OR(E100="",E100&lt;$U$2,AO100=""),"",ProjMetersToSlide(D100,W100,X100,Q100,C100,ProjTargets_MD,ProjTargets_INC,ProjTargets_AZM,ProjTargets_TVD,V100))</f>
        <v/>
      </c>
      <c r="AT100" s="207" t="str">
        <f>IF(OR(E100="",E100&lt;$U$2,AO100=""),"",ProjRequiredTf(D100,W100,X100,ProjTargets_MD,ProjTargets_INC,ProjTargets_AZM,ProjTargets_TVD,5,V100))</f>
        <v>63M</v>
      </c>
    </row>
    <row r="101" spans="2:46" s="209" customFormat="1" ht="15" customHeight="1" x14ac:dyDescent="0.3">
      <c r="B101" s="208">
        <f t="shared" si="22"/>
        <v>17</v>
      </c>
      <c r="C101" s="335">
        <f t="shared" si="29"/>
        <v>28.829999999999927</v>
      </c>
      <c r="D101" s="27">
        <v>2613.61</v>
      </c>
      <c r="E101" s="336">
        <f t="shared" si="30"/>
        <v>2596.61</v>
      </c>
      <c r="F101" s="9">
        <v>1.5</v>
      </c>
      <c r="G101" s="9">
        <v>70.87</v>
      </c>
      <c r="H101" s="337">
        <f t="shared" si="23"/>
        <v>2596.28358661333</v>
      </c>
      <c r="I101" s="337">
        <f t="shared" si="34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2"/>
        <v>0.18730489073881415</v>
      </c>
      <c r="L101" s="339">
        <f t="shared" si="33"/>
        <v>-7.6899063475546505</v>
      </c>
      <c r="M101" s="339" t="str">
        <f t="shared" si="24"/>
        <v/>
      </c>
      <c r="N101" s="340">
        <f t="shared" si="25"/>
        <v>45.213546772741815</v>
      </c>
      <c r="O101" s="341" t="str">
        <f t="shared" si="26"/>
        <v>Mag</v>
      </c>
      <c r="P101" s="342" t="str">
        <f t="shared" si="27"/>
        <v/>
      </c>
      <c r="Q101" s="343" t="str">
        <f t="shared" si="28"/>
        <v/>
      </c>
      <c r="R101" s="10" t="str">
        <f t="shared" si="20"/>
        <v/>
      </c>
      <c r="S101" s="337" t="str">
        <f t="shared" si="21"/>
        <v/>
      </c>
      <c r="T101" s="9"/>
      <c r="U101" s="8"/>
      <c r="V101" s="202">
        <f>IF(OR(E101="",E101&lt;$U$2),"",ProjTvdAtBit(E101,F101,G101,H101,D101,W101,X101))</f>
        <v>2613.2777611379147</v>
      </c>
      <c r="W101" s="344">
        <f>IF(OR(E101="",E101&lt;$U$2),"",ProjIncAtBit(F101,J101,C101,M101,AJ101,IF(AK101="",0,AK101)))</f>
        <v>1.5</v>
      </c>
      <c r="X101" s="455">
        <f>IF(OR(E101="",E101&lt;$U$2),"",ProjAzmAtBit(F101,G101,J101,C101,M101,AJ101,IF(AK101="",0,AK101)))</f>
        <v>70.87</v>
      </c>
      <c r="Y101" s="461" t="s">
        <v>1826</v>
      </c>
      <c r="Z101" s="206"/>
      <c r="AA101" s="512" t="str">
        <f t="shared" si="36"/>
        <v/>
      </c>
      <c r="AB101" s="520" t="str">
        <f t="shared" si="37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35"/>
        <v>70.87</v>
      </c>
      <c r="AO101" s="330">
        <f>IF(OR(E101="",E101&lt;$U$2),"",ProjActiveTargetMdEx(D101,W101,V101,ProjTargets_MD,ProjTargets_INC,ProjTargets_AZM,ProjTargets_TVD,F101,H101))</f>
        <v>2821.17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>IF(OR(E101="",E101&lt;$U$2,AO101=""),"",ProjBurr(D101,W101,X101,Q101,C101,ProjTargets_MD,ProjTargets_INC,ProjTargets_AZM,ProjTargets_TVD,V101))</f>
        <v>10.273808537140301</v>
      </c>
      <c r="AS101" s="207" t="str">
        <f>IF(OR(E101="",E101&lt;$U$2,AO101=""),"",ProjMetersToSlide(D101,W101,X101,Q101,C101,ProjTargets_MD,ProjTargets_INC,ProjTargets_AZM,ProjTargets_TVD,V101))</f>
        <v/>
      </c>
      <c r="AT101" s="207" t="str">
        <f>IF(OR(E101="",E101&lt;$U$2,AO101=""),"",ProjRequiredTf(D101,W101,X101,ProjTargets_MD,ProjTargets_INC,ProjTargets_AZM,ProjTargets_TVD,5,V101))</f>
        <v>65M</v>
      </c>
    </row>
    <row r="102" spans="2:46" s="209" customFormat="1" ht="15" customHeight="1" x14ac:dyDescent="0.3">
      <c r="B102" s="208">
        <f t="shared" si="22"/>
        <v>17</v>
      </c>
      <c r="C102" s="335">
        <f t="shared" si="29"/>
        <v>28.7800000000002</v>
      </c>
      <c r="D102" s="27">
        <v>2642.3900000000003</v>
      </c>
      <c r="E102" s="336">
        <f t="shared" si="30"/>
        <v>2625.39</v>
      </c>
      <c r="F102" s="9">
        <v>1.73</v>
      </c>
      <c r="G102" s="9">
        <v>61.75</v>
      </c>
      <c r="H102" s="337">
        <f t="shared" si="23"/>
        <v>2625.052154360304</v>
      </c>
      <c r="I102" s="337">
        <f t="shared" si="34"/>
        <v>1852.802154360304</v>
      </c>
      <c r="J102" s="338">
        <f t="shared" si="31"/>
        <v>0.35881863593609242</v>
      </c>
      <c r="K102" s="339">
        <f t="shared" si="32"/>
        <v>0.23974982626824393</v>
      </c>
      <c r="L102" s="339">
        <f t="shared" si="33"/>
        <v>-9.5066018068103748</v>
      </c>
      <c r="M102" s="339" t="str">
        <f t="shared" si="24"/>
        <v/>
      </c>
      <c r="N102" s="340">
        <f t="shared" si="25"/>
        <v>48.07445273018385</v>
      </c>
      <c r="O102" s="341" t="str">
        <f t="shared" si="26"/>
        <v>Mag</v>
      </c>
      <c r="P102" s="342" t="str">
        <f t="shared" si="27"/>
        <v/>
      </c>
      <c r="Q102" s="343" t="str">
        <f t="shared" si="28"/>
        <v/>
      </c>
      <c r="R102" s="10" t="str">
        <f t="shared" si="20"/>
        <v/>
      </c>
      <c r="S102" s="337" t="str">
        <f t="shared" si="21"/>
        <v/>
      </c>
      <c r="T102" s="9"/>
      <c r="U102" s="8"/>
      <c r="V102" s="202">
        <f>IF(OR(E102="",E102&lt;$U$2),"",ProjTvdAtBit(E102,F102,G102,H102,D102,W102,X102))</f>
        <v>2642.0444055884941</v>
      </c>
      <c r="W102" s="344">
        <f>IF(OR(E102="",E102&lt;$U$2),"",ProjIncAtBit(F102,J102,C102,M102,AJ102,IF(AK102="",0,AK102)))</f>
        <v>1.73</v>
      </c>
      <c r="X102" s="455">
        <f>IF(OR(E102="",E102&lt;$U$2),"",ProjAzmAtBit(F102,G102,J102,C102,M102,AJ102,IF(AK102="",0,AK102)))</f>
        <v>61.75</v>
      </c>
      <c r="Y102" s="461" t="s">
        <v>1827</v>
      </c>
      <c r="Z102" s="206"/>
      <c r="AA102" s="512" t="str">
        <f t="shared" si="36"/>
        <v/>
      </c>
      <c r="AB102" s="520" t="str">
        <f t="shared" si="37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35"/>
        <v>61.75</v>
      </c>
      <c r="AO102" s="330">
        <f>IF(OR(E102="",E102&lt;$U$2),"",ProjActiveTargetMdEx(D102,W102,V102,ProjTargets_MD,ProjTargets_INC,ProjTargets_AZM,ProjTargets_TVD,F102,H102))</f>
        <v>2821.17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>IF(OR(E102="",E102&lt;$U$2,AO102=""),"",ProjBurr(D102,W102,X102,Q102,C102,ProjTargets_MD,ProjTargets_INC,ProjTargets_AZM,ProjTargets_TVD,V102))</f>
        <v>14.496516939253787</v>
      </c>
      <c r="AS102" s="207" t="str">
        <f>IF(OR(E102="",E102&lt;$U$2,AO102=""),"",ProjMetersToSlide(D102,W102,X102,Q102,C102,ProjTargets_MD,ProjTargets_INC,ProjTargets_AZM,ProjTargets_TVD,V102))</f>
        <v/>
      </c>
      <c r="AT102" s="207" t="str">
        <f>IF(OR(E102="",E102&lt;$U$2,AO102=""),"",ProjRequiredTf(D102,W102,X102,ProjTargets_MD,ProjTargets_INC,ProjTargets_AZM,ProjTargets_TVD,5,V102))</f>
        <v>68M</v>
      </c>
    </row>
    <row r="103" spans="2:46" s="209" customFormat="1" ht="15" customHeight="1" x14ac:dyDescent="0.3">
      <c r="B103" s="208">
        <f t="shared" si="22"/>
        <v>17</v>
      </c>
      <c r="C103" s="335">
        <f t="shared" si="29"/>
        <v>28.839999999999691</v>
      </c>
      <c r="D103" s="27">
        <v>2671.23</v>
      </c>
      <c r="E103" s="336">
        <f t="shared" si="30"/>
        <v>2654.23</v>
      </c>
      <c r="F103" s="9">
        <v>1.37</v>
      </c>
      <c r="G103" s="9">
        <v>64.52</v>
      </c>
      <c r="H103" s="337">
        <f t="shared" si="23"/>
        <v>2653.8816018227726</v>
      </c>
      <c r="I103" s="337">
        <f t="shared" si="34"/>
        <v>1881.6316018227726</v>
      </c>
      <c r="J103" s="338">
        <f t="shared" si="31"/>
        <v>0.38239613254930166</v>
      </c>
      <c r="K103" s="339">
        <f t="shared" si="32"/>
        <v>-0.37447988904299379</v>
      </c>
      <c r="L103" s="339">
        <f t="shared" si="33"/>
        <v>2.8814147018030325</v>
      </c>
      <c r="M103" s="339" t="str">
        <f t="shared" si="24"/>
        <v/>
      </c>
      <c r="N103" s="340">
        <f t="shared" si="25"/>
        <v>168.32135288910251</v>
      </c>
      <c r="O103" s="341" t="str">
        <f t="shared" si="26"/>
        <v>Mag</v>
      </c>
      <c r="P103" s="342" t="str">
        <f t="shared" si="27"/>
        <v/>
      </c>
      <c r="Q103" s="343" t="str">
        <f t="shared" si="28"/>
        <v/>
      </c>
      <c r="R103" s="10">
        <f t="shared" si="20"/>
        <v>2671.23</v>
      </c>
      <c r="S103" s="337">
        <f t="shared" si="21"/>
        <v>2675.23</v>
      </c>
      <c r="T103" s="9">
        <v>4</v>
      </c>
      <c r="U103" s="8" t="s">
        <v>733</v>
      </c>
      <c r="V103" s="202">
        <f>IF(OR(E103="",E103&lt;$U$2),"",ProjTvdAtBit(E103,F103,G103,H103,D103,W103,X103))</f>
        <v>2670.8767422946107</v>
      </c>
      <c r="W103" s="344">
        <f>IF(OR(E103="",E103&lt;$U$2),"",ProjIncAtBit(F103,J103,C103,M103,AJ103,IF(AK103="",0,AK103)))</f>
        <v>1.37</v>
      </c>
      <c r="X103" s="455">
        <f>IF(OR(E103="",E103&lt;$U$2),"",ProjAzmAtBit(F103,G103,J103,C103,M103,AJ103,IF(AK103="",0,AK103)))</f>
        <v>64.52</v>
      </c>
      <c r="Y103" s="461" t="s">
        <v>1828</v>
      </c>
      <c r="Z103" s="206"/>
      <c r="AA103" s="512" t="str">
        <f t="shared" si="36"/>
        <v/>
      </c>
      <c r="AB103" s="520" t="str">
        <f t="shared" si="37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35"/>
        <v>64.52</v>
      </c>
      <c r="AO103" s="330">
        <f>IF(OR(E103="",E103&lt;$U$2),"",ProjActiveTargetMdEx(D103,W103,V103,ProjTargets_MD,ProjTargets_INC,ProjTargets_AZM,ProjTargets_TVD,F103,H103))</f>
        <v>2821.17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>IF(OR(E103="",E103&lt;$U$2,AO103=""),"",ProjBurr(D103,W103,X103,Q103,C103,ProjTargets_MD,ProjTargets_INC,ProjTargets_AZM,ProjTargets_TVD,V103))</f>
        <v>25.344926530960073</v>
      </c>
      <c r="AS103" s="207" t="str">
        <f>IF(OR(E103="",E103&lt;$U$2,AO103=""),"",ProjMetersToSlide(D103,W103,X103,Q103,C103,ProjTargets_MD,ProjTargets_INC,ProjTargets_AZM,ProjTargets_TVD,V103))</f>
        <v/>
      </c>
      <c r="AT103" s="207" t="str">
        <f>IF(OR(E103="",E103&lt;$U$2,AO103=""),"",ProjRequiredTf(D103,W103,X103,ProjTargets_MD,ProjTargets_INC,ProjTargets_AZM,ProjTargets_TVD,5,V103))</f>
        <v>67M</v>
      </c>
    </row>
    <row r="104" spans="2:46" s="209" customFormat="1" ht="15" customHeight="1" x14ac:dyDescent="0.3">
      <c r="B104" s="208">
        <f t="shared" si="22"/>
        <v>17</v>
      </c>
      <c r="C104" s="335">
        <f t="shared" si="29"/>
        <v>28.75</v>
      </c>
      <c r="D104" s="27">
        <v>2699.98</v>
      </c>
      <c r="E104" s="336">
        <f t="shared" si="30"/>
        <v>2682.98</v>
      </c>
      <c r="F104" s="9">
        <v>0.44</v>
      </c>
      <c r="G104" s="9">
        <v>80.88</v>
      </c>
      <c r="H104" s="337">
        <f t="shared" si="23"/>
        <v>2682.6280154889041</v>
      </c>
      <c r="I104" s="337">
        <f t="shared" si="34"/>
        <v>1910.3780154889041</v>
      </c>
      <c r="J104" s="338">
        <f t="shared" si="31"/>
        <v>0.99744230053814464</v>
      </c>
      <c r="K104" s="339">
        <f t="shared" si="32"/>
        <v>-0.97043478260869587</v>
      </c>
      <c r="L104" s="339">
        <f t="shared" si="33"/>
        <v>17.071304347826086</v>
      </c>
      <c r="M104" s="339">
        <f t="shared" si="24"/>
        <v>4</v>
      </c>
      <c r="N104" s="340">
        <f t="shared" si="25"/>
        <v>166.63647846539254</v>
      </c>
      <c r="O104" s="341" t="str">
        <f t="shared" si="26"/>
        <v>Mag</v>
      </c>
      <c r="P104" s="342">
        <f t="shared" si="27"/>
        <v>-0.23250000000000004</v>
      </c>
      <c r="Q104" s="343">
        <f t="shared" si="28"/>
        <v>7.1691165351179142</v>
      </c>
      <c r="R104" s="10" t="str">
        <f t="shared" si="20"/>
        <v/>
      </c>
      <c r="S104" s="337" t="str">
        <f t="shared" si="21"/>
        <v/>
      </c>
      <c r="T104" s="9"/>
      <c r="U104" s="8"/>
      <c r="V104" s="202">
        <f>IF(OR(E104="",E104&lt;$U$2),"",ProjTvdAtBit(E104,F104,G104,H104,D104,W104,X104))</f>
        <v>2699.6275142129416</v>
      </c>
      <c r="W104" s="344">
        <f>IF(OR(E104="",E104&lt;$U$2),"",ProjIncAtBit(F104,J104,C104,M104,AJ104,IF(AK104="",0,AK104)))</f>
        <v>0.44</v>
      </c>
      <c r="X104" s="455">
        <f>IF(OR(E104="",E104&lt;$U$2),"",ProjAzmAtBit(F104,G104,J104,C104,M104,AJ104,IF(AK104="",0,AK104)))</f>
        <v>80.88</v>
      </c>
      <c r="Y104" s="461" t="s">
        <v>1829</v>
      </c>
      <c r="Z104" s="206"/>
      <c r="AA104" s="512" t="str">
        <f t="shared" si="36"/>
        <v/>
      </c>
      <c r="AB104" s="520" t="str">
        <f t="shared" si="37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35"/>
        <v>80.88</v>
      </c>
      <c r="AO104" s="330">
        <f>IF(OR(E104="",E104&lt;$U$2),"",ProjActiveTargetMdEx(D104,W104,V104,ProjTargets_MD,ProjTargets_INC,ProjTargets_AZM,ProjTargets_TVD,F104,H104))</f>
        <v>2821.17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>IF(OR(E104="",E104&lt;$U$2,AO104=""),"",ProjBurr(D104,W104,X104,Q104,C104,ProjTargets_MD,ProjTargets_INC,ProjTargets_AZM,ProjTargets_TVD,V104))</f>
        <v>95.57777996828365</v>
      </c>
      <c r="AS104" s="207">
        <f>IF(OR(E104="",E104&lt;$U$2,AO104=""),"",ProjMetersToSlide(D104,W104,X104,Q104,C104,ProjTargets_MD,ProjTargets_INC,ProjTargets_AZM,ProjTargets_TVD,V104))</f>
        <v>383.2914642449677</v>
      </c>
      <c r="AT104" s="207" t="str">
        <f>IF(OR(E104="",E104&lt;$U$2,AO104=""),"",ProjRequiredTf(D104,W104,X104,ProjTargets_MD,ProjTargets_INC,ProjTargets_AZM,ProjTargets_TVD,5,V104))</f>
        <v>61M</v>
      </c>
    </row>
    <row r="105" spans="2:46" s="209" customFormat="1" ht="15" customHeight="1" x14ac:dyDescent="0.3">
      <c r="B105" s="208">
        <f t="shared" si="22"/>
        <v>17</v>
      </c>
      <c r="C105" s="335">
        <f t="shared" si="29"/>
        <v>28.739999999999782</v>
      </c>
      <c r="D105" s="27">
        <v>2728.72</v>
      </c>
      <c r="E105" s="336">
        <f t="shared" si="30"/>
        <v>2711.72</v>
      </c>
      <c r="F105" s="9">
        <v>0.42</v>
      </c>
      <c r="G105" s="9">
        <v>73.19</v>
      </c>
      <c r="H105" s="337">
        <f t="shared" si="23"/>
        <v>2711.3672061202583</v>
      </c>
      <c r="I105" s="337">
        <f t="shared" si="34"/>
        <v>1939.1172061202583</v>
      </c>
      <c r="J105" s="338">
        <f t="shared" si="31"/>
        <v>6.3699212903511326E-2</v>
      </c>
      <c r="K105" s="339">
        <f t="shared" si="32"/>
        <v>-2.0876826722338381E-2</v>
      </c>
      <c r="L105" s="339">
        <f t="shared" si="33"/>
        <v>-8.027139874739099</v>
      </c>
      <c r="M105" s="339" t="str">
        <f t="shared" si="24"/>
        <v/>
      </c>
      <c r="N105" s="340">
        <f t="shared" si="25"/>
        <v>109.13170441136391</v>
      </c>
      <c r="O105" s="341" t="str">
        <f t="shared" si="26"/>
        <v>Mag</v>
      </c>
      <c r="P105" s="342" t="str">
        <f t="shared" si="27"/>
        <v/>
      </c>
      <c r="Q105" s="343" t="str">
        <f t="shared" si="28"/>
        <v/>
      </c>
      <c r="R105" s="10" t="str">
        <f t="shared" si="20"/>
        <v/>
      </c>
      <c r="S105" s="337" t="str">
        <f t="shared" si="21"/>
        <v/>
      </c>
      <c r="T105" s="9"/>
      <c r="U105" s="8"/>
      <c r="V105" s="202">
        <f>IF(OR(E105="",E105&lt;$U$2),"",ProjTvdAtBit(E105,F105,G105,H105,D105,W105,X105))</f>
        <v>2728.3667493789444</v>
      </c>
      <c r="W105" s="344">
        <f>IF(OR(E105="",E105&lt;$U$2),"",ProjIncAtBit(F105,J105,C105,M105,AJ105,IF(AK105="",0,AK105)))</f>
        <v>0.42</v>
      </c>
      <c r="X105" s="455">
        <f>IF(OR(E105="",E105&lt;$U$2),"",ProjAzmAtBit(F105,G105,J105,C105,M105,AJ105,IF(AK105="",0,AK105)))</f>
        <v>73.19</v>
      </c>
      <c r="Y105" s="461" t="s">
        <v>1830</v>
      </c>
      <c r="Z105" s="206"/>
      <c r="AA105" s="512" t="str">
        <f t="shared" si="36"/>
        <v/>
      </c>
      <c r="AB105" s="520" t="str">
        <f t="shared" si="37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35"/>
        <v>73.19</v>
      </c>
      <c r="AO105" s="330">
        <f>IF(OR(E105="",E105&lt;$U$2),"",ProjActiveTargetMdEx(D105,W105,V105,ProjTargets_MD,ProjTargets_INC,ProjTargets_AZM,ProjTargets_TVD,F105,H105))</f>
        <v>2821.17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>IF(OR(E105="",E105&lt;$U$2,AO105=""),"",ProjBurr(D105,W105,X105,Q105,C105,ProjTargets_MD,ProjTargets_INC,ProjTargets_AZM,ProjTargets_TVD,V105))</f>
        <v>11.983775013520788</v>
      </c>
      <c r="AS105" s="207" t="str">
        <f>IF(OR(E105="",E105&lt;$U$2,AO105=""),"",ProjMetersToSlide(D105,W105,X105,Q105,C105,ProjTargets_MD,ProjTargets_INC,ProjTargets_AZM,ProjTargets_TVD,V105))</f>
        <v/>
      </c>
      <c r="AT105" s="207" t="str">
        <f>IF(OR(E105="",E105&lt;$U$2,AO105=""),"",ProjRequiredTf(D105,W105,X105,ProjTargets_MD,ProjTargets_INC,ProjTargets_AZM,ProjTargets_TVD,5,V105))</f>
        <v>64M</v>
      </c>
    </row>
    <row r="106" spans="2:46" s="209" customFormat="1" ht="15" customHeight="1" x14ac:dyDescent="0.3">
      <c r="B106" s="208">
        <f t="shared" si="22"/>
        <v>17</v>
      </c>
      <c r="C106" s="335">
        <f>IF(ISBLANK(D106),"",D106-D105)</f>
        <v>19.100000000000364</v>
      </c>
      <c r="D106" s="27">
        <v>2747.82</v>
      </c>
      <c r="E106" s="336">
        <f t="shared" si="30"/>
        <v>2730.82</v>
      </c>
      <c r="F106" s="9">
        <v>0.51</v>
      </c>
      <c r="G106" s="9">
        <v>60.26</v>
      </c>
      <c r="H106" s="337">
        <f t="shared" si="23"/>
        <v>2730.466577104351</v>
      </c>
      <c r="I106" s="337">
        <f t="shared" si="34"/>
        <v>1958.216577104351</v>
      </c>
      <c r="J106" s="338">
        <f t="shared" si="31"/>
        <v>0.21628794414322267</v>
      </c>
      <c r="K106" s="339">
        <f t="shared" si="32"/>
        <v>0.14136125654449996</v>
      </c>
      <c r="L106" s="339">
        <f t="shared" si="33"/>
        <v>-20.308900523559824</v>
      </c>
      <c r="M106" s="339" t="str">
        <f t="shared" si="24"/>
        <v/>
      </c>
      <c r="N106" s="340">
        <f t="shared" si="25"/>
        <v>49.188010764432974</v>
      </c>
      <c r="O106" s="341" t="str">
        <f t="shared" si="26"/>
        <v>Mag</v>
      </c>
      <c r="P106" s="342" t="str">
        <f t="shared" si="27"/>
        <v/>
      </c>
      <c r="Q106" s="343" t="str">
        <f t="shared" si="28"/>
        <v/>
      </c>
      <c r="R106" s="10">
        <f t="shared" si="20"/>
        <v>2747.82</v>
      </c>
      <c r="S106" s="337">
        <f t="shared" si="21"/>
        <v>2757.34</v>
      </c>
      <c r="T106" s="9">
        <v>9.52</v>
      </c>
      <c r="U106" s="8" t="s">
        <v>734</v>
      </c>
      <c r="V106" s="202">
        <f>IF(OR(E106="",E106&lt;$U$2),"",ProjTvdAtBit(E106,F106,G106,H106,D106,W106,X106))</f>
        <v>2747.465903645375</v>
      </c>
      <c r="W106" s="344">
        <f>IF(OR(E106="",E106&lt;$U$2),"",ProjIncAtBit(F106,J106,C106,M106,AJ106,IF(AK106="",0,AK106)))</f>
        <v>0.51</v>
      </c>
      <c r="X106" s="455">
        <f>IF(OR(E106="",E106&lt;$U$2),"",ProjAzmAtBit(F106,G106,J106,C106,M106,AJ106,IF(AK106="",0,AK106)))</f>
        <v>60.26</v>
      </c>
      <c r="Y106" s="461" t="s">
        <v>1831</v>
      </c>
      <c r="Z106" s="206"/>
      <c r="AA106" s="512" t="str">
        <f t="shared" si="36"/>
        <v/>
      </c>
      <c r="AB106" s="520" t="str">
        <f t="shared" si="37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35"/>
        <v>60.26</v>
      </c>
      <c r="AO106" s="330">
        <f>IF(OR(E106="",E106&lt;$U$2),"",ProjActiveTargetMdEx(D106,W106,V106,ProjTargets_MD,ProjTargets_INC,ProjTargets_AZM,ProjTargets_TVD,F106,H106))</f>
        <v>2821.17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>IF(OR(E106="",E106&lt;$U$2,AO106=""),"",ProjBurr(D106,W106,X106,Q106,C106,ProjTargets_MD,ProjTargets_INC,ProjTargets_AZM,ProjTargets_TVD,V106))</f>
        <v>15.067484662576707</v>
      </c>
      <c r="AS106" s="207" t="str">
        <f>IF(OR(E106="",E106&lt;$U$2,AO106=""),"",ProjMetersToSlide(D106,W106,X106,Q106,C106,ProjTargets_MD,ProjTargets_INC,ProjTargets_AZM,ProjTargets_TVD,V106))</f>
        <v/>
      </c>
      <c r="AT106" s="207" t="str">
        <f>IF(OR(E106="",E106&lt;$U$2,AO106=""),"",ProjRequiredTf(D106,W106,X106,ProjTargets_MD,ProjTargets_INC,ProjTargets_AZM,ProjTargets_TVD,5,V106))</f>
        <v>67M</v>
      </c>
    </row>
    <row r="107" spans="2:46" s="209" customFormat="1" ht="15" customHeight="1" x14ac:dyDescent="0.3">
      <c r="B107" s="208">
        <f t="shared" si="22"/>
        <v>17</v>
      </c>
      <c r="C107" s="335">
        <f t="shared" si="29"/>
        <v>9.5199999999999818</v>
      </c>
      <c r="D107" s="27">
        <v>2757.34</v>
      </c>
      <c r="E107" s="336">
        <f t="shared" si="30"/>
        <v>2740.34</v>
      </c>
      <c r="F107" s="9">
        <v>0.59</v>
      </c>
      <c r="G107" s="9">
        <v>63.24</v>
      </c>
      <c r="H107" s="337">
        <f t="shared" si="23"/>
        <v>2739.9861384890964</v>
      </c>
      <c r="I107" s="337">
        <f t="shared" si="34"/>
        <v>1967.7361384890964</v>
      </c>
      <c r="J107" s="338">
        <f t="shared" si="31"/>
        <v>0.26764877555448086</v>
      </c>
      <c r="K107" s="339">
        <f t="shared" si="32"/>
        <v>0.25210084033613478</v>
      </c>
      <c r="L107" s="339">
        <f t="shared" si="33"/>
        <v>9.390756302521039</v>
      </c>
      <c r="M107" s="339" t="str">
        <f t="shared" si="24"/>
        <v/>
      </c>
      <c r="N107" s="340">
        <f t="shared" si="25"/>
        <v>19.625308545966483</v>
      </c>
      <c r="O107" s="341" t="str">
        <f t="shared" si="26"/>
        <v>Mag</v>
      </c>
      <c r="P107" s="342" t="str">
        <f t="shared" si="27"/>
        <v/>
      </c>
      <c r="Q107" s="343" t="str">
        <f t="shared" si="28"/>
        <v/>
      </c>
      <c r="R107" s="10">
        <f t="shared" si="20"/>
        <v>2757.34</v>
      </c>
      <c r="S107" s="337">
        <f t="shared" si="21"/>
        <v>2771.84</v>
      </c>
      <c r="T107" s="9">
        <v>14.5</v>
      </c>
      <c r="U107" s="8" t="s">
        <v>734</v>
      </c>
      <c r="V107" s="202">
        <f>IF(OR(E107="",E107&lt;$U$2),"",ProjTvdAtBit(E107,F107,G107,H107,D107,W107,X107))</f>
        <v>2756.9852371799448</v>
      </c>
      <c r="W107" s="344">
        <f>IF(OR(E107="",E107&lt;$U$2),"",ProjIncAtBit(F107,J107,C107,M107,AJ107,IF(AK107="",0,AK107)))</f>
        <v>0.59</v>
      </c>
      <c r="X107" s="455">
        <f>IF(OR(E107="",E107&lt;$U$2),"",ProjAzmAtBit(F107,G107,J107,C107,M107,AJ107,IF(AK107="",0,AK107)))</f>
        <v>63.294594444491281</v>
      </c>
      <c r="Y107" s="461" t="s">
        <v>1832</v>
      </c>
      <c r="Z107" s="206"/>
      <c r="AA107" s="512" t="str">
        <f t="shared" si="36"/>
        <v/>
      </c>
      <c r="AB107" s="520" t="str">
        <f t="shared" si="37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35"/>
        <v>63.294594444491281</v>
      </c>
      <c r="AO107" s="330">
        <f>IF(OR(E107="",E107&lt;$U$2),"",ProjActiveTargetMdEx(D107,W107,V107,ProjTargets_MD,ProjTargets_INC,ProjTargets_AZM,ProjTargets_TVD,F107,H107))</f>
        <v>2821.17</v>
      </c>
      <c r="AP107" s="207">
        <f>IF(OR(E107="",E107&lt;$U$2),"",ProjBitN(E107,F107,G107,AL107,D107,W107,X107))</f>
        <v>6.9951994060396849</v>
      </c>
      <c r="AQ107" s="207">
        <f>IF(OR(E107="",E107&lt;$U$2),"",ProjBitE(E107,F107,G107,AM107,D107,W107,X107))</f>
        <v>2.4273986538580568</v>
      </c>
      <c r="AR107" s="207">
        <f>IF(OR(E107="",E107&lt;$U$2,AO107=""),"",ProjBurr(D107,W107,X107,Q107,C107,ProjTargets_MD,ProjTargets_INC,ProjTargets_AZM,ProjTargets_TVD,V107))</f>
        <v>17.277142409525322</v>
      </c>
      <c r="AS107" s="207" t="str">
        <f>IF(OR(E107="",E107&lt;$U$2,AO107=""),"",ProjMetersToSlide(D107,W107,X107,Q107,C107,ProjTargets_MD,ProjTargets_INC,ProjTargets_AZM,ProjTargets_TVD,V107))</f>
        <v/>
      </c>
      <c r="AT107" s="207" t="str">
        <f>IF(OR(E107="",E107&lt;$U$2,AO107=""),"",ProjRequiredTf(D107,W107,X107,ProjTargets_MD,ProjTargets_INC,ProjTargets_AZM,ProjTargets_TVD,5,V107))</f>
        <v>67M</v>
      </c>
    </row>
    <row r="108" spans="2:46" s="209" customFormat="1" ht="15" customHeight="1" x14ac:dyDescent="0.3">
      <c r="B108" s="208">
        <f t="shared" si="22"/>
        <v>17</v>
      </c>
      <c r="C108" s="335">
        <f t="shared" si="29"/>
        <v>14.5</v>
      </c>
      <c r="D108" s="27">
        <v>2771.84</v>
      </c>
      <c r="E108" s="336">
        <f t="shared" si="30"/>
        <v>2754.84</v>
      </c>
      <c r="F108" s="9">
        <v>3.05</v>
      </c>
      <c r="G108" s="9">
        <v>37.39</v>
      </c>
      <c r="H108" s="337">
        <f t="shared" si="23"/>
        <v>2754.4788237473099</v>
      </c>
      <c r="I108" s="337">
        <f t="shared" si="34"/>
        <v>1982.2288237473099</v>
      </c>
      <c r="J108" s="338">
        <f t="shared" si="31"/>
        <v>5.2388798764237761</v>
      </c>
      <c r="K108" s="339">
        <f t="shared" si="32"/>
        <v>5.0896551724137931</v>
      </c>
      <c r="L108" s="339">
        <f t="shared" si="33"/>
        <v>-53.482758620689658</v>
      </c>
      <c r="M108" s="339">
        <f t="shared" si="24"/>
        <v>7.0199999999999818</v>
      </c>
      <c r="N108" s="340">
        <f t="shared" si="25"/>
        <v>13.708030828394991</v>
      </c>
      <c r="O108" s="341" t="str">
        <f t="shared" si="26"/>
        <v>Mag</v>
      </c>
      <c r="P108" s="342">
        <f t="shared" si="27"/>
        <v>0.35042735042735135</v>
      </c>
      <c r="Q108" s="343">
        <f t="shared" si="28"/>
        <v>10.821048177798426</v>
      </c>
      <c r="R108" s="10">
        <f t="shared" si="20"/>
        <v>2771.84</v>
      </c>
      <c r="S108" s="337">
        <f t="shared" si="21"/>
        <v>2781.84</v>
      </c>
      <c r="T108" s="9">
        <v>10</v>
      </c>
      <c r="U108" s="8" t="s">
        <v>734</v>
      </c>
      <c r="V108" s="202">
        <f>IF(OR(E108="",E108&lt;$U$2),"",ProjTvdAtBit(E108,F108,G108,H108,D108,W108,X108))</f>
        <v>2771.3986862312677</v>
      </c>
      <c r="W108" s="344">
        <f>IF(OR(E108="",E108&lt;$U$2),"",ProjIncAtBit(F108,J108,C108,M108,AJ108,IF(AK108="",0,AK108)))</f>
        <v>7.7473288343509648</v>
      </c>
      <c r="X108" s="455">
        <f>IF(OR(E108="",E108&lt;$U$2),"",ProjAzmAtBit(F108,G108,J108,C108,M108,AJ108,IF(AK108="",0,AK108)))</f>
        <v>39.298242674814098</v>
      </c>
      <c r="Y108" s="461" t="s">
        <v>1833</v>
      </c>
      <c r="Z108" s="206"/>
      <c r="AA108" s="512" t="str">
        <f t="shared" si="36"/>
        <v/>
      </c>
      <c r="AB108" s="520" t="str">
        <f t="shared" si="37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35"/>
        <v>39.298242674814098</v>
      </c>
      <c r="AO108" s="330">
        <f>IF(OR(E108="",E108&lt;$U$2),"",ProjActiveTargetMdEx(D108,W108,V108,ProjTargets_MD,ProjTargets_INC,ProjTargets_AZM,ProjTargets_TVD,F108,H108))</f>
        <v>2821.17</v>
      </c>
      <c r="AP108" s="207">
        <f>IF(OR(E108="",E108&lt;$U$2),"",ProjBitN(E108,F108,G108,AL108,D108,W108,X108))</f>
        <v>8.5033647282508902</v>
      </c>
      <c r="AQ108" s="207">
        <f>IF(OR(E108="",E108&lt;$U$2),"",ProjBitE(E108,F108,G108,AM108,D108,W108,X108))</f>
        <v>3.5729267589341611</v>
      </c>
      <c r="AR108" s="207">
        <f>IF(OR(E108="",E108&lt;$U$2,AO108=""),"",ProjBurr(D108,W108,X108,Q108,C108,ProjTargets_MD,ProjTargets_INC,ProjTargets_AZM,ProjTargets_TVD,V108))</f>
        <v>18.002840765649147</v>
      </c>
      <c r="AS108" s="207">
        <f>IF(OR(E108="",E108&lt;$U$2,AO108=""),"",ProjMetersToSlide(D108,W108,X108,Q108,C108,ProjTargets_MD,ProjTargets_INC,ProjTargets_AZM,ProjTargets_TVD,V108))</f>
        <v>24.123466305000985</v>
      </c>
      <c r="AT108" s="207" t="str">
        <f>IF(OR(E108="",E108&lt;$U$2,AO108=""),"",ProjRequiredTf(D108,W108,X108,ProjTargets_MD,ProjTargets_INC,ProjTargets_AZM,ProjTargets_TVD,5,V108))</f>
        <v>R75</v>
      </c>
    </row>
    <row r="109" spans="2:46" s="209" customFormat="1" ht="15" customHeight="1" x14ac:dyDescent="0.3">
      <c r="B109" s="208">
        <f t="shared" si="22"/>
        <v>17</v>
      </c>
      <c r="C109" s="335">
        <f t="shared" si="29"/>
        <v>13.619999999999891</v>
      </c>
      <c r="D109" s="27">
        <v>2785.46</v>
      </c>
      <c r="E109" s="336">
        <f t="shared" si="30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34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3"/>
        <v>5.9691629955947629</v>
      </c>
      <c r="M109" s="339">
        <f t="shared" si="24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0"/>
        <v>2785.46</v>
      </c>
      <c r="S109" s="337">
        <f t="shared" si="21"/>
        <v>2791.46</v>
      </c>
      <c r="T109" s="9">
        <v>6</v>
      </c>
      <c r="U109" s="8" t="s">
        <v>749</v>
      </c>
      <c r="V109" s="202">
        <f>IF(OR(E109="",E109&lt;$U$2),"",ProjTvdAtBit(E109,F109,G109,H109,D109,W109,X109))</f>
        <v>2784.8834853429703</v>
      </c>
      <c r="W109" s="344">
        <f>IF(OR(E109="",E109&lt;$U$2),"",ProjIncAtBit(F109,J109,C109,M109,AJ109,IF(AK109="",0,AK109)))</f>
        <v>9.6775373255646198</v>
      </c>
      <c r="X109" s="455">
        <f>IF(OR(E109="",E109&lt;$U$2),"",ProjAzmAtBit(F109,G109,J109,C109,M109,AJ109,IF(AK109="",0,AK109)))</f>
        <v>40.1</v>
      </c>
      <c r="Y109" s="461" t="s">
        <v>1834</v>
      </c>
      <c r="Z109" s="206"/>
      <c r="AA109" s="512" t="str">
        <f t="shared" si="36"/>
        <v/>
      </c>
      <c r="AB109" s="520" t="str">
        <f t="shared" si="37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35"/>
        <v>40.1</v>
      </c>
      <c r="AO109" s="330">
        <f>IF(OR(E109="",E109&lt;$U$2),"",ProjActiveTargetMdEx(D109,W109,V109,ProjTargets_MD,ProjTargets_INC,ProjTargets_AZM,ProjTargets_TVD,F109,H109))</f>
        <v>2821.17</v>
      </c>
      <c r="AP109" s="207">
        <f>IF(OR(E109="",E109&lt;$U$2),"",ProjBitN(E109,F109,G109,AL109,D109,W109,X109))</f>
        <v>9.9416000279153351</v>
      </c>
      <c r="AQ109" s="207">
        <f>IF(OR(E109="",E109&lt;$U$2),"",ProjBitE(E109,F109,G109,AM109,D109,W109,X109))</f>
        <v>4.8105735903837559</v>
      </c>
      <c r="AR109" s="207">
        <f>IF(OR(E109="",E109&lt;$U$2,AO109=""),"",ProjBurr(D109,W109,X109,Q109,C109,ProjTargets_MD,ProjTargets_INC,ProjTargets_AZM,ProjTargets_TVD,V109))</f>
        <v>23.24765836552956</v>
      </c>
      <c r="AS109" s="207">
        <f>IF(OR(E109="",E109&lt;$U$2,AO109=""),"",ProjMetersToSlide(D109,W109,X109,Q109,C109,ProjTargets_MD,ProjTargets_INC,ProjTargets_AZM,ProjTargets_TVD,V109))</f>
        <v>42.955669155884955</v>
      </c>
      <c r="AT109" s="207" t="str">
        <f>IF(OR(E109="",E109&lt;$U$2,AO109=""),"",ProjRequiredTf(D109,W109,X109,ProjTargets_MD,ProjTargets_INC,ProjTargets_AZM,ProjTargets_TVD,5,V109))</f>
        <v>R76</v>
      </c>
    </row>
    <row r="110" spans="2:46" s="209" customFormat="1" ht="15" customHeight="1" x14ac:dyDescent="0.3">
      <c r="B110" s="208">
        <f t="shared" si="22"/>
        <v>17</v>
      </c>
      <c r="C110" s="335">
        <f t="shared" si="29"/>
        <v>14.5</v>
      </c>
      <c r="D110" s="27">
        <v>2799.96</v>
      </c>
      <c r="E110" s="336">
        <f t="shared" si="30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34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3"/>
        <v>3.6413793103448233</v>
      </c>
      <c r="M110" s="339">
        <f t="shared" si="24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0"/>
        <v>2799.96</v>
      </c>
      <c r="S110" s="337">
        <f t="shared" si="21"/>
        <v>2814.28</v>
      </c>
      <c r="T110" s="9">
        <v>14.32</v>
      </c>
      <c r="U110" s="8" t="s">
        <v>749</v>
      </c>
      <c r="V110" s="202">
        <f>IF(OR(E110="",E110&lt;$U$2),"",ProjTvdAtBit(E110,F110,G110,H110,D110,W110,X110))</f>
        <v>2799.0988031187107</v>
      </c>
      <c r="W110" s="344">
        <f>IF(OR(E110="",E110&lt;$U$2),"",ProjIncAtBit(F110,J110,C110,M110,AJ110,IF(AK110="",0,AK110)))</f>
        <v>11.680461351854271</v>
      </c>
      <c r="X110" s="455">
        <f>IF(OR(E110="",E110&lt;$U$2),"",ProjAzmAtBit(F110,G110,J110,C110,M110,AJ110,IF(AK110="",0,AK110)))</f>
        <v>41.86</v>
      </c>
      <c r="Y110" s="461" t="s">
        <v>1835</v>
      </c>
      <c r="Z110" s="206"/>
      <c r="AA110" s="512" t="str">
        <f t="shared" si="36"/>
        <v/>
      </c>
      <c r="AB110" s="520" t="str">
        <f t="shared" si="37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35"/>
        <v>41.86</v>
      </c>
      <c r="AO110" s="330">
        <f>IF(OR(E110="",E110&lt;$U$2),"",ProjActiveTargetMdEx(D110,W110,V110,ProjTargets_MD,ProjTargets_INC,ProjTargets_AZM,ProjTargets_TVD,F110,H110))</f>
        <v>2821.17</v>
      </c>
      <c r="AP110" s="207">
        <f>IF(OR(E110="",E110&lt;$U$2),"",ProjBitN(E110,F110,G110,AL110,D110,W110,X110))</f>
        <v>12.069055333900909</v>
      </c>
      <c r="AQ110" s="207">
        <f>IF(OR(E110="",E110&lt;$U$2),"",ProjBitE(E110,F110,G110,AM110,D110,W110,X110))</f>
        <v>6.7814269423280455</v>
      </c>
      <c r="AR110" s="207">
        <f>IF(OR(E110="",E110&lt;$U$2,AO110=""),"",ProjBurr(D110,W110,X110,Q110,C110,ProjTargets_MD,ProjTargets_INC,ProjTargets_AZM,ProjTargets_TVD,V110))</f>
        <v>36.307692571634632</v>
      </c>
      <c r="AS110" s="207">
        <f>IF(OR(E110="",E110&lt;$U$2,AO110=""),"",ProjMetersToSlide(D110,W110,X110,Q110,C110,ProjTargets_MD,ProjTargets_INC,ProjTargets_AZM,ProjTargets_TVD,V110))</f>
        <v>64.184571211461218</v>
      </c>
      <c r="AT110" s="207" t="str">
        <f>IF(OR(E110="",E110&lt;$U$2,AO110=""),"",ProjRequiredTf(D110,W110,X110,ProjTargets_MD,ProjTargets_INC,ProjTargets_AZM,ProjTargets_TVD,5,V110))</f>
        <v>R76</v>
      </c>
    </row>
    <row r="111" spans="2:46" s="209" customFormat="1" ht="15" customHeight="1" x14ac:dyDescent="0.3">
      <c r="B111" s="208">
        <f t="shared" si="22"/>
        <v>17</v>
      </c>
      <c r="C111" s="335">
        <f t="shared" si="29"/>
        <v>14.320000000000164</v>
      </c>
      <c r="D111" s="27">
        <v>2814.28</v>
      </c>
      <c r="E111" s="336">
        <f t="shared" si="30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34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3"/>
        <v>1.3826815642458019</v>
      </c>
      <c r="M111" s="339">
        <f t="shared" si="24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6"/>
        <v>R</v>
      </c>
      <c r="P111" s="342">
        <f>IF(F111="","",IF(M111="","",SUM((F111-F110)/M111)))</f>
        <v>0.34500000000000003</v>
      </c>
      <c r="Q111" s="343">
        <f t="shared" si="28"/>
        <v>10.369227090685133</v>
      </c>
      <c r="R111" s="10">
        <f t="shared" si="20"/>
        <v>2814.28</v>
      </c>
      <c r="S111" s="337">
        <f t="shared" si="21"/>
        <v>2821.28</v>
      </c>
      <c r="T111" s="9">
        <v>7</v>
      </c>
      <c r="U111" s="8" t="s">
        <v>749</v>
      </c>
      <c r="V111" s="202">
        <f>IF(OR(E111="",E111&lt;$U$2),"",ProjTvdAtBit(E111,F111,G111,H111,D111,W111,X111))</f>
        <v>2812.9042382970952</v>
      </c>
      <c r="W111" s="344">
        <f>IF(OR(E111="",E111&lt;$U$2),"",ProjIncAtBit(F111,J111,C111,M111,AJ111,IF(AK111="",0,AK111)))</f>
        <v>17.059577731287092</v>
      </c>
      <c r="X111" s="455">
        <f>IF(OR(E111="",E111&lt;$U$2),"",ProjAzmAtBit(F111,G111,J111,C111,M111,AJ111,IF(AK111="",0,AK111)))</f>
        <v>42.52</v>
      </c>
      <c r="Y111" s="461" t="s">
        <v>1836</v>
      </c>
      <c r="Z111" s="206"/>
      <c r="AA111" s="512" t="str">
        <f t="shared" si="36"/>
        <v/>
      </c>
      <c r="AB111" s="520" t="str">
        <f t="shared" si="37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35"/>
        <v>42.52</v>
      </c>
      <c r="AO111" s="330">
        <f>IF(OR(E111="",E111&lt;$U$2),"",ProjActiveTargetMdEx(D111,W111,V111,ProjTargets_MD,ProjTargets_INC,ProjTargets_AZM,ProjTargets_TVD,F111,H111))</f>
        <v>3217.37</v>
      </c>
      <c r="AP111" s="207">
        <f>IF(OR(E111="",E111&lt;$U$2),"",ProjBitN(E111,F111,G111,AL111,D111,W111,X111))</f>
        <v>14.874732037914876</v>
      </c>
      <c r="AQ111" s="207">
        <f>IF(OR(E111="",E111&lt;$U$2),"",ProjBitE(E111,F111,G111,AM111,D111,W111,X111))</f>
        <v>9.3847050436936748</v>
      </c>
      <c r="AR111" s="207">
        <f>IF(OR(E111="",E111&lt;$U$2,AO111=""),"",ProjBurr(D111,W111,X111,Q111,C111,ProjTargets_MD,ProjTargets_INC,ProjTargets_AZM,ProjTargets_TVD,V111))</f>
        <v>14.547016771565534</v>
      </c>
      <c r="AS111" s="207">
        <f>IF(OR(E111="",E111&lt;$U$2,AO111=""),"",ProjMetersToSlide(D111,W111,X111,Q111,C111,ProjTargets_MD,ProjTargets_INC,ProjTargets_AZM,ProjTargets_TVD,V111))</f>
        <v>20.089566787089897</v>
      </c>
      <c r="AT111" s="207" t="str">
        <f>IF(OR(E111="",E111&lt;$U$2,AO111=""),"",ProjRequiredTf(D111,W111,X111,ProjTargets_MD,ProjTargets_INC,ProjTargets_AZM,ProjTargets_TVD,5,V111))</f>
        <v>R55</v>
      </c>
    </row>
    <row r="112" spans="2:46" s="209" customFormat="1" ht="15" customHeight="1" x14ac:dyDescent="0.3">
      <c r="B112" s="208">
        <f t="shared" si="22"/>
        <v>17</v>
      </c>
      <c r="C112" s="335">
        <f t="shared" si="29"/>
        <v>14.5</v>
      </c>
      <c r="D112" s="27">
        <v>2828.78</v>
      </c>
      <c r="E112" s="336">
        <f t="shared" si="30"/>
        <v>2811.78</v>
      </c>
      <c r="F112" s="9">
        <v>15.7</v>
      </c>
      <c r="G112" s="9">
        <v>44.49</v>
      </c>
      <c r="H112" s="337">
        <f t="shared" si="23"/>
        <v>2810.5322454893662</v>
      </c>
      <c r="I112" s="337">
        <f t="shared" si="34"/>
        <v>2038.2822454893662</v>
      </c>
      <c r="J112" s="338">
        <f t="shared" si="31"/>
        <v>7.4908378087442689</v>
      </c>
      <c r="K112" s="339">
        <f t="shared" si="32"/>
        <v>7.4275862068965521</v>
      </c>
      <c r="L112" s="339">
        <f t="shared" si="33"/>
        <v>4.075862068965515</v>
      </c>
      <c r="M112" s="339">
        <f t="shared" si="24"/>
        <v>11.820000000000164</v>
      </c>
      <c r="N112" s="340">
        <f t="shared" si="25"/>
        <v>7.450994885736586</v>
      </c>
      <c r="O112" s="341" t="str">
        <f t="shared" si="26"/>
        <v>R</v>
      </c>
      <c r="P112" s="342">
        <f t="shared" si="27"/>
        <v>0.30372250423011421</v>
      </c>
      <c r="Q112" s="343">
        <f t="shared" si="28"/>
        <v>9.1892680394915729</v>
      </c>
      <c r="R112" s="10">
        <v>2835</v>
      </c>
      <c r="S112" s="337">
        <f t="shared" si="21"/>
        <v>2840</v>
      </c>
      <c r="T112" s="9">
        <v>5</v>
      </c>
      <c r="U112" s="8" t="s">
        <v>754</v>
      </c>
      <c r="V112" s="202">
        <f>IF(OR(E112="",E112&lt;$U$2),"",ProjTvdAtBit(E112,F112,G112,H112,D112,W112,X112))</f>
        <v>2826.782064720328</v>
      </c>
      <c r="W112" s="344">
        <f>IF(OR(E112="",E112&lt;$U$2),"",ProjIncAtBit(F112,J112,C112,M112,AJ112,IF(AK112="",0,AK112)))</f>
        <v>18.434444332925775</v>
      </c>
      <c r="X112" s="455">
        <f>IF(OR(E112="",E112&lt;$U$2),"",ProjAzmAtBit(F112,G112,J112,C112,M112,AJ112,IF(AK112="",0,AK112)))</f>
        <v>43.678694483357589</v>
      </c>
      <c r="Y112" s="461" t="s">
        <v>1837</v>
      </c>
      <c r="Z112" s="206"/>
      <c r="AA112" s="512" t="str">
        <f t="shared" si="36"/>
        <v/>
      </c>
      <c r="AB112" s="520" t="str">
        <f t="shared" si="37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35"/>
        <v>43.678694483357589</v>
      </c>
      <c r="AO112" s="330">
        <f>IF(OR(E112="",E112&lt;$U$2),"",ProjActiveTargetMdEx(D112,W112,V112,ProjTargets_MD,ProjTargets_INC,ProjTargets_AZM,ProjTargets_TVD,F112,H112))</f>
        <v>3217.37</v>
      </c>
      <c r="AP112" s="207">
        <f>IF(OR(E112="",E112&lt;$U$2),"",ProjBitN(E112,F112,G112,AL112,D112,W112,X112))</f>
        <v>17.827414101494099</v>
      </c>
      <c r="AQ112" s="207">
        <f>IF(OR(E112="",E112&lt;$U$2),"",ProjBitE(E112,F112,G112,AM112,D112,W112,X112))</f>
        <v>12.364827539317288</v>
      </c>
      <c r="AR112" s="207">
        <f>IF(OR(E112="",E112&lt;$U$2,AO112=""),"",ProjBurr(D112,W112,X112,Q112,C112,ProjTargets_MD,ProjTargets_INC,ProjTargets_AZM,ProjTargets_TVD,V112))</f>
        <v>16.882603777044643</v>
      </c>
      <c r="AS112" s="207">
        <f>IF(OR(E112="",E112&lt;$U$2,AO112=""),"",ProjMetersToSlide(D112,W112,X112,Q112,C112,ProjTargets_MD,ProjTargets_INC,ProjTargets_AZM,ProjTargets_TVD,V112))</f>
        <v>26.63952707822979</v>
      </c>
      <c r="AT112" s="207" t="str">
        <f>IF(OR(E112="",E112&lt;$U$2,AO112=""),"",ProjRequiredTf(D112,W112,X112,ProjTargets_MD,ProjTargets_INC,ProjTargets_AZM,ProjTargets_TVD,5,V112))</f>
        <v>R56</v>
      </c>
    </row>
    <row r="113" spans="2:46" s="209" customFormat="1" ht="15" customHeight="1" x14ac:dyDescent="0.3">
      <c r="B113" s="208">
        <f t="shared" si="22"/>
        <v>17</v>
      </c>
      <c r="C113" s="335">
        <f t="shared" si="29"/>
        <v>14.210000000000036</v>
      </c>
      <c r="D113" s="27">
        <v>2842.9900000000002</v>
      </c>
      <c r="E113" s="336">
        <f t="shared" si="30"/>
        <v>2825.99</v>
      </c>
      <c r="F113" s="9">
        <v>17.45</v>
      </c>
      <c r="G113" s="9">
        <v>45.98</v>
      </c>
      <c r="H113" s="337">
        <f t="shared" si="23"/>
        <v>2824.1517793246339</v>
      </c>
      <c r="I113" s="337">
        <f t="shared" si="34"/>
        <v>2051.9017793246339</v>
      </c>
      <c r="J113" s="338">
        <f t="shared" si="31"/>
        <v>3.8017066022135406</v>
      </c>
      <c r="K113" s="339">
        <f t="shared" si="32"/>
        <v>3.6945812807882863</v>
      </c>
      <c r="L113" s="339">
        <f t="shared" si="33"/>
        <v>3.1456720619283014</v>
      </c>
      <c r="M113" s="339">
        <f t="shared" si="24"/>
        <v>9.5</v>
      </c>
      <c r="N113" s="340">
        <f t="shared" si="25"/>
        <v>13.633881472632558</v>
      </c>
      <c r="O113" s="341" t="str">
        <f t="shared" si="26"/>
        <v>R</v>
      </c>
      <c r="P113" s="342">
        <f t="shared" si="27"/>
        <v>0.18421052631578946</v>
      </c>
      <c r="Q113" s="343">
        <f t="shared" si="28"/>
        <v>5.6865527176267943</v>
      </c>
      <c r="R113" s="10">
        <f t="shared" si="20"/>
        <v>2842.9900000000002</v>
      </c>
      <c r="S113" s="337">
        <f t="shared" si="21"/>
        <v>2857.19</v>
      </c>
      <c r="T113" s="9">
        <v>14.2</v>
      </c>
      <c r="U113" s="8" t="s">
        <v>755</v>
      </c>
      <c r="V113" s="202">
        <f>IF(OR(E113="",E113&lt;$U$2),"",ProjTvdAtBit(E113,F113,G113,H113,D113,W113,X113))</f>
        <v>2840.3271839862823</v>
      </c>
      <c r="W113" s="344">
        <f>IF(OR(E113="",E113&lt;$U$2),"",ProjIncAtBit(F113,J113,C113,M113,AJ113,IF(AK113="",0,AK113)))</f>
        <v>18.383360200705251</v>
      </c>
      <c r="X113" s="455">
        <f>IF(OR(E113="",E113&lt;$U$2),"",ProjAzmAtBit(F113,G113,J113,C113,M113,AJ113,IF(AK113="",0,AK113)))</f>
        <v>45.869973429416881</v>
      </c>
      <c r="Y113" s="461" t="s">
        <v>1838</v>
      </c>
      <c r="Z113" s="206"/>
      <c r="AA113" s="512" t="str">
        <f t="shared" si="36"/>
        <v/>
      </c>
      <c r="AB113" s="520" t="str">
        <f t="shared" si="37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35"/>
        <v>45.869973429416881</v>
      </c>
      <c r="AO113" s="330">
        <f>IF(OR(E113="",E113&lt;$U$2),"",ProjActiveTargetMdEx(D113,W113,V113,ProjTargets_MD,ProjTargets_INC,ProjTargets_AZM,ProjTargets_TVD,F113,H113))</f>
        <v>3217.37</v>
      </c>
      <c r="AP113" s="207">
        <f>IF(OR(E113="",E113&lt;$U$2),"",ProjBitN(E113,F113,G113,AL113,D113,W113,X113))</f>
        <v>20.732195774014677</v>
      </c>
      <c r="AQ113" s="207">
        <f>IF(OR(E113="",E113&lt;$U$2),"",ProjBitE(E113,F113,G113,AM113,D113,W113,X113))</f>
        <v>15.532789067120097</v>
      </c>
      <c r="AR113" s="207">
        <f>IF(OR(E113="",E113&lt;$U$2,AO113=""),"",ProjBurr(D113,W113,X113,Q113,C113,ProjTargets_MD,ProjTargets_INC,ProjTargets_AZM,ProjTargets_TVD,V113))</f>
        <v>20.986749030362901</v>
      </c>
      <c r="AS113" s="207">
        <f>IF(OR(E113="",E113&lt;$U$2,AO113=""),"",ProjMetersToSlide(D113,W113,X113,Q113,C113,ProjTargets_MD,ProjTargets_INC,ProjTargets_AZM,ProjTargets_TVD,V113))</f>
        <v>52.443319974340511</v>
      </c>
      <c r="AT113" s="207" t="str">
        <f>IF(OR(E113="",E113&lt;$U$2,AO113=""),"",ProjRequiredTf(D113,W113,X113,ProjTargets_MD,ProjTargets_INC,ProjTargets_AZM,ProjTargets_TVD,5,V113))</f>
        <v>R55</v>
      </c>
    </row>
    <row r="114" spans="2:46" s="209" customFormat="1" ht="15" customHeight="1" x14ac:dyDescent="0.3">
      <c r="B114" s="208">
        <f t="shared" si="22"/>
        <v>17</v>
      </c>
      <c r="C114" s="335">
        <f t="shared" si="29"/>
        <v>14.5</v>
      </c>
      <c r="D114" s="27">
        <v>2857.4900000000002</v>
      </c>
      <c r="E114" s="336">
        <f t="shared" si="30"/>
        <v>2840.49</v>
      </c>
      <c r="F114" s="9">
        <v>19.12</v>
      </c>
      <c r="G114" s="9">
        <v>44.92</v>
      </c>
      <c r="H114" s="337">
        <f t="shared" si="23"/>
        <v>2837.9196402226266</v>
      </c>
      <c r="I114" s="337">
        <f t="shared" si="34"/>
        <v>2065.6696402226266</v>
      </c>
      <c r="J114" s="338">
        <f t="shared" si="31"/>
        <v>3.5228814747311157</v>
      </c>
      <c r="K114" s="339">
        <f t="shared" si="32"/>
        <v>3.455172413793107</v>
      </c>
      <c r="L114" s="339">
        <f t="shared" si="33"/>
        <v>-2.1931034482758522</v>
      </c>
      <c r="M114" s="339">
        <f t="shared" si="24"/>
        <v>5</v>
      </c>
      <c r="N114" s="340">
        <f t="shared" si="25"/>
        <v>11.251490588704199</v>
      </c>
      <c r="O114" s="341" t="str">
        <f t="shared" si="26"/>
        <v>L</v>
      </c>
      <c r="P114" s="342">
        <f t="shared" si="27"/>
        <v>0.33400000000000035</v>
      </c>
      <c r="Q114" s="343">
        <f t="shared" si="28"/>
        <v>10.216356276720235</v>
      </c>
      <c r="R114" s="10">
        <f t="shared" si="20"/>
        <v>2857.4900000000002</v>
      </c>
      <c r="S114" s="337">
        <f t="shared" si="21"/>
        <v>2864.9900000000002</v>
      </c>
      <c r="T114" s="9">
        <v>7.5</v>
      </c>
      <c r="U114" s="8" t="s">
        <v>755</v>
      </c>
      <c r="V114" s="202">
        <f>IF(OR(E114="",E114&lt;$U$2),"",ProjTvdAtBit(E114,F114,G114,H114,D114,W114,X114))</f>
        <v>2853.7320669968626</v>
      </c>
      <c r="W114" s="344">
        <f>IF(OR(E114="",E114&lt;$U$2),"",ProjIncAtBit(F114,J114,C114,M114,AJ114,IF(AK114="",0,AK114)))</f>
        <v>23.882276184588477</v>
      </c>
      <c r="X114" s="455">
        <f>IF(OR(E114="",E114&lt;$U$2),"",ProjAzmAtBit(F114,G114,J114,C114,M114,AJ114,IF(AK114="",0,AK114)))</f>
        <v>44.630442144507477</v>
      </c>
      <c r="Y114" s="461" t="s">
        <v>1839</v>
      </c>
      <c r="Z114" s="206"/>
      <c r="AA114" s="512" t="str">
        <f t="shared" si="36"/>
        <v/>
      </c>
      <c r="AB114" s="520" t="str">
        <f t="shared" si="37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35"/>
        <v>44.630442144507477</v>
      </c>
      <c r="AO114" s="330">
        <f>IF(OR(E114="",E114&lt;$U$2),"",ProjActiveTargetMdEx(D114,W114,V114,ProjTargets_MD,ProjTargets_INC,ProjTargets_AZM,ProjTargets_TVD,F114,H114))</f>
        <v>3217.37</v>
      </c>
      <c r="AP114" s="207">
        <f>IF(OR(E114="",E114&lt;$U$2),"",ProjBitN(E114,F114,G114,AL114,D114,W114,X114))</f>
        <v>24.709870026281305</v>
      </c>
      <c r="AQ114" s="207">
        <f>IF(OR(E114="",E114&lt;$U$2),"",ProjBitE(E114,F114,G114,AM114,D114,W114,X114))</f>
        <v>19.402238670053968</v>
      </c>
      <c r="AR114" s="207">
        <f>IF(OR(E114="",E114&lt;$U$2,AO114=""),"",ProjBurr(D114,W114,X114,Q114,C114,ProjTargets_MD,ProjTargets_INC,ProjTargets_AZM,ProjTargets_TVD,V114))</f>
        <v>23.975199694523976</v>
      </c>
      <c r="AS114" s="207">
        <f>IF(OR(E114="",E114&lt;$U$2,AO114=""),"",ProjMetersToSlide(D114,W114,X114,Q114,C114,ProjTargets_MD,ProjTargets_INC,ProjTargets_AZM,ProjTargets_TVD,V114))</f>
        <v>34.027826179354911</v>
      </c>
      <c r="AT114" s="207" t="str">
        <f>IF(OR(E114="",E114&lt;$U$2,AO114=""),"",ProjRequiredTf(D114,W114,X114,ProjTargets_MD,ProjTargets_INC,ProjTargets_AZM,ProjTargets_TVD,5,V114))</f>
        <v>R57</v>
      </c>
    </row>
    <row r="115" spans="2:46" s="209" customFormat="1" ht="15" customHeight="1" x14ac:dyDescent="0.3">
      <c r="B115" s="208">
        <f t="shared" si="22"/>
        <v>17</v>
      </c>
      <c r="C115" s="335">
        <f t="shared" si="29"/>
        <v>14.179999999999836</v>
      </c>
      <c r="D115" s="27">
        <v>2871.67</v>
      </c>
      <c r="E115" s="336">
        <f t="shared" si="30"/>
        <v>2854.67</v>
      </c>
      <c r="F115" s="9">
        <v>21.54</v>
      </c>
      <c r="G115" s="9">
        <v>44.15</v>
      </c>
      <c r="H115" s="337">
        <f t="shared" si="23"/>
        <v>2851.2163276234387</v>
      </c>
      <c r="I115" s="337">
        <f t="shared" si="34"/>
        <v>2078.9663276234387</v>
      </c>
      <c r="J115" s="338">
        <f t="shared" si="31"/>
        <v>5.1509690376569131</v>
      </c>
      <c r="K115" s="339">
        <f t="shared" si="32"/>
        <v>5.1198871650210478</v>
      </c>
      <c r="L115" s="339">
        <f t="shared" si="33"/>
        <v>-1.6290550070521592</v>
      </c>
      <c r="M115" s="339">
        <f t="shared" si="24"/>
        <v>11.679999999999836</v>
      </c>
      <c r="N115" s="340">
        <f t="shared" si="25"/>
        <v>6.2974593824528773</v>
      </c>
      <c r="O115" s="341" t="str">
        <f t="shared" si="26"/>
        <v>L</v>
      </c>
      <c r="P115" s="342">
        <f t="shared" si="27"/>
        <v>0.20719178082192055</v>
      </c>
      <c r="Q115" s="343">
        <f t="shared" si="28"/>
        <v>6.2534880953745891</v>
      </c>
      <c r="R115" s="10">
        <f t="shared" si="20"/>
        <v>2871.67</v>
      </c>
      <c r="S115" s="337">
        <f t="shared" si="21"/>
        <v>2884.9700000000003</v>
      </c>
      <c r="T115" s="9">
        <v>13.3</v>
      </c>
      <c r="U115" s="8" t="s">
        <v>755</v>
      </c>
      <c r="V115" s="202">
        <f>IF(OR(E115="",E115&lt;$U$2),"",ProjTvdAtBit(E115,F115,G115,H115,D115,W115,X115))</f>
        <v>2866.9136566755446</v>
      </c>
      <c r="W115" s="344">
        <f>IF(OR(E115="",E115&lt;$U$2),"",ProjIncAtBit(F115,J115,C115,M115,AJ115,IF(AK115="",0,AK115)))</f>
        <v>23.596933508937941</v>
      </c>
      <c r="X115" s="455">
        <f>IF(OR(E115="",E115&lt;$U$2),"",ProjAzmAtBit(F115,G115,J115,C115,M115,AJ115,IF(AK115="",0,AK115)))</f>
        <v>43.851251566872961</v>
      </c>
      <c r="Y115" s="461" t="s">
        <v>1840</v>
      </c>
      <c r="Z115" s="206"/>
      <c r="AA115" s="512" t="str">
        <f t="shared" si="36"/>
        <v/>
      </c>
      <c r="AB115" s="520" t="str">
        <f t="shared" si="37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35"/>
        <v>43.851251566872961</v>
      </c>
      <c r="AO115" s="330">
        <f>IF(OR(E115="",E115&lt;$U$2),"",ProjActiveTargetMdEx(D115,W115,V115,ProjTargets_MD,ProjTargets_INC,ProjTargets_AZM,ProjTargets_TVD,F115,H115))</f>
        <v>3217.37</v>
      </c>
      <c r="AP115" s="207">
        <f>IF(OR(E115="",E115&lt;$U$2),"",ProjBitN(E115,F115,G115,AL115,D115,W115,X115))</f>
        <v>28.493026420008437</v>
      </c>
      <c r="AQ115" s="207">
        <f>IF(OR(E115="",E115&lt;$U$2),"",ProjBitE(E115,F115,G115,AM115,D115,W115,X115))</f>
        <v>23.001137856991861</v>
      </c>
      <c r="AR115" s="207">
        <f>IF(OR(E115="",E115&lt;$U$2,AO115=""),"",ProjBurr(D115,W115,X115,Q115,C115,ProjTargets_MD,ProjTargets_INC,ProjTargets_AZM,ProjTargets_TVD,V115))</f>
        <v>34.958833078415502</v>
      </c>
      <c r="AS115" s="207">
        <f>IF(OR(E115="",E115&lt;$U$2,AO115=""),"",ProjMetersToSlide(D115,W115,X115,Q115,C115,ProjTargets_MD,ProjTargets_INC,ProjTargets_AZM,ProjTargets_TVD,V115))</f>
        <v>79.270360076096424</v>
      </c>
      <c r="AT115" s="207" t="str">
        <f>IF(OR(E115="",E115&lt;$U$2,AO115=""),"",ProjRequiredTf(D115,W115,X115,ProjTargets_MD,ProjTargets_INC,ProjTargets_AZM,ProjTargets_TVD,5,V115))</f>
        <v>R57</v>
      </c>
    </row>
    <row r="116" spans="2:46" s="209" customFormat="1" ht="15" customHeight="1" x14ac:dyDescent="0.3">
      <c r="B116" s="208">
        <f t="shared" si="22"/>
        <v>17</v>
      </c>
      <c r="C116" s="335">
        <f t="shared" si="29"/>
        <v>14.5</v>
      </c>
      <c r="D116" s="27">
        <v>2886.17</v>
      </c>
      <c r="E116" s="336">
        <f t="shared" si="30"/>
        <v>2869.17</v>
      </c>
      <c r="F116" s="9">
        <v>24.08</v>
      </c>
      <c r="G116" s="9">
        <v>43.1</v>
      </c>
      <c r="H116" s="337">
        <f t="shared" si="23"/>
        <v>2864.5823624215673</v>
      </c>
      <c r="I116" s="337">
        <f t="shared" si="34"/>
        <v>2092.3323624215673</v>
      </c>
      <c r="J116" s="338">
        <f t="shared" si="31"/>
        <v>5.322031926295189</v>
      </c>
      <c r="K116" s="339">
        <f t="shared" si="32"/>
        <v>5.255172413793102</v>
      </c>
      <c r="L116" s="339">
        <f t="shared" si="33"/>
        <v>-2.1724137931034422</v>
      </c>
      <c r="M116" s="339">
        <f t="shared" si="24"/>
        <v>10.019999999999982</v>
      </c>
      <c r="N116" s="340">
        <f t="shared" si="25"/>
        <v>9.0915139253651311</v>
      </c>
      <c r="O116" s="341" t="str">
        <f t="shared" si="26"/>
        <v>L</v>
      </c>
      <c r="P116" s="342">
        <f t="shared" si="27"/>
        <v>0.25349301397205626</v>
      </c>
      <c r="Q116" s="343">
        <f t="shared" si="28"/>
        <v>7.7015432067146081</v>
      </c>
      <c r="R116" s="10">
        <f t="shared" si="20"/>
        <v>2886.17</v>
      </c>
      <c r="S116" s="337">
        <f t="shared" si="21"/>
        <v>2900.38</v>
      </c>
      <c r="T116" s="9">
        <v>14.21</v>
      </c>
      <c r="U116" s="8" t="s">
        <v>749</v>
      </c>
      <c r="V116" s="202">
        <f>IF(OR(E116="",E116&lt;$U$2),"",ProjTvdAtBit(E116,F116,G116,H116,D116,W116,X116))</f>
        <v>2879.8871724490009</v>
      </c>
      <c r="W116" s="344">
        <f>IF(OR(E116="",E116&lt;$U$2),"",ProjIncAtBit(F116,J116,C116,M116,AJ116,IF(AK116="",0,AK116)))</f>
        <v>27.494350821643522</v>
      </c>
      <c r="X116" s="455">
        <f>IF(OR(E116="",E116&lt;$U$2),"",ProjAzmAtBit(F116,G116,J116,C116,M116,AJ116,IF(AK116="",0,AK116)))</f>
        <v>43.1</v>
      </c>
      <c r="Y116" s="461" t="s">
        <v>1841</v>
      </c>
      <c r="Z116" s="206"/>
      <c r="AA116" s="512" t="str">
        <f t="shared" si="36"/>
        <v/>
      </c>
      <c r="AB116" s="520" t="str">
        <f t="shared" si="37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35"/>
        <v>43.1</v>
      </c>
      <c r="AO116" s="330">
        <f>IF(OR(E116="",E116&lt;$U$2),"",ProjActiveTargetMdEx(D116,W116,V116,ProjTargets_MD,ProjTargets_INC,ProjTargets_AZM,ProjTargets_TVD,F116,H116))</f>
        <v>3217.37</v>
      </c>
      <c r="AP116" s="207">
        <f>IF(OR(E116="",E116&lt;$U$2),"",ProjBitN(E116,F116,G116,AL116,D116,W116,X116))</f>
        <v>33.269190585304457</v>
      </c>
      <c r="AQ116" s="207">
        <f>IF(OR(E116="",E116&lt;$U$2),"",ProjBitE(E116,F116,G116,AM116,D116,W116,X116))</f>
        <v>27.39797224110691</v>
      </c>
      <c r="AR116" s="207">
        <f>IF(OR(E116="",E116&lt;$U$2,AO116=""),"",ProjBurr(D116,W116,X116,Q116,C116,ProjTargets_MD,ProjTargets_INC,ProjTargets_AZM,ProjTargets_TVD,V116))</f>
        <v>56.037409414784271</v>
      </c>
      <c r="AS116" s="207">
        <f>IF(OR(E116="",E116&lt;$U$2,AO116=""),"",ProjMetersToSlide(D116,W116,X116,Q116,C116,ProjTargets_MD,ProjTargets_INC,ProjTargets_AZM,ProjTargets_TVD,V116))</f>
        <v>105.50384704794682</v>
      </c>
      <c r="AT116" s="207" t="str">
        <f>IF(OR(E116="",E116&lt;$U$2,AO116=""),"",ProjRequiredTf(D116,W116,X116,ProjTargets_MD,ProjTargets_INC,ProjTargets_AZM,ProjTargets_TVD,5,V116))</f>
        <v>R59</v>
      </c>
    </row>
    <row r="117" spans="2:46" s="209" customFormat="1" ht="15" customHeight="1" x14ac:dyDescent="0.3">
      <c r="B117" s="208">
        <f t="shared" si="22"/>
        <v>17</v>
      </c>
      <c r="C117" s="335">
        <f t="shared" si="29"/>
        <v>14.210000000000036</v>
      </c>
      <c r="D117" s="27">
        <v>2900.38</v>
      </c>
      <c r="E117" s="336">
        <f t="shared" si="30"/>
        <v>2883.38</v>
      </c>
      <c r="F117" s="9">
        <v>25.75</v>
      </c>
      <c r="G117" s="9">
        <v>40.659999999999997</v>
      </c>
      <c r="H117" s="337">
        <f t="shared" si="23"/>
        <v>2877.4698910984571</v>
      </c>
      <c r="I117" s="337">
        <f t="shared" si="34"/>
        <v>2105.2198910984571</v>
      </c>
      <c r="J117" s="338">
        <f t="shared" si="31"/>
        <v>4.1393559170592091</v>
      </c>
      <c r="K117" s="339">
        <f t="shared" si="32"/>
        <v>3.5256861365235697</v>
      </c>
      <c r="L117" s="339">
        <f t="shared" si="33"/>
        <v>-5.1513019000703704</v>
      </c>
      <c r="M117" s="339">
        <f t="shared" si="24"/>
        <v>11.710000000000036</v>
      </c>
      <c r="N117" s="340">
        <f t="shared" si="25"/>
        <v>31.597748952400821</v>
      </c>
      <c r="O117" s="341" t="str">
        <f t="shared" si="26"/>
        <v>L</v>
      </c>
      <c r="P117" s="342">
        <f t="shared" si="27"/>
        <v>0.1426131511528605</v>
      </c>
      <c r="Q117" s="343">
        <f t="shared" si="28"/>
        <v>5.0230783587883288</v>
      </c>
      <c r="R117" s="10">
        <f t="shared" si="20"/>
        <v>2900.38</v>
      </c>
      <c r="S117" s="337">
        <f t="shared" si="21"/>
        <v>2914.88</v>
      </c>
      <c r="T117" s="9">
        <v>14.5</v>
      </c>
      <c r="U117" s="8" t="s">
        <v>749</v>
      </c>
      <c r="V117" s="202">
        <f>IF(OR(E117="",E117&lt;$U$2),"",ProjTvdAtBit(E117,F117,G117,H117,D117,W117,X117))</f>
        <v>2892.6058464722814</v>
      </c>
      <c r="W117" s="344">
        <f>IF(OR(E117="",E117&lt;$U$2),"",ProjIncAtBit(F117,J117,C117,M117,AJ117,IF(AK117="",0,AK117)))</f>
        <v>28.395487935628552</v>
      </c>
      <c r="X117" s="455">
        <f>IF(OR(E117="",E117&lt;$U$2),"",ProjAzmAtBit(F117,G117,J117,C117,M117,AJ117,IF(AK117="",0,AK117)))</f>
        <v>40.659999999999997</v>
      </c>
      <c r="Y117" s="461" t="s">
        <v>1842</v>
      </c>
      <c r="Z117" s="206"/>
      <c r="AA117" s="512" t="str">
        <f t="shared" si="36"/>
        <v/>
      </c>
      <c r="AB117" s="520" t="str">
        <f t="shared" si="37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35"/>
        <v>40.659999999999997</v>
      </c>
      <c r="AO117" s="330">
        <f>IF(OR(E117="",E117&lt;$U$2),"",ProjActiveTargetMdEx(D117,W117,V117,ProjTargets_MD,ProjTargets_INC,ProjTargets_AZM,ProjTargets_TVD,F117,H117))</f>
        <v>6704.23</v>
      </c>
      <c r="AP117" s="207">
        <f>IF(OR(E117="",E117&lt;$U$2),"",ProjBitN(E117,F117,G117,AL117,D117,W117,X117))</f>
        <v>38.197488693907971</v>
      </c>
      <c r="AQ117" s="207">
        <f>IF(OR(E117="",E117&lt;$U$2),"",ProjBitE(E117,F117,G117,AM117,D117,W117,X117))</f>
        <v>31.378717486937308</v>
      </c>
      <c r="AR117" s="207">
        <f>IF(OR(E117="",E117&lt;$U$2,AO117=""),"",ProjBurr(D117,W117,X117,Q117,C117,ProjTargets_MD,ProjTargets_INC,ProjTargets_AZM,ProjTargets_TVD,V117))</f>
        <v>0.48609576138153288</v>
      </c>
      <c r="AS117" s="207">
        <f>IF(OR(E117="",E117&lt;$U$2,AO117=""),"",ProjMetersToSlide(D117,W117,X117,Q117,C117,ProjTargets_MD,ProjTargets_INC,ProjTargets_AZM,ProjTargets_TVD,V117))</f>
        <v>1.3751369729573188</v>
      </c>
      <c r="AT117" s="207" t="str">
        <f>IF(OR(E117="",E117&lt;$U$2,AO117=""),"",ProjRequiredTf(D117,W117,X117,ProjTargets_MD,ProjTargets_INC,ProjTargets_AZM,ProjTargets_TVD,5,V117))</f>
        <v>R60</v>
      </c>
    </row>
    <row r="118" spans="2:46" s="209" customFormat="1" ht="15" customHeight="1" x14ac:dyDescent="0.3">
      <c r="B118" s="208">
        <f t="shared" si="22"/>
        <v>17</v>
      </c>
      <c r="C118" s="335">
        <f t="shared" si="29"/>
        <v>14.499999999999545</v>
      </c>
      <c r="D118" s="27">
        <v>2914.8799999999997</v>
      </c>
      <c r="E118" s="336">
        <f t="shared" si="30"/>
        <v>2897.88</v>
      </c>
      <c r="F118" s="9">
        <v>27.63</v>
      </c>
      <c r="G118" s="9">
        <v>39.630000000000003</v>
      </c>
      <c r="H118" s="337">
        <f t="shared" si="23"/>
        <v>2890.4249131358142</v>
      </c>
      <c r="I118" s="337">
        <f t="shared" si="34"/>
        <v>2118.1749131358142</v>
      </c>
      <c r="J118" s="338">
        <f t="shared" si="31"/>
        <v>4.0055632582763936</v>
      </c>
      <c r="K118" s="339">
        <f t="shared" si="32"/>
        <v>3.8896551724137911</v>
      </c>
      <c r="L118" s="339">
        <f t="shared" si="33"/>
        <v>-2.1310344827586083</v>
      </c>
      <c r="M118" s="339">
        <f t="shared" si="24"/>
        <v>13.300000000000182</v>
      </c>
      <c r="N118" s="340">
        <f t="shared" si="25"/>
        <v>13.817057251805338</v>
      </c>
      <c r="O118" s="341" t="str">
        <f t="shared" si="26"/>
        <v>L</v>
      </c>
      <c r="P118" s="342">
        <f t="shared" si="27"/>
        <v>0.14135338345864462</v>
      </c>
      <c r="Q118" s="343">
        <f t="shared" si="28"/>
        <v>4.3669674620304582</v>
      </c>
      <c r="R118" s="10">
        <f t="shared" si="20"/>
        <v>2914.8799999999997</v>
      </c>
      <c r="S118" s="337">
        <f t="shared" si="21"/>
        <v>2929.18</v>
      </c>
      <c r="T118" s="9">
        <v>14.3</v>
      </c>
      <c r="U118" s="8" t="s">
        <v>749</v>
      </c>
      <c r="V118" s="202">
        <f>IF(OR(E118="",E118&lt;$U$2),"",ProjTvdAtBit(E118,F118,G118,H118,D118,W118,X118))</f>
        <v>2905.3113384423878</v>
      </c>
      <c r="W118" s="344">
        <f>IF(OR(E118="",E118&lt;$U$2),"",ProjIncAtBit(F118,J118,C118,M118,AJ118,IF(AK118="",0,AK118)))</f>
        <v>30.104614895150526</v>
      </c>
      <c r="X118" s="455">
        <f>IF(OR(E118="",E118&lt;$U$2),"",ProjAzmAtBit(F118,G118,J118,C118,M118,AJ118,IF(AK118="",0,AK118)))</f>
        <v>39.630000000000003</v>
      </c>
      <c r="Y118" s="461" t="s">
        <v>1843</v>
      </c>
      <c r="Z118" s="206"/>
      <c r="AA118" s="512" t="str">
        <f t="shared" si="36"/>
        <v/>
      </c>
      <c r="AB118" s="520" t="str">
        <f t="shared" si="37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35"/>
        <v>39.630000000000003</v>
      </c>
      <c r="AO118" s="330">
        <f>IF(OR(E118="",E118&lt;$U$2),"",ProjActiveTargetMdEx(D118,W118,V118,ProjTargets_MD,ProjTargets_INC,ProjTargets_AZM,ProjTargets_TVD,F118,H118))</f>
        <v>3217.37</v>
      </c>
      <c r="AP118" s="207">
        <f>IF(OR(E118="",E118&lt;$U$2),"",ProjBitN(E118,F118,G118,AL118,D118,W118,X118))</f>
        <v>43.628730596879265</v>
      </c>
      <c r="AQ118" s="207">
        <f>IF(OR(E118="",E118&lt;$U$2),"",ProjBitE(E118,F118,G118,AM118,D118,W118,X118))</f>
        <v>35.769578654543885</v>
      </c>
      <c r="AR118" s="207">
        <f>IF(OR(E118="",E118&lt;$U$2,AO118=""),"",ProjBurr(D118,W118,X118,Q118,C118,ProjTargets_MD,ProjTargets_INC,ProjTargets_AZM,ProjTargets_TVD,V118))</f>
        <v>5.9432098685757637</v>
      </c>
      <c r="AS118" s="207">
        <f>IF(OR(E118="",E118&lt;$U$2,AO118=""),"",ProjMetersToSlide(D118,W118,X118,Q118,C118,ProjTargets_MD,ProjTargets_INC,ProjTargets_AZM,ProjTargets_TVD,V118))</f>
        <v>19.733726858197695</v>
      </c>
      <c r="AT118" s="207" t="str">
        <f>IF(OR(E118="",E118&lt;$U$2,AO118=""),"",ProjRequiredTf(D118,W118,X118,ProjTargets_MD,ProjTargets_INC,ProjTargets_AZM,ProjTargets_TVD,5,V118))</f>
        <v>R61</v>
      </c>
    </row>
    <row r="119" spans="2:46" s="209" customFormat="1" ht="15" customHeight="1" x14ac:dyDescent="0.3">
      <c r="B119" s="208">
        <f t="shared" si="22"/>
        <v>17</v>
      </c>
      <c r="C119" s="335">
        <f t="shared" si="29"/>
        <v>14.300000000000182</v>
      </c>
      <c r="D119" s="27">
        <v>2929.18</v>
      </c>
      <c r="E119" s="336">
        <f t="shared" si="30"/>
        <v>2912.18</v>
      </c>
      <c r="F119" s="9">
        <v>29.44</v>
      </c>
      <c r="G119" s="9">
        <v>39.99</v>
      </c>
      <c r="H119" s="337">
        <f t="shared" si="23"/>
        <v>2902.9878273426893</v>
      </c>
      <c r="I119" s="337">
        <f t="shared" si="34"/>
        <v>2130.7378273426893</v>
      </c>
      <c r="J119" s="338">
        <f t="shared" si="31"/>
        <v>3.8142873711224516</v>
      </c>
      <c r="K119" s="339">
        <f t="shared" si="32"/>
        <v>3.7972027972028748</v>
      </c>
      <c r="L119" s="339">
        <f t="shared" si="33"/>
        <v>0.75524475524476842</v>
      </c>
      <c r="M119" s="339">
        <f t="shared" si="24"/>
        <v>14.299999999999727</v>
      </c>
      <c r="N119" s="340">
        <f t="shared" si="25"/>
        <v>5.4249437400236875</v>
      </c>
      <c r="O119" s="341" t="str">
        <f t="shared" si="26"/>
        <v>R</v>
      </c>
      <c r="P119" s="342">
        <f t="shared" si="27"/>
        <v>0.12657342657342915</v>
      </c>
      <c r="Q119" s="343">
        <f t="shared" si="28"/>
        <v>3.8142873711225729</v>
      </c>
      <c r="R119" s="10">
        <f t="shared" si="20"/>
        <v>2929.18</v>
      </c>
      <c r="S119" s="337">
        <f t="shared" si="21"/>
        <v>2943.68</v>
      </c>
      <c r="T119" s="9">
        <v>14.5</v>
      </c>
      <c r="U119" s="8" t="s">
        <v>749</v>
      </c>
      <c r="V119" s="202">
        <f>IF(OR(E119="",E119&lt;$U$2),"",ProjTvdAtBit(E119,F119,G119,H119,D119,W119,X119))</f>
        <v>2917.6315343351475</v>
      </c>
      <c r="W119" s="344">
        <f>IF(OR(E119="",E119&lt;$U$2),"",ProjIncAtBit(F119,J119,C119,M119,AJ119,IF(AK119="",0,AK119)))</f>
        <v>31.60142951030285</v>
      </c>
      <c r="X119" s="455">
        <f>IF(OR(E119="",E119&lt;$U$2),"",ProjAzmAtBit(F119,G119,J119,C119,M119,AJ119,IF(AK119="",0,AK119)))</f>
        <v>39.99</v>
      </c>
      <c r="Y119" s="461"/>
      <c r="Z119" s="206"/>
      <c r="AA119" s="512" t="str">
        <f t="shared" si="36"/>
        <v/>
      </c>
      <c r="AB119" s="520" t="str">
        <f t="shared" si="37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35"/>
        <v>39.99</v>
      </c>
      <c r="AO119" s="330" t="str">
        <f>IF(OR(E119="",E119&lt;$U$2),"",ProjActiveTargetMdEx(D119,W119,V119,ProjTargets_MD,ProjTargets_INC,ProjTargets_AZM,ProjTargets_TVD,F119,H119))</f>
        <v/>
      </c>
      <c r="AP119" s="207">
        <f>IF(OR(E119="",E119&lt;$U$2),"",ProjBitN(E119,F119,G119,AL119,D119,W119,X119))</f>
        <v>49.169081177989248</v>
      </c>
      <c r="AQ119" s="207">
        <f>IF(OR(E119="",E119&lt;$U$2),"",ProjBitE(E119,F119,G119,AM119,D119,W119,X119))</f>
        <v>40.45694358530573</v>
      </c>
      <c r="AR119" s="207" t="str">
        <f>IF(OR(E119="",E119&lt;$U$2,AO119=""),"",ProjBurr(D119,W119,X119,Q119,C119,ProjTargets_MD,ProjTargets_INC,ProjTargets_AZM,ProjTargets_TVD,V119))</f>
        <v/>
      </c>
      <c r="AS119" s="207" t="str">
        <f>IF(OR(E119="",E119&lt;$U$2,AO119=""),"",ProjMetersToSlide(D119,W119,X119,Q119,C119,ProjTargets_MD,ProjTargets_INC,ProjTargets_AZM,ProjTargets_TVD,V119))</f>
        <v/>
      </c>
      <c r="AT119" s="207" t="str">
        <f>IF(OR(E119="",E119&lt;$U$2,AO119=""),"",ProjRequiredTf(D119,W119,X119,ProjTargets_MD,ProjTargets_INC,ProjTargets_AZM,ProjTargets_TVD,5,V119))</f>
        <v/>
      </c>
    </row>
    <row r="120" spans="2:46" s="209" customFormat="1" ht="15" customHeight="1" x14ac:dyDescent="0.3">
      <c r="B120" s="208">
        <f t="shared" si="22"/>
        <v>17</v>
      </c>
      <c r="C120" s="335">
        <f t="shared" si="29"/>
        <v>14.5</v>
      </c>
      <c r="D120" s="27">
        <v>2943.68</v>
      </c>
      <c r="E120" s="336">
        <f t="shared" si="30"/>
        <v>2926.68</v>
      </c>
      <c r="F120" s="9">
        <v>31.46</v>
      </c>
      <c r="G120" s="9">
        <v>41.65</v>
      </c>
      <c r="H120" s="337">
        <f t="shared" si="23"/>
        <v>2915.4878676173053</v>
      </c>
      <c r="I120" s="337">
        <f t="shared" si="34"/>
        <v>2143.2378676173053</v>
      </c>
      <c r="J120" s="338">
        <f t="shared" si="31"/>
        <v>4.5269138639640207</v>
      </c>
      <c r="K120" s="339">
        <f t="shared" si="32"/>
        <v>4.1793103448275852</v>
      </c>
      <c r="L120" s="339">
        <f t="shared" si="33"/>
        <v>3.4344827586206828</v>
      </c>
      <c r="M120" s="339">
        <f t="shared" si="24"/>
        <v>14.500000000000455</v>
      </c>
      <c r="N120" s="340">
        <f t="shared" si="25"/>
        <v>22.59943306558991</v>
      </c>
      <c r="O120" s="341" t="str">
        <f t="shared" si="26"/>
        <v>R</v>
      </c>
      <c r="P120" s="342">
        <f t="shared" si="27"/>
        <v>0.13931034482758181</v>
      </c>
      <c r="Q120" s="343">
        <f t="shared" si="28"/>
        <v>4.5269138639638786</v>
      </c>
      <c r="R120" s="10">
        <f t="shared" si="20"/>
        <v>2943.68</v>
      </c>
      <c r="S120" s="337">
        <f t="shared" si="21"/>
        <v>2957.95</v>
      </c>
      <c r="T120" s="9">
        <v>14.27</v>
      </c>
      <c r="U120" s="8" t="s">
        <v>749</v>
      </c>
      <c r="V120" s="202">
        <f>IF(OR(E120="",E120&lt;$U$2),"",ProjTvdAtBit(E120,F120,G120,H120,D120,W120,X120))</f>
        <v>2929.7855201427178</v>
      </c>
      <c r="W120" s="344">
        <f>IF(OR(E120="",E120&lt;$U$2),"",ProjIncAtBit(F120,J120,C120,M120,AJ120,IF(AK120="",0,AK120)))</f>
        <v>34.025251189579535</v>
      </c>
      <c r="X120" s="455">
        <f>IF(OR(E120="",E120&lt;$U$2),"",ProjAzmAtBit(F120,G120,J120,C120,M120,AJ120,IF(AK120="",0,AK120)))</f>
        <v>41.65</v>
      </c>
      <c r="Y120" s="461"/>
      <c r="Z120" s="206"/>
      <c r="AA120" s="512" t="str">
        <f t="shared" si="36"/>
        <v/>
      </c>
      <c r="AB120" s="520" t="str">
        <f t="shared" si="37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35"/>
        <v>41.65</v>
      </c>
      <c r="AO120" s="330" t="str">
        <f>IF(OR(E120="",E120&lt;$U$2),"",ProjActiveTargetMdEx(D120,W120,V120,ProjTargets_MD,ProjTargets_INC,ProjTargets_AZM,ProjTargets_TVD,F120,H120))</f>
        <v/>
      </c>
      <c r="AP120" s="207">
        <f>IF(OR(E120="",E120&lt;$U$2),"",ProjBitN(E120,F120,G120,AL120,D120,W120,X120))</f>
        <v>54.982963468695147</v>
      </c>
      <c r="AQ120" s="207">
        <f>IF(OR(E120="",E120&lt;$U$2),"",ProjBitE(E120,F120,G120,AM120,D120,W120,X120))</f>
        <v>45.824348019998084</v>
      </c>
      <c r="AR120" s="207" t="str">
        <f>IF(OR(E120="",E120&lt;$U$2,AO120=""),"",ProjBurr(D120,W120,X120,Q120,C120,ProjTargets_MD,ProjTargets_INC,ProjTargets_AZM,ProjTargets_TVD,V120))</f>
        <v/>
      </c>
      <c r="AS120" s="207" t="str">
        <f>IF(OR(E120="",E120&lt;$U$2,AO120=""),"",ProjMetersToSlide(D120,W120,X120,Q120,C120,ProjTargets_MD,ProjTargets_INC,ProjTargets_AZM,ProjTargets_TVD,V120))</f>
        <v/>
      </c>
      <c r="AT120" s="207" t="str">
        <f>IF(OR(E120="",E120&lt;$U$2,AO120=""),"",ProjRequiredTf(D120,W120,X120,ProjTargets_MD,ProjTargets_INC,ProjTargets_AZM,ProjTargets_TVD,5,V120))</f>
        <v/>
      </c>
    </row>
    <row r="121" spans="2:46" s="209" customFormat="1" ht="15" customHeight="1" x14ac:dyDescent="0.3">
      <c r="B121" s="208">
        <f t="shared" si="22"/>
        <v>17</v>
      </c>
      <c r="C121" s="335">
        <f t="shared" si="29"/>
        <v>14.269999999999982</v>
      </c>
      <c r="D121" s="27">
        <v>2957.95</v>
      </c>
      <c r="E121" s="336">
        <f t="shared" si="30"/>
        <v>2940.95</v>
      </c>
      <c r="F121" s="9">
        <v>33.619999999999997</v>
      </c>
      <c r="G121" s="9">
        <v>43.05</v>
      </c>
      <c r="H121" s="337">
        <f t="shared" si="23"/>
        <v>2927.5177078555439</v>
      </c>
      <c r="I121" s="337">
        <f t="shared" si="34"/>
        <v>2155.2677078555439</v>
      </c>
      <c r="J121" s="338">
        <f t="shared" si="31"/>
        <v>4.8087808664891725</v>
      </c>
      <c r="K121" s="339">
        <f t="shared" si="32"/>
        <v>4.5409950946040638</v>
      </c>
      <c r="L121" s="339">
        <f t="shared" si="33"/>
        <v>2.9432375613174502</v>
      </c>
      <c r="M121" s="339">
        <f t="shared" si="24"/>
        <v>14.269999999999982</v>
      </c>
      <c r="N121" s="340">
        <f t="shared" si="25"/>
        <v>19.211008165948066</v>
      </c>
      <c r="O121" s="341" t="str">
        <f t="shared" si="26"/>
        <v>R</v>
      </c>
      <c r="P121" s="342">
        <f t="shared" si="27"/>
        <v>0.15136650315346878</v>
      </c>
      <c r="Q121" s="343">
        <f t="shared" si="28"/>
        <v>4.8087808664891725</v>
      </c>
      <c r="R121" s="10">
        <f t="shared" si="20"/>
        <v>2957.95</v>
      </c>
      <c r="S121" s="337">
        <f t="shared" si="21"/>
        <v>2972.45</v>
      </c>
      <c r="T121" s="9">
        <v>14.5</v>
      </c>
      <c r="U121" s="8" t="s">
        <v>749</v>
      </c>
      <c r="V121" s="202">
        <f>IF(OR(E121="",E121&lt;$U$2),"",ProjTvdAtBit(E121,F121,G121,H121,D121,W121,X121))</f>
        <v>2941.444959535198</v>
      </c>
      <c r="W121" s="344">
        <f>IF(OR(E121="",E121&lt;$U$2),"",ProjIncAtBit(F121,J121,C121,M121,AJ121,IF(AK121="",0,AK121)))</f>
        <v>36.344975824343862</v>
      </c>
      <c r="X121" s="455">
        <f>IF(OR(E121="",E121&lt;$U$2),"",ProjAzmAtBit(F121,G121,J121,C121,M121,AJ121,IF(AK121="",0,AK121)))</f>
        <v>43.05</v>
      </c>
      <c r="Y121" s="461"/>
      <c r="Z121" s="206"/>
      <c r="AA121" s="512" t="str">
        <f t="shared" si="36"/>
        <v/>
      </c>
      <c r="AB121" s="520" t="str">
        <f t="shared" si="37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35"/>
        <v>43.05</v>
      </c>
      <c r="AO121" s="330" t="str">
        <f>IF(OR(E121="",E121&lt;$U$2),"",ProjActiveTargetMdEx(D121,W121,V121,ProjTargets_MD,ProjTargets_INC,ProjTargets_AZM,ProjTargets_TVD,F121,H121))</f>
        <v/>
      </c>
      <c r="AP121" s="207">
        <f>IF(OR(E121="",E121&lt;$U$2),"",ProjBitN(E121,F121,G121,AL121,D121,W121,X121))</f>
        <v>60.904871073679523</v>
      </c>
      <c r="AQ121" s="207">
        <f>IF(OR(E121="",E121&lt;$U$2),"",ProjBitE(E121,F121,G121,AM121,D121,W121,X121))</f>
        <v>51.539159241898297</v>
      </c>
      <c r="AR121" s="207" t="str">
        <f>IF(OR(E121="",E121&lt;$U$2,AO121=""),"",ProjBurr(D121,W121,X121,Q121,C121,ProjTargets_MD,ProjTargets_INC,ProjTargets_AZM,ProjTargets_TVD,V121))</f>
        <v/>
      </c>
      <c r="AS121" s="207" t="str">
        <f>IF(OR(E121="",E121&lt;$U$2,AO121=""),"",ProjMetersToSlide(D121,W121,X121,Q121,C121,ProjTargets_MD,ProjTargets_INC,ProjTargets_AZM,ProjTargets_TVD,V121))</f>
        <v/>
      </c>
      <c r="AT121" s="207" t="str">
        <f>IF(OR(E121="",E121&lt;$U$2,AO121=""),"",ProjRequiredTf(D121,W121,X121,ProjTargets_MD,ProjTargets_INC,ProjTargets_AZM,ProjTargets_TVD,5,V121))</f>
        <v/>
      </c>
    </row>
    <row r="122" spans="2:46" s="209" customFormat="1" ht="15" customHeight="1" x14ac:dyDescent="0.3">
      <c r="B122" s="208">
        <f t="shared" si="22"/>
        <v>17</v>
      </c>
      <c r="C122" s="335">
        <f t="shared" si="29"/>
        <v>14.5</v>
      </c>
      <c r="D122" s="27">
        <v>2972.45</v>
      </c>
      <c r="E122" s="336">
        <f t="shared" si="30"/>
        <v>2955.45</v>
      </c>
      <c r="F122" s="9">
        <v>37.270000000000003</v>
      </c>
      <c r="G122" s="9">
        <v>44.01</v>
      </c>
      <c r="H122" s="337">
        <f t="shared" si="23"/>
        <v>2939.3304602365524</v>
      </c>
      <c r="I122" s="337">
        <f t="shared" si="34"/>
        <v>2167.0804602365524</v>
      </c>
      <c r="J122" s="338">
        <f t="shared" si="31"/>
        <v>7.6388581763450283</v>
      </c>
      <c r="K122" s="339">
        <f t="shared" si="32"/>
        <v>7.5517241379310462</v>
      </c>
      <c r="L122" s="339">
        <f t="shared" si="33"/>
        <v>1.9862068965517259</v>
      </c>
      <c r="M122" s="339">
        <f t="shared" si="24"/>
        <v>14.5</v>
      </c>
      <c r="N122" s="340">
        <f t="shared" si="25"/>
        <v>8.6622560266295743</v>
      </c>
      <c r="O122" s="341" t="str">
        <f t="shared" si="26"/>
        <v>R</v>
      </c>
      <c r="P122" s="342">
        <f t="shared" si="27"/>
        <v>0.25172413793103487</v>
      </c>
      <c r="Q122" s="343">
        <f t="shared" si="28"/>
        <v>7.6388581763450283</v>
      </c>
      <c r="R122" s="10">
        <f t="shared" si="20"/>
        <v>2972.45</v>
      </c>
      <c r="S122" s="337">
        <f t="shared" si="21"/>
        <v>2983.45</v>
      </c>
      <c r="T122" s="9">
        <v>11</v>
      </c>
      <c r="U122" s="8" t="s">
        <v>749</v>
      </c>
      <c r="V122" s="202">
        <f>IF(OR(E122="",E122&lt;$U$2),"",ProjTvdAtBit(E122,F122,G122,H122,D122,W122,X122))</f>
        <v>2952.4573384315399</v>
      </c>
      <c r="W122" s="344">
        <f>IF(OR(E122="",E122&lt;$U$2),"",ProjIncAtBit(F122,J122,C122,M122,AJ122,IF(AK122="",0,AK122)))</f>
        <v>41.59868629992885</v>
      </c>
      <c r="X122" s="455">
        <f>IF(OR(E122="",E122&lt;$U$2),"",ProjAzmAtBit(F122,G122,J122,C122,M122,AJ122,IF(AK122="",0,AK122)))</f>
        <v>44.01</v>
      </c>
      <c r="Y122" s="461"/>
      <c r="Z122" s="206"/>
      <c r="AA122" s="512" t="str">
        <f t="shared" si="36"/>
        <v/>
      </c>
      <c r="AB122" s="520" t="str">
        <f t="shared" si="37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35"/>
        <v>44.01</v>
      </c>
      <c r="AO122" s="330" t="str">
        <f>IF(OR(E122="",E122&lt;$U$2),"",ProjActiveTargetMdEx(D122,W122,V122,ProjTargets_MD,ProjTargets_INC,ProjTargets_AZM,ProjTargets_TVD,F122,H122))</f>
        <v/>
      </c>
      <c r="AP122" s="207">
        <f>IF(OR(E122="",E122&lt;$U$2),"",ProjBitN(E122,F122,G122,AL122,D122,W122,X122))</f>
        <v>67.640829580437313</v>
      </c>
      <c r="AQ122" s="207">
        <f>IF(OR(E122="",E122&lt;$U$2),"",ProjBitE(E122,F122,G122,AM122,D122,W122,X122))</f>
        <v>58.179753821925061</v>
      </c>
      <c r="AR122" s="207" t="str">
        <f>IF(OR(E122="",E122&lt;$U$2,AO122=""),"",ProjBurr(D122,W122,X122,Q122,C122,ProjTargets_MD,ProjTargets_INC,ProjTargets_AZM,ProjTargets_TVD,V122))</f>
        <v/>
      </c>
      <c r="AS122" s="207" t="str">
        <f>IF(OR(E122="",E122&lt;$U$2,AO122=""),"",ProjMetersToSlide(D122,W122,X122,Q122,C122,ProjTargets_MD,ProjTargets_INC,ProjTargets_AZM,ProjTargets_TVD,V122))</f>
        <v/>
      </c>
      <c r="AT122" s="207" t="str">
        <f>IF(OR(E122="",E122&lt;$U$2,AO122=""),"",ProjRequiredTf(D122,W122,X122,ProjTargets_MD,ProjTargets_INC,ProjTargets_AZM,ProjTargets_TVD,5,V122))</f>
        <v/>
      </c>
    </row>
    <row r="123" spans="2:46" s="209" customFormat="1" ht="15" customHeight="1" x14ac:dyDescent="0.3">
      <c r="B123" s="208">
        <f t="shared" si="22"/>
        <v>17</v>
      </c>
      <c r="C123" s="335">
        <f t="shared" si="29"/>
        <v>14.300000000000182</v>
      </c>
      <c r="D123" s="27">
        <v>2986.75</v>
      </c>
      <c r="E123" s="336">
        <f t="shared" si="30"/>
        <v>2969.75</v>
      </c>
      <c r="F123" s="9">
        <v>39.9</v>
      </c>
      <c r="G123" s="9">
        <v>43.98</v>
      </c>
      <c r="H123" s="337">
        <f t="shared" si="23"/>
        <v>2950.5085382466682</v>
      </c>
      <c r="I123" s="337">
        <f t="shared" si="34"/>
        <v>2178.2585382466682</v>
      </c>
      <c r="J123" s="338">
        <f t="shared" si="31"/>
        <v>5.5176219991772113</v>
      </c>
      <c r="K123" s="339">
        <f t="shared" si="32"/>
        <v>5.5174825174824376</v>
      </c>
      <c r="L123" s="339">
        <f t="shared" si="33"/>
        <v>-6.2937062937064525E-2</v>
      </c>
      <c r="M123" s="339">
        <f t="shared" si="24"/>
        <v>14.300000000000182</v>
      </c>
      <c r="N123" s="340">
        <f t="shared" si="25"/>
        <v>0.40740014635126354</v>
      </c>
      <c r="O123" s="341" t="str">
        <f t="shared" si="26"/>
        <v>L</v>
      </c>
      <c r="P123" s="342">
        <f t="shared" si="27"/>
        <v>0.18391608391608125</v>
      </c>
      <c r="Q123" s="343">
        <f t="shared" si="28"/>
        <v>5.5176219991772113</v>
      </c>
      <c r="R123" s="10">
        <f t="shared" si="20"/>
        <v>2986.75</v>
      </c>
      <c r="S123" s="337">
        <f t="shared" si="21"/>
        <v>2986.75</v>
      </c>
      <c r="T123" s="9">
        <v>0</v>
      </c>
      <c r="U123" s="8" t="s">
        <v>749</v>
      </c>
      <c r="V123" s="202">
        <f>IF(OR(E123="",E123&lt;$U$2),"",ProjTvdAtBit(E123,F123,G123,H123,D123,W123,X123))</f>
        <v>2963.3064026300931</v>
      </c>
      <c r="W123" s="344">
        <f>IF(OR(E123="",E123&lt;$U$2),"",ProjIncAtBit(F123,J123,C123,M123,AJ123,IF(AK123="",0,AK123)))</f>
        <v>42.419714046290892</v>
      </c>
      <c r="X123" s="455">
        <f>IF(OR(E123="",E123&lt;$U$2),"",ProjAzmAtBit(F123,G123,J123,C123,M123,AJ123,IF(AK123="",0,AK123)))</f>
        <v>43.98</v>
      </c>
      <c r="Y123" s="461"/>
      <c r="Z123" s="206"/>
      <c r="AA123" s="512" t="str">
        <f t="shared" si="36"/>
        <v/>
      </c>
      <c r="AB123" s="520" t="str">
        <f t="shared" si="37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35"/>
        <v>43.98</v>
      </c>
      <c r="AO123" s="330" t="str">
        <f>IF(OR(E123="",E123&lt;$U$2),"",ProjActiveTargetMdEx(D123,W123,V123,ProjTargets_MD,ProjTargets_INC,ProjTargets_AZM,ProjTargets_TVD,F123,H123))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74.342420321713917</v>
      </c>
      <c r="AQ123" s="207">
        <f>IF(OR(E123="",E123&lt;$U$2),"",ProjBitE(E123,F123,G123,AM123,D123,W123,X123))</f>
        <v>64.642181178507101</v>
      </c>
      <c r="AR123" s="207" t="str">
        <f>IF(OR(E123="",E123&lt;$U$2,AO123=""),"",ProjBurr(D123,W123,X123,Q123,C123,ProjTargets_MD,ProjTargets_INC,ProjTargets_AZM,ProjTargets_TVD,V123))</f>
        <v/>
      </c>
      <c r="AS123" s="207" t="str">
        <f>IF(OR(E123="",E123&lt;$U$2,AO123=""),"",ProjMetersToSlide(D123,W123,X123,Q123,C123,ProjTargets_MD,ProjTargets_INC,ProjTargets_AZM,ProjTargets_TVD,V123))</f>
        <v/>
      </c>
      <c r="AT123" s="207" t="str">
        <f>IF(OR(E123="",E123&lt;$U$2,AO123=""),"",ProjRequiredTf(D123,W123,X123,ProjTargets_MD,ProjTargets_INC,ProjTargets_AZM,ProjTargets_TVD,5,V123))</f>
        <v/>
      </c>
    </row>
    <row r="124" spans="2:46" s="209" customFormat="1" x14ac:dyDescent="0.3">
      <c r="B124" s="208">
        <f t="shared" si="22"/>
        <v>17</v>
      </c>
      <c r="C124" s="335">
        <f t="shared" si="29"/>
        <v>5.4499999999998181</v>
      </c>
      <c r="D124" s="27">
        <v>2992.2</v>
      </c>
      <c r="E124" s="336">
        <f t="shared" si="30"/>
        <v>2975.2</v>
      </c>
      <c r="F124" s="9">
        <v>41.26</v>
      </c>
      <c r="G124" s="9">
        <v>43.42</v>
      </c>
      <c r="H124" s="337">
        <f t="shared" si="23"/>
        <v>2954.6478046581678</v>
      </c>
      <c r="I124" s="337">
        <f t="shared" si="34"/>
        <v>2182.3978046581678</v>
      </c>
      <c r="J124" s="338">
        <f t="shared" si="31"/>
        <v>7.7500820778730475</v>
      </c>
      <c r="K124" s="339">
        <f t="shared" si="32"/>
        <v>7.4862385321103382</v>
      </c>
      <c r="L124" s="339">
        <f t="shared" si="33"/>
        <v>-3.0825688073395261</v>
      </c>
      <c r="M124" s="339">
        <f t="shared" si="24"/>
        <v>5.4499999999998181</v>
      </c>
      <c r="N124" s="340">
        <f t="shared" si="25"/>
        <v>14.993311773213678</v>
      </c>
      <c r="O124" s="341" t="str">
        <f t="shared" si="26"/>
        <v>L</v>
      </c>
      <c r="P124" s="342">
        <f t="shared" si="27"/>
        <v>0.24954128440367795</v>
      </c>
      <c r="Q124" s="343">
        <f t="shared" si="28"/>
        <v>7.7500820778730475</v>
      </c>
      <c r="R124" s="10">
        <f t="shared" si="20"/>
        <v>2992.2</v>
      </c>
      <c r="S124" s="337">
        <f t="shared" si="21"/>
        <v>2992.2</v>
      </c>
      <c r="T124" s="9">
        <v>0</v>
      </c>
      <c r="U124" s="8" t="s">
        <v>749</v>
      </c>
      <c r="V124" s="202">
        <f>IF(OR(E124="",E124&lt;$U$2),"",ProjTvdAtBit(E124,F124,G124,H124,D124,W124,X124))</f>
        <v>2967.2156881809301</v>
      </c>
      <c r="W124" s="344">
        <f>IF(OR(E124="",E124&lt;$U$2),"",ProjIncAtBit(F124,J124,C124,M124,AJ124,IF(AK124="",0,AK124)))</f>
        <v>43.391272571415087</v>
      </c>
      <c r="X124" s="455">
        <f>IF(OR(E124="",E124&lt;$U$2),"",ProjAzmAtBit(F124,G124,J124,C124,M124,AJ124,IF(AK124="",0,AK124)))</f>
        <v>43.42</v>
      </c>
      <c r="Y124" s="461"/>
      <c r="Z124" s="206"/>
      <c r="AA124" s="512" t="str">
        <f t="shared" si="36"/>
        <v/>
      </c>
      <c r="AB124" s="520" t="str">
        <f t="shared" si="37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35"/>
        <v>43.42</v>
      </c>
      <c r="AO124" s="330" t="str">
        <f>IF(OR(E124="",E124&lt;$U$2),"",ProjActiveTargetMdEx(D124,W124,V124,ProjTargets_MD,ProjTargets_INC,ProjTargets_AZM,ProjTargets_TVD,F124,H124))</f>
        <v/>
      </c>
      <c r="AP124" s="207">
        <f>IF(OR(E124="",E124&lt;$U$2),"",ProjBitN(E124,F124,G124,AL124,D124,W124,X124))</f>
        <v>77.168796722762849</v>
      </c>
      <c r="AQ124" s="207">
        <f>IF(OR(E124="",E124&lt;$U$2),"",ProjBitE(E124,F124,G124,AM124,D124,W124,X124))</f>
        <v>67.189798128258403</v>
      </c>
      <c r="AR124" s="207" t="str">
        <f>IF(OR(E124="",E124&lt;$U$2,AO124=""),"",ProjBurr(D124,W124,X124,Q124,C124,ProjTargets_MD,ProjTargets_INC,ProjTargets_AZM,ProjTargets_TVD,V124))</f>
        <v/>
      </c>
      <c r="AS124" s="207" t="str">
        <f>IF(OR(E124="",E124&lt;$U$2,AO124=""),"",ProjMetersToSlide(D124,W124,X124,Q124,C124,ProjTargets_MD,ProjTargets_INC,ProjTargets_AZM,ProjTargets_TVD,V124))</f>
        <v/>
      </c>
      <c r="AT124" s="207" t="str">
        <f>IF(OR(E124="",E124&lt;$U$2,AO124=""),"",ProjRequiredTf(D124,W124,X124,ProjTargets_MD,ProjTargets_INC,ProjTargets_AZM,ProjTargets_TVD,5,V124))</f>
        <v/>
      </c>
    </row>
    <row r="125" spans="2:46" s="209" customFormat="1" ht="15" customHeight="1" x14ac:dyDescent="0.3">
      <c r="B125" s="208">
        <f t="shared" si="22"/>
        <v>17</v>
      </c>
      <c r="C125" s="335">
        <f t="shared" si="29"/>
        <v>14.5</v>
      </c>
      <c r="D125" s="27">
        <v>3006.7</v>
      </c>
      <c r="E125" s="336">
        <f t="shared" si="30"/>
        <v>2989.7</v>
      </c>
      <c r="F125" s="9">
        <v>41.26</v>
      </c>
      <c r="G125" s="9">
        <v>41.97</v>
      </c>
      <c r="H125" s="337">
        <f t="shared" si="23"/>
        <v>2965.5478130760489</v>
      </c>
      <c r="I125" s="337">
        <f t="shared" si="34"/>
        <v>2193.2978130760489</v>
      </c>
      <c r="J125" s="338">
        <f t="shared" si="31"/>
        <v>1.9784012424240296</v>
      </c>
      <c r="K125" s="339">
        <f t="shared" si="32"/>
        <v>0</v>
      </c>
      <c r="L125" s="339">
        <f t="shared" si="33"/>
        <v>-3.0000000000000062</v>
      </c>
      <c r="M125" s="339">
        <f t="shared" si="24"/>
        <v>8.25</v>
      </c>
      <c r="N125" s="340">
        <f t="shared" si="25"/>
        <v>90</v>
      </c>
      <c r="O125" s="341" t="str">
        <f t="shared" si="26"/>
        <v>L</v>
      </c>
      <c r="P125" s="342">
        <f t="shared" si="27"/>
        <v>0</v>
      </c>
      <c r="Q125" s="343">
        <f t="shared" si="28"/>
        <v>3.4771900624422338</v>
      </c>
      <c r="R125" s="10">
        <v>3013</v>
      </c>
      <c r="S125" s="337">
        <f t="shared" si="21"/>
        <v>3021</v>
      </c>
      <c r="T125" s="9">
        <v>8</v>
      </c>
      <c r="U125" s="8" t="s">
        <v>749</v>
      </c>
      <c r="V125" s="202">
        <f>IF(OR(E125="",E125&lt;$U$2),"",ProjTvdAtBit(E125,F125,G125,H125,D125,W125,X125))</f>
        <v>2978.3271332901163</v>
      </c>
      <c r="W125" s="344">
        <f>IF(OR(E125="",E125&lt;$U$2),"",ProjIncAtBit(F125,J125,C125,M125,AJ125,IF(AK125="",0,AK125)))</f>
        <v>41.26</v>
      </c>
      <c r="X125" s="455">
        <f>IF(OR(E125="",E125&lt;$U$2),"",ProjAzmAtBit(F125,G125,J125,C125,M125,AJ125,IF(AK125="",0,AK125)))</f>
        <v>41.97</v>
      </c>
      <c r="Y125" s="461"/>
      <c r="Z125" s="206"/>
      <c r="AA125" s="512" t="str">
        <f t="shared" si="36"/>
        <v/>
      </c>
      <c r="AB125" s="520" t="str">
        <f t="shared" si="37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35"/>
        <v>41.97</v>
      </c>
      <c r="AO125" s="330" t="str">
        <f>IF(OR(E125="",E125&lt;$U$2),"",ProjActiveTargetMdEx(D125,W125,V125,ProjTargets_MD,ProjTargets_INC,ProjTargets_AZM,ProjTargets_TVD,F125,H125))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>IF(OR(E125="",E125&lt;$U$2,AO125=""),"",ProjBurr(D125,W125,X125,Q125,C125,ProjTargets_MD,ProjTargets_INC,ProjTargets_AZM,ProjTargets_TVD,V125))</f>
        <v/>
      </c>
      <c r="AS125" s="207" t="str">
        <f>IF(OR(E125="",E125&lt;$U$2,AO125=""),"",ProjMetersToSlide(D125,W125,X125,Q125,C125,ProjTargets_MD,ProjTargets_INC,ProjTargets_AZM,ProjTargets_TVD,V125))</f>
        <v/>
      </c>
      <c r="AT125" s="207" t="str">
        <f>IF(OR(E125="",E125&lt;$U$2,AO125=""),"",ProjRequiredTf(D125,W125,X125,ProjTargets_MD,ProjTargets_INC,ProjTargets_AZM,ProjTargets_TVD,5,V125))</f>
        <v/>
      </c>
    </row>
    <row r="126" spans="2:46" s="209" customFormat="1" ht="15" customHeight="1" x14ac:dyDescent="0.3">
      <c r="B126" s="208">
        <f t="shared" si="22"/>
        <v>17</v>
      </c>
      <c r="C126" s="335">
        <f t="shared" si="29"/>
        <v>14.300000000000182</v>
      </c>
      <c r="D126" s="27">
        <v>3021</v>
      </c>
      <c r="E126" s="336">
        <f t="shared" si="30"/>
        <v>3004</v>
      </c>
      <c r="F126" s="9">
        <v>39.619999999999997</v>
      </c>
      <c r="G126" s="9">
        <v>41.86</v>
      </c>
      <c r="H126" s="337">
        <f t="shared" si="23"/>
        <v>2976.431337855925</v>
      </c>
      <c r="I126" s="337">
        <f t="shared" si="34"/>
        <v>2204.181337855925</v>
      </c>
      <c r="J126" s="338">
        <f t="shared" si="31"/>
        <v>3.4438130238780591</v>
      </c>
      <c r="K126" s="339">
        <f t="shared" si="32"/>
        <v>-3.4405594405593978</v>
      </c>
      <c r="L126" s="339">
        <f t="shared" si="33"/>
        <v>-0.23076923076922665</v>
      </c>
      <c r="M126" s="339">
        <f t="shared" si="24"/>
        <v>0</v>
      </c>
      <c r="N126" s="340">
        <f t="shared" si="25"/>
        <v>177.50923351961083</v>
      </c>
      <c r="O126" s="341" t="str">
        <f t="shared" si="26"/>
        <v>L</v>
      </c>
      <c r="P126" s="342" t="e">
        <f t="shared" si="27"/>
        <v>#DIV/0!</v>
      </c>
      <c r="Q126" s="343" t="e">
        <f t="shared" si="28"/>
        <v>#DIV/0!</v>
      </c>
      <c r="R126" s="10">
        <f t="shared" si="20"/>
        <v>3021</v>
      </c>
      <c r="S126" s="337">
        <f t="shared" si="21"/>
        <v>3033.5</v>
      </c>
      <c r="T126" s="9">
        <v>12.5</v>
      </c>
      <c r="U126" s="8" t="s">
        <v>762</v>
      </c>
      <c r="V126" s="202">
        <f>IF(OR(E126="",E126&lt;$U$2),"",ProjTvdAtBit(E126,F126,G126,H126,D126,W126,X126))</f>
        <v>2989.5263081358407</v>
      </c>
      <c r="W126" s="344">
        <f>IF(OR(E126="",E126&lt;$U$2),"",ProjIncAtBit(F126,J126,C126,M126,AJ126,IF(AK126="",0,AK126)))</f>
        <v>39.619999999999997</v>
      </c>
      <c r="X126" s="455">
        <f>IF(OR(E126="",E126&lt;$U$2),"",ProjAzmAtBit(F126,G126,J126,C126,M126,AJ126,IF(AK126="",0,AK126)))</f>
        <v>41.400824930149589</v>
      </c>
      <c r="Y126" s="461"/>
      <c r="Z126" s="206"/>
      <c r="AA126" s="512" t="str">
        <f t="shared" si="36"/>
        <v/>
      </c>
      <c r="AB126" s="520" t="str">
        <f t="shared" si="37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>
        <f>IF(E126="","",ProjCumN(AL125,E125,F125,G125,E126,F126,G126,FALSE))</f>
        <v>82.784827790720996</v>
      </c>
      <c r="AM126" s="331">
        <f>IF(E126="","",ProjCumE(AM125,E125,F125,G125,E126,F126,G126,FALSE))</f>
        <v>72.002562868469113</v>
      </c>
      <c r="AN126" s="330">
        <f t="shared" si="35"/>
        <v>41.400824930149589</v>
      </c>
      <c r="AO126" s="330" t="str">
        <f>IF(OR(E126="",E126&lt;$U$2),"",ProjActiveTargetMdEx(D126,W126,V126,ProjTargets_MD,ProjTargets_INC,ProjTargets_AZM,ProjTargets_TVD,F126,H126))</f>
        <v/>
      </c>
      <c r="AP126" s="207">
        <f>IF(OR(E126="",E126&lt;$U$2),"",ProjBitN(E126,F126,G126,AL126,D126,W126,X126))</f>
        <v>90.887673025166748</v>
      </c>
      <c r="AQ126" s="207">
        <f>IF(OR(E126="",E126&lt;$U$2),"",ProjBitE(E126,F126,G126,AM126,D126,W126,X126))</f>
        <v>79.204300400246879</v>
      </c>
      <c r="AR126" s="207" t="str">
        <f>IF(OR(E126="",E126&lt;$U$2,AO126=""),"",ProjBurr(D126,W126,X126,Q126,C126,ProjTargets_MD,ProjTargets_INC,ProjTargets_AZM,ProjTargets_TVD,V126))</f>
        <v/>
      </c>
      <c r="AS126" s="207" t="str">
        <f>IF(OR(E126="",E126&lt;$U$2,AO126=""),"",ProjMetersToSlide(D126,W126,X126,Q126,C126,ProjTargets_MD,ProjTargets_INC,ProjTargets_AZM,ProjTargets_TVD,V126))</f>
        <v/>
      </c>
      <c r="AT126" s="207" t="str">
        <f>IF(OR(E126="",E126&lt;$U$2,AO126=""),"",ProjRequiredTf(D126,W126,X126,ProjTargets_MD,ProjTargets_INC,ProjTargets_AZM,ProjTargets_TVD,5,V126))</f>
        <v/>
      </c>
    </row>
    <row r="127" spans="2:46" s="209" customFormat="1" ht="15" customHeight="1" x14ac:dyDescent="0.3">
      <c r="B127" s="208">
        <f t="shared" si="22"/>
        <v>17</v>
      </c>
      <c r="C127" s="335">
        <f t="shared" si="29"/>
        <v>14.5</v>
      </c>
      <c r="D127" s="27">
        <v>3035.5</v>
      </c>
      <c r="E127" s="336">
        <f t="shared" si="30"/>
        <v>3018.5</v>
      </c>
      <c r="F127" s="9">
        <v>38.28</v>
      </c>
      <c r="G127" s="9">
        <v>37.840000000000003</v>
      </c>
      <c r="H127" s="337">
        <f t="shared" si="23"/>
        <v>2987.7079131971032</v>
      </c>
      <c r="I127" s="337">
        <f t="shared" si="34"/>
        <v>2215.4579131971032</v>
      </c>
      <c r="J127" s="338">
        <f t="shared" si="31"/>
        <v>5.91696209654177</v>
      </c>
      <c r="K127" s="339">
        <f t="shared" si="32"/>
        <v>-2.7724137931034405</v>
      </c>
      <c r="L127" s="339">
        <f t="shared" si="33"/>
        <v>-8.3172413793103352</v>
      </c>
      <c r="M127" s="339">
        <f t="shared" si="24"/>
        <v>5.5</v>
      </c>
      <c r="N127" s="340">
        <f t="shared" si="25"/>
        <v>117.94044739988513</v>
      </c>
      <c r="O127" s="341" t="str">
        <f t="shared" si="26"/>
        <v>L</v>
      </c>
      <c r="P127" s="342">
        <f t="shared" si="27"/>
        <v>-0.24363636363636296</v>
      </c>
      <c r="Q127" s="343">
        <f t="shared" si="28"/>
        <v>15.599263709064667</v>
      </c>
      <c r="R127" s="10">
        <f t="shared" si="20"/>
        <v>3035.5</v>
      </c>
      <c r="S127" s="337">
        <f t="shared" si="21"/>
        <v>3049.66</v>
      </c>
      <c r="T127" s="9">
        <v>14.16</v>
      </c>
      <c r="U127" s="8" t="s">
        <v>762</v>
      </c>
      <c r="V127" s="202">
        <f>IF(OR(E127="",E127&lt;$U$2),"",ProjTvdAtBit(E127,F127,G127,H127,D127,W127,X127))</f>
        <v>3000.4021352429386</v>
      </c>
      <c r="W127" s="344">
        <f>IF(OR(E127="",E127&lt;$U$2),"",ProjIncAtBit(F127,J127,C127,M127,AJ127,IF(AK127="",0,AK127)))</f>
        <v>45.034679326191338</v>
      </c>
      <c r="X127" s="455">
        <f>IF(OR(E127="",E127&lt;$U$2),"",ProjAzmAtBit(F127,G127,J127,C127,M127,AJ127,IF(AK127="",0,AK127)))</f>
        <v>36.360759475864562</v>
      </c>
      <c r="Y127" s="461"/>
      <c r="Z127" s="206"/>
      <c r="AA127" s="512" t="str">
        <f t="shared" si="36"/>
        <v/>
      </c>
      <c r="AB127" s="520" t="str">
        <f t="shared" si="37"/>
        <v/>
      </c>
      <c r="AC127" s="510"/>
      <c r="AD127" s="515"/>
      <c r="AE127" s="516"/>
      <c r="AJ127" s="452">
        <f>IF(OR(E127="",D127=""),0,ProjSlideMetersBetween(E127,D127,$R$13:$R$305,$S$13:$S$305))</f>
        <v>15</v>
      </c>
      <c r="AK127" s="452">
        <f>IF(U127="","",ProjParseTF(U127))</f>
        <v>-30</v>
      </c>
      <c r="AL127" s="219">
        <f>IF(E127="","",ProjCumN(AL126,E126,F126,G126,E127,F127,G127,FALSE))</f>
        <v>89.776578815732137</v>
      </c>
      <c r="AM127" s="331">
        <f>IF(E127="","",ProjCumE(AM126,E126,F126,G126,E127,F127,G127,FALSE))</f>
        <v>77.844240066376514</v>
      </c>
      <c r="AN127" s="330">
        <f t="shared" si="35"/>
        <v>36.360759475864562</v>
      </c>
      <c r="AO127" s="330" t="str">
        <f>IF(OR(E127="",E127&lt;$U$2),"",ProjActiveTargetMdEx(D127,W127,V127,ProjTargets_MD,ProjTargets_INC,ProjTargets_AZM,ProjTargets_TVD,F127,H127))</f>
        <v/>
      </c>
      <c r="AP127" s="207">
        <f>IF(OR(E127="",E127&lt;$U$2),"",ProjBitN(E127,F127,G127,AL127,D127,W127,X127))</f>
        <v>98.788887978283071</v>
      </c>
      <c r="AQ127" s="207">
        <f>IF(OR(E127="",E127&lt;$U$2),"",ProjBitE(E127,F127,G127,AM127,D127,W127,X127))</f>
        <v>84.648165414519269</v>
      </c>
      <c r="AR127" s="207" t="str">
        <f>IF(OR(E127="",E127&lt;$U$2,AO127=""),"",ProjBurr(D127,W127,X127,Q127,C127,ProjTargets_MD,ProjTargets_INC,ProjTargets_AZM,ProjTargets_TVD,V127))</f>
        <v/>
      </c>
      <c r="AS127" s="207" t="str">
        <f>IF(OR(E127="",E127&lt;$U$2,AO127=""),"",ProjMetersToSlide(D127,W127,X127,Q127,C127,ProjTargets_MD,ProjTargets_INC,ProjTargets_AZM,ProjTargets_TVD,V127))</f>
        <v/>
      </c>
      <c r="AT127" s="207" t="str">
        <f>IF(OR(E127="",E127&lt;$U$2,AO127=""),"",ProjRequiredTf(D127,W127,X127,ProjTargets_MD,ProjTargets_INC,ProjTargets_AZM,ProjTargets_TVD,5,V127))</f>
        <v/>
      </c>
    </row>
    <row r="128" spans="2:46" s="209" customFormat="1" ht="15" customHeight="1" x14ac:dyDescent="0.3">
      <c r="B128" s="208">
        <f t="shared" si="22"/>
        <v>17</v>
      </c>
      <c r="C128" s="335">
        <f t="shared" si="29"/>
        <v>14.159999999999854</v>
      </c>
      <c r="D128" s="27">
        <v>3049.66</v>
      </c>
      <c r="E128" s="336">
        <f t="shared" si="30"/>
        <v>3032.66</v>
      </c>
      <c r="F128" s="9">
        <v>40.01</v>
      </c>
      <c r="G128" s="9">
        <v>33.1</v>
      </c>
      <c r="H128" s="337">
        <f t="shared" si="23"/>
        <v>2998.689713036908</v>
      </c>
      <c r="I128" s="337">
        <f t="shared" si="34"/>
        <v>2226.439713036908</v>
      </c>
      <c r="J128" s="338">
        <f t="shared" si="31"/>
        <v>7.3207893879805601</v>
      </c>
      <c r="K128" s="339">
        <f t="shared" si="32"/>
        <v>3.6652542372881669</v>
      </c>
      <c r="L128" s="339">
        <f t="shared" si="33"/>
        <v>-10.042372881356041</v>
      </c>
      <c r="M128" s="339">
        <f t="shared" si="24"/>
        <v>14.159999999999854</v>
      </c>
      <c r="N128" s="340">
        <f t="shared" si="25"/>
        <v>59.956073589752016</v>
      </c>
      <c r="O128" s="341" t="str">
        <f t="shared" si="26"/>
        <v>L</v>
      </c>
      <c r="P128" s="342">
        <f t="shared" si="27"/>
        <v>0.12217514124293889</v>
      </c>
      <c r="Q128" s="343">
        <f t="shared" si="28"/>
        <v>7.3207893879805601</v>
      </c>
      <c r="R128" s="10">
        <f t="shared" si="20"/>
        <v>3049.66</v>
      </c>
      <c r="S128" s="337">
        <f t="shared" si="21"/>
        <v>3064.16</v>
      </c>
      <c r="T128" s="9">
        <v>14.5</v>
      </c>
      <c r="U128" s="8" t="s">
        <v>754</v>
      </c>
      <c r="V128" s="202">
        <f>IF(OR(E128="",E128&lt;$U$2),"",ProjTvdAtBit(E128,F128,G128,H128,D128,W128,X128))</f>
        <v>3011.3749923434575</v>
      </c>
      <c r="W128" s="344">
        <f>IF(OR(E128="",E128&lt;$U$2),"",ProjIncAtBit(F128,J128,C128,M128,AJ128,IF(AK128="",0,AK128)))</f>
        <v>43.449645883106555</v>
      </c>
      <c r="X128" s="455">
        <f>IF(OR(E128="",E128&lt;$U$2),"",ProjAzmAtBit(F128,G128,J128,C128,M128,AJ128,IF(AK128="",0,AK128)))</f>
        <v>31.848071282132931</v>
      </c>
      <c r="Y128" s="461"/>
      <c r="Z128" s="206"/>
      <c r="AA128" s="512" t="str">
        <f t="shared" si="36"/>
        <v/>
      </c>
      <c r="AB128" s="520" t="str">
        <f t="shared" si="37"/>
        <v/>
      </c>
      <c r="AC128" s="510"/>
      <c r="AD128" s="515"/>
      <c r="AE128" s="516"/>
      <c r="AJ128" s="452">
        <f>IF(OR(E128="",D128=""),0,ProjSlideMetersBetween(E128,D128,$R$13:$R$305,$S$13:$S$305))</f>
        <v>15</v>
      </c>
      <c r="AK128" s="452">
        <f>IF(U128="","",ProjParseTF(U128))</f>
        <v>-20</v>
      </c>
      <c r="AL128" s="219">
        <f>IF(E128="","",ProjCumN(AL127,E127,F127,G127,E128,F128,G128,FALSE))</f>
        <v>97.055800602284663</v>
      </c>
      <c r="AM128" s="331">
        <f>IF(E128="","",ProjCumE(AM127,E127,F127,G127,E128,F128,G128,FALSE))</f>
        <v>83.022289613534952</v>
      </c>
      <c r="AN128" s="330">
        <f t="shared" si="35"/>
        <v>31.848071282132931</v>
      </c>
      <c r="AO128" s="330" t="str">
        <f>IF(OR(E128="",E128&lt;$U$2),"",ProjActiveTargetMdEx(D128,W128,V128,ProjTargets_MD,ProjTargets_INC,ProjTargets_AZM,ProjTargets_TVD,F128,H128))</f>
        <v/>
      </c>
      <c r="AP128" s="207">
        <f>IF(OR(E128="",E128&lt;$U$2),"",ProjBitN(E128,F128,G128,AL128,D128,W128,X128))</f>
        <v>106.60236777190016</v>
      </c>
      <c r="AQ128" s="207">
        <f>IF(OR(E128="",E128&lt;$U$2),"",ProjBitE(E128,F128,G128,AM128,D128,W128,X128))</f>
        <v>89.093111073891635</v>
      </c>
      <c r="AR128" s="207" t="str">
        <f>IF(OR(E128="",E128&lt;$U$2,AO128=""),"",ProjBurr(D128,W128,X128,Q128,C128,ProjTargets_MD,ProjTargets_INC,ProjTargets_AZM,ProjTargets_TVD,V128))</f>
        <v/>
      </c>
      <c r="AS128" s="207" t="str">
        <f>IF(OR(E128="",E128&lt;$U$2,AO128=""),"",ProjMetersToSlide(D128,W128,X128,Q128,C128,ProjTargets_MD,ProjTargets_INC,ProjTargets_AZM,ProjTargets_TVD,V128))</f>
        <v/>
      </c>
      <c r="AT128" s="207" t="str">
        <f>IF(OR(E128="",E128&lt;$U$2,AO128=""),"",ProjRequiredTf(D128,W128,X128,ProjTargets_MD,ProjTargets_INC,ProjTargets_AZM,ProjTargets_TVD,5,V128))</f>
        <v/>
      </c>
    </row>
    <row r="129" spans="2:46" s="209" customFormat="1" ht="15" customHeight="1" x14ac:dyDescent="0.3">
      <c r="B129" s="208">
        <f t="shared" si="22"/>
        <v>17</v>
      </c>
      <c r="C129" s="335">
        <f t="shared" si="29"/>
        <v>14.5</v>
      </c>
      <c r="D129" s="27">
        <v>3064.16</v>
      </c>
      <c r="E129" s="336">
        <f t="shared" si="30"/>
        <v>3047.16</v>
      </c>
      <c r="F129" s="9">
        <v>42.62</v>
      </c>
      <c r="G129" s="9">
        <v>30.004999999999999</v>
      </c>
      <c r="H129" s="337">
        <f t="shared" si="23"/>
        <v>3009.5805371729562</v>
      </c>
      <c r="I129" s="337">
        <f t="shared" si="34"/>
        <v>2237.3305371729562</v>
      </c>
      <c r="J129" s="338">
        <f t="shared" si="31"/>
        <v>6.8567193143423291</v>
      </c>
      <c r="K129" s="339">
        <f t="shared" si="32"/>
        <v>5.3999999999999986</v>
      </c>
      <c r="L129" s="339">
        <f t="shared" si="33"/>
        <v>-6.4034482758620737</v>
      </c>
      <c r="M129" s="339">
        <f t="shared" si="24"/>
        <v>12.5</v>
      </c>
      <c r="N129" s="340">
        <f t="shared" si="25"/>
        <v>38.04298500609633</v>
      </c>
      <c r="O129" s="341" t="str">
        <f t="shared" si="26"/>
        <v>L</v>
      </c>
      <c r="P129" s="342">
        <f t="shared" si="27"/>
        <v>0.20879999999999996</v>
      </c>
      <c r="Q129" s="343">
        <f t="shared" si="28"/>
        <v>7.953794404637101</v>
      </c>
      <c r="R129" s="10">
        <f t="shared" si="20"/>
        <v>3064.16</v>
      </c>
      <c r="S129" s="337">
        <f t="shared" si="21"/>
        <v>3078.41</v>
      </c>
      <c r="T129" s="9">
        <v>14.25</v>
      </c>
      <c r="U129" s="8" t="s">
        <v>755</v>
      </c>
      <c r="V129" s="202">
        <f>IF(OR(E129="",E129&lt;$U$2),"",ProjTvdAtBit(E129,F129,G129,H129,D129,W129,X129))</f>
        <v>3021.632067435316</v>
      </c>
      <c r="W129" s="344">
        <f>IF(OR(E129="",E129&lt;$U$2),"",ProjIncAtBit(F129,J129,C129,M129,AJ129,IF(AK129="",0,AK129)))</f>
        <v>47.058676424145979</v>
      </c>
      <c r="X129" s="455">
        <f>IF(OR(E129="",E129&lt;$U$2),"",ProjAzmAtBit(F129,G129,J129,C129,M129,AJ129,IF(AK129="",0,AK129)))</f>
        <v>29.330294472231458</v>
      </c>
      <c r="Y129" s="461"/>
      <c r="Z129" s="206"/>
      <c r="AA129" s="512" t="str">
        <f t="shared" si="36"/>
        <v/>
      </c>
      <c r="AB129" s="520" t="str">
        <f t="shared" si="37"/>
        <v/>
      </c>
      <c r="AC129" s="510"/>
      <c r="AD129" s="515"/>
      <c r="AE129" s="516"/>
      <c r="AJ129" s="452">
        <f>IF(OR(E129="",D129=""),0,ProjSlideMetersBetween(E129,D129,$R$13:$R$305,$S$13:$S$305))</f>
        <v>17</v>
      </c>
      <c r="AK129" s="452">
        <f>IF(U129="","",ProjParseTF(U129))</f>
        <v>-10</v>
      </c>
      <c r="AL129" s="219">
        <f>IF(E129="","",ProjCumN(AL128,E128,F128,G128,E129,F129,G129,FALSE))</f>
        <v>105.21412179656713</v>
      </c>
      <c r="AM129" s="331">
        <f>IF(E129="","",ProjCumE(AM128,E128,F128,G128,E129,F129,G129,FALSE))</f>
        <v>88.024141129431996</v>
      </c>
      <c r="AN129" s="330">
        <f t="shared" si="35"/>
        <v>29.330294472231458</v>
      </c>
      <c r="AO129" s="330" t="str">
        <f>IF(OR(E129="",E129&lt;$U$2),"",ProjActiveTargetMdEx(D129,W129,V129,ProjTargets_MD,ProjTargets_INC,ProjTargets_AZM,ProjTargets_TVD,F129,H129))</f>
        <v/>
      </c>
      <c r="AP129" s="207">
        <f>IF(OR(E129="",E129&lt;$U$2),"",ProjBitN(E129,F129,G129,AL129,D129,W129,X129))</f>
        <v>115.62844845217008</v>
      </c>
      <c r="AQ129" s="207">
        <f>IF(OR(E129="",E129&lt;$U$2),"",ProjBitE(E129,F129,G129,AM129,D129,W129,X129))</f>
        <v>93.953412110939482</v>
      </c>
      <c r="AR129" s="207" t="str">
        <f>IF(OR(E129="",E129&lt;$U$2,AO129=""),"",ProjBurr(D129,W129,X129,Q129,C129,ProjTargets_MD,ProjTargets_INC,ProjTargets_AZM,ProjTargets_TVD,V129))</f>
        <v/>
      </c>
      <c r="AS129" s="207" t="str">
        <f>IF(OR(E129="",E129&lt;$U$2,AO129=""),"",ProjMetersToSlide(D129,W129,X129,Q129,C129,ProjTargets_MD,ProjTargets_INC,ProjTargets_AZM,ProjTargets_TVD,V129))</f>
        <v/>
      </c>
      <c r="AT129" s="207" t="str">
        <f>IF(OR(E129="",E129&lt;$U$2,AO129=""),"",ProjRequiredTf(D129,W129,X129,ProjTargets_MD,ProjTargets_INC,ProjTargets_AZM,ProjTargets_TVD,5,V129))</f>
        <v/>
      </c>
    </row>
    <row r="130" spans="2:46" s="209" customFormat="1" ht="15" customHeight="1" x14ac:dyDescent="0.3">
      <c r="B130" s="208">
        <f t="shared" si="22"/>
        <v>17</v>
      </c>
      <c r="C130" s="335">
        <f t="shared" si="29"/>
        <v>14.25</v>
      </c>
      <c r="D130" s="27">
        <v>3078.41</v>
      </c>
      <c r="E130" s="336">
        <f t="shared" si="30"/>
        <v>3061.41</v>
      </c>
      <c r="F130" s="9">
        <v>45.96</v>
      </c>
      <c r="G130" s="9">
        <v>29.84</v>
      </c>
      <c r="H130" s="337">
        <f t="shared" si="23"/>
        <v>3019.7808954974862</v>
      </c>
      <c r="I130" s="337">
        <f t="shared" si="34"/>
        <v>2247.5308954974862</v>
      </c>
      <c r="J130" s="338">
        <f t="shared" si="31"/>
        <v>7.0357565743486923</v>
      </c>
      <c r="K130" s="339">
        <f t="shared" si="32"/>
        <v>7.0315789473684287</v>
      </c>
      <c r="L130" s="339">
        <f t="shared" si="33"/>
        <v>-0.34736842105262977</v>
      </c>
      <c r="M130" s="339">
        <f t="shared" si="24"/>
        <v>14.25</v>
      </c>
      <c r="N130" s="340">
        <f t="shared" si="25"/>
        <v>1.9745518795786543</v>
      </c>
      <c r="O130" s="341" t="str">
        <f t="shared" si="26"/>
        <v>L</v>
      </c>
      <c r="P130" s="342">
        <f t="shared" si="27"/>
        <v>0.23438596491228095</v>
      </c>
      <c r="Q130" s="343">
        <f t="shared" si="28"/>
        <v>7.0357565743486923</v>
      </c>
      <c r="R130" s="10">
        <f t="shared" si="20"/>
        <v>3078.41</v>
      </c>
      <c r="S130" s="337">
        <f t="shared" si="21"/>
        <v>3092.91</v>
      </c>
      <c r="T130" s="9">
        <v>14.5</v>
      </c>
      <c r="U130" s="8" t="s">
        <v>763</v>
      </c>
      <c r="V130" s="202">
        <f>IF(OR(E130="",E130&lt;$U$2),"",ProjTvdAtBit(E130,F130,G130,H130,D130,W130,X130))</f>
        <v>3031.1793548191972</v>
      </c>
      <c r="W130" s="344">
        <f>IF(OR(E130="",E130&lt;$U$2),"",ProjIncAtBit(F130,J130,C130,M130,AJ130,IF(AK130="",0,AK130)))</f>
        <v>49.81107742349969</v>
      </c>
      <c r="X130" s="455">
        <f>IF(OR(E130="",E130&lt;$U$2),"",ProjAzmAtBit(F130,G130,J130,C130,M130,AJ130,IF(AK130="",0,AK130)))</f>
        <v>28.808106914383533</v>
      </c>
      <c r="Y130" s="461"/>
      <c r="Z130" s="206"/>
      <c r="AA130" s="512" t="str">
        <f t="shared" si="36"/>
        <v/>
      </c>
      <c r="AB130" s="520" t="str">
        <f t="shared" si="37"/>
        <v/>
      </c>
      <c r="AC130" s="510"/>
      <c r="AD130" s="515"/>
      <c r="AE130" s="516"/>
      <c r="AJ130" s="452">
        <f>IF(OR(E130="",D130=""),0,ProjSlideMetersBetween(E130,D130,$R$13:$R$305,$S$13:$S$305))</f>
        <v>17</v>
      </c>
      <c r="AK130" s="452">
        <f>IF(U130="","",ProjParseTF(U130))</f>
        <v>-15</v>
      </c>
      <c r="AL130" s="219">
        <f>IF(E130="","",ProjCumN(AL129,E129,F129,G129,E130,F130,G130,FALSE))</f>
        <v>113.83733516171218</v>
      </c>
      <c r="AM130" s="331">
        <f>IF(E130="","",ProjCumE(AM129,E129,F129,G129,E130,F130,G130,FALSE))</f>
        <v>92.986721781907093</v>
      </c>
      <c r="AN130" s="330">
        <f t="shared" si="35"/>
        <v>28.808106914383533</v>
      </c>
      <c r="AO130" s="330" t="str">
        <f>IF(OR(E130="",E130&lt;$U$2),"",ProjActiveTargetMdEx(D130,W130,V130,ProjTargets_MD,ProjTargets_INC,ProjTargets_AZM,ProjTargets_TVD,F130,H130))</f>
        <v/>
      </c>
      <c r="AP130" s="207">
        <f>IF(OR(E130="",E130&lt;$U$2),"",ProjBitN(E130,F130,G130,AL130,D130,W130,X130))</f>
        <v>124.83149616121686</v>
      </c>
      <c r="AQ130" s="207">
        <f>IF(OR(E130="",E130&lt;$U$2),"",ProjBitE(E130,F130,G130,AM130,D130,W130,X130))</f>
        <v>99.158469675375514</v>
      </c>
      <c r="AR130" s="207" t="str">
        <f>IF(OR(E130="",E130&lt;$U$2,AO130=""),"",ProjBurr(D130,W130,X130,Q130,C130,ProjTargets_MD,ProjTargets_INC,ProjTargets_AZM,ProjTargets_TVD,V130))</f>
        <v/>
      </c>
      <c r="AS130" s="207" t="str">
        <f>IF(OR(E130="",E130&lt;$U$2,AO130=""),"",ProjMetersToSlide(D130,W130,X130,Q130,C130,ProjTargets_MD,ProjTargets_INC,ProjTargets_AZM,ProjTargets_TVD,V130))</f>
        <v/>
      </c>
      <c r="AT130" s="207" t="str">
        <f>IF(OR(E130="",E130&lt;$U$2,AO130=""),"",ProjRequiredTf(D130,W130,X130,ProjTargets_MD,ProjTargets_INC,ProjTargets_AZM,ProjTargets_TVD,5,V130))</f>
        <v/>
      </c>
    </row>
    <row r="131" spans="2:46" s="209" customFormat="1" ht="15" customHeight="1" x14ac:dyDescent="0.3">
      <c r="B131" s="208">
        <f t="shared" si="22"/>
        <v>17</v>
      </c>
      <c r="C131" s="335">
        <f t="shared" si="29"/>
        <v>14.5</v>
      </c>
      <c r="D131" s="27">
        <v>3092.91</v>
      </c>
      <c r="E131" s="336">
        <f t="shared" si="30"/>
        <v>3075.91</v>
      </c>
      <c r="F131" s="9">
        <v>50.25</v>
      </c>
      <c r="G131" s="9">
        <v>30.25</v>
      </c>
      <c r="H131" s="337">
        <f t="shared" si="23"/>
        <v>3029.4635256901274</v>
      </c>
      <c r="I131" s="337">
        <f t="shared" si="34"/>
        <v>2257.2135256901274</v>
      </c>
      <c r="J131" s="338">
        <f t="shared" si="31"/>
        <v>8.8982580064427115</v>
      </c>
      <c r="K131" s="339">
        <f t="shared" si="32"/>
        <v>8.8758620689655157</v>
      </c>
      <c r="L131" s="339">
        <f t="shared" si="33"/>
        <v>0.84827586206896577</v>
      </c>
      <c r="M131" s="339">
        <f t="shared" si="24"/>
        <v>14.5</v>
      </c>
      <c r="N131" s="340">
        <f t="shared" si="25"/>
        <v>4.0659392715847771</v>
      </c>
      <c r="O131" s="341" t="str">
        <f t="shared" si="26"/>
        <v>R</v>
      </c>
      <c r="P131" s="342">
        <f t="shared" si="27"/>
        <v>0.2958620689655172</v>
      </c>
      <c r="Q131" s="343">
        <f t="shared" si="28"/>
        <v>8.8982580064427115</v>
      </c>
      <c r="R131" s="10">
        <f t="shared" si="20"/>
        <v>3092.91</v>
      </c>
      <c r="S131" s="337">
        <f t="shared" si="21"/>
        <v>3107.21</v>
      </c>
      <c r="T131" s="9">
        <v>14.3</v>
      </c>
      <c r="U131" s="8" t="s">
        <v>763</v>
      </c>
      <c r="V131" s="202">
        <f>IF(OR(E131="",E131&lt;$U$2),"",ProjTvdAtBit(E131,F131,G131,H131,D131,W131,X131))</f>
        <v>3039.7659846234656</v>
      </c>
      <c r="W131" s="344">
        <f>IF(OR(E131="",E131&lt;$U$2),"",ProjIncAtBit(F131,J131,C131,M131,AJ131,IF(AK131="",0,AK131)))</f>
        <v>55.120532423197012</v>
      </c>
      <c r="X131" s="455">
        <f>IF(OR(E131="",E131&lt;$U$2),"",ProjAzmAtBit(F131,G131,J131,C131,M131,AJ131,IF(AK131="",0,AK131)))</f>
        <v>28.944944770494761</v>
      </c>
      <c r="Y131" s="461"/>
      <c r="Z131" s="206"/>
      <c r="AA131" s="512" t="str">
        <f t="shared" si="36"/>
        <v/>
      </c>
      <c r="AB131" s="520" t="str">
        <f t="shared" si="37"/>
        <v/>
      </c>
      <c r="AC131" s="510"/>
      <c r="AD131" s="515"/>
      <c r="AE131" s="516"/>
      <c r="AJ131" s="452">
        <f>IF(OR(E131="",D131=""),0,ProjSlideMetersBetween(E131,D131,$R$13:$R$305,$S$13:$S$305))</f>
        <v>17</v>
      </c>
      <c r="AK131" s="452">
        <f>IF(U131="","",ProjParseTF(U131))</f>
        <v>-15</v>
      </c>
      <c r="AL131" s="219">
        <f>IF(E131="","",ProjCumN(AL130,E130,F130,G130,E131,F131,G131,FALSE))</f>
        <v>123.17755023292268</v>
      </c>
      <c r="AM131" s="331">
        <f>IF(E131="","",ProjCumE(AM130,E130,F130,G130,E131,F131,G131,FALSE))</f>
        <v>98.390581597165067</v>
      </c>
      <c r="AN131" s="330">
        <f t="shared" si="35"/>
        <v>28.944944770494761</v>
      </c>
      <c r="AO131" s="330" t="str">
        <f>IF(OR(E131="",E131&lt;$U$2),"",ProjActiveTargetMdEx(D131,W131,V131,ProjTargets_MD,ProjTargets_INC,ProjTargets_AZM,ProjTargets_TVD,F131,H131))</f>
        <v/>
      </c>
      <c r="AP131" s="207">
        <f>IF(OR(E131="",E131&lt;$U$2),"",ProjBitN(E131,F131,G131,AL131,D131,W131,X131))</f>
        <v>134.93224785110053</v>
      </c>
      <c r="AQ131" s="207">
        <f>IF(OR(E131="",E131&lt;$U$2),"",ProjBitE(E131,F131,G131,AM131,D131,W131,X131))</f>
        <v>105.06175461602355</v>
      </c>
      <c r="AR131" s="207" t="str">
        <f>IF(OR(E131="",E131&lt;$U$2,AO131=""),"",ProjBurr(D131,W131,X131,Q131,C131,ProjTargets_MD,ProjTargets_INC,ProjTargets_AZM,ProjTargets_TVD,V131))</f>
        <v/>
      </c>
      <c r="AS131" s="207" t="str">
        <f>IF(OR(E131="",E131&lt;$U$2,AO131=""),"",ProjMetersToSlide(D131,W131,X131,Q131,C131,ProjTargets_MD,ProjTargets_INC,ProjTargets_AZM,ProjTargets_TVD,V131))</f>
        <v/>
      </c>
      <c r="AT131" s="207" t="str">
        <f>IF(OR(E131="",E131&lt;$U$2,AO131=""),"",ProjRequiredTf(D131,W131,X131,ProjTargets_MD,ProjTargets_INC,ProjTargets_AZM,ProjTargets_TVD,5,V131))</f>
        <v/>
      </c>
    </row>
    <row r="132" spans="2:46" s="209" customFormat="1" ht="15" customHeight="1" x14ac:dyDescent="0.3">
      <c r="B132" s="208">
        <f t="shared" si="22"/>
        <v>17</v>
      </c>
      <c r="C132" s="335">
        <f t="shared" si="29"/>
        <v>14.300000000000182</v>
      </c>
      <c r="D132" s="27">
        <v>3107.21</v>
      </c>
      <c r="E132" s="336">
        <f t="shared" si="30"/>
        <v>3090.21</v>
      </c>
      <c r="F132" s="9">
        <v>54.14</v>
      </c>
      <c r="G132" s="9">
        <v>29.67</v>
      </c>
      <c r="H132" s="337">
        <f t="shared" si="23"/>
        <v>3038.2290825666605</v>
      </c>
      <c r="I132" s="337">
        <f t="shared" si="34"/>
        <v>2265.9790825666605</v>
      </c>
      <c r="J132" s="338">
        <f t="shared" si="31"/>
        <v>8.217210739739004</v>
      </c>
      <c r="K132" s="339">
        <f t="shared" si="32"/>
        <v>8.1608391608390587</v>
      </c>
      <c r="L132" s="339">
        <f t="shared" si="33"/>
        <v>-1.2167832167831978</v>
      </c>
      <c r="M132" s="339">
        <f t="shared" si="24"/>
        <v>14.300000000000182</v>
      </c>
      <c r="N132" s="340">
        <f t="shared" si="25"/>
        <v>6.7151251094407369</v>
      </c>
      <c r="O132" s="341" t="str">
        <f t="shared" si="26"/>
        <v>L</v>
      </c>
      <c r="P132" s="342">
        <f t="shared" si="27"/>
        <v>0.27202797202796863</v>
      </c>
      <c r="Q132" s="343">
        <f t="shared" si="28"/>
        <v>8.217210739739004</v>
      </c>
      <c r="R132" s="10">
        <f t="shared" si="20"/>
        <v>3107.21</v>
      </c>
      <c r="S132" s="337">
        <f t="shared" si="21"/>
        <v>3121.71</v>
      </c>
      <c r="T132" s="9">
        <v>14.5</v>
      </c>
      <c r="U132" s="8" t="s">
        <v>762</v>
      </c>
      <c r="V132" s="202">
        <f>IF(OR(E132="",E132&lt;$U$2),"",ProjTvdAtBit(E132,F132,G132,H132,D132,W132,X132))</f>
        <v>3047.6958268205781</v>
      </c>
      <c r="W132" s="344">
        <f>IF(OR(E132="",E132&lt;$U$2),"",ProjIncAtBit(F132,J132,C132,M132,AJ132,IF(AK132="",0,AK132)))</f>
        <v>58.172577507689773</v>
      </c>
      <c r="X132" s="455">
        <f>IF(OR(E132="",E132&lt;$U$2),"",ProjAzmAtBit(F132,G132,J132,C132,M132,AJ132,IF(AK132="",0,AK132)))</f>
        <v>27.341790290407285</v>
      </c>
      <c r="Y132" s="461"/>
      <c r="Z132" s="206"/>
      <c r="AA132" s="512" t="str">
        <f t="shared" si="36"/>
        <v/>
      </c>
      <c r="AB132" s="520" t="str">
        <f t="shared" si="37"/>
        <v/>
      </c>
      <c r="AC132" s="510"/>
      <c r="AD132" s="515"/>
      <c r="AE132" s="516"/>
      <c r="AJ132" s="452">
        <f>IF(OR(E132="",D132=""),0,ProjSlideMetersBetween(E132,D132,$R$13:$R$305,$S$13:$S$305))</f>
        <v>17</v>
      </c>
      <c r="AK132" s="452">
        <f>IF(U132="","",ProjParseTF(U132))</f>
        <v>-30</v>
      </c>
      <c r="AL132" s="219">
        <f>IF(E132="","",ProjCumN(AL131,E131,F131,G131,E132,F132,G132,FALSE))</f>
        <v>132.96503714920289</v>
      </c>
      <c r="AM132" s="331">
        <f>IF(E132="","",ProjCumE(AM131,E131,F131,G131,E132,F132,G132,FALSE))</f>
        <v>104.03054414337737</v>
      </c>
      <c r="AN132" s="330">
        <f t="shared" si="35"/>
        <v>27.341790290407285</v>
      </c>
      <c r="AO132" s="330" t="str">
        <f>IF(OR(E132="",E132&lt;$U$2),"",ProjActiveTargetMdEx(D132,W132,V132,ProjTargets_MD,ProjTargets_INC,ProjTargets_AZM,ProjTargets_TVD,F132,H132))</f>
        <v/>
      </c>
      <c r="AP132" s="207">
        <f>IF(OR(E132="",E132&lt;$U$2),"",ProjBitN(E132,F132,G132,AL132,D132,W132,X132))</f>
        <v>145.372104269522</v>
      </c>
      <c r="AQ132" s="207">
        <f>IF(OR(E132="",E132&lt;$U$2),"",ProjBitE(E132,F132,G132,AM132,D132,W132,X132))</f>
        <v>110.76097988546795</v>
      </c>
      <c r="AR132" s="207" t="str">
        <f>IF(OR(E132="",E132&lt;$U$2,AO132=""),"",ProjBurr(D132,W132,X132,Q132,C132,ProjTargets_MD,ProjTargets_INC,ProjTargets_AZM,ProjTargets_TVD,V132))</f>
        <v/>
      </c>
      <c r="AS132" s="207" t="str">
        <f>IF(OR(E132="",E132&lt;$U$2,AO132=""),"",ProjMetersToSlide(D132,W132,X132,Q132,C132,ProjTargets_MD,ProjTargets_INC,ProjTargets_AZM,ProjTargets_TVD,V132))</f>
        <v/>
      </c>
      <c r="AT132" s="207" t="str">
        <f>IF(OR(E132="",E132&lt;$U$2,AO132=""),"",ProjRequiredTf(D132,W132,X132,ProjTargets_MD,ProjTargets_INC,ProjTargets_AZM,ProjTargets_TVD,5,V132))</f>
        <v/>
      </c>
    </row>
    <row r="133" spans="2:46" s="209" customFormat="1" ht="15" customHeight="1" x14ac:dyDescent="0.3">
      <c r="B133" s="208">
        <f t="shared" si="22"/>
        <v>17</v>
      </c>
      <c r="C133" s="335">
        <f t="shared" si="29"/>
        <v>14.499999999999545</v>
      </c>
      <c r="D133" s="27">
        <v>3121.7099999999996</v>
      </c>
      <c r="E133" s="336">
        <f t="shared" si="30"/>
        <v>3104.71</v>
      </c>
      <c r="F133" s="9">
        <v>58.04</v>
      </c>
      <c r="G133" s="9">
        <v>28.78</v>
      </c>
      <c r="H133" s="337">
        <f t="shared" si="23"/>
        <v>3046.3184870585237</v>
      </c>
      <c r="I133" s="337">
        <f t="shared" si="34"/>
        <v>2274.0684870585237</v>
      </c>
      <c r="J133" s="338">
        <f t="shared" si="31"/>
        <v>8.2122727906092656</v>
      </c>
      <c r="K133" s="339">
        <f t="shared" si="32"/>
        <v>8.0689655172413772</v>
      </c>
      <c r="L133" s="339">
        <f t="shared" si="33"/>
        <v>-1.8413793103448288</v>
      </c>
      <c r="M133" s="339">
        <f t="shared" si="24"/>
        <v>14.5</v>
      </c>
      <c r="N133" s="340">
        <f t="shared" si="25"/>
        <v>10.71947815871275</v>
      </c>
      <c r="O133" s="341" t="str">
        <f t="shared" si="26"/>
        <v>L</v>
      </c>
      <c r="P133" s="342">
        <f t="shared" si="27"/>
        <v>0.26896551724137924</v>
      </c>
      <c r="Q133" s="343">
        <f t="shared" si="28"/>
        <v>8.2122727906090081</v>
      </c>
      <c r="R133" s="10">
        <f t="shared" si="20"/>
        <v>3121.7099999999996</v>
      </c>
      <c r="S133" s="337">
        <f t="shared" si="21"/>
        <v>3135.97</v>
      </c>
      <c r="T133" s="9">
        <v>14.26</v>
      </c>
      <c r="U133" s="8" t="s">
        <v>764</v>
      </c>
      <c r="V133" s="202">
        <f>IF(OR(E133="",E133&lt;$U$2),"",ProjTvdAtBit(E133,F133,G133,H133,D133,W133,X133))</f>
        <v>3055.0243979589131</v>
      </c>
      <c r="W133" s="344">
        <f>IF(OR(E133="",E133&lt;$U$2),"",ProjIncAtBit(F133,J133,C133,M133,AJ133,IF(AK133="",0,AK133)))</f>
        <v>60.366810624005829</v>
      </c>
      <c r="X133" s="455">
        <f>IF(OR(E133="",E133&lt;$U$2),"",ProjAzmAtBit(F133,G133,J133,C133,M133,AJ133,IF(AK133="",0,AK133)))</f>
        <v>24.749845779630746</v>
      </c>
      <c r="Y133" s="461"/>
      <c r="Z133" s="206"/>
      <c r="AA133" s="512" t="str">
        <f t="shared" si="36"/>
        <v/>
      </c>
      <c r="AB133" s="520" t="str">
        <f t="shared" si="37"/>
        <v/>
      </c>
      <c r="AC133" s="510"/>
      <c r="AD133" s="515"/>
      <c r="AE133" s="516"/>
      <c r="AJ133" s="452">
        <f>IF(OR(E133="",D133=""),0,ProjSlideMetersBetween(E133,D133,$R$13:$R$305,$S$13:$S$305))</f>
        <v>16.999999999999545</v>
      </c>
      <c r="AK133" s="452">
        <f>IF(U133="","",ProjParseTF(U133))</f>
        <v>-60</v>
      </c>
      <c r="AL133" s="219">
        <f>IF(E133="","",ProjCumN(AL132,E132,F132,G132,E133,F133,G133,FALSE))</f>
        <v>143.46586051302657</v>
      </c>
      <c r="AM133" s="331">
        <f>IF(E133="","",ProjCumE(AM132,E132,F132,G132,E133,F133,G133,FALSE))</f>
        <v>109.90281975036153</v>
      </c>
      <c r="AN133" s="330">
        <f t="shared" si="35"/>
        <v>24.749845779630746</v>
      </c>
      <c r="AO133" s="330" t="str">
        <f>IF(OR(E133="",E133&lt;$U$2),"",ProjActiveTargetMdEx(D133,W133,V133,ProjTargets_MD,ProjTargets_INC,ProjTargets_AZM,ProjTargets_TVD,F133,H133))</f>
        <v/>
      </c>
      <c r="AP133" s="207">
        <f>IF(OR(E133="",E133&lt;$U$2),"",ProjBitN(E133,F133,G133,AL133,D133,W133,X133))</f>
        <v>156.50197878930987</v>
      </c>
      <c r="AQ133" s="207">
        <f>IF(OR(E133="",E133&lt;$U$2),"",ProjBitE(E133,F133,G133,AM133,D133,W133,X133))</f>
        <v>116.47086005324485</v>
      </c>
      <c r="AR133" s="207" t="str">
        <f>IF(OR(E133="",E133&lt;$U$2,AO133=""),"",ProjBurr(D133,W133,X133,Q133,C133,ProjTargets_MD,ProjTargets_INC,ProjTargets_AZM,ProjTargets_TVD,V133))</f>
        <v/>
      </c>
      <c r="AS133" s="207" t="str">
        <f>IF(OR(E133="",E133&lt;$U$2,AO133=""),"",ProjMetersToSlide(D133,W133,X133,Q133,C133,ProjTargets_MD,ProjTargets_INC,ProjTargets_AZM,ProjTargets_TVD,V133))</f>
        <v/>
      </c>
      <c r="AT133" s="207" t="str">
        <f>IF(OR(E133="",E133&lt;$U$2,AO133=""),"",ProjRequiredTf(D133,W133,X133,ProjTargets_MD,ProjTargets_INC,ProjTargets_AZM,ProjTargets_TVD,5,V133))</f>
        <v/>
      </c>
    </row>
    <row r="134" spans="2:46" s="209" customFormat="1" ht="15" customHeight="1" x14ac:dyDescent="0.3">
      <c r="B134" s="208">
        <f t="shared" si="22"/>
        <v>17</v>
      </c>
      <c r="C134" s="335">
        <f t="shared" si="29"/>
        <v>14.260000000000218</v>
      </c>
      <c r="D134" s="27">
        <v>3135.97</v>
      </c>
      <c r="E134" s="336">
        <f t="shared" si="30"/>
        <v>3118.97</v>
      </c>
      <c r="F134" s="9">
        <v>61.34</v>
      </c>
      <c r="G134" s="9">
        <v>26.46</v>
      </c>
      <c r="H134" s="337">
        <f t="shared" si="23"/>
        <v>3053.5151997174976</v>
      </c>
      <c r="I134" s="337">
        <f t="shared" si="34"/>
        <v>2281.2651997174976</v>
      </c>
      <c r="J134" s="338">
        <f t="shared" si="31"/>
        <v>8.1204851519463954</v>
      </c>
      <c r="K134" s="339">
        <f t="shared" si="32"/>
        <v>6.942496493688763</v>
      </c>
      <c r="L134" s="339">
        <f t="shared" si="33"/>
        <v>-4.8807854137448219</v>
      </c>
      <c r="M134" s="339">
        <f t="shared" si="24"/>
        <v>14.259999999999764</v>
      </c>
      <c r="N134" s="340">
        <f t="shared" si="25"/>
        <v>31.247315900381047</v>
      </c>
      <c r="O134" s="341" t="str">
        <f t="shared" si="26"/>
        <v>L</v>
      </c>
      <c r="P134" s="342">
        <f t="shared" si="27"/>
        <v>0.23141654978962545</v>
      </c>
      <c r="Q134" s="343">
        <f t="shared" si="28"/>
        <v>8.1204851519466548</v>
      </c>
      <c r="R134" s="10">
        <f t="shared" si="20"/>
        <v>3135.97</v>
      </c>
      <c r="S134" s="337">
        <f t="shared" si="21"/>
        <v>3150.47</v>
      </c>
      <c r="T134" s="9">
        <v>14.5</v>
      </c>
      <c r="U134" s="8" t="s">
        <v>764</v>
      </c>
      <c r="V134" s="202">
        <f>IF(OR(E134="",E134&lt;$U$2),"",ProjTvdAtBit(E134,F134,G134,H134,D134,W134,X134))</f>
        <v>3061.3694150563883</v>
      </c>
      <c r="W134" s="344">
        <f>IF(OR(E134="",E134&lt;$U$2),"",ProjIncAtBit(F134,J134,C134,M134,AJ134,IF(AK134="",0,AK134)))</f>
        <v>63.640804126384957</v>
      </c>
      <c r="X134" s="455">
        <f>IF(OR(E134="",E134&lt;$U$2),"",ProjAzmAtBit(F134,G134,J134,C134,M134,AJ134,IF(AK134="",0,AK134)))</f>
        <v>22.474890354837278</v>
      </c>
      <c r="Y134" s="461"/>
      <c r="Z134" s="206"/>
      <c r="AA134" s="512" t="str">
        <f t="shared" si="36"/>
        <v/>
      </c>
      <c r="AB134" s="520" t="str">
        <f t="shared" si="37"/>
        <v/>
      </c>
      <c r="AC134" s="510"/>
      <c r="AD134" s="515"/>
      <c r="AE134" s="516"/>
      <c r="AJ134" s="452">
        <f>IF(OR(E134="",D134=""),0,ProjSlideMetersBetween(E134,D134,$R$13:$R$305,$S$13:$S$305))</f>
        <v>17.000000000000455</v>
      </c>
      <c r="AK134" s="452">
        <f>IF(U134="","",ProjParseTF(U134))</f>
        <v>-60</v>
      </c>
      <c r="AL134" s="219">
        <f>IF(E134="","",ProjCumN(AL133,E133,F133,G133,E134,F134,G134,FALSE))</f>
        <v>154.37302577961839</v>
      </c>
      <c r="AM134" s="331">
        <f>IF(E134="","",ProjCumE(AM133,E133,F133,G133,E134,F134,G134,FALSE))</f>
        <v>115.60506029142171</v>
      </c>
      <c r="AN134" s="330">
        <f t="shared" si="35"/>
        <v>22.474890354837278</v>
      </c>
      <c r="AO134" s="330" t="str">
        <f>IF(OR(E134="",E134&lt;$U$2),"",ProjActiveTargetMdEx(D134,W134,V134,ProjTargets_MD,ProjTargets_INC,ProjTargets_AZM,ProjTargets_TVD,F134,H134))</f>
        <v/>
      </c>
      <c r="AP134" s="207">
        <f>IF(OR(E134="",E134&lt;$U$2),"",ProjBitN(E134,F134,G134,AL134,D134,W134,X134))</f>
        <v>168.09425515863148</v>
      </c>
      <c r="AQ134" s="207">
        <f>IF(OR(E134="",E134&lt;$U$2),"",ProjBitE(E134,F134,G134,AM134,D134,W134,X134))</f>
        <v>121.84274684546428</v>
      </c>
      <c r="AR134" s="207" t="str">
        <f>IF(OR(E134="",E134&lt;$U$2,AO134=""),"",ProjBurr(D134,W134,X134,Q134,C134,ProjTargets_MD,ProjTargets_INC,ProjTargets_AZM,ProjTargets_TVD,V134))</f>
        <v/>
      </c>
      <c r="AS134" s="207" t="str">
        <f>IF(OR(E134="",E134&lt;$U$2,AO134=""),"",ProjMetersToSlide(D134,W134,X134,Q134,C134,ProjTargets_MD,ProjTargets_INC,ProjTargets_AZM,ProjTargets_TVD,V134))</f>
        <v/>
      </c>
      <c r="AT134" s="207" t="str">
        <f>IF(OR(E134="",E134&lt;$U$2,AO134=""),"",ProjRequiredTf(D134,W134,X134,ProjTargets_MD,ProjTargets_INC,ProjTargets_AZM,ProjTargets_TVD,5,V134))</f>
        <v/>
      </c>
    </row>
    <row r="135" spans="2:46" s="209" customFormat="1" ht="15" customHeight="1" x14ac:dyDescent="0.3">
      <c r="B135" s="208">
        <f t="shared" si="22"/>
        <v>17</v>
      </c>
      <c r="C135" s="335">
        <f t="shared" si="29"/>
        <v>14.5</v>
      </c>
      <c r="D135" s="27">
        <v>3150.47</v>
      </c>
      <c r="E135" s="336">
        <f t="shared" si="30"/>
        <v>3133.47</v>
      </c>
      <c r="F135" s="9">
        <v>65.180000000000007</v>
      </c>
      <c r="G135" s="9">
        <v>24.07</v>
      </c>
      <c r="H135" s="337">
        <f t="shared" si="23"/>
        <v>3060.0393671268553</v>
      </c>
      <c r="I135" s="337">
        <f t="shared" si="34"/>
        <v>2287.7893671268553</v>
      </c>
      <c r="J135" s="338">
        <f t="shared" si="31"/>
        <v>9.0888966662504611</v>
      </c>
      <c r="K135" s="339">
        <f t="shared" si="32"/>
        <v>7.9448275862069035</v>
      </c>
      <c r="L135" s="339">
        <f t="shared" si="33"/>
        <v>-4.9448275862068973</v>
      </c>
      <c r="M135" s="339">
        <f t="shared" si="24"/>
        <v>14.500000000000455</v>
      </c>
      <c r="N135" s="340">
        <f t="shared" si="25"/>
        <v>29.058466453315123</v>
      </c>
      <c r="O135" s="341" t="str">
        <f t="shared" si="26"/>
        <v>L</v>
      </c>
      <c r="P135" s="342">
        <f t="shared" si="27"/>
        <v>0.26482758620688845</v>
      </c>
      <c r="Q135" s="343">
        <f t="shared" si="28"/>
        <v>9.0888966662501769</v>
      </c>
      <c r="R135" s="10">
        <f t="shared" si="20"/>
        <v>3150.47</v>
      </c>
      <c r="S135" s="337">
        <f t="shared" si="21"/>
        <v>3162.47</v>
      </c>
      <c r="T135" s="9">
        <v>12</v>
      </c>
      <c r="U135" s="8" t="s">
        <v>764</v>
      </c>
      <c r="V135" s="202">
        <f>IF(OR(E135="",E135&lt;$U$2),"",ProjTvdAtBit(E135,F135,G135,H135,D135,W135,X135))</f>
        <v>3066.8292289163905</v>
      </c>
      <c r="W135" s="344">
        <f>IF(OR(E135="",E135&lt;$U$2),"",ProjIncAtBit(F135,J135,C135,M135,AJ135,IF(AK135="",0,AK135)))</f>
        <v>67.755187388770892</v>
      </c>
      <c r="X135" s="455">
        <f>IF(OR(E135="",E135&lt;$U$2),"",ProjAzmAtBit(F135,G135,J135,C135,M135,AJ135,IF(AK135="",0,AK135)))</f>
        <v>19.609644603638067</v>
      </c>
      <c r="Y135" s="461"/>
      <c r="Z135" s="206"/>
      <c r="AA135" s="512" t="str">
        <f t="shared" si="36"/>
        <v/>
      </c>
      <c r="AB135" s="520" t="str">
        <f t="shared" si="37"/>
        <v/>
      </c>
      <c r="AC135" s="510"/>
      <c r="AD135" s="515"/>
      <c r="AE135" s="516"/>
      <c r="AJ135" s="452">
        <f>IF(OR(E135="",D135=""),0,ProjSlideMetersBetween(E135,D135,$R$13:$R$305,$S$13:$S$305))</f>
        <v>17</v>
      </c>
      <c r="AK135" s="452">
        <f>IF(U135="","",ProjParseTF(U135))</f>
        <v>-60</v>
      </c>
      <c r="AL135" s="219">
        <f>IF(E135="","",ProjCumN(AL134,E134,F134,G134,E135,F135,G135,FALSE))</f>
        <v>166.08223282236838</v>
      </c>
      <c r="AM135" s="331">
        <f>IF(E135="","",ProjCumE(AM134,E134,F134,G134,E135,F135,G135,FALSE))</f>
        <v>121.12618533847683</v>
      </c>
      <c r="AN135" s="330">
        <f t="shared" si="35"/>
        <v>19.609644603638067</v>
      </c>
      <c r="AO135" s="330" t="str">
        <f>IF(OR(E135="",E135&lt;$U$2),"",ProjActiveTargetMdEx(D135,W135,V135,ProjTargets_MD,ProjTargets_INC,ProjTargets_AZM,ProjTargets_TVD,F135,H135))</f>
        <v/>
      </c>
      <c r="AP135" s="207">
        <f>IF(OR(E135="",E135&lt;$U$2),"",ProjBitN(E135,F135,G135,AL135,D135,W135,X135))</f>
        <v>180.54593118010135</v>
      </c>
      <c r="AQ135" s="207">
        <f>IF(OR(E135="",E135&lt;$U$2),"",ProjBitE(E135,F135,G135,AM135,D135,W135,X135))</f>
        <v>126.91651812138254</v>
      </c>
      <c r="AR135" s="207" t="str">
        <f>IF(OR(E135="",E135&lt;$U$2,AO135=""),"",ProjBurr(D135,W135,X135,Q135,C135,ProjTargets_MD,ProjTargets_INC,ProjTargets_AZM,ProjTargets_TVD,V135))</f>
        <v/>
      </c>
      <c r="AS135" s="207" t="str">
        <f>IF(OR(E135="",E135&lt;$U$2,AO135=""),"",ProjMetersToSlide(D135,W135,X135,Q135,C135,ProjTargets_MD,ProjTargets_INC,ProjTargets_AZM,ProjTargets_TVD,V135))</f>
        <v/>
      </c>
      <c r="AT135" s="207" t="str">
        <f>IF(OR(E135="",E135&lt;$U$2,AO135=""),"",ProjRequiredTf(D135,W135,X135,ProjTargets_MD,ProjTargets_INC,ProjTargets_AZM,ProjTargets_TVD,5,V135))</f>
        <v/>
      </c>
    </row>
    <row r="136" spans="2:46" s="209" customFormat="1" ht="15" customHeight="1" x14ac:dyDescent="0.3">
      <c r="B136" s="208">
        <f t="shared" si="22"/>
        <v>17</v>
      </c>
      <c r="C136" s="335">
        <f t="shared" si="29"/>
        <v>14.269999999999982</v>
      </c>
      <c r="D136" s="27">
        <v>3164.74</v>
      </c>
      <c r="E136" s="336">
        <f t="shared" si="30"/>
        <v>3147.74</v>
      </c>
      <c r="F136" s="9">
        <v>66.94</v>
      </c>
      <c r="G136" s="9">
        <v>19.82</v>
      </c>
      <c r="H136" s="337">
        <f t="shared" si="23"/>
        <v>3065.8298442687519</v>
      </c>
      <c r="I136" s="337">
        <f t="shared" si="34"/>
        <v>2293.5798442687519</v>
      </c>
      <c r="J136" s="338">
        <f t="shared" si="31"/>
        <v>8.9645701090517136</v>
      </c>
      <c r="K136" s="339">
        <f t="shared" si="32"/>
        <v>3.7000700770847788</v>
      </c>
      <c r="L136" s="339">
        <f t="shared" si="33"/>
        <v>-8.9348283111422671</v>
      </c>
      <c r="M136" s="339">
        <f t="shared" si="24"/>
        <v>14.269999999999982</v>
      </c>
      <c r="N136" s="340">
        <f t="shared" si="25"/>
        <v>65.622691631582256</v>
      </c>
      <c r="O136" s="341" t="str">
        <f t="shared" si="26"/>
        <v>L</v>
      </c>
      <c r="P136" s="342">
        <f t="shared" si="27"/>
        <v>0.1233356692361593</v>
      </c>
      <c r="Q136" s="343">
        <f t="shared" si="28"/>
        <v>8.9645701090517136</v>
      </c>
      <c r="R136" s="10">
        <f t="shared" si="20"/>
        <v>3164.74</v>
      </c>
      <c r="S136" s="337">
        <f t="shared" si="21"/>
        <v>3179.24</v>
      </c>
      <c r="T136" s="9">
        <v>14.5</v>
      </c>
      <c r="U136" s="8" t="s">
        <v>765</v>
      </c>
      <c r="V136" s="202">
        <f>IF(OR(E136="",E136&lt;$U$2),"",ProjTvdAtBit(E136,F136,G136,H136,D136,W136,X136))</f>
        <v>3072.101397547448</v>
      </c>
      <c r="W136" s="344">
        <f>IF(OR(E136="",E136&lt;$U$2),"",ProjIncAtBit(F136,J136,C136,M136,AJ136,IF(AK136="",0,AK136)))</f>
        <v>69.769296464801997</v>
      </c>
      <c r="X136" s="455">
        <f>IF(OR(E136="",E136&lt;$U$2),"",ProjAzmAtBit(F136,G136,J136,C136,M136,AJ136,IF(AK136="",0,AK136)))</f>
        <v>16.448175773558127</v>
      </c>
      <c r="Y136" s="461"/>
      <c r="Z136" s="206"/>
      <c r="AA136" s="512" t="str">
        <f t="shared" si="36"/>
        <v/>
      </c>
      <c r="AB136" s="520" t="str">
        <f t="shared" si="37"/>
        <v/>
      </c>
      <c r="AC136" s="510"/>
      <c r="AD136" s="515"/>
      <c r="AE136" s="516"/>
      <c r="AJ136" s="452">
        <f>IF(OR(E136="",D136=""),0,ProjSlideMetersBetween(E136,D136,$R$13:$R$305,$S$13:$S$305))</f>
        <v>14.730000000000018</v>
      </c>
      <c r="AK136" s="452">
        <f>IF(U136="","",ProjParseTF(U136))</f>
        <v>-50</v>
      </c>
      <c r="AL136" s="219">
        <f>IF(E136="","",ProjCumN(AL135,E135,F135,G135,E136,F136,G136,FALSE))</f>
        <v>178.17665734440888</v>
      </c>
      <c r="AM136" s="331">
        <f>IF(E136="","",ProjCumE(AM135,E135,F135,G135,E136,F136,G136,FALSE))</f>
        <v>125.99559348707703</v>
      </c>
      <c r="AN136" s="330">
        <f t="shared" si="35"/>
        <v>16.448175773558127</v>
      </c>
      <c r="AO136" s="330" t="str">
        <f>IF(OR(E136="",E136&lt;$U$2),"",ProjActiveTargetMdEx(D136,W136,V136,ProjTargets_MD,ProjTargets_INC,ProjTargets_AZM,ProjTargets_TVD,F136,H136))</f>
        <v/>
      </c>
      <c r="AP136" s="207">
        <f>IF(OR(E136="",E136&lt;$U$2),"",ProjBitN(E136,F136,G136,AL136,D136,W136,X136))</f>
        <v>193.19019898749781</v>
      </c>
      <c r="AQ136" s="207">
        <f>IF(OR(E136="",E136&lt;$U$2),"",ProjBitE(E136,F136,G136,AM136,D136,W136,X136))</f>
        <v>130.90786898444233</v>
      </c>
      <c r="AR136" s="207" t="str">
        <f>IF(OR(E136="",E136&lt;$U$2,AO136=""),"",ProjBurr(D136,W136,X136,Q136,C136,ProjTargets_MD,ProjTargets_INC,ProjTargets_AZM,ProjTargets_TVD,V136))</f>
        <v/>
      </c>
      <c r="AS136" s="207" t="str">
        <f>IF(OR(E136="",E136&lt;$U$2,AO136=""),"",ProjMetersToSlide(D136,W136,X136,Q136,C136,ProjTargets_MD,ProjTargets_INC,ProjTargets_AZM,ProjTargets_TVD,V136))</f>
        <v/>
      </c>
      <c r="AT136" s="207" t="str">
        <f>IF(OR(E136="",E136&lt;$U$2,AO136=""),"",ProjRequiredTf(D136,W136,X136,ProjTargets_MD,ProjTargets_INC,ProjTargets_AZM,ProjTargets_TVD,5,V136))</f>
        <v/>
      </c>
    </row>
    <row r="137" spans="2:46" s="209" customFormat="1" ht="15" customHeight="1" x14ac:dyDescent="0.3">
      <c r="B137" s="208">
        <f t="shared" si="22"/>
        <v>17</v>
      </c>
      <c r="C137" s="335">
        <f t="shared" si="29"/>
        <v>14.5</v>
      </c>
      <c r="D137" s="27">
        <v>3179.24</v>
      </c>
      <c r="E137" s="336">
        <f t="shared" si="30"/>
        <v>3162.24</v>
      </c>
      <c r="F137" s="9">
        <v>69.55</v>
      </c>
      <c r="G137" s="9">
        <v>16.22</v>
      </c>
      <c r="H137" s="337">
        <f t="shared" si="23"/>
        <v>3071.2041023740835</v>
      </c>
      <c r="I137" s="337">
        <f t="shared" si="34"/>
        <v>2298.9541023740835</v>
      </c>
      <c r="J137" s="338">
        <f t="shared" si="31"/>
        <v>8.7750446534813236</v>
      </c>
      <c r="K137" s="339">
        <f t="shared" si="32"/>
        <v>5.3999999999999986</v>
      </c>
      <c r="L137" s="339">
        <f t="shared" si="33"/>
        <v>-7.4482758620689689</v>
      </c>
      <c r="M137" s="339">
        <f t="shared" si="24"/>
        <v>14.5</v>
      </c>
      <c r="N137" s="340">
        <f t="shared" si="25"/>
        <v>52.020355181891212</v>
      </c>
      <c r="O137" s="341" t="str">
        <f t="shared" si="26"/>
        <v>L</v>
      </c>
      <c r="P137" s="342">
        <f t="shared" si="27"/>
        <v>0.17999999999999997</v>
      </c>
      <c r="Q137" s="343">
        <f t="shared" si="28"/>
        <v>8.7750446534813236</v>
      </c>
      <c r="R137" s="10">
        <f t="shared" si="20"/>
        <v>3179.24</v>
      </c>
      <c r="S137" s="337">
        <f t="shared" si="21"/>
        <v>3192.24</v>
      </c>
      <c r="T137" s="9">
        <v>13</v>
      </c>
      <c r="U137" s="8" t="s">
        <v>765</v>
      </c>
      <c r="V137" s="202">
        <f>IF(OR(E137="",E137&lt;$U$2),"",ProjTvdAtBit(E137,F137,G137,H137,D137,W137,X137))</f>
        <v>3076.7578968280709</v>
      </c>
      <c r="W137" s="344">
        <f>IF(OR(E137="",E137&lt;$U$2),"",ProjIncAtBit(F137,J137,C137,M137,AJ137,IF(AK137="",0,AK137)))</f>
        <v>72.319480579052623</v>
      </c>
      <c r="X137" s="455">
        <f>IF(OR(E137="",E137&lt;$U$2),"",ProjAzmAtBit(F137,G137,J137,C137,M137,AJ137,IF(AK137="",0,AK137)))</f>
        <v>12.919461570294146</v>
      </c>
      <c r="Y137" s="461"/>
      <c r="Z137" s="206"/>
      <c r="AA137" s="512" t="str">
        <f t="shared" si="36"/>
        <v/>
      </c>
      <c r="AB137" s="520" t="str">
        <f t="shared" si="37"/>
        <v/>
      </c>
      <c r="AC137" s="510"/>
      <c r="AD137" s="515"/>
      <c r="AE137" s="516"/>
      <c r="AJ137" s="452">
        <f>IF(OR(E137="",D137=""),0,ProjSlideMetersBetween(E137,D137,$R$13:$R$305,$S$13:$S$305))</f>
        <v>14.730000000000018</v>
      </c>
      <c r="AK137" s="452">
        <f>IF(U137="","",ProjParseTF(U137))</f>
        <v>-50</v>
      </c>
      <c r="AL137" s="219">
        <f>IF(E137="","",ProjCumN(AL136,E136,F136,G136,E137,F137,G137,FALSE))</f>
        <v>190.98073555256494</v>
      </c>
      <c r="AM137" s="331">
        <f>IF(E137="","",ProjCumE(AM136,E136,F136,G136,E137,F137,G137,FALSE))</f>
        <v>130.15678784885006</v>
      </c>
      <c r="AN137" s="330">
        <f t="shared" si="35"/>
        <v>12.919461570294146</v>
      </c>
      <c r="AO137" s="330" t="str">
        <f>IF(OR(E137="",E137&lt;$U$2),"",ProjActiveTargetMdEx(D137,W137,V137,ProjTargets_MD,ProjTargets_INC,ProjTargets_AZM,ProjTargets_TVD,F137,H137))</f>
        <v/>
      </c>
      <c r="AP137" s="207">
        <f>IF(OR(E137="",E137&lt;$U$2),"",ProjBitN(E137,F137,G137,AL137,D137,W137,X137))</f>
        <v>206.52839145732031</v>
      </c>
      <c r="AQ137" s="207">
        <f>IF(OR(E137="",E137&lt;$U$2),"",ProjBitE(E137,F137,G137,AM137,D137,W137,X137))</f>
        <v>134.19388424754754</v>
      </c>
      <c r="AR137" s="207" t="str">
        <f>IF(OR(E137="",E137&lt;$U$2,AO137=""),"",ProjBurr(D137,W137,X137,Q137,C137,ProjTargets_MD,ProjTargets_INC,ProjTargets_AZM,ProjTargets_TVD,V137))</f>
        <v/>
      </c>
      <c r="AS137" s="207" t="str">
        <f>IF(OR(E137="",E137&lt;$U$2,AO137=""),"",ProjMetersToSlide(D137,W137,X137,Q137,C137,ProjTargets_MD,ProjTargets_INC,ProjTargets_AZM,ProjTargets_TVD,V137))</f>
        <v/>
      </c>
      <c r="AT137" s="207" t="str">
        <f>IF(OR(E137="",E137&lt;$U$2,AO137=""),"",ProjRequiredTf(D137,W137,X137,ProjTargets_MD,ProjTargets_INC,ProjTargets_AZM,ProjTargets_TVD,5,V137))</f>
        <v/>
      </c>
    </row>
    <row r="138" spans="2:46" s="209" customFormat="1" ht="15" customHeight="1" x14ac:dyDescent="0.3">
      <c r="B138" s="208">
        <f t="shared" si="22"/>
        <v>17</v>
      </c>
      <c r="C138" s="335">
        <f t="shared" si="29"/>
        <v>13.610000000000127</v>
      </c>
      <c r="D138" s="27">
        <v>3192.85</v>
      </c>
      <c r="E138" s="336">
        <f t="shared" si="30"/>
        <v>3175.85</v>
      </c>
      <c r="F138" s="9">
        <v>72.03</v>
      </c>
      <c r="G138" s="9">
        <v>13.46</v>
      </c>
      <c r="H138" s="337">
        <f t="shared" si="23"/>
        <v>3075.6822206331376</v>
      </c>
      <c r="I138" s="337">
        <f t="shared" si="34"/>
        <v>2303.4322206331376</v>
      </c>
      <c r="J138" s="338">
        <f t="shared" si="31"/>
        <v>7.9297422087067853</v>
      </c>
      <c r="K138" s="339">
        <f t="shared" si="32"/>
        <v>5.46656869948563</v>
      </c>
      <c r="L138" s="339">
        <f t="shared" si="33"/>
        <v>-6.0837619397501221</v>
      </c>
      <c r="M138" s="339">
        <f t="shared" si="24"/>
        <v>11.340000000000146</v>
      </c>
      <c r="N138" s="340">
        <f t="shared" si="25"/>
        <v>46.419318379931937</v>
      </c>
      <c r="O138" s="341" t="str">
        <f t="shared" si="26"/>
        <v>L</v>
      </c>
      <c r="P138" s="342">
        <f t="shared" si="27"/>
        <v>0.21869488536154957</v>
      </c>
      <c r="Q138" s="343">
        <f t="shared" si="28"/>
        <v>9.5170891940475286</v>
      </c>
      <c r="R138" s="10">
        <f t="shared" si="20"/>
        <v>3192.85</v>
      </c>
      <c r="S138" s="337">
        <f t="shared" si="21"/>
        <v>3205.35</v>
      </c>
      <c r="T138" s="9">
        <v>12.5</v>
      </c>
      <c r="U138" s="8" t="s">
        <v>766</v>
      </c>
      <c r="V138" s="202">
        <f>IF(OR(E138="",E138&lt;$U$2),"",ProjTvdAtBit(E138,F138,G138,H138,D138,W138,X138))</f>
        <v>3080.4058332754926</v>
      </c>
      <c r="W138" s="344">
        <f>IF(OR(E138="",E138&lt;$U$2),"",ProjIncAtBit(F138,J138,C138,M138,AJ138,IF(AK138="",0,AK138)))</f>
        <v>75.706603874657844</v>
      </c>
      <c r="X138" s="455">
        <f>IF(OR(E138="",E138&lt;$U$2),"",ProjAzmAtBit(F138,G138,J138,C138,M138,AJ138,IF(AK138="",0,AK138)))</f>
        <v>10.396613670931664</v>
      </c>
      <c r="Y138" s="461"/>
      <c r="Z138" s="206"/>
      <c r="AA138" s="512" t="str">
        <f t="shared" si="36"/>
        <v/>
      </c>
      <c r="AB138" s="520" t="str">
        <f t="shared" si="37"/>
        <v/>
      </c>
      <c r="AC138" s="510"/>
      <c r="AD138" s="515"/>
      <c r="AE138" s="516"/>
      <c r="AJ138" s="452">
        <f>IF(OR(E138="",D138=""),0,ProjSlideMetersBetween(E138,D138,$R$13:$R$305,$S$13:$S$305))</f>
        <v>16.389999999999873</v>
      </c>
      <c r="AK138" s="452">
        <f>IF(U138="","",ProjParseTF(U138))</f>
        <v>-45</v>
      </c>
      <c r="AL138" s="219">
        <f>IF(E138="","",ProjCumN(AL137,E137,F137,G137,E138,F138,G138,FALSE))</f>
        <v>203.40239670745362</v>
      </c>
      <c r="AM138" s="331">
        <f>IF(E138="","",ProjCumE(AM137,E137,F137,G137,E138,F138,G138,FALSE))</f>
        <v>133.44559614219469</v>
      </c>
      <c r="AN138" s="330">
        <f t="shared" si="35"/>
        <v>10.396613670931664</v>
      </c>
      <c r="AO138" s="330" t="str">
        <f>IF(OR(E138="",E138&lt;$U$2),"",ProjActiveTargetMdEx(D138,W138,V138,ProjTargets_MD,ProjTargets_INC,ProjTargets_AZM,ProjTargets_TVD,F138,H138))</f>
        <v/>
      </c>
      <c r="AP138" s="207">
        <f>IF(OR(E138="",E138&lt;$U$2),"",ProjBitN(E138,F138,G138,AL138,D138,W138,X138))</f>
        <v>219.37630407173282</v>
      </c>
      <c r="AQ138" s="207">
        <f>IF(OR(E138="",E138&lt;$U$2),"",ProjBitE(E138,F138,G138,AM138,D138,W138,X138))</f>
        <v>136.81592773553123</v>
      </c>
      <c r="AR138" s="207" t="str">
        <f>IF(OR(E138="",E138&lt;$U$2,AO138=""),"",ProjBurr(D138,W138,X138,Q138,C138,ProjTargets_MD,ProjTargets_INC,ProjTargets_AZM,ProjTargets_TVD,V138))</f>
        <v/>
      </c>
      <c r="AS138" s="207" t="str">
        <f>IF(OR(E138="",E138&lt;$U$2,AO138=""),"",ProjMetersToSlide(D138,W138,X138,Q138,C138,ProjTargets_MD,ProjTargets_INC,ProjTargets_AZM,ProjTargets_TVD,V138))</f>
        <v/>
      </c>
      <c r="AT138" s="207" t="str">
        <f>IF(OR(E138="",E138&lt;$U$2,AO138=""),"",ProjRequiredTf(D138,W138,X138,ProjTargets_MD,ProjTargets_INC,ProjTargets_AZM,ProjTargets_TVD,5,V138))</f>
        <v/>
      </c>
    </row>
    <row r="139" spans="2:46" s="209" customFormat="1" ht="15" customHeight="1" x14ac:dyDescent="0.3">
      <c r="B139" s="208">
        <f t="shared" si="22"/>
        <v>17</v>
      </c>
      <c r="C139" s="335">
        <f t="shared" si="29"/>
        <v>14.5</v>
      </c>
      <c r="D139" s="27">
        <v>3207.35</v>
      </c>
      <c r="E139" s="336">
        <f t="shared" si="30"/>
        <v>3190.35</v>
      </c>
      <c r="F139" s="9">
        <v>75.39</v>
      </c>
      <c r="G139" s="9">
        <v>10.15</v>
      </c>
      <c r="H139" s="337">
        <f t="shared" si="23"/>
        <v>3079.7494588449508</v>
      </c>
      <c r="I139" s="337">
        <f t="shared" si="34"/>
        <v>2307.4994588449508</v>
      </c>
      <c r="J139" s="338">
        <f t="shared" si="31"/>
        <v>9.5665486149303245</v>
      </c>
      <c r="K139" s="339">
        <f t="shared" si="32"/>
        <v>6.9517241379310333</v>
      </c>
      <c r="L139" s="339">
        <f t="shared" si="33"/>
        <v>-6.8482758620689665</v>
      </c>
      <c r="M139" s="339">
        <f t="shared" si="24"/>
        <v>14.5</v>
      </c>
      <c r="N139" s="340">
        <f t="shared" si="25"/>
        <v>43.392047760040086</v>
      </c>
      <c r="O139" s="341" t="str">
        <f t="shared" si="26"/>
        <v>L</v>
      </c>
      <c r="P139" s="342">
        <f t="shared" si="27"/>
        <v>0.23172413793103444</v>
      </c>
      <c r="Q139" s="343">
        <f t="shared" si="28"/>
        <v>9.5665486149303245</v>
      </c>
      <c r="R139" s="10">
        <f t="shared" ref="R139:R144" si="38">IF(T139="", "", D139)</f>
        <v>3207.35</v>
      </c>
      <c r="S139" s="337">
        <f t="shared" ref="S139:S202" si="39">IF(T139="","",SUM(R139+T139))</f>
        <v>3219.85</v>
      </c>
      <c r="T139" s="9">
        <v>12.5</v>
      </c>
      <c r="U139" s="8" t="s">
        <v>755</v>
      </c>
      <c r="V139" s="202">
        <f>IF(OR(E139="",E139&lt;$U$2),"",ProjTvdAtBit(E139,F139,G139,H139,D139,W139,X139))</f>
        <v>3083.384721273022</v>
      </c>
      <c r="W139" s="344">
        <f>IF(OR(E139="",E139&lt;$U$2),"",ProjIncAtBit(F139,J139,C139,M139,AJ139,IF(AK139="",0,AK139)))</f>
        <v>79.909040994116211</v>
      </c>
      <c r="X139" s="455">
        <f>IF(OR(E139="",E139&lt;$U$2),"",ProjAzmAtBit(F139,G139,J139,C139,M139,AJ139,IF(AK139="",0,AK139)))</f>
        <v>9.3531711458097107</v>
      </c>
      <c r="Y139" s="461"/>
      <c r="Z139" s="206"/>
      <c r="AA139" s="512" t="str">
        <f t="shared" si="36"/>
        <v/>
      </c>
      <c r="AB139" s="520" t="str">
        <f t="shared" si="37"/>
        <v/>
      </c>
      <c r="AC139" s="510"/>
      <c r="AD139" s="515"/>
      <c r="AE139" s="516"/>
      <c r="AJ139" s="452">
        <f>IF(OR(E139="",D139=""),0,ProjSlideMetersBetween(E139,D139,$R$13:$R$305,$S$13:$S$305))</f>
        <v>14.389999999999873</v>
      </c>
      <c r="AK139" s="452">
        <f>IF(U139="","",ProjParseTF(U139))</f>
        <v>-10</v>
      </c>
      <c r="AL139" s="219">
        <f>IF(E139="","",ProjCumN(AL138,E138,F138,G138,E139,F139,G139,FALSE))</f>
        <v>217.02247447322114</v>
      </c>
      <c r="AM139" s="331">
        <f>IF(E139="","",ProjCumE(AM138,E138,F138,G138,E139,F139,G139,FALSE))</f>
        <v>136.28869897445199</v>
      </c>
      <c r="AN139" s="330">
        <f t="shared" si="35"/>
        <v>9.3531711458097107</v>
      </c>
      <c r="AO139" s="330" t="str">
        <f>IF(OR(E139="",E139&lt;$U$2),"",ProjActiveTargetMdEx(D139,W139,V139,ProjTargets_MD,ProjTargets_INC,ProjTargets_AZM,ProjTargets_TVD,F139,H139))</f>
        <v/>
      </c>
      <c r="AP139" s="207">
        <f>IF(OR(E139="",E139&lt;$U$2),"",ProjBitN(E139,F139,G139,AL139,D139,W139,X139))</f>
        <v>233.38489298326712</v>
      </c>
      <c r="AQ139" s="207">
        <f>IF(OR(E139="",E139&lt;$U$2),"",ProjBitE(E139,F139,G139,AM139,D139,W139,X139))</f>
        <v>139.09973086121411</v>
      </c>
      <c r="AR139" s="207" t="str">
        <f>IF(OR(E139="",E139&lt;$U$2,AO139=""),"",ProjBurr(D139,W139,X139,Q139,C139,ProjTargets_MD,ProjTargets_INC,ProjTargets_AZM,ProjTargets_TVD,V139))</f>
        <v/>
      </c>
      <c r="AS139" s="207" t="str">
        <f>IF(OR(E139="",E139&lt;$U$2,AO139=""),"",ProjMetersToSlide(D139,W139,X139,Q139,C139,ProjTargets_MD,ProjTargets_INC,ProjTargets_AZM,ProjTargets_TVD,V139))</f>
        <v/>
      </c>
      <c r="AT139" s="207" t="str">
        <f>IF(OR(E139="",E139&lt;$U$2,AO139=""),"",ProjRequiredTf(D139,W139,X139,ProjTargets_MD,ProjTargets_INC,ProjTargets_AZM,ProjTargets_TVD,5,V139))</f>
        <v/>
      </c>
    </row>
    <row r="140" spans="2:46" s="209" customFormat="1" ht="15" customHeight="1" x14ac:dyDescent="0.3">
      <c r="B140" s="208">
        <f t="shared" ref="B140:B145" si="40">IF(ISBLANK(D140),"",B139)</f>
        <v>17</v>
      </c>
      <c r="C140" s="335">
        <f t="shared" si="29"/>
        <v>13.5300000000002</v>
      </c>
      <c r="D140" s="27">
        <v>3220.88</v>
      </c>
      <c r="E140" s="336">
        <f t="shared" si="30"/>
        <v>3203.88</v>
      </c>
      <c r="F140" s="9">
        <v>78.739999999999995</v>
      </c>
      <c r="G140" s="9">
        <v>7.5</v>
      </c>
      <c r="H140" s="337">
        <f t="shared" ref="H140:H203" si="41">IF(ISNUMBER(F140),COS(((F140+F139)/2)*(PI()/180))*(E140-E139)+H139,"")</f>
        <v>3082.7780887582794</v>
      </c>
      <c r="I140" s="337">
        <f t="shared" si="34"/>
        <v>2310.5280887582794</v>
      </c>
      <c r="J140" s="338">
        <f t="shared" si="31"/>
        <v>9.3786237751587738</v>
      </c>
      <c r="K140" s="339">
        <f t="shared" si="32"/>
        <v>7.427937915742671</v>
      </c>
      <c r="L140" s="339">
        <f t="shared" si="33"/>
        <v>-5.8758314855874971</v>
      </c>
      <c r="M140" s="339">
        <f t="shared" ref="M140:M203" si="42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>12.920000000000073</v>
      </c>
      <c r="N140" s="340">
        <f t="shared" ref="N140:N203" si="43">IF(J140=0,"",IF(AND(ISNUMBER(F140),ISNUMBER(J140)),(IF(AND(F140&gt;F139,G140=G139),0,IF(AND(F140&lt;F139,G140=G139),180,IF(AND(G139=0,G140&gt;0),G140,ACOS((C140*K140/30)/(C140*J140/30))*180/PI())))),""))</f>
        <v>37.626511323168891</v>
      </c>
      <c r="O140" s="341" t="str">
        <f t="shared" ref="O140:O203" si="44">IF(F140="","",IF(N140="","",IF(F140&lt;5,"Mag",IF(L140&lt;0,"L",IF(N140=0,"HS",IF(N140=360,"HS",IF(N140=180,"LS","R")))))))</f>
        <v>L</v>
      </c>
      <c r="P140" s="342">
        <f t="shared" ref="P140:P203" si="45">IF(F140="","",IF(M140="","",SUM((F140-F139)/M140)))</f>
        <v>0.25928792569659254</v>
      </c>
      <c r="Q140" s="343">
        <f t="shared" ref="Q140:Q203" si="46">IF(ISBLANK(F140),"",IF(J140="", "", IF(M140="","",SUM(C140*J140/M140))))</f>
        <v>9.8214225756888052</v>
      </c>
      <c r="R140" s="10">
        <f t="shared" si="38"/>
        <v>3220.88</v>
      </c>
      <c r="S140" s="337">
        <f t="shared" si="39"/>
        <v>3235.38</v>
      </c>
      <c r="T140" s="9">
        <v>14.5</v>
      </c>
      <c r="U140" s="8" t="s">
        <v>762</v>
      </c>
      <c r="V140" s="202">
        <f>IF(OR(E140="",E140&lt;$U$2),"",ProjTvdAtBit(E140,F140,G140,H140,D140,W140,X140))</f>
        <v>3085.5191613597276</v>
      </c>
      <c r="W140" s="344">
        <f>IF(OR(E140="",E140&lt;$U$2),"",ProjIncAtBit(F140,J140,C140,M140,AJ140,IF(AK140="",0,AK140)))</f>
        <v>82.700775076077392</v>
      </c>
      <c r="X140" s="455">
        <f>IF(OR(E140="",E140&lt;$U$2),"",ProjAzmAtBit(F140,G140,J140,C140,M140,AJ140,IF(AK140="",0,AK140)))</f>
        <v>5.3163437643505658</v>
      </c>
      <c r="Y140" s="461"/>
      <c r="Z140" s="206"/>
      <c r="AA140" s="512" t="str">
        <f t="shared" si="36"/>
        <v/>
      </c>
      <c r="AB140" s="520" t="str">
        <f t="shared" si="37"/>
        <v/>
      </c>
      <c r="AC140" s="510"/>
      <c r="AD140" s="515"/>
      <c r="AE140" s="516"/>
      <c r="AJ140" s="452">
        <f>IF(OR(E140="",D140=""),0,ProjSlideMetersBetween(E140,D140,$R$13:$R$305,$S$13:$S$305))</f>
        <v>13.9699999999998</v>
      </c>
      <c r="AK140" s="452">
        <f>IF(U140="","",ProjParseTF(U140))</f>
        <v>-30</v>
      </c>
      <c r="AL140" s="219">
        <f>IF(E140="","",ProjCumN(AL139,E139,F139,G139,E140,F140,G140,FALSE))</f>
        <v>230.05021654466998</v>
      </c>
      <c r="AM140" s="331">
        <f>IF(E140="","",ProjCumE(AM139,E139,F139,G139,E140,F140,G140,FALSE))</f>
        <v>138.30924852340178</v>
      </c>
      <c r="AN140" s="330">
        <f t="shared" si="35"/>
        <v>5.3163437643505658</v>
      </c>
      <c r="AO140" s="330" t="str">
        <f>IF(OR(E140="",E140&lt;$U$2),"",ProjActiveTargetMdEx(D140,W140,V140,ProjTargets_MD,ProjTargets_INC,ProjTargets_AZM,ProjTargets_TVD,F140,H140))</f>
        <v/>
      </c>
      <c r="AP140" s="207">
        <f>IF(OR(E140="",E140&lt;$U$2),"",ProjBitN(E140,F140,G140,AL140,D140,W140,X140))</f>
        <v>246.71873534869539</v>
      </c>
      <c r="AQ140" s="207">
        <f>IF(OR(E140="",E140&lt;$U$2),"",ProjBitE(E140,F140,G140,AM140,D140,W140,X140))</f>
        <v>140.17951240202444</v>
      </c>
      <c r="AR140" s="207" t="str">
        <f>IF(OR(E140="",E140&lt;$U$2,AO140=""),"",ProjBurr(D140,W140,X140,Q140,C140,ProjTargets_MD,ProjTargets_INC,ProjTargets_AZM,ProjTargets_TVD,V140))</f>
        <v/>
      </c>
      <c r="AS140" s="207" t="str">
        <f>IF(OR(E140="",E140&lt;$U$2,AO140=""),"",ProjMetersToSlide(D140,W140,X140,Q140,C140,ProjTargets_MD,ProjTargets_INC,ProjTargets_AZM,ProjTargets_TVD,V140))</f>
        <v/>
      </c>
      <c r="AT140" s="207" t="str">
        <f>IF(OR(E140="",E140&lt;$U$2,AO140=""),"",ProjRequiredTf(D140,W140,X140,ProjTargets_MD,ProjTargets_INC,ProjTargets_AZM,ProjTargets_TVD,5,V140))</f>
        <v/>
      </c>
    </row>
    <row r="141" spans="2:46" s="209" customFormat="1" x14ac:dyDescent="0.3">
      <c r="B141" s="208">
        <f t="shared" si="40"/>
        <v>17</v>
      </c>
      <c r="C141" s="335">
        <f t="shared" ref="C141:C204" si="47">IF(ISBLANK(D141),"",D141-D140)</f>
        <v>14.5</v>
      </c>
      <c r="D141" s="27">
        <v>3235.38</v>
      </c>
      <c r="E141" s="336">
        <f t="shared" ref="E141:E204" si="48">IF(D141="","",(ROUND(SUM(D141-B141),2)))</f>
        <v>3218.38</v>
      </c>
      <c r="F141" s="9">
        <v>82.03</v>
      </c>
      <c r="G141" s="9">
        <v>6.87</v>
      </c>
      <c r="H141" s="337">
        <f t="shared" si="41"/>
        <v>3085.1999784335553</v>
      </c>
      <c r="I141" s="337">
        <f t="shared" si="34"/>
        <v>2312.9499784335553</v>
      </c>
      <c r="J141" s="338">
        <f t="shared" ref="J141:J204" si="49">IF(AND(ISNUMBER(E141),ISNUMBER(F141),ISNUMBER(G141)),ACOS(SIN(F140*PI()/180)*SIN(F141*PI()/180)*COS((G141*PI()/180)-(G140*PI()/180))+COS(F140*PI()/180)*COS(F141*PI()/180))*30/(E141-E140)*180/PI(),"")</f>
        <v>6.9271153209683822</v>
      </c>
      <c r="K141" s="339">
        <f t="shared" ref="K141:K204" si="50">IF(F141=0," ",SUM(F141-F140)/SUM(E141-E140)*30)</f>
        <v>6.8068965517241509</v>
      </c>
      <c r="L141" s="339">
        <f t="shared" ref="L141:L204" si="51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>-1.3034482758620687</v>
      </c>
      <c r="M141" s="339">
        <f t="shared" si="42"/>
        <v>12.5</v>
      </c>
      <c r="N141" s="340">
        <f t="shared" si="43"/>
        <v>10.689998878963234</v>
      </c>
      <c r="O141" s="341" t="str">
        <f t="shared" si="44"/>
        <v>L</v>
      </c>
      <c r="P141" s="342">
        <f t="shared" si="45"/>
        <v>0.26320000000000049</v>
      </c>
      <c r="Q141" s="343">
        <f t="shared" si="46"/>
        <v>8.0354537723233239</v>
      </c>
      <c r="R141" s="10">
        <f t="shared" si="38"/>
        <v>3235.38</v>
      </c>
      <c r="S141" s="337">
        <f t="shared" si="39"/>
        <v>3246.38</v>
      </c>
      <c r="T141" s="9">
        <v>11</v>
      </c>
      <c r="U141" s="8" t="s">
        <v>755</v>
      </c>
      <c r="V141" s="202">
        <f>IF(OR(E141="",E141&lt;$U$2),"",ProjTvdAtBit(E141,F141,G141,H141,D141,W141,X141))</f>
        <v>3086.9363712919708</v>
      </c>
      <c r="W141" s="344">
        <f>IF(OR(E141="",E141&lt;$U$2),"",ProjIncAtBit(F141,J141,C141,M141,AJ141,IF(AK141="",0,AK141)))</f>
        <v>86.242554448935437</v>
      </c>
      <c r="X141" s="455">
        <f>IF(OR(E141="",E141&lt;$U$2),"",ProjAzmAtBit(F141,G141,J141,C141,M141,AJ141,IF(AK141="",0,AK141)))</f>
        <v>6.2296663732320727</v>
      </c>
      <c r="Y141" s="461"/>
      <c r="Z141" s="206"/>
      <c r="AA141" s="512" t="str">
        <f t="shared" si="36"/>
        <v/>
      </c>
      <c r="AB141" s="520" t="str">
        <f t="shared" si="37"/>
        <v/>
      </c>
      <c r="AC141" s="510"/>
      <c r="AD141" s="515"/>
      <c r="AE141" s="516"/>
      <c r="AJ141" s="452">
        <f>IF(OR(E141="",D141=""),0,ProjSlideMetersBetween(E141,D141,$R$13:$R$305,$S$13:$S$305))</f>
        <v>15.9699999999998</v>
      </c>
      <c r="AK141" s="452">
        <f>IF(U141="","",ProjParseTF(U141))</f>
        <v>-10</v>
      </c>
      <c r="AL141" s="219">
        <f>IF(E141="","",ProjCumN(AL140,E140,F140,G140,E141,F141,G141,FALSE))</f>
        <v>244.23228728854184</v>
      </c>
      <c r="AM141" s="331">
        <f>IF(E141="","",ProjCumE(AM140,E140,F140,G140,E141,F141,G141,FALSE))</f>
        <v>140.09670335493945</v>
      </c>
      <c r="AN141" s="330">
        <f t="shared" si="35"/>
        <v>6.2296663732320727</v>
      </c>
      <c r="AO141" s="330" t="str">
        <f>IF(OR(E141="",E141&lt;$U$2),"",ProjActiveTargetMdEx(D141,W141,V141,ProjTargets_MD,ProjTargets_INC,ProjTargets_AZM,ProjTargets_TVD,F141,H141))</f>
        <v/>
      </c>
      <c r="AP141" s="207">
        <f>IF(OR(E141="",E141&lt;$U$2),"",ProjBitN(E141,F141,G141,AL141,D141,W141,X141))</f>
        <v>261.02912780320099</v>
      </c>
      <c r="AQ141" s="207">
        <f>IF(OR(E141="",E141&lt;$U$2),"",ProjBitE(E141,F141,G141,AM141,D141,W141,X141))</f>
        <v>142.02490262155254</v>
      </c>
      <c r="AR141" s="207" t="str">
        <f>IF(OR(E141="",E141&lt;$U$2,AO141=""),"",ProjBurr(D141,W141,X141,Q141,C141,ProjTargets_MD,ProjTargets_INC,ProjTargets_AZM,ProjTargets_TVD,V141))</f>
        <v/>
      </c>
      <c r="AS141" s="207" t="str">
        <f>IF(OR(E141="",E141&lt;$U$2,AO141=""),"",ProjMetersToSlide(D141,W141,X141,Q141,C141,ProjTargets_MD,ProjTargets_INC,ProjTargets_AZM,ProjTargets_TVD,V141))</f>
        <v/>
      </c>
      <c r="AT141" s="207" t="str">
        <f>IF(OR(E141="",E141&lt;$U$2,AO141=""),"",ProjRequiredTf(D141,W141,X141,ProjTargets_MD,ProjTargets_INC,ProjTargets_AZM,ProjTargets_TVD,5,V141))</f>
        <v/>
      </c>
    </row>
    <row r="142" spans="2:46" s="209" customFormat="1" ht="15" customHeight="1" x14ac:dyDescent="0.3">
      <c r="B142" s="208">
        <f t="shared" si="40"/>
        <v>17</v>
      </c>
      <c r="C142" s="335">
        <f t="shared" si="47"/>
        <v>13.489999999999782</v>
      </c>
      <c r="D142" s="27">
        <v>3248.87</v>
      </c>
      <c r="E142" s="336">
        <f t="shared" si="48"/>
        <v>3231.87</v>
      </c>
      <c r="F142" s="9">
        <v>86.92</v>
      </c>
      <c r="G142" s="9">
        <v>4.8099999999999996</v>
      </c>
      <c r="H142" s="337">
        <f t="shared" si="41"/>
        <v>3086.4987965361465</v>
      </c>
      <c r="I142" s="337">
        <f t="shared" ref="I142:I205" si="52">IF(ISBLANK(F142),"  ",H142-$R$4)</f>
        <v>2314.2487965361465</v>
      </c>
      <c r="J142" s="338">
        <f t="shared" si="49"/>
        <v>11.791486887540232</v>
      </c>
      <c r="K142" s="339">
        <f t="shared" si="50"/>
        <v>10.874722016308555</v>
      </c>
      <c r="L142" s="339">
        <f t="shared" si="51"/>
        <v>-4.5811712379541154</v>
      </c>
      <c r="M142" s="339">
        <f t="shared" si="42"/>
        <v>12.459999999999582</v>
      </c>
      <c r="N142" s="340">
        <f t="shared" si="43"/>
        <v>22.742442745404155</v>
      </c>
      <c r="O142" s="341" t="str">
        <f t="shared" si="44"/>
        <v>L</v>
      </c>
      <c r="P142" s="342">
        <f t="shared" si="45"/>
        <v>0.39245585874800681</v>
      </c>
      <c r="Q142" s="343">
        <f t="shared" si="46"/>
        <v>12.766224567650122</v>
      </c>
      <c r="R142" s="10" t="str">
        <f t="shared" si="38"/>
        <v/>
      </c>
      <c r="S142" s="337" t="str">
        <f t="shared" si="39"/>
        <v/>
      </c>
      <c r="T142" s="9"/>
      <c r="U142" s="8"/>
      <c r="V142" s="202">
        <f>IF(OR(E142="",E142&lt;$U$2),"",ProjTvdAtBit(E142,F142,G142,H142,D142,W142,X142))</f>
        <v>3086.496632033462</v>
      </c>
      <c r="W142" s="344">
        <f>IF(OR(E142="",E142&lt;$U$2),"",ProjIncAtBit(F142,J142,C142,M142,AJ142,IF(AK142="",0,AK142)))</f>
        <v>93.094597282553536</v>
      </c>
      <c r="X142" s="455">
        <f>IF(OR(E142="",E142&lt;$U$2),"",ProjAzmAtBit(F142,G142,J142,C142,M142,AJ142,IF(AK142="",0,AK142)))</f>
        <v>4.8099999999999996</v>
      </c>
      <c r="Y142" s="461"/>
      <c r="Z142" s="206"/>
      <c r="AA142" s="512">
        <f t="shared" si="36"/>
        <v>90.341048320583724</v>
      </c>
      <c r="AB142" s="520">
        <f t="shared" si="37"/>
        <v>-0.50397510757511554</v>
      </c>
      <c r="AC142" s="510"/>
      <c r="AD142" s="515"/>
      <c r="AE142" s="516"/>
      <c r="AJ142" s="452">
        <f>IF(OR(E142="",D142=""),0,ProjSlideMetersBetween(E142,D142,$R$13:$R$305,$S$13:$S$305))</f>
        <v>14.510000000000218</v>
      </c>
      <c r="AK142" s="452" t="str">
        <f>IF(U142="","",ProjParseTF(U142))</f>
        <v/>
      </c>
      <c r="AL142" s="219">
        <f>IF(E142="","",ProjCumN(AL141,E141,F141,G141,E142,F142,G142,FALSE))</f>
        <v>257.58524306853002</v>
      </c>
      <c r="AM142" s="331">
        <f>IF(E142="","",ProjCumE(AM141,E141,F141,G141,E142,F142,G142,FALSE))</f>
        <v>141.46146419368782</v>
      </c>
      <c r="AN142" s="330">
        <f t="shared" ref="AN142:AN205" si="53">IF(X142="","",X142)</f>
        <v>4.8099999999999996</v>
      </c>
      <c r="AO142" s="330" t="str">
        <f>IF(OR(E142="",E142&lt;$U$2),"",ProjActiveTargetMdEx(D142,W142,V142,ProjTargets_MD,ProjTargets_INC,ProjTargets_AZM,ProjTargets_TVD,F142,H142))</f>
        <v/>
      </c>
      <c r="AP142" s="207">
        <f>IF(OR(E142="",E142&lt;$U$2),"",ProjBitN(E142,F142,G142,AL142,D142,W142,X142))</f>
        <v>274.51717676709336</v>
      </c>
      <c r="AQ142" s="207">
        <f>IF(OR(E142="",E142&lt;$U$2),"",ProjBitE(E142,F142,G142,AM142,D142,W142,X142))</f>
        <v>142.88625445312962</v>
      </c>
      <c r="AR142" s="207" t="str">
        <f>IF(OR(E142="",E142&lt;$U$2,AO142=""),"",ProjBurr(D142,W142,X142,Q142,C142,ProjTargets_MD,ProjTargets_INC,ProjTargets_AZM,ProjTargets_TVD,V142))</f>
        <v/>
      </c>
      <c r="AS142" s="207" t="str">
        <f>IF(OR(E142="",E142&lt;$U$2,AO142=""),"",ProjMetersToSlide(D142,W142,X142,Q142,C142,ProjTargets_MD,ProjTargets_INC,ProjTargets_AZM,ProjTargets_TVD,V142))</f>
        <v/>
      </c>
      <c r="AT142" s="207" t="str">
        <f>IF(OR(E142="",E142&lt;$U$2,AO142=""),"",ProjRequiredTf(D142,W142,X142,ProjTargets_MD,ProjTargets_INC,ProjTargets_AZM,ProjTargets_TVD,5,V142))</f>
        <v/>
      </c>
    </row>
    <row r="143" spans="2:46" s="209" customFormat="1" ht="15" customHeight="1" x14ac:dyDescent="0.3">
      <c r="B143" s="208">
        <f t="shared" si="40"/>
        <v>17</v>
      </c>
      <c r="C143" s="335">
        <f t="shared" si="47"/>
        <v>28.099999999999909</v>
      </c>
      <c r="D143" s="27">
        <v>3276.97</v>
      </c>
      <c r="E143" s="336">
        <f t="shared" si="48"/>
        <v>3259.97</v>
      </c>
      <c r="F143" s="9">
        <v>91.39</v>
      </c>
      <c r="G143" s="9">
        <v>4.2300000000000004</v>
      </c>
      <c r="H143" s="337">
        <f t="shared" si="41"/>
        <v>3086.9132012175278</v>
      </c>
      <c r="I143" s="337">
        <f t="shared" si="52"/>
        <v>2314.6632012175278</v>
      </c>
      <c r="J143" s="338">
        <f t="shared" si="49"/>
        <v>4.8122183508506948</v>
      </c>
      <c r="K143" s="339">
        <f t="shared" si="50"/>
        <v>4.7722419928825763</v>
      </c>
      <c r="L143" s="339">
        <f t="shared" si="51"/>
        <v>-0.61921708185053492</v>
      </c>
      <c r="M143" s="339">
        <f t="shared" si="42"/>
        <v>14.510000000000218</v>
      </c>
      <c r="N143" s="340">
        <f t="shared" si="43"/>
        <v>7.3903956492264955</v>
      </c>
      <c r="O143" s="341" t="str">
        <f t="shared" si="44"/>
        <v>L</v>
      </c>
      <c r="P143" s="342">
        <f t="shared" si="45"/>
        <v>0.30806340454858244</v>
      </c>
      <c r="Q143" s="343">
        <f t="shared" si="46"/>
        <v>9.319320169462582</v>
      </c>
      <c r="R143" s="10">
        <f t="shared" si="38"/>
        <v>3276.97</v>
      </c>
      <c r="S143" s="337">
        <f t="shared" si="39"/>
        <v>3281.97</v>
      </c>
      <c r="T143" s="9">
        <v>5</v>
      </c>
      <c r="U143" s="8" t="s">
        <v>768</v>
      </c>
      <c r="V143" s="202">
        <f>IF(OR(E143="",E143&lt;$U$2),"",ProjTvdAtBit(E143,F143,G143,H143,D143,W143,X143))</f>
        <v>3086.5008203692746</v>
      </c>
      <c r="W143" s="344">
        <f>IF(OR(E143="",E143&lt;$U$2),"",ProjIncAtBit(F143,J143,C143,M143,AJ143,IF(AK143="",0,AK143)))</f>
        <v>91.39</v>
      </c>
      <c r="X143" s="455">
        <f>IF(OR(E143="",E143&lt;$U$2),"",ProjAzmAtBit(F143,G143,J143,C143,M143,AJ143,IF(AK143="",0,AK143)))</f>
        <v>4.2300000000000004</v>
      </c>
      <c r="Y143" s="461"/>
      <c r="Z143" s="206"/>
      <c r="AA143" s="512">
        <f t="shared" si="36"/>
        <v>90.341048320583724</v>
      </c>
      <c r="AB143" s="520">
        <f t="shared" si="37"/>
        <v>-1.0856416937181166</v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>
        <f>IF(E143="","",ProjCumN(AL142,E142,F142,G142,E143,F143,G143,FALSE))</f>
        <v>285.58758652374934</v>
      </c>
      <c r="AM143" s="331">
        <f>IF(E143="","",ProjCumE(AM142,E142,F142,G142,E143,F143,G143,FALSE))</f>
        <v>143.67504979940307</v>
      </c>
      <c r="AN143" s="330">
        <f t="shared" si="53"/>
        <v>4.2300000000000004</v>
      </c>
      <c r="AO143" s="330" t="str">
        <f>IF(OR(E143="",E143&lt;$U$2),"",ProjActiveTargetMdEx(D143,W143,V143,ProjTargets_MD,ProjTargets_INC,ProjTargets_AZM,ProjTargets_TVD,F143,H143))</f>
        <v/>
      </c>
      <c r="AP143" s="207">
        <f>IF(OR(E143="",E143&lt;$U$2),"",ProjBitN(E143,F143,G143,AL143,D143,W143,X143))</f>
        <v>302.53628959206151</v>
      </c>
      <c r="AQ143" s="207">
        <f>IF(OR(E143="",E143&lt;$U$2),"",ProjBitE(E143,F143,G143,AM143,D143,W143,X143))</f>
        <v>144.92860727242876</v>
      </c>
      <c r="AR143" s="207" t="str">
        <f>IF(OR(E143="",E143&lt;$U$2,AO143=""),"",ProjBurr(D143,W143,X143,Q143,C143,ProjTargets_MD,ProjTargets_INC,ProjTargets_AZM,ProjTargets_TVD,V143))</f>
        <v/>
      </c>
      <c r="AS143" s="207" t="str">
        <f>IF(OR(E143="",E143&lt;$U$2,AO143=""),"",ProjMetersToSlide(D143,W143,X143,Q143,C143,ProjTargets_MD,ProjTargets_INC,ProjTargets_AZM,ProjTargets_TVD,V143))</f>
        <v/>
      </c>
      <c r="AT143" s="207" t="str">
        <f>IF(OR(E143="",E143&lt;$U$2,AO143=""),"",ProjRequiredTf(D143,W143,X143,ProjTargets_MD,ProjTargets_INC,ProjTargets_AZM,ProjTargets_TVD,5,V143))</f>
        <v/>
      </c>
    </row>
    <row r="144" spans="2:46" s="209" customFormat="1" ht="15" customHeight="1" x14ac:dyDescent="0.3">
      <c r="B144" s="208">
        <f t="shared" si="40"/>
        <v>17</v>
      </c>
      <c r="C144" s="335">
        <f t="shared" si="47"/>
        <v>28.090000000000146</v>
      </c>
      <c r="D144" s="27">
        <v>3305.06</v>
      </c>
      <c r="E144" s="336">
        <f t="shared" si="48"/>
        <v>3288.06</v>
      </c>
      <c r="F144" s="9">
        <v>92.05</v>
      </c>
      <c r="G144" s="9">
        <v>2.2400000000000002</v>
      </c>
      <c r="H144" s="337">
        <f t="shared" si="41"/>
        <v>3086.0700755280932</v>
      </c>
      <c r="I144" s="337">
        <f t="shared" si="52"/>
        <v>2313.8200755280932</v>
      </c>
      <c r="J144" s="338">
        <f t="shared" si="49"/>
        <v>2.2382316675307101</v>
      </c>
      <c r="K144" s="339">
        <f t="shared" si="50"/>
        <v>0.70487718049127079</v>
      </c>
      <c r="L144" s="339">
        <f t="shared" si="51"/>
        <v>-2.1253114987539941</v>
      </c>
      <c r="M144" s="339">
        <f t="shared" si="42"/>
        <v>5</v>
      </c>
      <c r="N144" s="340">
        <f t="shared" si="43"/>
        <v>71.643657926722369</v>
      </c>
      <c r="O144" s="341" t="str">
        <f t="shared" si="44"/>
        <v>L</v>
      </c>
      <c r="P144" s="342">
        <f t="shared" si="45"/>
        <v>0.13199999999999931</v>
      </c>
      <c r="Q144" s="343">
        <f t="shared" si="46"/>
        <v>12.574385508187595</v>
      </c>
      <c r="R144" s="10">
        <f t="shared" si="38"/>
        <v>3305.06</v>
      </c>
      <c r="S144" s="337">
        <f t="shared" si="39"/>
        <v>3310.06</v>
      </c>
      <c r="T144" s="9">
        <v>5</v>
      </c>
      <c r="U144" s="8" t="s">
        <v>767</v>
      </c>
      <c r="V144" s="202">
        <f>IF(OR(E144="",E144&lt;$U$2),"",ProjTvdAtBit(E144,F144,G144,H144,D144,W144,X144))</f>
        <v>3085.4619580505623</v>
      </c>
      <c r="W144" s="344">
        <f>IF(OR(E144="",E144&lt;$U$2),"",ProjIncAtBit(F144,J144,C144,M144,AJ144,IF(AK144="",0,AK144)))</f>
        <v>92.05</v>
      </c>
      <c r="X144" s="455">
        <f>IF(OR(E144="",E144&lt;$U$2),"",ProjAzmAtBit(F144,G144,J144,C144,M144,AJ144,IF(AK144="",0,AK144)))</f>
        <v>2.2400000000000002</v>
      </c>
      <c r="Y144" s="461"/>
      <c r="Z144" s="206"/>
      <c r="AA144" s="512">
        <f t="shared" ref="AA144:AA207" si="54">IFERROR(IF(D144="","",IF(COUNT($AC$14:$AC$33)=0,"",IF(D144&lt;_xlfn.AGGREGATE(5,6,$AC$14:$AC$33),"",INDEX($AE$15:$AE$33,MATCH(D144,$AC$14:$AC$33,1))))),"")</f>
        <v>90.341048320583724</v>
      </c>
      <c r="AB144" s="520">
        <f t="shared" ref="AB144:AB207" si="55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>-0.40971838523591941</v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>
        <f>IF(E144="","",ProjCumN(AL143,E143,F143,G143,E144,F144,G144,FALSE))</f>
        <v>313.61861729674894</v>
      </c>
      <c r="AM144" s="331">
        <f>IF(E144="","",ProjCumE(AM143,E143,F143,G143,E144,F144,G144,FALSE))</f>
        <v>145.25948948768661</v>
      </c>
      <c r="AN144" s="330">
        <f t="shared" si="53"/>
        <v>2.2400000000000002</v>
      </c>
      <c r="AO144" s="330" t="str">
        <f>IF(OR(E144="",E144&lt;$U$2),"",ProjActiveTargetMdEx(D144,W144,V144,ProjTargets_MD,ProjTargets_INC,ProjTargets_AZM,ProjTargets_TVD,F144,H144))</f>
        <v/>
      </c>
      <c r="AP144" s="207">
        <f>IF(OR(E144="",E144&lt;$U$2),"",ProjBitN(E144,F144,G144,AL144,D144,W144,X144))</f>
        <v>330.59475529990948</v>
      </c>
      <c r="AQ144" s="207">
        <f>IF(OR(E144="",E144&lt;$U$2),"",ProjBitE(E144,F144,G144,AM144,D144,W144,X144))</f>
        <v>145.92351631784427</v>
      </c>
      <c r="AR144" s="207" t="str">
        <f>IF(OR(E144="",E144&lt;$U$2,AO144=""),"",ProjBurr(D144,W144,X144,Q144,C144,ProjTargets_MD,ProjTargets_INC,ProjTargets_AZM,ProjTargets_TVD,V144))</f>
        <v/>
      </c>
      <c r="AS144" s="207" t="str">
        <f>IF(OR(E144="",E144&lt;$U$2,AO144=""),"",ProjMetersToSlide(D144,W144,X144,Q144,C144,ProjTargets_MD,ProjTargets_INC,ProjTargets_AZM,ProjTargets_TVD,V144))</f>
        <v/>
      </c>
      <c r="AT144" s="207" t="str">
        <f>IF(OR(E144="",E144&lt;$U$2,AO144=""),"",ProjRequiredTf(D144,W144,X144,ProjTargets_MD,ProjTargets_INC,ProjTargets_AZM,ProjTargets_TVD,5,V144))</f>
        <v/>
      </c>
    </row>
    <row r="145" spans="2:46" s="209" customFormat="1" ht="15" customHeight="1" x14ac:dyDescent="0.3">
      <c r="B145" s="208">
        <f t="shared" si="40"/>
        <v>17</v>
      </c>
      <c r="C145" s="335">
        <f t="shared" si="47"/>
        <v>28.090000000000146</v>
      </c>
      <c r="D145" s="27">
        <v>3333.15</v>
      </c>
      <c r="E145" s="336">
        <f t="shared" si="48"/>
        <v>3316.15</v>
      </c>
      <c r="F145" s="9">
        <v>91.78</v>
      </c>
      <c r="G145" s="9">
        <v>0.59</v>
      </c>
      <c r="H145" s="337">
        <f t="shared" si="41"/>
        <v>3085.131396697438</v>
      </c>
      <c r="I145" s="337">
        <f t="shared" si="52"/>
        <v>2312.881396697438</v>
      </c>
      <c r="J145" s="338">
        <f t="shared" si="49"/>
        <v>1.7846571533628142</v>
      </c>
      <c r="K145" s="339">
        <f t="shared" si="50"/>
        <v>-0.28835884656460797</v>
      </c>
      <c r="L145" s="339">
        <f t="shared" si="51"/>
        <v>-1.7621929512281862</v>
      </c>
      <c r="M145" s="339">
        <f t="shared" si="42"/>
        <v>5</v>
      </c>
      <c r="N145" s="340">
        <f t="shared" si="43"/>
        <v>99.298419951664513</v>
      </c>
      <c r="O145" s="341" t="str">
        <f t="shared" si="44"/>
        <v>L</v>
      </c>
      <c r="P145" s="342">
        <f t="shared" si="45"/>
        <v>-5.3999999999999201E-2</v>
      </c>
      <c r="Q145" s="343">
        <f t="shared" si="46"/>
        <v>10.026203887592342</v>
      </c>
      <c r="R145" s="10">
        <f t="shared" ref="R145:R208" si="56">IF(T145="", "", D145)</f>
        <v>3333.15</v>
      </c>
      <c r="S145" s="337">
        <f t="shared" si="39"/>
        <v>3337.15</v>
      </c>
      <c r="T145" s="9">
        <v>4</v>
      </c>
      <c r="U145" s="8" t="s">
        <v>770</v>
      </c>
      <c r="V145" s="202">
        <f>IF(OR(E145="",E145&lt;$U$2),"",ProjTvdAtBit(E145,F145,G145,H145,D145,W145,X145))</f>
        <v>3084.6033450168484</v>
      </c>
      <c r="W145" s="344">
        <f>IF(OR(E145="",E145&lt;$U$2),"",ProjIncAtBit(F145,J145,C145,M145,AJ145,IF(AK145="",0,AK145)))</f>
        <v>91.78</v>
      </c>
      <c r="X145" s="455">
        <f>IF(OR(E145="",E145&lt;$U$2),"",ProjAzmAtBit(F145,G145,J145,C145,M145,AJ145,IF(AK145="",0,AK145)))</f>
        <v>0.59</v>
      </c>
      <c r="Y145" s="461" t="s">
        <v>787</v>
      </c>
      <c r="Z145" s="206"/>
      <c r="AA145" s="512">
        <f t="shared" si="54"/>
        <v>90.341048320583724</v>
      </c>
      <c r="AB145" s="520">
        <f t="shared" si="55"/>
        <v>0.36175806446681236</v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>
        <f>IF(E145="","",ProjCumN(AL144,E144,F144,G144,E145,F145,G145,FALSE))</f>
        <v>341.68337092674187</v>
      </c>
      <c r="AM145" s="331">
        <f>IF(E145="","",ProjCumE(AM144,E144,F144,G144,E145,F145,G145,FALSE))</f>
        <v>145.95269720652499</v>
      </c>
      <c r="AN145" s="330">
        <f t="shared" si="53"/>
        <v>0.59</v>
      </c>
      <c r="AO145" s="330" t="str">
        <f>IF(OR(E145="",E145&lt;$U$2),"",ProjActiveTargetMdEx(D145,W145,V145,ProjTargets_MD,ProjTargets_INC,ProjTargets_AZM,ProjTargets_TVD,F145,H145))</f>
        <v/>
      </c>
      <c r="AP145" s="207">
        <f>IF(OR(E145="",E145&lt;$U$2),"",ProjBitN(E145,F145,G145,AL145,D145,W145,X145))</f>
        <v>358.67426693859011</v>
      </c>
      <c r="AQ145" s="207">
        <f>IF(OR(E145="",E145&lt;$U$2),"",ProjBitE(E145,F145,G145,AM145,D145,W145,X145))</f>
        <v>146.12766616716189</v>
      </c>
      <c r="AR145" s="207" t="str">
        <f>IF(OR(E145="",E145&lt;$U$2,AO145=""),"",ProjBurr(D145,W145,X145,Q145,C145,ProjTargets_MD,ProjTargets_INC,ProjTargets_AZM,ProjTargets_TVD,V145))</f>
        <v/>
      </c>
      <c r="AS145" s="207" t="str">
        <f>IF(OR(E145="",E145&lt;$U$2,AO145=""),"",ProjMetersToSlide(D145,W145,X145,Q145,C145,ProjTargets_MD,ProjTargets_INC,ProjTargets_AZM,ProjTargets_TVD,V145))</f>
        <v/>
      </c>
      <c r="AT145" s="207" t="str">
        <f>IF(OR(E145="",E145&lt;$U$2,AO145=""),"",ProjRequiredTf(D145,W145,X145,ProjTargets_MD,ProjTargets_INC,ProjTargets_AZM,ProjTargets_TVD,5,V145))</f>
        <v/>
      </c>
    </row>
    <row r="146" spans="2:46" s="209" customFormat="1" ht="15" customHeight="1" x14ac:dyDescent="0.3">
      <c r="B146" s="208">
        <f t="shared" ref="B146:B203" si="57">IF(ISBLANK(D146),"",B145)</f>
        <v>17</v>
      </c>
      <c r="C146" s="335">
        <f t="shared" si="47"/>
        <v>28.059999999999945</v>
      </c>
      <c r="D146" s="27">
        <v>3361.21</v>
      </c>
      <c r="E146" s="336">
        <f t="shared" si="48"/>
        <v>3344.21</v>
      </c>
      <c r="F146" s="9">
        <v>92.02</v>
      </c>
      <c r="G146" s="9">
        <v>0.65</v>
      </c>
      <c r="H146" s="337">
        <f t="shared" si="41"/>
        <v>3084.2010623918559</v>
      </c>
      <c r="I146" s="337">
        <f t="shared" si="52"/>
        <v>2311.9510623918559</v>
      </c>
      <c r="J146" s="338">
        <f t="shared" si="49"/>
        <v>0.264481463019271</v>
      </c>
      <c r="K146" s="339">
        <f t="shared" si="50"/>
        <v>0.25659301496792086</v>
      </c>
      <c r="L146" s="339">
        <f t="shared" si="51"/>
        <v>6.4148253741981659E-2</v>
      </c>
      <c r="M146" s="339">
        <f t="shared" si="42"/>
        <v>4</v>
      </c>
      <c r="N146" s="340">
        <f t="shared" si="43"/>
        <v>14.028821507238321</v>
      </c>
      <c r="O146" s="341" t="str">
        <f t="shared" si="44"/>
        <v>R</v>
      </c>
      <c r="P146" s="342">
        <f t="shared" si="45"/>
        <v>5.9999999999998721E-2</v>
      </c>
      <c r="Q146" s="343">
        <f t="shared" si="46"/>
        <v>1.8553374630801824</v>
      </c>
      <c r="R146" s="10">
        <f t="shared" si="56"/>
        <v>3361.21</v>
      </c>
      <c r="S146" s="337">
        <f t="shared" si="39"/>
        <v>3364.21</v>
      </c>
      <c r="T146" s="9">
        <v>3</v>
      </c>
      <c r="U146" s="8" t="s">
        <v>782</v>
      </c>
      <c r="V146" s="202">
        <f>IF(OR(E146="",E146&lt;$U$2),"",ProjTvdAtBit(E146,F146,G146,H146,D146,W146,X146))</f>
        <v>3083.6018404796278</v>
      </c>
      <c r="W146" s="344">
        <f>IF(OR(E146="",E146&lt;$U$2),"",ProjIncAtBit(F146,J146,C146,M146,AJ146,IF(AK146="",0,AK146)))</f>
        <v>92.02</v>
      </c>
      <c r="X146" s="455">
        <f>IF(OR(E146="",E146&lt;$U$2),"",ProjAzmAtBit(F146,G146,J146,C146,M146,AJ146,IF(AK146="",0,AK146)))</f>
        <v>0.65</v>
      </c>
      <c r="Y146" s="461"/>
      <c r="Z146" s="206"/>
      <c r="AA146" s="512">
        <f t="shared" si="54"/>
        <v>90.341048320583724</v>
      </c>
      <c r="AB146" s="520">
        <f t="shared" si="55"/>
        <v>1.125068560525051</v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>
        <f>IF(E146="","",ProjCumN(AL145,E145,F145,G145,E146,F146,G146,FALSE))</f>
        <v>369.7262802885412</v>
      </c>
      <c r="AM146" s="331">
        <f>IF(E146="","",ProjCumE(AM145,E145,F145,G145,E146,F146,G146,FALSE))</f>
        <v>146.2561615132073</v>
      </c>
      <c r="AN146" s="330">
        <f t="shared" si="53"/>
        <v>0.65</v>
      </c>
      <c r="AO146" s="330" t="str">
        <f>IF(OR(E146="",E146&lt;$U$2),"",ProjActiveTargetMdEx(D146,W146,V146,ProjTargets_MD,ProjTargets_INC,ProjTargets_AZM,ProjTargets_TVD,F146,H146))</f>
        <v/>
      </c>
      <c r="AP146" s="207">
        <f>IF(OR(E146="",E146&lt;$U$2),"",ProjBitN(E146,F146,G146,AL146,D146,W146,X146))</f>
        <v>386.71462294923862</v>
      </c>
      <c r="AQ146" s="207">
        <f>IF(OR(E146="",E146&lt;$U$2),"",ProjBitE(E146,F146,G146,AM146,D146,W146,X146))</f>
        <v>146.44889641568682</v>
      </c>
      <c r="AR146" s="207" t="str">
        <f>IF(OR(E146="",E146&lt;$U$2,AO146=""),"",ProjBurr(D146,W146,X146,Q146,C146,ProjTargets_MD,ProjTargets_INC,ProjTargets_AZM,ProjTargets_TVD,V146))</f>
        <v/>
      </c>
      <c r="AS146" s="207" t="str">
        <f>IF(OR(E146="",E146&lt;$U$2,AO146=""),"",ProjMetersToSlide(D146,W146,X146,Q146,C146,ProjTargets_MD,ProjTargets_INC,ProjTargets_AZM,ProjTargets_TVD,V146))</f>
        <v/>
      </c>
      <c r="AT146" s="207" t="str">
        <f>IF(OR(E146="",E146&lt;$U$2,AO146=""),"",ProjRequiredTf(D146,W146,X146,ProjTargets_MD,ProjTargets_INC,ProjTargets_AZM,ProjTargets_TVD,5,V146))</f>
        <v/>
      </c>
    </row>
    <row r="147" spans="2:46" s="209" customFormat="1" ht="15" customHeight="1" x14ac:dyDescent="0.3">
      <c r="B147" s="208">
        <f t="shared" si="57"/>
        <v>17</v>
      </c>
      <c r="C147" s="335">
        <f t="shared" si="47"/>
        <v>28.039999999999964</v>
      </c>
      <c r="D147" s="27">
        <v>3389.25</v>
      </c>
      <c r="E147" s="336">
        <f t="shared" si="48"/>
        <v>3372.25</v>
      </c>
      <c r="F147" s="9">
        <v>91.27</v>
      </c>
      <c r="G147" s="9">
        <v>359.82</v>
      </c>
      <c r="H147" s="337">
        <f t="shared" si="41"/>
        <v>3083.3961259075481</v>
      </c>
      <c r="I147" s="337">
        <f t="shared" si="52"/>
        <v>2311.1461259075481</v>
      </c>
      <c r="J147" s="338">
        <f t="shared" si="49"/>
        <v>1.1965781711867516</v>
      </c>
      <c r="K147" s="339">
        <f t="shared" si="50"/>
        <v>-0.80242510699001535</v>
      </c>
      <c r="L147" s="339">
        <f t="shared" si="51"/>
        <v>-0.88801711840229092</v>
      </c>
      <c r="M147" s="339">
        <f t="shared" si="42"/>
        <v>3</v>
      </c>
      <c r="N147" s="340">
        <f t="shared" si="43"/>
        <v>132.11337613999132</v>
      </c>
      <c r="O147" s="341" t="str">
        <f t="shared" si="44"/>
        <v>L</v>
      </c>
      <c r="P147" s="342">
        <f t="shared" si="45"/>
        <v>-0.25</v>
      </c>
      <c r="Q147" s="343">
        <f t="shared" si="46"/>
        <v>11.184017306692157</v>
      </c>
      <c r="R147" s="10" t="str">
        <f t="shared" si="56"/>
        <v/>
      </c>
      <c r="S147" s="337" t="str">
        <f t="shared" si="39"/>
        <v/>
      </c>
      <c r="T147" s="9"/>
      <c r="U147" s="8"/>
      <c r="V147" s="202">
        <f>IF(OR(E147="",E147&lt;$U$2),"",ProjTvdAtBit(E147,F147,G147,H147,D147,W147,X147))</f>
        <v>3083.0193401773777</v>
      </c>
      <c r="W147" s="344">
        <f>IF(OR(E147="",E147&lt;$U$2),"",ProjIncAtBit(F147,J147,C147,M147,AJ147,IF(AK147="",0,AK147)))</f>
        <v>91.27</v>
      </c>
      <c r="X147" s="455">
        <f>IF(OR(E147="",E147&lt;$U$2),"",ProjAzmAtBit(F147,G147,J147,C147,M147,AJ147,IF(AK147="",0,AK147)))</f>
        <v>359.82</v>
      </c>
      <c r="Y147" s="461"/>
      <c r="Z147" s="206"/>
      <c r="AA147" s="521">
        <f t="shared" si="54"/>
        <v>90.341048320583724</v>
      </c>
      <c r="AB147" s="520">
        <f t="shared" si="55"/>
        <v>1.7631002829280078</v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>
        <f>IF(E147="","",ProjCumN(AL146,E146,F146,G146,E147,F147,G147,FALSE))</f>
        <v>397.75404318836576</v>
      </c>
      <c r="AM147" s="331">
        <f>IF(E147="","",ProjCumE(AM146,E146,F146,G146,E147,F147,G147,FALSE))</f>
        <v>146.37108053298954</v>
      </c>
      <c r="AN147" s="330">
        <f t="shared" si="53"/>
        <v>359.82</v>
      </c>
      <c r="AO147" s="330" t="str">
        <f>IF(OR(E147="",E147&lt;$U$2),"",ProjActiveTargetMdEx(D147,W147,V147,ProjTargets_MD,ProjTargets_INC,ProjTargets_AZM,ProjTargets_TVD,F147,H147))</f>
        <v/>
      </c>
      <c r="AP147" s="207">
        <f>IF(OR(E147="",E147&lt;$U$2),"",ProjBitN(E147,F147,G147,AL147,D147,W147,X147))</f>
        <v>414.74978329017978</v>
      </c>
      <c r="AQ147" s="207">
        <f>IF(OR(E147="",E147&lt;$U$2),"",ProjBitE(E147,F147,G147,AM147,D147,W147,X147))</f>
        <v>146.31768666508435</v>
      </c>
      <c r="AR147" s="207" t="str">
        <f>IF(OR(E147="",E147&lt;$U$2,AO147=""),"",ProjBurr(D147,W147,X147,Q147,C147,ProjTargets_MD,ProjTargets_INC,ProjTargets_AZM,ProjTargets_TVD,V147))</f>
        <v/>
      </c>
      <c r="AS147" s="207" t="str">
        <f>IF(OR(E147="",E147&lt;$U$2,AO147=""),"",ProjMetersToSlide(D147,W147,X147,Q147,C147,ProjTargets_MD,ProjTargets_INC,ProjTargets_AZM,ProjTargets_TVD,V147))</f>
        <v/>
      </c>
      <c r="AT147" s="207" t="str">
        <f>IF(OR(E147="",E147&lt;$U$2,AO147=""),"",ProjRequiredTf(D147,W147,X147,ProjTargets_MD,ProjTargets_INC,ProjTargets_AZM,ProjTargets_TVD,5,V147))</f>
        <v/>
      </c>
    </row>
    <row r="148" spans="2:46" s="209" customFormat="1" ht="15" customHeight="1" x14ac:dyDescent="0.3">
      <c r="B148" s="208">
        <f t="shared" si="57"/>
        <v>17</v>
      </c>
      <c r="C148" s="335">
        <f t="shared" si="47"/>
        <v>28.109999999999673</v>
      </c>
      <c r="D148" s="27">
        <v>3417.3599999999997</v>
      </c>
      <c r="E148" s="336">
        <f t="shared" si="48"/>
        <v>3400.36</v>
      </c>
      <c r="F148" s="9">
        <v>89.5</v>
      </c>
      <c r="G148" s="9">
        <v>359.99</v>
      </c>
      <c r="H148" s="337">
        <f t="shared" si="41"/>
        <v>3083.2072416886667</v>
      </c>
      <c r="I148" s="337">
        <f t="shared" si="52"/>
        <v>2310.9572416886667</v>
      </c>
      <c r="J148" s="338">
        <f t="shared" si="49"/>
        <v>1.8976991330548367</v>
      </c>
      <c r="K148" s="339">
        <f t="shared" si="50"/>
        <v>-1.8890074706510012</v>
      </c>
      <c r="L148" s="339">
        <f t="shared" si="51"/>
        <v>0.18143009605124349</v>
      </c>
      <c r="M148" s="339" t="str">
        <f t="shared" si="42"/>
        <v/>
      </c>
      <c r="N148" s="340">
        <f t="shared" si="43"/>
        <v>174.51418352728589</v>
      </c>
      <c r="O148" s="341" t="str">
        <f t="shared" si="44"/>
        <v>R</v>
      </c>
      <c r="P148" s="342" t="str">
        <f t="shared" si="45"/>
        <v/>
      </c>
      <c r="Q148" s="343" t="str">
        <f t="shared" si="46"/>
        <v/>
      </c>
      <c r="R148" s="10" t="str">
        <f t="shared" si="56"/>
        <v/>
      </c>
      <c r="S148" s="337" t="str">
        <f t="shared" si="39"/>
        <v/>
      </c>
      <c r="T148" s="9"/>
      <c r="U148" s="8"/>
      <c r="V148" s="202">
        <f>IF(OR(E148="",E148&lt;$U$2),"",ProjTvdAtBit(E148,F148,G148,H148,D148,W148,X148))</f>
        <v>3083.3555927921393</v>
      </c>
      <c r="W148" s="344">
        <f>IF(OR(E148="",E148&lt;$U$2),"",ProjIncAtBit(F148,J148,C148,M148,AJ148,IF(AK148="",0,AK148)))</f>
        <v>89.5</v>
      </c>
      <c r="X148" s="455">
        <f>IF(OR(E148="",E148&lt;$U$2),"",ProjAzmAtBit(F148,G148,J148,C148,M148,AJ148,IF(AK148="",0,AK148)))</f>
        <v>359.99</v>
      </c>
      <c r="Y148" s="461"/>
      <c r="Z148" s="206"/>
      <c r="AA148" s="512">
        <f t="shared" si="54"/>
        <v>90.341048320583724</v>
      </c>
      <c r="AB148" s="520">
        <f t="shared" si="55"/>
        <v>1.7846630732378799</v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>
        <f>IF(E148="","",ProjCumN(AL147,E147,F147,G147,E148,F148,G148,FALSE))</f>
        <v>425.86224191251659</v>
      </c>
      <c r="AM148" s="331">
        <f>IF(E148="","",ProjCumE(AM147,E147,F147,G147,E148,F148,G148,FALSE))</f>
        <v>146.32447966033169</v>
      </c>
      <c r="AN148" s="330">
        <f t="shared" si="53"/>
        <v>359.99</v>
      </c>
      <c r="AO148" s="330" t="str">
        <f>IF(OR(E148="",E148&lt;$U$2),"",ProjActiveTargetMdEx(D148,W148,V148,ProjTargets_MD,ProjTargets_INC,ProjTargets_AZM,ProjTargets_TVD,F148,H148))</f>
        <v/>
      </c>
      <c r="AP148" s="207">
        <f>IF(OR(E148="",E148&lt;$U$2),"",ProjBitN(E148,F148,G148,AL148,D148,W148,X148))</f>
        <v>442.86159434569208</v>
      </c>
      <c r="AQ148" s="207">
        <f>IF(OR(E148="",E148&lt;$U$2),"",ProjBitE(E148,F148,G148,AM148,D148,W148,X148))</f>
        <v>146.32151271359479</v>
      </c>
      <c r="AR148" s="207" t="str">
        <f>IF(OR(E148="",E148&lt;$U$2,AO148=""),"",ProjBurr(D148,W148,X148,Q148,C148,ProjTargets_MD,ProjTargets_INC,ProjTargets_AZM,ProjTargets_TVD,V148))</f>
        <v/>
      </c>
      <c r="AS148" s="207" t="str">
        <f>IF(OR(E148="",E148&lt;$U$2,AO148=""),"",ProjMetersToSlide(D148,W148,X148,Q148,C148,ProjTargets_MD,ProjTargets_INC,ProjTargets_AZM,ProjTargets_TVD,V148))</f>
        <v/>
      </c>
      <c r="AT148" s="207" t="str">
        <f>IF(OR(E148="",E148&lt;$U$2,AO148=""),"",ProjRequiredTf(D148,W148,X148,ProjTargets_MD,ProjTargets_INC,ProjTargets_AZM,ProjTargets_TVD,5,V148))</f>
        <v/>
      </c>
    </row>
    <row r="149" spans="2:46" s="209" customFormat="1" ht="15" customHeight="1" x14ac:dyDescent="0.3">
      <c r="B149" s="208">
        <f t="shared" si="57"/>
        <v>17</v>
      </c>
      <c r="C149" s="335">
        <f t="shared" si="47"/>
        <v>28.080000000000382</v>
      </c>
      <c r="D149" s="27">
        <v>3445.44</v>
      </c>
      <c r="E149" s="336">
        <f t="shared" si="48"/>
        <v>3428.44</v>
      </c>
      <c r="F149" s="9">
        <v>90.32</v>
      </c>
      <c r="G149" s="9">
        <v>359.88</v>
      </c>
      <c r="H149" s="337">
        <f t="shared" si="41"/>
        <v>3083.2513496313845</v>
      </c>
      <c r="I149" s="337">
        <f t="shared" si="52"/>
        <v>2311.0013496313845</v>
      </c>
      <c r="J149" s="338">
        <f t="shared" si="49"/>
        <v>0.88391560770807054</v>
      </c>
      <c r="K149" s="339">
        <f t="shared" si="50"/>
        <v>0.87606837606837107</v>
      </c>
      <c r="L149" s="339">
        <f t="shared" si="51"/>
        <v>-0.11752136752138241</v>
      </c>
      <c r="M149" s="339" t="str">
        <f t="shared" si="42"/>
        <v/>
      </c>
      <c r="N149" s="340">
        <f t="shared" si="43"/>
        <v>7.6403330096088142</v>
      </c>
      <c r="O149" s="341" t="str">
        <f t="shared" si="44"/>
        <v>L</v>
      </c>
      <c r="P149" s="342" t="str">
        <f t="shared" si="45"/>
        <v/>
      </c>
      <c r="Q149" s="343" t="str">
        <f t="shared" si="46"/>
        <v/>
      </c>
      <c r="R149" s="10" t="str">
        <f t="shared" si="56"/>
        <v/>
      </c>
      <c r="S149" s="337" t="str">
        <f t="shared" si="39"/>
        <v/>
      </c>
      <c r="T149" s="9"/>
      <c r="U149" s="8"/>
      <c r="V149" s="202">
        <f>IF(OR(E149="",E149&lt;$U$2),"",ProjTvdAtBit(E149,F149,G149,H149,D149,W149,X149))</f>
        <v>3083.1564042136806</v>
      </c>
      <c r="W149" s="344">
        <f>IF(OR(E149="",E149&lt;$U$2),"",ProjIncAtBit(F149,J149,C149,M149,AJ149,IF(AK149="",0,AK149)))</f>
        <v>90.32</v>
      </c>
      <c r="X149" s="455">
        <f>IF(OR(E149="",E149&lt;$U$2),"",ProjAzmAtBit(F149,G149,J149,C149,M149,AJ149,IF(AK149="",0,AK149)))</f>
        <v>359.88</v>
      </c>
      <c r="Y149" s="461"/>
      <c r="Z149" s="206"/>
      <c r="AA149" s="512">
        <f t="shared" si="54"/>
        <v>90.341048320583724</v>
      </c>
      <c r="AB149" s="520">
        <f t="shared" si="55"/>
        <v>1.5734122733774711</v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>
        <f>IF(E149="","",ProjCumN(AL148,E148,F148,G148,E149,F149,G149,FALSE))</f>
        <v>453.9419452440082</v>
      </c>
      <c r="AM149" s="331">
        <f>IF(E149="","",ProjCumE(AM148,E148,F148,G148,E149,F149,G149,FALSE))</f>
        <v>146.29262393073208</v>
      </c>
      <c r="AN149" s="330">
        <f t="shared" si="53"/>
        <v>359.88</v>
      </c>
      <c r="AO149" s="330" t="str">
        <f>IF(OR(E149="",E149&lt;$U$2),"",ProjActiveTargetMdEx(D149,W149,V149,ProjTargets_MD,ProjTargets_INC,ProjTargets_AZM,ProjTargets_TVD,F149,H149))</f>
        <v/>
      </c>
      <c r="AP149" s="207">
        <f>IF(OR(E149="",E149&lt;$U$2),"",ProjBitN(E149,F149,G149,AL149,D149,W149,X149))</f>
        <v>470.94164282111819</v>
      </c>
      <c r="AQ149" s="207">
        <f>IF(OR(E149="",E149&lt;$U$2),"",ProjBitE(E149,F149,G149,AM149,D149,W149,X149))</f>
        <v>146.25701979532522</v>
      </c>
      <c r="AR149" s="207" t="str">
        <f>IF(OR(E149="",E149&lt;$U$2,AO149=""),"",ProjBurr(D149,W149,X149,Q149,C149,ProjTargets_MD,ProjTargets_INC,ProjTargets_AZM,ProjTargets_TVD,V149))</f>
        <v/>
      </c>
      <c r="AS149" s="207" t="str">
        <f>IF(OR(E149="",E149&lt;$U$2,AO149=""),"",ProjMetersToSlide(D149,W149,X149,Q149,C149,ProjTargets_MD,ProjTargets_INC,ProjTargets_AZM,ProjTargets_TVD,V149))</f>
        <v/>
      </c>
      <c r="AT149" s="207" t="str">
        <f>IF(OR(E149="",E149&lt;$U$2,AO149=""),"",ProjRequiredTf(D149,W149,X149,ProjTargets_MD,ProjTargets_INC,ProjTargets_AZM,ProjTargets_TVD,5,V149))</f>
        <v/>
      </c>
    </row>
    <row r="150" spans="2:46" s="209" customFormat="1" ht="15" customHeight="1" x14ac:dyDescent="0.3">
      <c r="B150" s="208">
        <f t="shared" si="57"/>
        <v>17</v>
      </c>
      <c r="C150" s="335">
        <f t="shared" si="47"/>
        <v>28.039999999999964</v>
      </c>
      <c r="D150" s="27">
        <v>3473.48</v>
      </c>
      <c r="E150" s="336">
        <f t="shared" si="48"/>
        <v>3456.48</v>
      </c>
      <c r="F150" s="9">
        <v>91.62</v>
      </c>
      <c r="G150" s="9">
        <v>0.02</v>
      </c>
      <c r="H150" s="337">
        <f t="shared" si="41"/>
        <v>3082.7766636948659</v>
      </c>
      <c r="I150" s="337">
        <f t="shared" si="52"/>
        <v>2310.5266636948659</v>
      </c>
      <c r="J150" s="338">
        <f t="shared" si="49"/>
        <v>1.3989096938886214</v>
      </c>
      <c r="K150" s="339">
        <f t="shared" si="50"/>
        <v>1.3908701854493721</v>
      </c>
      <c r="L150" s="339">
        <f t="shared" si="51"/>
        <v>0.14978601997147437</v>
      </c>
      <c r="M150" s="339" t="str">
        <f t="shared" si="42"/>
        <v/>
      </c>
      <c r="N150" s="340">
        <f t="shared" si="43"/>
        <v>6.1456206317639657</v>
      </c>
      <c r="O150" s="341" t="str">
        <f t="shared" si="44"/>
        <v>R</v>
      </c>
      <c r="P150" s="342" t="str">
        <f t="shared" si="45"/>
        <v/>
      </c>
      <c r="Q150" s="343" t="str">
        <f t="shared" si="46"/>
        <v/>
      </c>
      <c r="R150" s="10">
        <f t="shared" si="56"/>
        <v>3473.48</v>
      </c>
      <c r="S150" s="337">
        <f t="shared" si="39"/>
        <v>3476.98</v>
      </c>
      <c r="T150" s="9">
        <v>3.5</v>
      </c>
      <c r="U150" s="8" t="s">
        <v>782</v>
      </c>
      <c r="V150" s="202">
        <f>IF(OR(E150="",E150&lt;$U$2),"",ProjTvdAtBit(E150,F150,G150,H150,D150,W150,X150))</f>
        <v>3082.2960640597712</v>
      </c>
      <c r="W150" s="344">
        <f>IF(OR(E150="",E150&lt;$U$2),"",ProjIncAtBit(F150,J150,C150,M150,AJ150,IF(AK150="",0,AK150)))</f>
        <v>91.62</v>
      </c>
      <c r="X150" s="455">
        <f>IF(OR(E150="",E150&lt;$U$2),"",ProjAzmAtBit(F150,G150,J150,C150,M150,AJ150,IF(AK150="",0,AK150)))</f>
        <v>0.02</v>
      </c>
      <c r="Y150" s="461"/>
      <c r="Z150" s="206"/>
      <c r="AA150" s="512">
        <f t="shared" si="54"/>
        <v>90.341048320583724</v>
      </c>
      <c r="AB150" s="520">
        <f t="shared" si="55"/>
        <v>1.8811934479913361</v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>
        <f>IF(E150="","",ProjCumN(AL149,E149,F149,G149,E150,F150,G150,FALSE))</f>
        <v>481.97730797334754</v>
      </c>
      <c r="AM150" s="331">
        <f>IF(E150="","",ProjCumE(AM149,E149,F149,G149,E150,F150,G150,FALSE))</f>
        <v>146.26815187585427</v>
      </c>
      <c r="AN150" s="330">
        <f t="shared" si="53"/>
        <v>0.02</v>
      </c>
      <c r="AO150" s="330" t="str">
        <f>IF(OR(E150="",E150&lt;$U$2),"",ProjActiveTargetMdEx(D150,W150,V150,ProjTargets_MD,ProjTargets_INC,ProjTargets_AZM,ProjTargets_TVD,F150,H150))</f>
        <v/>
      </c>
      <c r="AP150" s="207">
        <f>IF(OR(E150="",E150&lt;$U$2),"",ProjBitN(E150,F150,G150,AL150,D150,W150,X150))</f>
        <v>498.97051216811667</v>
      </c>
      <c r="AQ150" s="207">
        <f>IF(OR(E150="",E150&lt;$U$2),"",ProjBitE(E150,F150,G150,AM150,D150,W150,X150))</f>
        <v>146.27408362336845</v>
      </c>
      <c r="AR150" s="207" t="str">
        <f>IF(OR(E150="",E150&lt;$U$2,AO150=""),"",ProjBurr(D150,W150,X150,Q150,C150,ProjTargets_MD,ProjTargets_INC,ProjTargets_AZM,ProjTargets_TVD,V150))</f>
        <v/>
      </c>
      <c r="AS150" s="207" t="str">
        <f>IF(OR(E150="",E150&lt;$U$2,AO150=""),"",ProjMetersToSlide(D150,W150,X150,Q150,C150,ProjTargets_MD,ProjTargets_INC,ProjTargets_AZM,ProjTargets_TVD,V150))</f>
        <v/>
      </c>
      <c r="AT150" s="207" t="str">
        <f>IF(OR(E150="",E150&lt;$U$2,AO150=""),"",ProjRequiredTf(D150,W150,X150,ProjTargets_MD,ProjTargets_INC,ProjTargets_AZM,ProjTargets_TVD,5,V150))</f>
        <v/>
      </c>
    </row>
    <row r="151" spans="2:46" s="209" customFormat="1" ht="15" customHeight="1" x14ac:dyDescent="0.3">
      <c r="B151" s="208">
        <f t="shared" si="57"/>
        <v>17</v>
      </c>
      <c r="C151" s="335">
        <f t="shared" si="47"/>
        <v>28.059999999999945</v>
      </c>
      <c r="D151" s="27">
        <v>3501.54</v>
      </c>
      <c r="E151" s="336">
        <f t="shared" si="48"/>
        <v>3484.54</v>
      </c>
      <c r="F151" s="9">
        <v>91.96</v>
      </c>
      <c r="G151" s="9">
        <v>358.91</v>
      </c>
      <c r="H151" s="337">
        <f t="shared" si="41"/>
        <v>3081.9001727858458</v>
      </c>
      <c r="I151" s="337">
        <f t="shared" si="52"/>
        <v>2309.6501727858458</v>
      </c>
      <c r="J151" s="338">
        <f t="shared" si="49"/>
        <v>1.2406115693309681</v>
      </c>
      <c r="K151" s="339">
        <f t="shared" si="50"/>
        <v>0.36350677120455077</v>
      </c>
      <c r="L151" s="339">
        <f t="shared" si="51"/>
        <v>-1.1867426942266328</v>
      </c>
      <c r="M151" s="339">
        <f t="shared" si="42"/>
        <v>3.5</v>
      </c>
      <c r="N151" s="340">
        <f t="shared" si="43"/>
        <v>72.96198649843312</v>
      </c>
      <c r="O151" s="341" t="str">
        <f t="shared" si="44"/>
        <v>L</v>
      </c>
      <c r="P151" s="342">
        <f t="shared" si="45"/>
        <v>9.7142857142854061E-2</v>
      </c>
      <c r="Q151" s="343">
        <f t="shared" si="46"/>
        <v>9.9461601815505407</v>
      </c>
      <c r="R151" s="10">
        <f t="shared" si="56"/>
        <v>3501.54</v>
      </c>
      <c r="S151" s="337">
        <f t="shared" si="39"/>
        <v>3505.54</v>
      </c>
      <c r="T151" s="9">
        <v>4</v>
      </c>
      <c r="U151" s="8" t="s">
        <v>783</v>
      </c>
      <c r="V151" s="202">
        <f>IF(OR(E151="",E151&lt;$U$2),"",ProjTvdAtBit(E151,F151,G151,H151,D151,W151,X151))</f>
        <v>3081.3187424946245</v>
      </c>
      <c r="W151" s="344">
        <f>IF(OR(E151="",E151&lt;$U$2),"",ProjIncAtBit(F151,J151,C151,M151,AJ151,IF(AK151="",0,AK151)))</f>
        <v>91.96</v>
      </c>
      <c r="X151" s="455">
        <f>IF(OR(E151="",E151&lt;$U$2),"",ProjAzmAtBit(F151,G151,J151,C151,M151,AJ151,IF(AK151="",0,AK151)))</f>
        <v>358.91</v>
      </c>
      <c r="Y151" s="461"/>
      <c r="Z151" s="206"/>
      <c r="AA151" s="512">
        <f t="shared" si="54"/>
        <v>90.429722375059583</v>
      </c>
      <c r="AB151" s="520">
        <f t="shared" si="55"/>
        <v>2.5882772141540045</v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>
        <f>IF(E151="","",ProjCumN(AL150,E150,F150,G150,E151,F151,G151,FALSE))</f>
        <v>510.0219124601557</v>
      </c>
      <c r="AM151" s="331">
        <f>IF(E151="","",ProjCumE(AM150,E150,F150,G150,E151,F151,G151,FALSE))</f>
        <v>146.00630264053567</v>
      </c>
      <c r="AN151" s="330">
        <f t="shared" si="53"/>
        <v>358.91</v>
      </c>
      <c r="AO151" s="330" t="str">
        <f>IF(OR(E151="",E151&lt;$U$2),"",ProjActiveTargetMdEx(D151,W151,V151,ProjTargets_MD,ProjTargets_INC,ProjTargets_AZM,ProjTargets_TVD,F151,H151))</f>
        <v/>
      </c>
      <c r="AP151" s="207">
        <f>IF(OR(E151="",E151&lt;$U$2),"",ProjBitN(E151,F151,G151,AL151,D151,W151,X151))</f>
        <v>527.00889218162024</v>
      </c>
      <c r="AQ151" s="207">
        <f>IF(OR(E151="",E151&lt;$U$2),"",ProjBitE(E151,F151,G151,AM151,D151,W151,X151))</f>
        <v>145.68310183762665</v>
      </c>
      <c r="AR151" s="207" t="str">
        <f>IF(OR(E151="",E151&lt;$U$2,AO151=""),"",ProjBurr(D151,W151,X151,Q151,C151,ProjTargets_MD,ProjTargets_INC,ProjTargets_AZM,ProjTargets_TVD,V151))</f>
        <v/>
      </c>
      <c r="AS151" s="207" t="str">
        <f>IF(OR(E151="",E151&lt;$U$2,AO151=""),"",ProjMetersToSlide(D151,W151,X151,Q151,C151,ProjTargets_MD,ProjTargets_INC,ProjTargets_AZM,ProjTargets_TVD,V151))</f>
        <v/>
      </c>
      <c r="AT151" s="207" t="str">
        <f>IF(OR(E151="",E151&lt;$U$2,AO151=""),"",ProjRequiredTf(D151,W151,X151,ProjTargets_MD,ProjTargets_INC,ProjTargets_AZM,ProjTargets_TVD,5,V151))</f>
        <v/>
      </c>
    </row>
    <row r="152" spans="2:46" s="209" customFormat="1" ht="15" customHeight="1" x14ac:dyDescent="0.3">
      <c r="B152" s="208">
        <f t="shared" si="57"/>
        <v>17</v>
      </c>
      <c r="C152" s="335">
        <f t="shared" si="47"/>
        <v>28.0300000000002</v>
      </c>
      <c r="D152" s="27">
        <v>3529.57</v>
      </c>
      <c r="E152" s="336">
        <f t="shared" si="48"/>
        <v>3512.57</v>
      </c>
      <c r="F152" s="9">
        <v>90.52</v>
      </c>
      <c r="G152" s="9">
        <v>358.23</v>
      </c>
      <c r="H152" s="337">
        <f t="shared" si="41"/>
        <v>3081.2935925613078</v>
      </c>
      <c r="I152" s="337">
        <f t="shared" si="52"/>
        <v>2309.0435925613078</v>
      </c>
      <c r="J152" s="338">
        <f t="shared" si="49"/>
        <v>1.7043239714229448</v>
      </c>
      <c r="K152" s="339">
        <f t="shared" si="50"/>
        <v>-1.54120585087405</v>
      </c>
      <c r="L152" s="339">
        <f t="shared" si="51"/>
        <v>-0.72779165180164329</v>
      </c>
      <c r="M152" s="339">
        <f t="shared" si="42"/>
        <v>4</v>
      </c>
      <c r="N152" s="340">
        <f t="shared" si="43"/>
        <v>154.72804184067488</v>
      </c>
      <c r="O152" s="341" t="str">
        <f t="shared" si="44"/>
        <v>L</v>
      </c>
      <c r="P152" s="342">
        <f t="shared" si="45"/>
        <v>-0.35999999999999943</v>
      </c>
      <c r="Q152" s="343">
        <f t="shared" si="46"/>
        <v>11.943050229746371</v>
      </c>
      <c r="R152" s="10">
        <f t="shared" si="56"/>
        <v>3529.57</v>
      </c>
      <c r="S152" s="337">
        <f t="shared" si="39"/>
        <v>3531.57</v>
      </c>
      <c r="T152" s="9">
        <v>2</v>
      </c>
      <c r="U152" s="8" t="s">
        <v>770</v>
      </c>
      <c r="V152" s="202">
        <f>IF(OR(E152="",E152&lt;$U$2),"",ProjTvdAtBit(E152,F152,G152,H152,D152,W152,X152))</f>
        <v>3081.1393075734904</v>
      </c>
      <c r="W152" s="344">
        <f>IF(OR(E152="",E152&lt;$U$2),"",ProjIncAtBit(F152,J152,C152,M152,AJ152,IF(AK152="",0,AK152)))</f>
        <v>90.52</v>
      </c>
      <c r="X152" s="455">
        <f>IF(OR(E152="",E152&lt;$U$2),"",ProjAzmAtBit(F152,G152,J152,C152,M152,AJ152,IF(AK152="",0,AK152)))</f>
        <v>358.23</v>
      </c>
      <c r="Y152" s="461"/>
      <c r="Z152" s="206"/>
      <c r="AA152" s="512">
        <f t="shared" si="54"/>
        <v>90.429722375059583</v>
      </c>
      <c r="AB152" s="520">
        <f t="shared" si="55"/>
        <v>2.9846324386921879</v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>
        <f>IF(E152="","",ProjCumN(AL151,E151,F151,G151,E152,F152,G152,FALSE))</f>
        <v>538.03571775743751</v>
      </c>
      <c r="AM152" s="331">
        <f>IF(E152="","",ProjCumE(AM151,E151,F151,G151,E152,F152,G152,FALSE))</f>
        <v>145.30693779318278</v>
      </c>
      <c r="AN152" s="330">
        <f t="shared" si="53"/>
        <v>358.23</v>
      </c>
      <c r="AO152" s="330" t="str">
        <f>IF(OR(E152="",E152&lt;$U$2),"",ProjActiveTargetMdEx(D152,W152,V152,ProjTargets_MD,ProjTargets_INC,ProjTargets_AZM,ProjTargets_TVD,F152,H152))</f>
        <v/>
      </c>
      <c r="AP152" s="207">
        <f>IF(OR(E152="",E152&lt;$U$2),"",ProjBitN(E152,F152,G152,AL152,D152,W152,X152))</f>
        <v>555.02690675344388</v>
      </c>
      <c r="AQ152" s="207">
        <f>IF(OR(E152="",E152&lt;$U$2),"",ProjBitE(E152,F152,G152,AM152,D152,W152,X152))</f>
        <v>144.78187337377548</v>
      </c>
      <c r="AR152" s="207" t="str">
        <f>IF(OR(E152="",E152&lt;$U$2,AO152=""),"",ProjBurr(D152,W152,X152,Q152,C152,ProjTargets_MD,ProjTargets_INC,ProjTargets_AZM,ProjTargets_TVD,V152))</f>
        <v/>
      </c>
      <c r="AS152" s="207" t="str">
        <f>IF(OR(E152="",E152&lt;$U$2,AO152=""),"",ProjMetersToSlide(D152,W152,X152,Q152,C152,ProjTargets_MD,ProjTargets_INC,ProjTargets_AZM,ProjTargets_TVD,V152))</f>
        <v/>
      </c>
      <c r="AT152" s="207" t="str">
        <f>IF(OR(E152="",E152&lt;$U$2,AO152=""),"",ProjRequiredTf(D152,W152,X152,ProjTargets_MD,ProjTargets_INC,ProjTargets_AZM,ProjTargets_TVD,5,V152))</f>
        <v/>
      </c>
    </row>
    <row r="153" spans="2:46" s="209" customFormat="1" ht="15" customHeight="1" x14ac:dyDescent="0.3">
      <c r="B153" s="208">
        <f t="shared" si="57"/>
        <v>17</v>
      </c>
      <c r="C153" s="335">
        <f t="shared" si="47"/>
        <v>28.029999999999745</v>
      </c>
      <c r="D153" s="27">
        <v>3557.6</v>
      </c>
      <c r="E153" s="336">
        <f t="shared" si="48"/>
        <v>3540.6</v>
      </c>
      <c r="F153" s="9">
        <v>89.02</v>
      </c>
      <c r="G153" s="9">
        <v>357.96</v>
      </c>
      <c r="H153" s="337">
        <f t="shared" si="41"/>
        <v>3081.4061118906598</v>
      </c>
      <c r="I153" s="337">
        <f t="shared" si="52"/>
        <v>2309.1561118906598</v>
      </c>
      <c r="J153" s="338">
        <f t="shared" si="49"/>
        <v>1.6312214171620891</v>
      </c>
      <c r="K153" s="339">
        <f t="shared" si="50"/>
        <v>-1.6054227613271639</v>
      </c>
      <c r="L153" s="339">
        <f t="shared" si="51"/>
        <v>-0.2889760970389309</v>
      </c>
      <c r="M153" s="339">
        <f t="shared" si="42"/>
        <v>2</v>
      </c>
      <c r="N153" s="340">
        <f t="shared" si="43"/>
        <v>169.79639206620902</v>
      </c>
      <c r="O153" s="341" t="str">
        <f t="shared" si="44"/>
        <v>L</v>
      </c>
      <c r="P153" s="342">
        <f t="shared" si="45"/>
        <v>-0.75</v>
      </c>
      <c r="Q153" s="343">
        <f t="shared" si="46"/>
        <v>22.861568161526471</v>
      </c>
      <c r="R153" s="10" t="str">
        <f t="shared" si="56"/>
        <v/>
      </c>
      <c r="S153" s="337" t="str">
        <f t="shared" si="39"/>
        <v/>
      </c>
      <c r="T153" s="9"/>
      <c r="U153" s="8"/>
      <c r="V153" s="202">
        <f>IF(OR(E153="",E153&lt;$U$2),"",ProjTvdAtBit(E153,F153,G153,H153,D153,W153,X153))</f>
        <v>3081.6968695664768</v>
      </c>
      <c r="W153" s="344">
        <f>IF(OR(E153="",E153&lt;$U$2),"",ProjIncAtBit(F153,J153,C153,M153,AJ153,IF(AK153="",0,AK153)))</f>
        <v>89.02</v>
      </c>
      <c r="X153" s="455">
        <f>IF(OR(E153="",E153&lt;$U$2),"",ProjAzmAtBit(F153,G153,J153,C153,M153,AJ153,IF(AK153="",0,AK153)))</f>
        <v>357.96</v>
      </c>
      <c r="Y153" s="461"/>
      <c r="Z153" s="206"/>
      <c r="AA153" s="512">
        <f t="shared" si="54"/>
        <v>90.429722375059583</v>
      </c>
      <c r="AB153" s="520">
        <f t="shared" si="55"/>
        <v>2.6618881093404525</v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>
        <f>IF(E153="","",ProjCumN(AL152,E152,F152,G152,E153,F153,G153,FALSE))</f>
        <v>566.04917456095768</v>
      </c>
      <c r="AM153" s="331">
        <f>IF(E153="","",ProjCumE(AM152,E152,F152,G152,E153,F153,G153,FALSE))</f>
        <v>144.37519185988506</v>
      </c>
      <c r="AN153" s="330">
        <f t="shared" si="53"/>
        <v>357.96</v>
      </c>
      <c r="AO153" s="330" t="str">
        <f>IF(OR(E153="",E153&lt;$U$2),"",ProjActiveTargetMdEx(D153,W153,V153,ProjTargets_MD,ProjTargets_INC,ProjTargets_AZM,ProjTargets_TVD,F153,H153))</f>
        <v/>
      </c>
      <c r="AP153" s="207">
        <f>IF(OR(E153="",E153&lt;$U$2),"",ProjBitN(E153,F153,G153,AL153,D153,W153,X153))</f>
        <v>583.03591520725126</v>
      </c>
      <c r="AQ153" s="207">
        <f>IF(OR(E153="",E153&lt;$U$2),"",ProjBitE(E153,F153,G153,AM153,D153,W153,X153))</f>
        <v>143.77012807026284</v>
      </c>
      <c r="AR153" s="207" t="str">
        <f>IF(OR(E153="",E153&lt;$U$2,AO153=""),"",ProjBurr(D153,W153,X153,Q153,C153,ProjTargets_MD,ProjTargets_INC,ProjTargets_AZM,ProjTargets_TVD,V153))</f>
        <v/>
      </c>
      <c r="AS153" s="207" t="str">
        <f>IF(OR(E153="",E153&lt;$U$2,AO153=""),"",ProjMetersToSlide(D153,W153,X153,Q153,C153,ProjTargets_MD,ProjTargets_INC,ProjTargets_AZM,ProjTargets_TVD,V153))</f>
        <v/>
      </c>
      <c r="AT153" s="207" t="str">
        <f>IF(OR(E153="",E153&lt;$U$2,AO153=""),"",ProjRequiredTf(D153,W153,X153,ProjTargets_MD,ProjTargets_INC,ProjTargets_AZM,ProjTargets_TVD,5,V153))</f>
        <v/>
      </c>
    </row>
    <row r="154" spans="2:46" s="209" customFormat="1" ht="15" customHeight="1" x14ac:dyDescent="0.3">
      <c r="B154" s="208">
        <f t="shared" si="57"/>
        <v>17</v>
      </c>
      <c r="C154" s="335">
        <f t="shared" si="47"/>
        <v>28.050000000000182</v>
      </c>
      <c r="D154" s="27">
        <v>3585.65</v>
      </c>
      <c r="E154" s="336">
        <f t="shared" si="48"/>
        <v>3568.65</v>
      </c>
      <c r="F154" s="9">
        <v>89.02</v>
      </c>
      <c r="G154" s="9">
        <v>358.04</v>
      </c>
      <c r="H154" s="337">
        <f t="shared" si="41"/>
        <v>3081.885862055758</v>
      </c>
      <c r="I154" s="337">
        <f t="shared" si="52"/>
        <v>2309.635862055758</v>
      </c>
      <c r="J154" s="338">
        <f t="shared" si="49"/>
        <v>8.5548981924349288E-2</v>
      </c>
      <c r="K154" s="339">
        <f t="shared" si="50"/>
        <v>0</v>
      </c>
      <c r="L154" s="339">
        <f t="shared" si="51"/>
        <v>8.5561497326246433E-2</v>
      </c>
      <c r="M154" s="339" t="str">
        <f t="shared" si="42"/>
        <v/>
      </c>
      <c r="N154" s="340">
        <f t="shared" si="43"/>
        <v>90</v>
      </c>
      <c r="O154" s="341" t="str">
        <f t="shared" si="44"/>
        <v>R</v>
      </c>
      <c r="P154" s="342" t="str">
        <f t="shared" si="45"/>
        <v/>
      </c>
      <c r="Q154" s="343" t="str">
        <f t="shared" si="46"/>
        <v/>
      </c>
      <c r="R154" s="10" t="str">
        <f t="shared" si="56"/>
        <v/>
      </c>
      <c r="S154" s="337" t="str">
        <f t="shared" si="39"/>
        <v/>
      </c>
      <c r="T154" s="9"/>
      <c r="U154" s="8"/>
      <c r="V154" s="202">
        <f>IF(OR(E154="",E154&lt;$U$2),"",ProjTvdAtBit(E154,F154,G154,H154,D154,W154,X154))</f>
        <v>3082.1766197315751</v>
      </c>
      <c r="W154" s="344">
        <f>IF(OR(E154="",E154&lt;$U$2),"",ProjIncAtBit(F154,J154,C154,M154,AJ154,IF(AK154="",0,AK154)))</f>
        <v>89.02</v>
      </c>
      <c r="X154" s="455">
        <f>IF(OR(E154="",E154&lt;$U$2),"",ProjAzmAtBit(F154,G154,J154,C154,M154,AJ154,IF(AK154="",0,AK154)))</f>
        <v>358.04</v>
      </c>
      <c r="Y154" s="461"/>
      <c r="Z154" s="206"/>
      <c r="AA154" s="512">
        <f t="shared" si="54"/>
        <v>90.429722375059583</v>
      </c>
      <c r="AB154" s="520">
        <f t="shared" si="55"/>
        <v>1.971762944242073</v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>
        <f>IF(E154="","",ProjCumN(AL153,E153,F153,G153,E154,F154,G154,FALSE))</f>
        <v>594.07798450230405</v>
      </c>
      <c r="AM154" s="331">
        <f>IF(E154="","",ProjCumE(AM153,E153,F153,G153,E154,F154,G154,FALSE))</f>
        <v>143.39640424879511</v>
      </c>
      <c r="AN154" s="330">
        <f t="shared" si="53"/>
        <v>358.04</v>
      </c>
      <c r="AO154" s="330" t="str">
        <f>IF(OR(E154="",E154&lt;$U$2),"",ProjActiveTargetMdEx(D154,W154,V154,ProjTargets_MD,ProjTargets_INC,ProjTargets_AZM,ProjTargets_TVD,F154,H154))</f>
        <v/>
      </c>
      <c r="AP154" s="207">
        <f>IF(OR(E154="",E154&lt;$U$2),"",ProjBitN(E154,F154,G154,AL154,D154,W154,X154))</f>
        <v>611.06555341848809</v>
      </c>
      <c r="AQ154" s="207">
        <f>IF(OR(E154="",E154&lt;$U$2),"",ProjBitE(E154,F154,G154,AM154,D154,W154,X154))</f>
        <v>142.81505900554455</v>
      </c>
      <c r="AR154" s="207" t="str">
        <f>IF(OR(E154="",E154&lt;$U$2,AO154=""),"",ProjBurr(D154,W154,X154,Q154,C154,ProjTargets_MD,ProjTargets_INC,ProjTargets_AZM,ProjTargets_TVD,V154))</f>
        <v/>
      </c>
      <c r="AS154" s="207" t="str">
        <f>IF(OR(E154="",E154&lt;$U$2,AO154=""),"",ProjMetersToSlide(D154,W154,X154,Q154,C154,ProjTargets_MD,ProjTargets_INC,ProjTargets_AZM,ProjTargets_TVD,V154))</f>
        <v/>
      </c>
      <c r="AT154" s="207" t="str">
        <f>IF(OR(E154="",E154&lt;$U$2,AO154=""),"",ProjRequiredTf(D154,W154,X154,ProjTargets_MD,ProjTargets_INC,ProjTargets_AZM,ProjTargets_TVD,5,V154))</f>
        <v/>
      </c>
    </row>
    <row r="155" spans="2:46" s="209" customFormat="1" ht="15" customHeight="1" x14ac:dyDescent="0.3">
      <c r="B155" s="208">
        <f t="shared" si="57"/>
        <v>17</v>
      </c>
      <c r="C155" s="335">
        <f t="shared" si="47"/>
        <v>28.090000000000146</v>
      </c>
      <c r="D155" s="27">
        <v>3613.7400000000002</v>
      </c>
      <c r="E155" s="336">
        <f t="shared" si="48"/>
        <v>3596.74</v>
      </c>
      <c r="F155" s="9">
        <v>89</v>
      </c>
      <c r="G155" s="9">
        <v>358.11</v>
      </c>
      <c r="H155" s="337">
        <f t="shared" si="41"/>
        <v>3082.3711982619648</v>
      </c>
      <c r="I155" s="337">
        <f t="shared" si="52"/>
        <v>2310.1211982619648</v>
      </c>
      <c r="J155" s="338">
        <f t="shared" si="49"/>
        <v>7.7740532003160417E-2</v>
      </c>
      <c r="K155" s="339">
        <f t="shared" si="50"/>
        <v>-2.1359914560337742E-2</v>
      </c>
      <c r="L155" s="339">
        <f t="shared" si="51"/>
        <v>7.4759700961189696E-2</v>
      </c>
      <c r="M155" s="339" t="str">
        <f t="shared" si="42"/>
        <v/>
      </c>
      <c r="N155" s="340">
        <f t="shared" si="43"/>
        <v>105.94765551311205</v>
      </c>
      <c r="O155" s="341" t="str">
        <f t="shared" si="44"/>
        <v>R</v>
      </c>
      <c r="P155" s="342" t="str">
        <f t="shared" si="45"/>
        <v/>
      </c>
      <c r="Q155" s="343" t="str">
        <f t="shared" si="46"/>
        <v/>
      </c>
      <c r="R155" s="10" t="str">
        <f t="shared" si="56"/>
        <v/>
      </c>
      <c r="S155" s="337" t="str">
        <f t="shared" si="39"/>
        <v/>
      </c>
      <c r="T155" s="9"/>
      <c r="U155" s="8"/>
      <c r="V155" s="202">
        <f>IF(OR(E155="",E155&lt;$U$2),"",ProjTvdAtBit(E155,F155,G155,H155,D155,W155,X155))</f>
        <v>3082.6678891713987</v>
      </c>
      <c r="W155" s="344">
        <f>IF(OR(E155="",E155&lt;$U$2),"",ProjIncAtBit(F155,J155,C155,M155,AJ155,IF(AK155="",0,AK155)))</f>
        <v>89</v>
      </c>
      <c r="X155" s="455">
        <f>IF(OR(E155="",E155&lt;$U$2),"",ProjAzmAtBit(F155,G155,J155,C155,M155,AJ155,IF(AK155="",0,AK155)))</f>
        <v>358.11</v>
      </c>
      <c r="Y155" s="461"/>
      <c r="Z155" s="206"/>
      <c r="AA155" s="512">
        <f t="shared" si="54"/>
        <v>90.429722375059583</v>
      </c>
      <c r="AB155" s="520">
        <f t="shared" si="55"/>
        <v>1.2757517380350691</v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>
        <f>IF(E155="","",ProjCumN(AL154,E154,F154,G154,E155,F155,G155,FALSE))</f>
        <v>622.14793939388881</v>
      </c>
      <c r="AM155" s="331">
        <f>IF(E155="","",ProjCumE(AM154,E154,F154,G154,E155,F155,G155,FALSE))</f>
        <v>142.45296640430519</v>
      </c>
      <c r="AN155" s="330">
        <f t="shared" si="53"/>
        <v>358.11</v>
      </c>
      <c r="AO155" s="330" t="str">
        <f>IF(OR(E155="",E155&lt;$U$2),"",ProjActiveTargetMdEx(D155,W155,V155,ProjTargets_MD,ProjTargets_INC,ProjTargets_AZM,ProjTargets_TVD,F155,H155))</f>
        <v/>
      </c>
      <c r="AP155" s="207">
        <f>IF(OR(E155="",E155&lt;$U$2),"",ProjBitN(E155,F155,G155,AL155,D155,W155,X155))</f>
        <v>639.13610340571722</v>
      </c>
      <c r="AQ155" s="207">
        <f>IF(OR(E155="",E155&lt;$U$2),"",ProjBitE(E155,F155,G155,AM155,D155,W155,X155))</f>
        <v>141.892379201908</v>
      </c>
      <c r="AR155" s="207" t="str">
        <f>IF(OR(E155="",E155&lt;$U$2,AO155=""),"",ProjBurr(D155,W155,X155,Q155,C155,ProjTargets_MD,ProjTargets_INC,ProjTargets_AZM,ProjTargets_TVD,V155))</f>
        <v/>
      </c>
      <c r="AS155" s="207" t="str">
        <f>IF(OR(E155="",E155&lt;$U$2,AO155=""),"",ProjMetersToSlide(D155,W155,X155,Q155,C155,ProjTargets_MD,ProjTargets_INC,ProjTargets_AZM,ProjTargets_TVD,V155))</f>
        <v/>
      </c>
      <c r="AT155" s="207" t="str">
        <f>IF(OR(E155="",E155&lt;$U$2,AO155=""),"",ProjRequiredTf(D155,W155,X155,ProjTargets_MD,ProjTargets_INC,ProjTargets_AZM,ProjTargets_TVD,5,V155))</f>
        <v/>
      </c>
    </row>
    <row r="156" spans="2:46" s="209" customFormat="1" ht="15" customHeight="1" x14ac:dyDescent="0.3">
      <c r="B156" s="208">
        <f t="shared" si="57"/>
        <v>17</v>
      </c>
      <c r="C156" s="335">
        <f t="shared" si="47"/>
        <v>28.049999999999727</v>
      </c>
      <c r="D156" s="27">
        <v>3641.79</v>
      </c>
      <c r="E156" s="336">
        <f t="shared" si="48"/>
        <v>3624.79</v>
      </c>
      <c r="F156" s="9">
        <v>89.27</v>
      </c>
      <c r="G156" s="9">
        <v>357.88</v>
      </c>
      <c r="H156" s="337">
        <f t="shared" si="41"/>
        <v>3082.7946557753648</v>
      </c>
      <c r="I156" s="337">
        <f t="shared" si="52"/>
        <v>2310.5446557753648</v>
      </c>
      <c r="J156" s="338">
        <f t="shared" si="49"/>
        <v>0.37932173562176819</v>
      </c>
      <c r="K156" s="339">
        <f t="shared" si="50"/>
        <v>0.28877005347592971</v>
      </c>
      <c r="L156" s="339">
        <f t="shared" si="51"/>
        <v>-0.24598930481285208</v>
      </c>
      <c r="M156" s="339" t="str">
        <f t="shared" si="42"/>
        <v/>
      </c>
      <c r="N156" s="340">
        <f t="shared" si="43"/>
        <v>40.422829230383023</v>
      </c>
      <c r="O156" s="341" t="str">
        <f t="shared" si="44"/>
        <v>L</v>
      </c>
      <c r="P156" s="342" t="str">
        <f t="shared" si="45"/>
        <v/>
      </c>
      <c r="Q156" s="343" t="str">
        <f t="shared" si="46"/>
        <v/>
      </c>
      <c r="R156" s="10">
        <f t="shared" si="56"/>
        <v>3641.79</v>
      </c>
      <c r="S156" s="337">
        <f t="shared" si="39"/>
        <v>3643.79</v>
      </c>
      <c r="T156" s="9">
        <v>2</v>
      </c>
      <c r="U156" s="8" t="s">
        <v>785</v>
      </c>
      <c r="V156" s="202">
        <f>IF(OR(E156="",E156&lt;$U$2),"",ProjTvdAtBit(E156,F156,G156,H156,D156,W156,X156))</f>
        <v>3083.0112452755748</v>
      </c>
      <c r="W156" s="344">
        <f>IF(OR(E156="",E156&lt;$U$2),"",ProjIncAtBit(F156,J156,C156,M156,AJ156,IF(AK156="",0,AK156)))</f>
        <v>89.27</v>
      </c>
      <c r="X156" s="455">
        <f>IF(OR(E156="",E156&lt;$U$2),"",ProjAzmAtBit(F156,G156,J156,C156,M156,AJ156,IF(AK156="",0,AK156)))</f>
        <v>357.88</v>
      </c>
      <c r="Y156" s="461"/>
      <c r="Z156" s="206"/>
      <c r="AA156" s="512">
        <f t="shared" si="54"/>
        <v>90.429722375059583</v>
      </c>
      <c r="AB156" s="520">
        <f t="shared" si="55"/>
        <v>0.64191922463533047</v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>
        <f>IF(E156="","",ProjCumN(AL155,E155,F155,G155,E156,F156,G156,FALSE))</f>
        <v>650.17752713010339</v>
      </c>
      <c r="AM156" s="331">
        <f>IF(E156="","",ProjCumE(AM155,E155,F155,G155,E156,F156,G156,FALSE))</f>
        <v>141.47170059488963</v>
      </c>
      <c r="AN156" s="330">
        <f t="shared" si="53"/>
        <v>357.88</v>
      </c>
      <c r="AO156" s="330" t="str">
        <f>IF(OR(E156="",E156&lt;$U$2),"",ProjActiveTargetMdEx(D156,W156,V156,ProjTargets_MD,ProjTargets_INC,ProjTargets_AZM,ProjTargets_TVD,F156,H156))</f>
        <v/>
      </c>
      <c r="AP156" s="207">
        <f>IF(OR(E156="",E156&lt;$U$2),"",ProjBitN(E156,F156,G156,AL156,D156,W156,X156))</f>
        <v>667.16451249397596</v>
      </c>
      <c r="AQ156" s="207">
        <f>IF(OR(E156="",E156&lt;$U$2),"",ProjBitE(E156,F156,G156,AM156,D156,W156,X156))</f>
        <v>140.84287849287927</v>
      </c>
      <c r="AR156" s="207" t="str">
        <f>IF(OR(E156="",E156&lt;$U$2,AO156=""),"",ProjBurr(D156,W156,X156,Q156,C156,ProjTargets_MD,ProjTargets_INC,ProjTargets_AZM,ProjTargets_TVD,V156))</f>
        <v/>
      </c>
      <c r="AS156" s="207" t="str">
        <f>IF(OR(E156="",E156&lt;$U$2,AO156=""),"",ProjMetersToSlide(D156,W156,X156,Q156,C156,ProjTargets_MD,ProjTargets_INC,ProjTargets_AZM,ProjTargets_TVD,V156))</f>
        <v/>
      </c>
      <c r="AT156" s="207" t="str">
        <f>IF(OR(E156="",E156&lt;$U$2,AO156=""),"",ProjRequiredTf(D156,W156,X156,ProjTargets_MD,ProjTargets_INC,ProjTargets_AZM,ProjTargets_TVD,5,V156))</f>
        <v/>
      </c>
    </row>
    <row r="157" spans="2:46" s="209" customFormat="1" ht="15" customHeight="1" x14ac:dyDescent="0.3">
      <c r="B157" s="208">
        <f t="shared" si="57"/>
        <v>17</v>
      </c>
      <c r="C157" s="335">
        <f t="shared" si="47"/>
        <v>28.079999999999927</v>
      </c>
      <c r="D157" s="27">
        <v>3669.87</v>
      </c>
      <c r="E157" s="336">
        <f t="shared" si="48"/>
        <v>3652.87</v>
      </c>
      <c r="F157" s="9">
        <v>91.51</v>
      </c>
      <c r="G157" s="9">
        <v>358.11</v>
      </c>
      <c r="H157" s="337">
        <f t="shared" si="41"/>
        <v>3082.6035227542675</v>
      </c>
      <c r="I157" s="337">
        <f t="shared" si="52"/>
        <v>2310.3535227542675</v>
      </c>
      <c r="J157" s="338">
        <f t="shared" si="49"/>
        <v>2.4057425592583543</v>
      </c>
      <c r="K157" s="339">
        <f t="shared" si="50"/>
        <v>2.3931623931624091</v>
      </c>
      <c r="L157" s="339">
        <f t="shared" si="51"/>
        <v>0.24572649572651581</v>
      </c>
      <c r="M157" s="339">
        <f t="shared" si="42"/>
        <v>2</v>
      </c>
      <c r="N157" s="340">
        <f t="shared" si="43"/>
        <v>5.8619981333124578</v>
      </c>
      <c r="O157" s="341" t="str">
        <f t="shared" si="44"/>
        <v>R</v>
      </c>
      <c r="P157" s="342">
        <f t="shared" si="45"/>
        <v>1.1200000000000045</v>
      </c>
      <c r="Q157" s="343">
        <f t="shared" si="46"/>
        <v>33.776625531987207</v>
      </c>
      <c r="R157" s="10">
        <v>3691</v>
      </c>
      <c r="S157" s="337">
        <f t="shared" si="39"/>
        <v>3696</v>
      </c>
      <c r="T157" s="9">
        <v>5</v>
      </c>
      <c r="U157" s="8" t="s">
        <v>786</v>
      </c>
      <c r="V157" s="202">
        <f>IF(OR(E157="",E157&lt;$U$2),"",ProjTvdAtBit(E157,F157,G157,H157,D157,W157,X157))</f>
        <v>3082.1555485968356</v>
      </c>
      <c r="W157" s="344">
        <f>IF(OR(E157="",E157&lt;$U$2),"",ProjIncAtBit(F157,J157,C157,M157,AJ157,IF(AK157="",0,AK157)))</f>
        <v>91.51</v>
      </c>
      <c r="X157" s="455">
        <f>IF(OR(E157="",E157&lt;$U$2),"",ProjAzmAtBit(F157,G157,J157,C157,M157,AJ157,IF(AK157="",0,AK157)))</f>
        <v>358.11</v>
      </c>
      <c r="Y157" s="461"/>
      <c r="Z157" s="206"/>
      <c r="AA157" s="512">
        <f t="shared" si="54"/>
        <v>90.429722375059583</v>
      </c>
      <c r="AB157" s="520">
        <f t="shared" si="55"/>
        <v>0.62245224573234736</v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>
        <f>IF(E157="","",ProjCumN(AL156,E156,F156,G156,E157,F157,G157,FALSE))</f>
        <v>678.23787960495292</v>
      </c>
      <c r="AM157" s="331">
        <f>IF(E157="","",ProjCumE(AM156,E156,F156,G156,E157,F157,G157,FALSE))</f>
        <v>140.48935226882662</v>
      </c>
      <c r="AN157" s="330">
        <f t="shared" si="53"/>
        <v>358.11</v>
      </c>
      <c r="AO157" s="330" t="str">
        <f>IF(OR(E157="",E157&lt;$U$2),"",ProjActiveTargetMdEx(D157,W157,V157,ProjTargets_MD,ProjTargets_INC,ProjTargets_AZM,ProjTargets_TVD,F157,H157))</f>
        <v/>
      </c>
      <c r="AP157" s="207">
        <f>IF(OR(E157="",E157&lt;$U$2),"",ProjBitN(E157,F157,G157,AL157,D157,W157,X157))</f>
        <v>695.22273119927968</v>
      </c>
      <c r="AQ157" s="207">
        <f>IF(OR(E157="",E157&lt;$U$2),"",ProjBitE(E157,F157,G157,AM157,D157,W157,X157))</f>
        <v>139.92887437187639</v>
      </c>
      <c r="AR157" s="207" t="str">
        <f>IF(OR(E157="",E157&lt;$U$2,AO157=""),"",ProjBurr(D157,W157,X157,Q157,C157,ProjTargets_MD,ProjTargets_INC,ProjTargets_AZM,ProjTargets_TVD,V157))</f>
        <v/>
      </c>
      <c r="AS157" s="207" t="str">
        <f>IF(OR(E157="",E157&lt;$U$2,AO157=""),"",ProjMetersToSlide(D157,W157,X157,Q157,C157,ProjTargets_MD,ProjTargets_INC,ProjTargets_AZM,ProjTargets_TVD,V157))</f>
        <v/>
      </c>
      <c r="AT157" s="207" t="str">
        <f>IF(OR(E157="",E157&lt;$U$2,AO157=""),"",ProjRequiredTf(D157,W157,X157,ProjTargets_MD,ProjTargets_INC,ProjTargets_AZM,ProjTargets_TVD,5,V157))</f>
        <v/>
      </c>
    </row>
    <row r="158" spans="2:46" s="209" customFormat="1" ht="15" customHeight="1" x14ac:dyDescent="0.3">
      <c r="B158" s="208">
        <f t="shared" si="57"/>
        <v>17</v>
      </c>
      <c r="C158" s="335">
        <f t="shared" si="47"/>
        <v>28.100000000000364</v>
      </c>
      <c r="D158" s="27">
        <v>3697.9700000000003</v>
      </c>
      <c r="E158" s="336">
        <f t="shared" si="48"/>
        <v>3680.97</v>
      </c>
      <c r="F158" s="9">
        <v>93.04</v>
      </c>
      <c r="G158" s="9">
        <v>357.92</v>
      </c>
      <c r="H158" s="337">
        <f t="shared" si="41"/>
        <v>3081.488070551587</v>
      </c>
      <c r="I158" s="337">
        <f t="shared" si="52"/>
        <v>2309.238070551587</v>
      </c>
      <c r="J158" s="338">
        <f t="shared" si="49"/>
        <v>1.6459784025627182</v>
      </c>
      <c r="K158" s="339">
        <f t="shared" si="50"/>
        <v>1.6334519572953803</v>
      </c>
      <c r="L158" s="339">
        <f t="shared" si="51"/>
        <v>-0.20284697508896621</v>
      </c>
      <c r="M158" s="339" t="str">
        <f t="shared" si="42"/>
        <v/>
      </c>
      <c r="N158" s="340">
        <f t="shared" si="43"/>
        <v>7.0731895867622585</v>
      </c>
      <c r="O158" s="341" t="str">
        <f t="shared" si="44"/>
        <v>L</v>
      </c>
      <c r="P158" s="342" t="str">
        <f t="shared" si="45"/>
        <v/>
      </c>
      <c r="Q158" s="343" t="str">
        <f t="shared" si="46"/>
        <v/>
      </c>
      <c r="R158" s="10">
        <v>3703</v>
      </c>
      <c r="S158" s="337">
        <f t="shared" si="39"/>
        <v>3707</v>
      </c>
      <c r="T158" s="9">
        <v>4</v>
      </c>
      <c r="U158" s="8" t="s">
        <v>770</v>
      </c>
      <c r="V158" s="202">
        <f>IF(OR(E158="",E158&lt;$U$2),"",ProjTvdAtBit(E158,F158,G158,H158,D158,W158,X158))</f>
        <v>3080.5865075393322</v>
      </c>
      <c r="W158" s="344">
        <f>IF(OR(E158="",E158&lt;$U$2),"",ProjIncAtBit(F158,J158,C158,M158,AJ158,IF(AK158="",0,AK158)))</f>
        <v>93.04</v>
      </c>
      <c r="X158" s="455">
        <f>IF(OR(E158="",E158&lt;$U$2),"",ProjAzmAtBit(F158,G158,J158,C158,M158,AJ158,IF(AK158="",0,AK158)))</f>
        <v>357.92</v>
      </c>
      <c r="Y158" s="461"/>
      <c r="Z158" s="206"/>
      <c r="AA158" s="512">
        <f t="shared" si="54"/>
        <v>90.429722375059583</v>
      </c>
      <c r="AB158" s="520">
        <f t="shared" si="55"/>
        <v>1.5271544484130573</v>
      </c>
      <c r="AC158" s="510"/>
      <c r="AD158" s="515"/>
      <c r="AE158" s="516"/>
      <c r="AJ158" s="452">
        <f>IF(OR(E158="",D158=""),0,ProjSlideMetersBetween(E158,D158,$R$13:$R$305,$S$13:$S$305))</f>
        <v>5</v>
      </c>
      <c r="AK158" s="452">
        <f>IF(U158="","",ProjParseTF(U158))</f>
        <v>180</v>
      </c>
      <c r="AL158" s="219">
        <f>IF(E158="","",ProjCumN(AL157,E157,F157,G157,E158,F158,G158,FALSE))</f>
        <v>706.29803702386755</v>
      </c>
      <c r="AM158" s="331">
        <f>IF(E158="","",ProjCumE(AM157,E157,F157,G157,E158,F158,G158,FALSE))</f>
        <v>139.51684971250663</v>
      </c>
      <c r="AN158" s="330">
        <f t="shared" si="53"/>
        <v>357.92</v>
      </c>
      <c r="AO158" s="330" t="str">
        <f>IF(OR(E158="",E158&lt;$U$2),"",ProjActiveTargetMdEx(D158,W158,V158,ProjTargets_MD,ProjTargets_INC,ProjTargets_AZM,ProjTargets_TVD,F158,H158))</f>
        <v/>
      </c>
      <c r="AP158" s="207">
        <f>IF(OR(E158="",E158&lt;$U$2),"",ProjBitN(E158,F158,G158,AL158,D158,W158,X158))</f>
        <v>723.26292871177975</v>
      </c>
      <c r="AQ158" s="207">
        <f>IF(OR(E158="",E158&lt;$U$2),"",ProjBitE(E158,F158,G158,AM158,D158,W158,X158))</f>
        <v>138.90070512528899</v>
      </c>
      <c r="AR158" s="207" t="str">
        <f>IF(OR(E158="",E158&lt;$U$2,AO158=""),"",ProjBurr(D158,W158,X158,Q158,C158,ProjTargets_MD,ProjTargets_INC,ProjTargets_AZM,ProjTargets_TVD,V158))</f>
        <v/>
      </c>
      <c r="AS158" s="207" t="str">
        <f>IF(OR(E158="",E158&lt;$U$2,AO158=""),"",ProjMetersToSlide(D158,W158,X158,Q158,C158,ProjTargets_MD,ProjTargets_INC,ProjTargets_AZM,ProjTargets_TVD,V158))</f>
        <v/>
      </c>
      <c r="AT158" s="207" t="str">
        <f>IF(OR(E158="",E158&lt;$U$2,AO158=""),"",ProjRequiredTf(D158,W158,X158,ProjTargets_MD,ProjTargets_INC,ProjTargets_AZM,ProjTargets_TVD,5,V158))</f>
        <v/>
      </c>
    </row>
    <row r="159" spans="2:46" s="209" customFormat="1" ht="15" customHeight="1" x14ac:dyDescent="0.3">
      <c r="B159" s="208">
        <f t="shared" si="57"/>
        <v>17</v>
      </c>
      <c r="C159" s="335">
        <f t="shared" si="47"/>
        <v>28.099999999999909</v>
      </c>
      <c r="D159" s="27">
        <v>3726.07</v>
      </c>
      <c r="E159" s="336">
        <f t="shared" si="48"/>
        <v>3709.07</v>
      </c>
      <c r="F159" s="9">
        <v>90.01</v>
      </c>
      <c r="G159" s="9">
        <v>359.07</v>
      </c>
      <c r="H159" s="337">
        <f t="shared" si="41"/>
        <v>3080.7402416380678</v>
      </c>
      <c r="I159" s="337">
        <f t="shared" si="52"/>
        <v>2308.4902416380678</v>
      </c>
      <c r="J159" s="338">
        <f t="shared" si="49"/>
        <v>3.4598250517306344</v>
      </c>
      <c r="K159" s="339">
        <f t="shared" si="50"/>
        <v>-3.2348754448398171</v>
      </c>
      <c r="L159" s="339">
        <f t="shared" si="51"/>
        <v>1.2277580071173975</v>
      </c>
      <c r="M159" s="339">
        <f t="shared" si="42"/>
        <v>9</v>
      </c>
      <c r="N159" s="340">
        <f t="shared" si="43"/>
        <v>159.22529774256699</v>
      </c>
      <c r="O159" s="341" t="str">
        <f t="shared" si="44"/>
        <v>R</v>
      </c>
      <c r="P159" s="342">
        <f t="shared" si="45"/>
        <v>-0.33666666666666678</v>
      </c>
      <c r="Q159" s="343">
        <f t="shared" si="46"/>
        <v>10.802342661514501</v>
      </c>
      <c r="R159" s="10">
        <f t="shared" si="56"/>
        <v>3726.07</v>
      </c>
      <c r="S159" s="337">
        <f t="shared" si="39"/>
        <v>3729.07</v>
      </c>
      <c r="T159" s="9">
        <v>3</v>
      </c>
      <c r="U159" s="8" t="s">
        <v>770</v>
      </c>
      <c r="V159" s="202">
        <f>IF(OR(E159="",E159&lt;$U$2),"",ProjTvdAtBit(E159,F159,G159,H159,D159,W159,X159))</f>
        <v>3080.7372745783546</v>
      </c>
      <c r="W159" s="344">
        <f>IF(OR(E159="",E159&lt;$U$2),"",ProjIncAtBit(F159,J159,C159,M159,AJ159,IF(AK159="",0,AK159)))</f>
        <v>90.01</v>
      </c>
      <c r="X159" s="455">
        <f>IF(OR(E159="",E159&lt;$U$2),"",ProjAzmAtBit(F159,G159,J159,C159,M159,AJ159,IF(AK159="",0,AK159)))</f>
        <v>359.07</v>
      </c>
      <c r="Y159" s="461"/>
      <c r="Z159" s="206"/>
      <c r="AA159" s="512">
        <f t="shared" si="54"/>
        <v>91.575832599752175</v>
      </c>
      <c r="AB159" s="520">
        <f t="shared" si="55"/>
        <v>1.5428333619320256</v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>
        <f>IF(E159="","",ProjCumN(AL158,E158,F158,G158,E159,F159,G159,FALSE))</f>
        <v>734.37465551482683</v>
      </c>
      <c r="AM159" s="331">
        <f>IF(E159="","",ProjCumE(AM158,E158,F158,G158,E159,F159,G159,FALSE))</f>
        <v>138.77938428863243</v>
      </c>
      <c r="AN159" s="330">
        <f t="shared" si="53"/>
        <v>359.07</v>
      </c>
      <c r="AO159" s="330" t="str">
        <f>IF(OR(E159="",E159&lt;$U$2),"",ProjActiveTargetMdEx(D159,W159,V159,ProjTargets_MD,ProjTargets_INC,ProjTargets_AZM,ProjTargets_TVD,F159,H159))</f>
        <v/>
      </c>
      <c r="AP159" s="207">
        <f>IF(OR(E159="",E159&lt;$U$2),"",ProjBitN(E159,F159,G159,AL159,D159,W159,X159))</f>
        <v>751.37241586444907</v>
      </c>
      <c r="AQ159" s="207">
        <f>IF(OR(E159="",E159&lt;$U$2),"",ProjBitE(E159,F159,G159,AM159,D159,W159,X159))</f>
        <v>138.50345985447495</v>
      </c>
      <c r="AR159" s="207" t="str">
        <f>IF(OR(E159="",E159&lt;$U$2,AO159=""),"",ProjBurr(D159,W159,X159,Q159,C159,ProjTargets_MD,ProjTargets_INC,ProjTargets_AZM,ProjTargets_TVD,V159))</f>
        <v/>
      </c>
      <c r="AS159" s="207" t="str">
        <f>IF(OR(E159="",E159&lt;$U$2,AO159=""),"",ProjMetersToSlide(D159,W159,X159,Q159,C159,ProjTargets_MD,ProjTargets_INC,ProjTargets_AZM,ProjTargets_TVD,V159))</f>
        <v/>
      </c>
      <c r="AT159" s="207" t="str">
        <f>IF(OR(E159="",E159&lt;$U$2,AO159=""),"",ProjRequiredTf(D159,W159,X159,ProjTargets_MD,ProjTargets_INC,ProjTargets_AZM,ProjTargets_TVD,5,V159))</f>
        <v/>
      </c>
    </row>
    <row r="160" spans="2:46" s="209" customFormat="1" ht="15" customHeight="1" x14ac:dyDescent="0.3">
      <c r="B160" s="208">
        <f t="shared" si="57"/>
        <v>17</v>
      </c>
      <c r="C160" s="335">
        <f t="shared" si="47"/>
        <v>28.699999999999818</v>
      </c>
      <c r="D160" s="27">
        <v>3754.77</v>
      </c>
      <c r="E160" s="336">
        <f t="shared" si="48"/>
        <v>3737.77</v>
      </c>
      <c r="F160" s="9">
        <v>88.02</v>
      </c>
      <c r="G160" s="9">
        <v>359.49</v>
      </c>
      <c r="H160" s="337">
        <f t="shared" si="41"/>
        <v>3081.2336131876727</v>
      </c>
      <c r="I160" s="337">
        <f t="shared" si="52"/>
        <v>2308.9836131876727</v>
      </c>
      <c r="J160" s="338">
        <f t="shared" si="49"/>
        <v>2.1259458786348993</v>
      </c>
      <c r="K160" s="339">
        <f t="shared" si="50"/>
        <v>-2.0801393728223223</v>
      </c>
      <c r="L160" s="339">
        <f t="shared" si="51"/>
        <v>0.43902439024392187</v>
      </c>
      <c r="M160" s="339">
        <f t="shared" si="42"/>
        <v>3</v>
      </c>
      <c r="N160" s="340">
        <f t="shared" si="43"/>
        <v>168.08461718837754</v>
      </c>
      <c r="O160" s="341" t="str">
        <f t="shared" si="44"/>
        <v>R</v>
      </c>
      <c r="P160" s="342">
        <f t="shared" si="45"/>
        <v>-0.66333333333333633</v>
      </c>
      <c r="Q160" s="343">
        <f t="shared" si="46"/>
        <v>20.338215572273743</v>
      </c>
      <c r="R160" s="10" t="str">
        <f t="shared" si="56"/>
        <v/>
      </c>
      <c r="S160" s="337" t="str">
        <f t="shared" si="39"/>
        <v/>
      </c>
      <c r="T160" s="9"/>
      <c r="U160" s="8"/>
      <c r="V160" s="202">
        <f>IF(OR(E160="",E160&lt;$U$2),"",ProjTvdAtBit(E160,F160,G160,H160,D160,W160,X160))</f>
        <v>3081.8209740910388</v>
      </c>
      <c r="W160" s="344">
        <f>IF(OR(E160="",E160&lt;$U$2),"",ProjIncAtBit(F160,J160,C160,M160,AJ160,IF(AK160="",0,AK160)))</f>
        <v>88.02</v>
      </c>
      <c r="X160" s="455">
        <f>IF(OR(E160="",E160&lt;$U$2),"",ProjAzmAtBit(F160,G160,J160,C160,M160,AJ160,IF(AK160="",0,AK160)))</f>
        <v>359.49</v>
      </c>
      <c r="Y160" s="461"/>
      <c r="Z160" s="206"/>
      <c r="AA160" s="512">
        <f t="shared" si="54"/>
        <v>91.575832599752175</v>
      </c>
      <c r="AB160" s="520">
        <f t="shared" si="55"/>
        <v>0.26021181232727031</v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>
        <f>IF(E160="","",ProjCumN(AL159,E159,F159,G159,E160,F160,G160,FALSE))</f>
        <v>763.06664194651978</v>
      </c>
      <c r="AM160" s="331">
        <f>IF(E160="","",ProjCumE(AM159,E159,F159,G159,E160,F160,G160,FALSE))</f>
        <v>138.41877976632756</v>
      </c>
      <c r="AN160" s="330">
        <f t="shared" si="53"/>
        <v>359.49</v>
      </c>
      <c r="AO160" s="330" t="str">
        <f>IF(OR(E160="",E160&lt;$U$2),"",ProjActiveTargetMdEx(D160,W160,V160,ProjTargets_MD,ProjTargets_INC,ProjTargets_AZM,ProjTargets_TVD,F160,H160))</f>
        <v/>
      </c>
      <c r="AP160" s="207">
        <f>IF(OR(E160="",E160&lt;$U$2),"",ProjBitN(E160,F160,G160,AL160,D160,W160,X160))</f>
        <v>780.05581901166818</v>
      </c>
      <c r="AQ160" s="207">
        <f>IF(OR(E160="",E160&lt;$U$2),"",ProjBitE(E160,F160,G160,AM160,D160,W160,X160))</f>
        <v>138.26755206306728</v>
      </c>
      <c r="AR160" s="207" t="str">
        <f>IF(OR(E160="",E160&lt;$U$2,AO160=""),"",ProjBurr(D160,W160,X160,Q160,C160,ProjTargets_MD,ProjTargets_INC,ProjTargets_AZM,ProjTargets_TVD,V160))</f>
        <v/>
      </c>
      <c r="AS160" s="207" t="str">
        <f>IF(OR(E160="",E160&lt;$U$2,AO160=""),"",ProjMetersToSlide(D160,W160,X160,Q160,C160,ProjTargets_MD,ProjTargets_INC,ProjTargets_AZM,ProjTargets_TVD,V160))</f>
        <v/>
      </c>
      <c r="AT160" s="207" t="str">
        <f>IF(OR(E160="",E160&lt;$U$2,AO160=""),"",ProjRequiredTf(D160,W160,X160,ProjTargets_MD,ProjTargets_INC,ProjTargets_AZM,ProjTargets_TVD,5,V160))</f>
        <v/>
      </c>
    </row>
    <row r="161" spans="2:46" s="209" customFormat="1" ht="15" customHeight="1" x14ac:dyDescent="0.3">
      <c r="B161" s="208">
        <f t="shared" si="57"/>
        <v>17</v>
      </c>
      <c r="C161" s="335">
        <f t="shared" si="47"/>
        <v>28.75</v>
      </c>
      <c r="D161" s="27">
        <v>3783.52</v>
      </c>
      <c r="E161" s="336">
        <f t="shared" si="48"/>
        <v>3766.52</v>
      </c>
      <c r="F161" s="9">
        <v>87.69</v>
      </c>
      <c r="G161" s="9">
        <v>359.24</v>
      </c>
      <c r="H161" s="337">
        <f t="shared" si="41"/>
        <v>3082.3096845179352</v>
      </c>
      <c r="I161" s="337">
        <f t="shared" si="52"/>
        <v>2310.0596845179352</v>
      </c>
      <c r="J161" s="338">
        <f t="shared" si="49"/>
        <v>0.43189446788528729</v>
      </c>
      <c r="K161" s="339">
        <f t="shared" si="50"/>
        <v>-0.34434782608695474</v>
      </c>
      <c r="L161" s="339">
        <f t="shared" si="51"/>
        <v>-0.2608695652173913</v>
      </c>
      <c r="M161" s="339" t="str">
        <f t="shared" si="42"/>
        <v/>
      </c>
      <c r="N161" s="340">
        <f t="shared" si="43"/>
        <v>142.87268042412438</v>
      </c>
      <c r="O161" s="341" t="str">
        <f t="shared" si="44"/>
        <v>L</v>
      </c>
      <c r="P161" s="342" t="str">
        <f t="shared" si="45"/>
        <v/>
      </c>
      <c r="Q161" s="343" t="str">
        <f t="shared" si="46"/>
        <v/>
      </c>
      <c r="R161" s="10">
        <f t="shared" si="56"/>
        <v>3783.52</v>
      </c>
      <c r="S161" s="337">
        <f t="shared" si="39"/>
        <v>3787.52</v>
      </c>
      <c r="T161" s="9">
        <v>4</v>
      </c>
      <c r="U161" s="8" t="s">
        <v>433</v>
      </c>
      <c r="V161" s="202">
        <f>IF(OR(E161="",E161&lt;$U$2),"",ProjTvdAtBit(E161,F161,G161,H161,D161,W161,X161))</f>
        <v>3082.9948896500332</v>
      </c>
      <c r="W161" s="344">
        <f>IF(OR(E161="",E161&lt;$U$2),"",ProjIncAtBit(F161,J161,C161,M161,AJ161,IF(AK161="",0,AK161)))</f>
        <v>87.69</v>
      </c>
      <c r="X161" s="455">
        <f>IF(OR(E161="",E161&lt;$U$2),"",ProjAzmAtBit(F161,G161,J161,C161,M161,AJ161,IF(AK161="",0,AK161)))</f>
        <v>359.24</v>
      </c>
      <c r="Y161" s="461"/>
      <c r="Z161" s="206"/>
      <c r="AA161" s="512">
        <f t="shared" si="54"/>
        <v>91.575832599752175</v>
      </c>
      <c r="AB161" s="520">
        <f t="shared" si="55"/>
        <v>-1.6064845179353142</v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>
        <f>IF(E161="","",ProjCumN(AL160,E160,F160,G160,E161,F161,G161,FALSE))</f>
        <v>791.79467008142979</v>
      </c>
      <c r="AM161" s="331">
        <f>IF(E161="","",ProjCumE(AM160,E160,F160,G160,E161,F161,G161,FALSE))</f>
        <v>138.10038533009703</v>
      </c>
      <c r="AN161" s="330">
        <f t="shared" si="53"/>
        <v>359.24</v>
      </c>
      <c r="AO161" s="330" t="str">
        <f>IF(OR(E161="",E161&lt;$U$2),"",ProjActiveTargetMdEx(D161,W161,V161,ProjTargets_MD,ProjTargets_INC,ProjTargets_AZM,ProjTargets_TVD,F161,H161))</f>
        <v/>
      </c>
      <c r="AP161" s="207">
        <f>IF(OR(E161="",E161&lt;$U$2),"",ProjBitN(E161,F161,G161,AL161,D161,W161,X161))</f>
        <v>808.77936115378054</v>
      </c>
      <c r="AQ161" s="207">
        <f>IF(OR(E161="",E161&lt;$U$2),"",ProjBitE(E161,F161,G161,AM161,D161,W161,X161))</f>
        <v>137.87507864187691</v>
      </c>
      <c r="AR161" s="207" t="str">
        <f>IF(OR(E161="",E161&lt;$U$2,AO161=""),"",ProjBurr(D161,W161,X161,Q161,C161,ProjTargets_MD,ProjTargets_INC,ProjTargets_AZM,ProjTargets_TVD,V161))</f>
        <v/>
      </c>
      <c r="AS161" s="207" t="str">
        <f>IF(OR(E161="",E161&lt;$U$2,AO161=""),"",ProjMetersToSlide(D161,W161,X161,Q161,C161,ProjTargets_MD,ProjTargets_INC,ProjTargets_AZM,ProjTargets_TVD,V161))</f>
        <v/>
      </c>
      <c r="AT161" s="207" t="str">
        <f>IF(OR(E161="",E161&lt;$U$2,AO161=""),"",ProjRequiredTf(D161,W161,X161,ProjTargets_MD,ProjTargets_INC,ProjTargets_AZM,ProjTargets_TVD,5,V161))</f>
        <v/>
      </c>
    </row>
    <row r="162" spans="2:46" s="209" customFormat="1" ht="15" customHeight="1" x14ac:dyDescent="0.3">
      <c r="B162" s="208">
        <f t="shared" si="57"/>
        <v>17</v>
      </c>
      <c r="C162" s="335">
        <f t="shared" si="47"/>
        <v>28.829999999999927</v>
      </c>
      <c r="D162" s="27">
        <v>3812.35</v>
      </c>
      <c r="E162" s="336">
        <f t="shared" si="48"/>
        <v>3795.35</v>
      </c>
      <c r="F162" s="9">
        <v>89.16</v>
      </c>
      <c r="G162" s="9">
        <v>0.43</v>
      </c>
      <c r="H162" s="337">
        <f t="shared" si="41"/>
        <v>3083.1020907300649</v>
      </c>
      <c r="I162" s="337">
        <f t="shared" si="52"/>
        <v>2310.8520907300649</v>
      </c>
      <c r="J162" s="338">
        <f t="shared" si="49"/>
        <v>1.9677340580500469</v>
      </c>
      <c r="K162" s="339">
        <f t="shared" si="50"/>
        <v>1.5296566077003149</v>
      </c>
      <c r="L162" s="339">
        <f t="shared" si="51"/>
        <v>1.2382934443288178</v>
      </c>
      <c r="M162" s="339">
        <f t="shared" si="42"/>
        <v>4</v>
      </c>
      <c r="N162" s="340">
        <f t="shared" si="43"/>
        <v>38.979635990631898</v>
      </c>
      <c r="O162" s="341" t="str">
        <f t="shared" si="44"/>
        <v>R</v>
      </c>
      <c r="P162" s="342">
        <f t="shared" si="45"/>
        <v>0.36749999999999972</v>
      </c>
      <c r="Q162" s="343">
        <f t="shared" si="46"/>
        <v>14.182443223395676</v>
      </c>
      <c r="R162" s="10" t="str">
        <f t="shared" si="56"/>
        <v/>
      </c>
      <c r="S162" s="337" t="str">
        <f t="shared" si="39"/>
        <v/>
      </c>
      <c r="T162" s="9"/>
      <c r="U162" s="8"/>
      <c r="V162" s="202">
        <f>IF(OR(E162="",E162&lt;$U$2),"",ProjTvdAtBit(E162,F162,G162,H162,D162,W162,X162))</f>
        <v>3083.3513148190691</v>
      </c>
      <c r="W162" s="344">
        <f>IF(OR(E162="",E162&lt;$U$2),"",ProjIncAtBit(F162,J162,C162,M162,AJ162,IF(AK162="",0,AK162)))</f>
        <v>89.16</v>
      </c>
      <c r="X162" s="455">
        <f>IF(OR(E162="",E162&lt;$U$2),"",ProjAzmAtBit(F162,G162,J162,C162,M162,AJ162,IF(AK162="",0,AK162)))</f>
        <v>0.43</v>
      </c>
      <c r="Y162" s="461"/>
      <c r="Z162" s="206"/>
      <c r="AA162" s="512">
        <f t="shared" si="54"/>
        <v>91.575832599752175</v>
      </c>
      <c r="AB162" s="520">
        <f t="shared" si="55"/>
        <v>-3.1917157300649706</v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>
        <f>IF(E162="","",ProjCumN(AL161,E161,F161,G161,E162,F162,G162,FALSE))</f>
        <v>820.61234985801252</v>
      </c>
      <c r="AM162" s="331">
        <f>IF(E162="","",ProjCumE(AM161,E161,F161,G161,E162,F162,G162,FALSE))</f>
        <v>138.01750170758314</v>
      </c>
      <c r="AN162" s="330">
        <f t="shared" si="53"/>
        <v>0.43</v>
      </c>
      <c r="AO162" s="330" t="str">
        <f>IF(OR(E162="",E162&lt;$U$2),"",ProjActiveTargetMdEx(D162,W162,V162,ProjTargets_MD,ProjTargets_INC,ProjTargets_AZM,ProjTargets_TVD,F162,H162))</f>
        <v/>
      </c>
      <c r="AP162" s="207">
        <f>IF(OR(E162="",E162&lt;$U$2),"",ProjBitN(E162,F162,G162,AL162,D162,W162,X162))</f>
        <v>837.6100442190284</v>
      </c>
      <c r="AQ162" s="207">
        <f>IF(OR(E162="",E162&lt;$U$2),"",ProjBitE(E162,F162,G162,AM162,D162,W162,X162))</f>
        <v>138.14507036733542</v>
      </c>
      <c r="AR162" s="207" t="str">
        <f>IF(OR(E162="",E162&lt;$U$2,AO162=""),"",ProjBurr(D162,W162,X162,Q162,C162,ProjTargets_MD,ProjTargets_INC,ProjTargets_AZM,ProjTargets_TVD,V162))</f>
        <v/>
      </c>
      <c r="AS162" s="207" t="str">
        <f>IF(OR(E162="",E162&lt;$U$2,AO162=""),"",ProjMetersToSlide(D162,W162,X162,Q162,C162,ProjTargets_MD,ProjTargets_INC,ProjTargets_AZM,ProjTargets_TVD,V162))</f>
        <v/>
      </c>
      <c r="AT162" s="207" t="str">
        <f>IF(OR(E162="",E162&lt;$U$2,AO162=""),"",ProjRequiredTf(D162,W162,X162,ProjTargets_MD,ProjTargets_INC,ProjTargets_AZM,ProjTargets_TVD,5,V162))</f>
        <v/>
      </c>
    </row>
    <row r="163" spans="2:46" s="209" customFormat="1" ht="15" customHeight="1" x14ac:dyDescent="0.3">
      <c r="B163" s="208">
        <f t="shared" si="57"/>
        <v>17</v>
      </c>
      <c r="C163" s="335">
        <f t="shared" si="47"/>
        <v>28.769999999999982</v>
      </c>
      <c r="D163" s="27">
        <v>3841.12</v>
      </c>
      <c r="E163" s="336">
        <f t="shared" si="48"/>
        <v>3824.12</v>
      </c>
      <c r="F163" s="9">
        <v>90.76</v>
      </c>
      <c r="G163" s="9">
        <v>0.64</v>
      </c>
      <c r="H163" s="337">
        <f t="shared" si="41"/>
        <v>3083.1221759774653</v>
      </c>
      <c r="I163" s="337">
        <f t="shared" si="52"/>
        <v>2310.8721759774653</v>
      </c>
      <c r="J163" s="338">
        <f t="shared" si="49"/>
        <v>1.6827127322671487</v>
      </c>
      <c r="K163" s="339">
        <f t="shared" si="50"/>
        <v>1.6684045881126273</v>
      </c>
      <c r="L163" s="339">
        <f t="shared" si="51"/>
        <v>0.21897810218978117</v>
      </c>
      <c r="M163" s="339" t="str">
        <f t="shared" si="42"/>
        <v/>
      </c>
      <c r="N163" s="340">
        <f t="shared" si="43"/>
        <v>7.4770882894550983</v>
      </c>
      <c r="O163" s="341" t="str">
        <f t="shared" si="44"/>
        <v>R</v>
      </c>
      <c r="P163" s="342" t="str">
        <f t="shared" si="45"/>
        <v/>
      </c>
      <c r="Q163" s="343" t="str">
        <f t="shared" si="46"/>
        <v/>
      </c>
      <c r="R163" s="10">
        <f t="shared" si="56"/>
        <v>3841.12</v>
      </c>
      <c r="S163" s="337">
        <f t="shared" si="39"/>
        <v>3844.12</v>
      </c>
      <c r="T163" s="9">
        <v>3</v>
      </c>
      <c r="U163" s="8" t="s">
        <v>433</v>
      </c>
      <c r="V163" s="202">
        <f>IF(OR(E163="",E163&lt;$U$2),"",ProjTvdAtBit(E163,F163,G163,H163,D163,W163,X163))</f>
        <v>3082.8966860506234</v>
      </c>
      <c r="W163" s="344">
        <f>IF(OR(E163="",E163&lt;$U$2),"",ProjIncAtBit(F163,J163,C163,M163,AJ163,IF(AK163="",0,AK163)))</f>
        <v>90.76</v>
      </c>
      <c r="X163" s="455">
        <f>IF(OR(E163="",E163&lt;$U$2),"",ProjAzmAtBit(F163,G163,J163,C163,M163,AJ163,IF(AK163="",0,AK163)))</f>
        <v>0.64</v>
      </c>
      <c r="Y163" s="461"/>
      <c r="Z163" s="206"/>
      <c r="AA163" s="512">
        <f t="shared" si="54"/>
        <v>91.575832599752175</v>
      </c>
      <c r="AB163" s="520">
        <f t="shared" si="55"/>
        <v>-4.0029759774652121</v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>
        <f>IF(E163="","",ProjCumN(AL162,E162,F162,G162,E163,F163,G163,FALSE))</f>
        <v>849.38013777469803</v>
      </c>
      <c r="AM163" s="331">
        <f>IF(E163="","",ProjCumE(AM162,E162,F162,G162,E163,F163,G163,FALSE))</f>
        <v>138.28612957918315</v>
      </c>
      <c r="AN163" s="330">
        <f t="shared" si="53"/>
        <v>0.64</v>
      </c>
      <c r="AO163" s="330" t="str">
        <f>IF(OR(E163="",E163&lt;$U$2),"",ProjActiveTargetMdEx(D163,W163,V163,ProjTargets_MD,ProjTargets_INC,ProjTargets_AZM,ProjTargets_TVD,F163,H163))</f>
        <v/>
      </c>
      <c r="AP163" s="207">
        <f>IF(OR(E163="",E163&lt;$U$2),"",ProjBitN(E163,F163,G163,AL163,D163,W163,X163))</f>
        <v>866.37758179525883</v>
      </c>
      <c r="AQ163" s="207">
        <f>IF(OR(E163="",E163&lt;$U$2),"",ProjBitE(E163,F163,G163,AM163,D163,W163,X163))</f>
        <v>138.47600074812533</v>
      </c>
      <c r="AR163" s="207" t="str">
        <f>IF(OR(E163="",E163&lt;$U$2,AO163=""),"",ProjBurr(D163,W163,X163,Q163,C163,ProjTargets_MD,ProjTargets_INC,ProjTargets_AZM,ProjTargets_TVD,V163))</f>
        <v/>
      </c>
      <c r="AS163" s="207" t="str">
        <f>IF(OR(E163="",E163&lt;$U$2,AO163=""),"",ProjMetersToSlide(D163,W163,X163,Q163,C163,ProjTargets_MD,ProjTargets_INC,ProjTargets_AZM,ProjTargets_TVD,V163))</f>
        <v/>
      </c>
      <c r="AT163" s="207" t="str">
        <f>IF(OR(E163="",E163&lt;$U$2,AO163=""),"",ProjRequiredTf(D163,W163,X163,ProjTargets_MD,ProjTargets_INC,ProjTargets_AZM,ProjTargets_TVD,5,V163))</f>
        <v/>
      </c>
    </row>
    <row r="164" spans="2:46" s="209" customFormat="1" ht="15" customHeight="1" x14ac:dyDescent="0.3">
      <c r="B164" s="208">
        <f t="shared" si="57"/>
        <v>17</v>
      </c>
      <c r="C164" s="335">
        <f t="shared" si="47"/>
        <v>28.7800000000002</v>
      </c>
      <c r="D164" s="27">
        <v>3869.9</v>
      </c>
      <c r="E164" s="336">
        <f t="shared" si="48"/>
        <v>3852.9</v>
      </c>
      <c r="F164" s="9">
        <v>93.21</v>
      </c>
      <c r="G164" s="9">
        <v>1.21</v>
      </c>
      <c r="H164" s="337">
        <f t="shared" si="41"/>
        <v>3082.1252984932162</v>
      </c>
      <c r="I164" s="337">
        <f t="shared" si="52"/>
        <v>2309.8752984932162</v>
      </c>
      <c r="J164" s="338">
        <f t="shared" si="49"/>
        <v>2.6219718746791907</v>
      </c>
      <c r="K164" s="339">
        <f t="shared" si="50"/>
        <v>2.5538568450312424</v>
      </c>
      <c r="L164" s="339">
        <f t="shared" si="51"/>
        <v>0.59416261292563854</v>
      </c>
      <c r="M164" s="339">
        <f t="shared" si="42"/>
        <v>3</v>
      </c>
      <c r="N164" s="340">
        <f t="shared" si="43"/>
        <v>13.088497554236154</v>
      </c>
      <c r="O164" s="341" t="str">
        <f t="shared" si="44"/>
        <v>R</v>
      </c>
      <c r="P164" s="342">
        <f t="shared" si="45"/>
        <v>0.81666666666666288</v>
      </c>
      <c r="Q164" s="343">
        <f t="shared" si="46"/>
        <v>25.153450184422542</v>
      </c>
      <c r="R164" s="10">
        <f t="shared" si="56"/>
        <v>3869.9</v>
      </c>
      <c r="S164" s="337">
        <f t="shared" si="39"/>
        <v>3873.4</v>
      </c>
      <c r="T164" s="9">
        <v>3.5</v>
      </c>
      <c r="U164" s="8" t="s">
        <v>770</v>
      </c>
      <c r="V164" s="202">
        <f>IF(OR(E164="",E164&lt;$U$2),"",ProjTvdAtBit(E164,F164,G164,H164,D164,W164,X164))</f>
        <v>3081.1733704894186</v>
      </c>
      <c r="W164" s="344">
        <f>IF(OR(E164="",E164&lt;$U$2),"",ProjIncAtBit(F164,J164,C164,M164,AJ164,IF(AK164="",0,AK164)))</f>
        <v>93.21</v>
      </c>
      <c r="X164" s="455">
        <f>IF(OR(E164="",E164&lt;$U$2),"",ProjAzmAtBit(F164,G164,J164,C164,M164,AJ164,IF(AK164="",0,AK164)))</f>
        <v>1.21</v>
      </c>
      <c r="Y164" s="461"/>
      <c r="Z164" s="206"/>
      <c r="AA164" s="512">
        <f t="shared" si="54"/>
        <v>91.575832599752175</v>
      </c>
      <c r="AB164" s="520">
        <f t="shared" si="55"/>
        <v>-3.7975484932162544</v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>
        <f>IF(E164="","",ProjCumN(AL163,E163,F163,G163,E164,F164,G164,FALSE))</f>
        <v>878.136811362392</v>
      </c>
      <c r="AM164" s="331">
        <f>IF(E164="","",ProjCumE(AM163,E163,F163,G163,E164,F164,G164,FALSE))</f>
        <v>138.75032011621659</v>
      </c>
      <c r="AN164" s="330">
        <f t="shared" si="53"/>
        <v>1.21</v>
      </c>
      <c r="AO164" s="330" t="str">
        <f>IF(OR(E164="",E164&lt;$U$2),"",ProjActiveTargetMdEx(D164,W164,V164,ProjTargets_MD,ProjTargets_INC,ProjTargets_AZM,ProjTargets_TVD,F164,H164))</f>
        <v/>
      </c>
      <c r="AP164" s="207">
        <f>IF(OR(E164="",E164&lt;$U$2),"",ProjBitN(E164,F164,G164,AL164,D164,W164,X164))</f>
        <v>895.10635363972563</v>
      </c>
      <c r="AQ164" s="207">
        <f>IF(OR(E164="",E164&lt;$U$2),"",ProjBitE(E164,F164,G164,AM164,D164,W164,X164))</f>
        <v>139.10874440860249</v>
      </c>
      <c r="AR164" s="207" t="str">
        <f>IF(OR(E164="",E164&lt;$U$2,AO164=""),"",ProjBurr(D164,W164,X164,Q164,C164,ProjTargets_MD,ProjTargets_INC,ProjTargets_AZM,ProjTargets_TVD,V164))</f>
        <v/>
      </c>
      <c r="AS164" s="207" t="str">
        <f>IF(OR(E164="",E164&lt;$U$2,AO164=""),"",ProjMetersToSlide(D164,W164,X164,Q164,C164,ProjTargets_MD,ProjTargets_INC,ProjTargets_AZM,ProjTargets_TVD,V164))</f>
        <v/>
      </c>
      <c r="AT164" s="207" t="str">
        <f>IF(OR(E164="",E164&lt;$U$2,AO164=""),"",ProjRequiredTf(D164,W164,X164,ProjTargets_MD,ProjTargets_INC,ProjTargets_AZM,ProjTargets_TVD,5,V164))</f>
        <v/>
      </c>
    </row>
    <row r="165" spans="2:46" s="209" customFormat="1" ht="15" customHeight="1" x14ac:dyDescent="0.3">
      <c r="B165" s="208">
        <f t="shared" si="57"/>
        <v>17</v>
      </c>
      <c r="C165" s="335">
        <f t="shared" si="47"/>
        <v>28.789999999999964</v>
      </c>
      <c r="D165" s="27">
        <v>3898.69</v>
      </c>
      <c r="E165" s="336">
        <f t="shared" si="48"/>
        <v>3881.69</v>
      </c>
      <c r="F165" s="9">
        <v>94.56</v>
      </c>
      <c r="G165" s="9">
        <v>1.88</v>
      </c>
      <c r="H165" s="337">
        <f t="shared" si="41"/>
        <v>3080.1746580922941</v>
      </c>
      <c r="I165" s="337">
        <f t="shared" si="52"/>
        <v>2307.9246580922941</v>
      </c>
      <c r="J165" s="338">
        <f t="shared" si="49"/>
        <v>1.5697384510375618</v>
      </c>
      <c r="K165" s="339">
        <f t="shared" si="50"/>
        <v>1.4067384508510006</v>
      </c>
      <c r="L165" s="339">
        <f t="shared" si="51"/>
        <v>0.69815908301493657</v>
      </c>
      <c r="M165" s="339">
        <f t="shared" si="42"/>
        <v>3.5</v>
      </c>
      <c r="N165" s="340">
        <f t="shared" si="43"/>
        <v>26.342046004419814</v>
      </c>
      <c r="O165" s="341" t="str">
        <f t="shared" si="44"/>
        <v>R</v>
      </c>
      <c r="P165" s="342">
        <f t="shared" si="45"/>
        <v>0.38571428571428817</v>
      </c>
      <c r="Q165" s="343">
        <f t="shared" si="46"/>
        <v>12.912220001534672</v>
      </c>
      <c r="R165" s="10">
        <f t="shared" si="56"/>
        <v>3898.69</v>
      </c>
      <c r="S165" s="337">
        <f t="shared" si="39"/>
        <v>3902.19</v>
      </c>
      <c r="T165" s="9">
        <v>3.5</v>
      </c>
      <c r="U165" s="8" t="s">
        <v>770</v>
      </c>
      <c r="V165" s="202">
        <f>IF(OR(E165="",E165&lt;$U$2),"",ProjTvdAtBit(E165,F165,G165,H165,D165,W165,X165))</f>
        <v>3078.823106719864</v>
      </c>
      <c r="W165" s="344">
        <f>IF(OR(E165="",E165&lt;$U$2),"",ProjIncAtBit(F165,J165,C165,M165,AJ165,IF(AK165="",0,AK165)))</f>
        <v>94.56</v>
      </c>
      <c r="X165" s="455">
        <f>IF(OR(E165="",E165&lt;$U$2),"",ProjAzmAtBit(F165,G165,J165,C165,M165,AJ165,IF(AK165="",0,AK165)))</f>
        <v>1.88</v>
      </c>
      <c r="Y165" s="461"/>
      <c r="Z165" s="206"/>
      <c r="AA165" s="512">
        <f t="shared" si="54"/>
        <v>91.575832599752175</v>
      </c>
      <c r="AB165" s="520">
        <f t="shared" si="55"/>
        <v>-2.6386330922941852</v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>
        <f>IF(E165="","",ProjCumN(AL164,E164,F164,G164,E165,F165,G165,FALSE))</f>
        <v>906.8493854109912</v>
      </c>
      <c r="AM165" s="331">
        <f>IF(E165="","",ProjCumE(AM164,E164,F164,G164,E165,F165,G165,FALSE))</f>
        <v>139.52461764713249</v>
      </c>
      <c r="AN165" s="330">
        <f t="shared" si="53"/>
        <v>1.88</v>
      </c>
      <c r="AO165" s="330" t="str">
        <f>IF(OR(E165="",E165&lt;$U$2),"",ProjActiveTargetMdEx(D165,W165,V165,ProjTargets_MD,ProjTargets_INC,ProjTargets_AZM,ProjTargets_TVD,F165,H165))</f>
        <v/>
      </c>
      <c r="AP165" s="207">
        <f>IF(OR(E165="",E165&lt;$U$2),"",ProjBitN(E165,F165,G165,AL165,D165,W165,X165))</f>
        <v>923.7864523830134</v>
      </c>
      <c r="AQ165" s="207">
        <f>IF(OR(E165="",E165&lt;$U$2),"",ProjBitE(E165,F165,G165,AM165,D165,W165,X165))</f>
        <v>140.08055943627826</v>
      </c>
      <c r="AR165" s="207" t="str">
        <f>IF(OR(E165="",E165&lt;$U$2,AO165=""),"",ProjBurr(D165,W165,X165,Q165,C165,ProjTargets_MD,ProjTargets_INC,ProjTargets_AZM,ProjTargets_TVD,V165))</f>
        <v/>
      </c>
      <c r="AS165" s="207" t="str">
        <f>IF(OR(E165="",E165&lt;$U$2,AO165=""),"",ProjMetersToSlide(D165,W165,X165,Q165,C165,ProjTargets_MD,ProjTargets_INC,ProjTargets_AZM,ProjTargets_TVD,V165))</f>
        <v/>
      </c>
      <c r="AT165" s="207" t="str">
        <f>IF(OR(E165="",E165&lt;$U$2,AO165=""),"",ProjRequiredTf(D165,W165,X165,ProjTargets_MD,ProjTargets_INC,ProjTargets_AZM,ProjTargets_TVD,5,V165))</f>
        <v/>
      </c>
    </row>
    <row r="166" spans="2:46" s="209" customFormat="1" ht="15" customHeight="1" x14ac:dyDescent="0.3">
      <c r="B166" s="208">
        <f t="shared" si="57"/>
        <v>17</v>
      </c>
      <c r="C166" s="335">
        <f t="shared" si="47"/>
        <v>28.789999999999964</v>
      </c>
      <c r="D166" s="27">
        <v>3927.48</v>
      </c>
      <c r="E166" s="336">
        <f t="shared" si="48"/>
        <v>3910.48</v>
      </c>
      <c r="F166" s="9">
        <v>92.65</v>
      </c>
      <c r="G166" s="9">
        <v>0.78</v>
      </c>
      <c r="H166" s="337">
        <f t="shared" si="41"/>
        <v>3078.3644115981238</v>
      </c>
      <c r="I166" s="337">
        <f t="shared" si="52"/>
        <v>2306.1144115981238</v>
      </c>
      <c r="J166" s="338">
        <f t="shared" si="49"/>
        <v>2.2955873417607631</v>
      </c>
      <c r="K166" s="339">
        <f t="shared" si="50"/>
        <v>-1.9902744008336217</v>
      </c>
      <c r="L166" s="339">
        <f t="shared" si="51"/>
        <v>-1.14623133032303</v>
      </c>
      <c r="M166" s="339">
        <f t="shared" si="42"/>
        <v>3.5</v>
      </c>
      <c r="N166" s="340">
        <f t="shared" si="43"/>
        <v>150.11187852421835</v>
      </c>
      <c r="O166" s="341" t="str">
        <f t="shared" si="44"/>
        <v>L</v>
      </c>
      <c r="P166" s="342">
        <f t="shared" si="45"/>
        <v>-0.54571428571428471</v>
      </c>
      <c r="Q166" s="343">
        <f t="shared" si="46"/>
        <v>18.882845591226367</v>
      </c>
      <c r="R166" s="10">
        <f t="shared" si="56"/>
        <v>3927.48</v>
      </c>
      <c r="S166" s="337">
        <f t="shared" si="39"/>
        <v>3931.98</v>
      </c>
      <c r="T166" s="9">
        <v>4.5</v>
      </c>
      <c r="U166" s="8" t="s">
        <v>770</v>
      </c>
      <c r="V166" s="202">
        <f>IF(OR(E166="",E166&lt;$U$2),"",ProjTvdAtBit(E166,F166,G166,H166,D166,W166,X166))</f>
        <v>3077.5784210687102</v>
      </c>
      <c r="W166" s="344">
        <f>IF(OR(E166="",E166&lt;$U$2),"",ProjIncAtBit(F166,J166,C166,M166,AJ166,IF(AK166="",0,AK166)))</f>
        <v>92.65</v>
      </c>
      <c r="X166" s="455">
        <f>IF(OR(E166="",E166&lt;$U$2),"",ProjAzmAtBit(F166,G166,J166,C166,M166,AJ166,IF(AK166="",0,AK166)))</f>
        <v>0.78</v>
      </c>
      <c r="Y166" s="461"/>
      <c r="Z166" s="206"/>
      <c r="AA166" s="512">
        <f t="shared" si="54"/>
        <v>90.429722375059583</v>
      </c>
      <c r="AB166" s="520">
        <f t="shared" si="55"/>
        <v>-1.0705115981236304</v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>
        <f>IF(E166="","",ProjCumN(AL165,E165,F165,G165,E166,F166,G166,FALSE))</f>
        <v>935.57290826425026</v>
      </c>
      <c r="AM166" s="331">
        <f>IF(E166="","",ProjCumE(AM165,E165,F165,G165,E166,F166,G166,FALSE))</f>
        <v>140.19120335671883</v>
      </c>
      <c r="AN166" s="330">
        <f t="shared" si="53"/>
        <v>0.78</v>
      </c>
      <c r="AO166" s="330" t="str">
        <f>IF(OR(E166="",E166&lt;$U$2),"",ProjActiveTargetMdEx(D166,W166,V166,ProjTargets_MD,ProjTargets_INC,ProjTargets_AZM,ProjTargets_TVD,F166,H166))</f>
        <v/>
      </c>
      <c r="AP166" s="207">
        <f>IF(OR(E166="",E166&lt;$U$2),"",ProjBitN(E166,F166,G166,AL166,D166,W166,X166))</f>
        <v>952.55315492124362</v>
      </c>
      <c r="AQ166" s="207">
        <f>IF(OR(E166="",E166&lt;$U$2),"",ProjBitE(E166,F166,G166,AM166,D166,W166,X166))</f>
        <v>140.42237938345386</v>
      </c>
      <c r="AR166" s="207" t="str">
        <f>IF(OR(E166="",E166&lt;$U$2,AO166=""),"",ProjBurr(D166,W166,X166,Q166,C166,ProjTargets_MD,ProjTargets_INC,ProjTargets_AZM,ProjTargets_TVD,V166))</f>
        <v/>
      </c>
      <c r="AS166" s="207" t="str">
        <f>IF(OR(E166="",E166&lt;$U$2,AO166=""),"",ProjMetersToSlide(D166,W166,X166,Q166,C166,ProjTargets_MD,ProjTargets_INC,ProjTargets_AZM,ProjTargets_TVD,V166))</f>
        <v/>
      </c>
      <c r="AT166" s="207" t="str">
        <f>IF(OR(E166="",E166&lt;$U$2,AO166=""),"",ProjRequiredTf(D166,W166,X166,ProjTargets_MD,ProjTargets_INC,ProjTargets_AZM,ProjTargets_TVD,5,V166))</f>
        <v/>
      </c>
    </row>
    <row r="167" spans="2:46" s="209" customFormat="1" ht="15" customHeight="1" x14ac:dyDescent="0.3">
      <c r="B167" s="208">
        <f t="shared" si="57"/>
        <v>17</v>
      </c>
      <c r="C167" s="335">
        <f t="shared" si="47"/>
        <v>28.7800000000002</v>
      </c>
      <c r="D167" s="27">
        <v>3956.26</v>
      </c>
      <c r="E167" s="336">
        <f t="shared" si="48"/>
        <v>3939.26</v>
      </c>
      <c r="F167" s="9">
        <v>92.21</v>
      </c>
      <c r="G167" s="9">
        <v>360</v>
      </c>
      <c r="H167" s="337">
        <f t="shared" si="41"/>
        <v>3077.1441744951521</v>
      </c>
      <c r="I167" s="337">
        <f t="shared" si="52"/>
        <v>2304.8941744951521</v>
      </c>
      <c r="J167" s="338">
        <f t="shared" si="49"/>
        <v>0.93286866062384755</v>
      </c>
      <c r="K167" s="339">
        <f t="shared" si="50"/>
        <v>-0.45865184155664579</v>
      </c>
      <c r="L167" s="339">
        <f t="shared" si="51"/>
        <v>-0.81306462821403191</v>
      </c>
      <c r="M167" s="339">
        <f t="shared" si="42"/>
        <v>4.5</v>
      </c>
      <c r="N167" s="340">
        <f t="shared" si="43"/>
        <v>119.44958032087875</v>
      </c>
      <c r="O167" s="341" t="str">
        <f t="shared" si="44"/>
        <v>L</v>
      </c>
      <c r="P167" s="342">
        <f t="shared" si="45"/>
        <v>-9.7777777777780434E-2</v>
      </c>
      <c r="Q167" s="343">
        <f t="shared" si="46"/>
        <v>5.96621334505656</v>
      </c>
      <c r="R167" s="10">
        <f t="shared" si="56"/>
        <v>3956.26</v>
      </c>
      <c r="S167" s="337">
        <f t="shared" si="39"/>
        <v>3961.26</v>
      </c>
      <c r="T167" s="9">
        <v>5</v>
      </c>
      <c r="U167" s="8" t="s">
        <v>770</v>
      </c>
      <c r="V167" s="202">
        <f>IF(OR(E167="",E167&lt;$U$2),"",ProjTvdAtBit(E167,F167,G167,H167,D167,W167,X167))</f>
        <v>3076.4886168778617</v>
      </c>
      <c r="W167" s="344">
        <f>IF(OR(E167="",E167&lt;$U$2),"",ProjIncAtBit(F167,J167,C167,M167,AJ167,IF(AK167="",0,AK167)))</f>
        <v>92.21</v>
      </c>
      <c r="X167" s="455">
        <f>IF(OR(E167="",E167&lt;$U$2),"",ProjAzmAtBit(F167,G167,J167,C167,M167,AJ167,IF(AK167="",0,AK167)))</f>
        <v>0</v>
      </c>
      <c r="Y167" s="461"/>
      <c r="Z167" s="206"/>
      <c r="AA167" s="512">
        <f t="shared" si="54"/>
        <v>90.429722375059583</v>
      </c>
      <c r="AB167" s="520">
        <f t="shared" si="55"/>
        <v>-6.6124495152052987E-2</v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>
        <f>IF(E167="","",ProjCumN(AL166,E166,F166,G166,E167,F167,G167,FALSE))</f>
        <v>964.32606895234835</v>
      </c>
      <c r="AM167" s="331">
        <f>IF(E167="","",ProjCumE(AM166,E166,F166,G166,E167,F167,G167,FALSE))</f>
        <v>140.38689104255013</v>
      </c>
      <c r="AN167" s="330">
        <f t="shared" si="53"/>
        <v>0</v>
      </c>
      <c r="AO167" s="330" t="str">
        <f>IF(OR(E167="",E167&lt;$U$2),"",ProjActiveTargetMdEx(D167,W167,V167,ProjTargets_MD,ProjTargets_INC,ProjTargets_AZM,ProjTargets_TVD,F167,H167))</f>
        <v/>
      </c>
      <c r="AP167" s="207">
        <f>IF(OR(E167="",E167&lt;$U$2),"",ProjBitN(E167,F167,G167,AL167,D167,W167,X167))</f>
        <v>981.31342437367312</v>
      </c>
      <c r="AQ167" s="207">
        <f>IF(OR(E167="",E167&lt;$U$2),"",ProjBitE(E167,F167,G167,AM167,D167,W167,X167))</f>
        <v>140.38689104255008</v>
      </c>
      <c r="AR167" s="207" t="str">
        <f>IF(OR(E167="",E167&lt;$U$2,AO167=""),"",ProjBurr(D167,W167,X167,Q167,C167,ProjTargets_MD,ProjTargets_INC,ProjTargets_AZM,ProjTargets_TVD,V167))</f>
        <v/>
      </c>
      <c r="AS167" s="207" t="str">
        <f>IF(OR(E167="",E167&lt;$U$2,AO167=""),"",ProjMetersToSlide(D167,W167,X167,Q167,C167,ProjTargets_MD,ProjTargets_INC,ProjTargets_AZM,ProjTargets_TVD,V167))</f>
        <v/>
      </c>
      <c r="AT167" s="207" t="str">
        <f>IF(OR(E167="",E167&lt;$U$2,AO167=""),"",ProjRequiredTf(D167,W167,X167,ProjTargets_MD,ProjTargets_INC,ProjTargets_AZM,ProjTargets_TVD,5,V167))</f>
        <v/>
      </c>
    </row>
    <row r="168" spans="2:46" s="209" customFormat="1" ht="15" customHeight="1" x14ac:dyDescent="0.3">
      <c r="B168" s="208">
        <f t="shared" si="57"/>
        <v>17</v>
      </c>
      <c r="C168" s="335">
        <f t="shared" si="47"/>
        <v>28.759999999999764</v>
      </c>
      <c r="D168" s="27">
        <v>3985.02</v>
      </c>
      <c r="E168" s="336">
        <f t="shared" si="48"/>
        <v>3968.02</v>
      </c>
      <c r="F168" s="9">
        <v>90.84</v>
      </c>
      <c r="G168" s="9">
        <v>7.0000000000000007E-2</v>
      </c>
      <c r="H168" s="337">
        <f t="shared" si="41"/>
        <v>3076.3787809167602</v>
      </c>
      <c r="I168" s="337">
        <f t="shared" si="52"/>
        <v>2304.1287809167602</v>
      </c>
      <c r="J168" s="338">
        <f t="shared" si="49"/>
        <v>1.4309309513312793</v>
      </c>
      <c r="K168" s="339">
        <f t="shared" si="50"/>
        <v>-1.4290681502086247</v>
      </c>
      <c r="L168" s="339">
        <f t="shared" si="51"/>
        <v>7.3018080667594493E-2</v>
      </c>
      <c r="M168" s="339">
        <f t="shared" si="42"/>
        <v>5</v>
      </c>
      <c r="N168" s="340">
        <f t="shared" si="43"/>
        <v>177.07612594047356</v>
      </c>
      <c r="O168" s="341" t="str">
        <f t="shared" si="44"/>
        <v>R</v>
      </c>
      <c r="P168" s="342">
        <f t="shared" si="45"/>
        <v>-0.27399999999999808</v>
      </c>
      <c r="Q168" s="343">
        <f t="shared" si="46"/>
        <v>8.2307148320574512</v>
      </c>
      <c r="R168" s="10" t="str">
        <f t="shared" si="56"/>
        <v/>
      </c>
      <c r="S168" s="337" t="str">
        <f t="shared" si="39"/>
        <v/>
      </c>
      <c r="T168" s="9"/>
      <c r="U168" s="8"/>
      <c r="V168" s="202">
        <f>IF(OR(E168="",E168&lt;$U$2),"",ProjTvdAtBit(E168,F168,G168,H168,D168,W168,X168))</f>
        <v>3076.129556827756</v>
      </c>
      <c r="W168" s="344">
        <f>IF(OR(E168="",E168&lt;$U$2),"",ProjIncAtBit(F168,J168,C168,M168,AJ168,IF(AK168="",0,AK168)))</f>
        <v>90.84</v>
      </c>
      <c r="X168" s="455">
        <f>IF(OR(E168="",E168&lt;$U$2),"",ProjAzmAtBit(F168,G168,J168,C168,M168,AJ168,IF(AK168="",0,AK168)))</f>
        <v>7.0000000000000007E-2</v>
      </c>
      <c r="Y168" s="461"/>
      <c r="Z168" s="206"/>
      <c r="AA168" s="512">
        <f t="shared" si="54"/>
        <v>90.429722375059583</v>
      </c>
      <c r="AB168" s="520">
        <f t="shared" si="55"/>
        <v>0.48356908323967218</v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>
        <f>IF(E168="","",ProjCumN(AL167,E167,F167,G167,E168,F168,G168,FALSE))</f>
        <v>993.07519034839356</v>
      </c>
      <c r="AM168" s="331">
        <f>IF(E168="","",ProjCumE(AM167,E167,F167,G167,E168,F168,G168,FALSE))</f>
        <v>140.40445847358302</v>
      </c>
      <c r="AN168" s="330">
        <f t="shared" si="53"/>
        <v>7.0000000000000007E-2</v>
      </c>
      <c r="AO168" s="330" t="str">
        <f>IF(OR(E168="",E168&lt;$U$2),"",ProjActiveTargetMdEx(D168,W168,V168,ProjTargets_MD,ProjTargets_INC,ProjTargets_AZM,ProjTargets_TVD,F168,H168))</f>
        <v/>
      </c>
      <c r="AP168" s="207">
        <f>IF(OR(E168="",E168&lt;$U$2),"",ProjBitN(E168,F168,G168,AL168,D168,W168,X168))</f>
        <v>1010.0733507217298</v>
      </c>
      <c r="AQ168" s="207">
        <f>IF(OR(E168="",E168&lt;$U$2),"",ProjBitE(E168,F168,G168,AM168,D168,W168,X168))</f>
        <v>140.42522565448633</v>
      </c>
      <c r="AR168" s="207" t="str">
        <f>IF(OR(E168="",E168&lt;$U$2,AO168=""),"",ProjBurr(D168,W168,X168,Q168,C168,ProjTargets_MD,ProjTargets_INC,ProjTargets_AZM,ProjTargets_TVD,V168))</f>
        <v/>
      </c>
      <c r="AS168" s="207" t="str">
        <f>IF(OR(E168="",E168&lt;$U$2,AO168=""),"",ProjMetersToSlide(D168,W168,X168,Q168,C168,ProjTargets_MD,ProjTargets_INC,ProjTargets_AZM,ProjTargets_TVD,V168))</f>
        <v/>
      </c>
      <c r="AT168" s="207" t="str">
        <f>IF(OR(E168="",E168&lt;$U$2,AO168=""),"",ProjRequiredTf(D168,W168,X168,ProjTargets_MD,ProjTargets_INC,ProjTargets_AZM,ProjTargets_TVD,5,V168))</f>
        <v/>
      </c>
    </row>
    <row r="169" spans="2:46" s="209" customFormat="1" ht="15" customHeight="1" x14ac:dyDescent="0.3">
      <c r="B169" s="208">
        <f t="shared" si="57"/>
        <v>17</v>
      </c>
      <c r="C169" s="335">
        <f t="shared" si="47"/>
        <v>28.760000000000218</v>
      </c>
      <c r="D169" s="27">
        <v>4013.78</v>
      </c>
      <c r="E169" s="336">
        <f t="shared" si="48"/>
        <v>3996.78</v>
      </c>
      <c r="F169" s="9">
        <v>91.33</v>
      </c>
      <c r="G169" s="9">
        <v>359.55</v>
      </c>
      <c r="H169" s="337">
        <f t="shared" si="41"/>
        <v>3075.8341904550052</v>
      </c>
      <c r="I169" s="337">
        <f t="shared" si="52"/>
        <v>2303.5841904550052</v>
      </c>
      <c r="J169" s="338">
        <f t="shared" si="49"/>
        <v>0.74522651656504624</v>
      </c>
      <c r="K169" s="339">
        <f t="shared" si="50"/>
        <v>0.51112656467314799</v>
      </c>
      <c r="L169" s="339">
        <f t="shared" si="51"/>
        <v>-0.54242002781639576</v>
      </c>
      <c r="M169" s="339" t="str">
        <f t="shared" si="42"/>
        <v/>
      </c>
      <c r="N169" s="340">
        <f t="shared" si="43"/>
        <v>46.696139434941202</v>
      </c>
      <c r="O169" s="341" t="str">
        <f t="shared" si="44"/>
        <v>L</v>
      </c>
      <c r="P169" s="342" t="str">
        <f t="shared" si="45"/>
        <v/>
      </c>
      <c r="Q169" s="343" t="str">
        <f t="shared" si="46"/>
        <v/>
      </c>
      <c r="R169" s="10">
        <f t="shared" si="56"/>
        <v>4013.78</v>
      </c>
      <c r="S169" s="337">
        <f t="shared" si="39"/>
        <v>4016.78</v>
      </c>
      <c r="T169" s="9">
        <v>3</v>
      </c>
      <c r="U169" s="8" t="s">
        <v>770</v>
      </c>
      <c r="V169" s="202">
        <f>IF(OR(E169="",E169&lt;$U$2),"",ProjTvdAtBit(E169,F169,G169,H169,D169,W169,X169))</f>
        <v>3075.4396069494387</v>
      </c>
      <c r="W169" s="344">
        <f>IF(OR(E169="",E169&lt;$U$2),"",ProjIncAtBit(F169,J169,C169,M169,AJ169,IF(AK169="",0,AK169)))</f>
        <v>91.33</v>
      </c>
      <c r="X169" s="455">
        <f>IF(OR(E169="",E169&lt;$U$2),"",ProjAzmAtBit(F169,G169,J169,C169,M169,AJ169,IF(AK169="",0,AK169)))</f>
        <v>359.55</v>
      </c>
      <c r="Y169" s="461"/>
      <c r="Z169" s="206"/>
      <c r="AA169" s="512">
        <f t="shared" si="54"/>
        <v>90.429722375059583</v>
      </c>
      <c r="AB169" s="520">
        <f t="shared" si="55"/>
        <v>0.81245954499490836</v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>
        <f>IF(E169="","",ProjCumN(AL168,E168,F168,G168,E169,F169,G169,FALSE))</f>
        <v>1021.8296893342022</v>
      </c>
      <c r="AM169" s="331">
        <f>IF(E169="","",ProjCumE(AM168,E168,F168,G168,E169,F169,G169,FALSE))</f>
        <v>140.30911516189539</v>
      </c>
      <c r="AN169" s="330">
        <f t="shared" si="53"/>
        <v>359.55</v>
      </c>
      <c r="AO169" s="330" t="str">
        <f>IF(OR(E169="",E169&lt;$U$2),"",ProjActiveTargetMdEx(D169,W169,V169,ProjTargets_MD,ProjTargets_INC,ProjTargets_AZM,ProjTargets_TVD,F169,H169))</f>
        <v/>
      </c>
      <c r="AP169" s="207">
        <f>IF(OR(E169="",E169&lt;$U$2),"",ProjBitN(E169,F169,G169,AL169,D169,W169,X169))</f>
        <v>1038.8245852401692</v>
      </c>
      <c r="AQ169" s="207">
        <f>IF(OR(E169="",E169&lt;$U$2),"",ProjBitE(E169,F169,G169,AM169,D169,W169,X169))</f>
        <v>140.17563481698764</v>
      </c>
      <c r="AR169" s="207" t="str">
        <f>IF(OR(E169="",E169&lt;$U$2,AO169=""),"",ProjBurr(D169,W169,X169,Q169,C169,ProjTargets_MD,ProjTargets_INC,ProjTargets_AZM,ProjTargets_TVD,V169))</f>
        <v/>
      </c>
      <c r="AS169" s="207" t="str">
        <f>IF(OR(E169="",E169&lt;$U$2,AO169=""),"",ProjMetersToSlide(D169,W169,X169,Q169,C169,ProjTargets_MD,ProjTargets_INC,ProjTargets_AZM,ProjTargets_TVD,V169))</f>
        <v/>
      </c>
      <c r="AT169" s="207" t="str">
        <f>IF(OR(E169="",E169&lt;$U$2,AO169=""),"",ProjRequiredTf(D169,W169,X169,ProjTargets_MD,ProjTargets_INC,ProjTargets_AZM,ProjTargets_TVD,5,V169))</f>
        <v/>
      </c>
    </row>
    <row r="170" spans="2:46" s="209" customFormat="1" ht="15" customHeight="1" x14ac:dyDescent="0.3">
      <c r="B170" s="208">
        <f t="shared" si="57"/>
        <v>17</v>
      </c>
      <c r="C170" s="335">
        <f t="shared" si="47"/>
        <v>28.819999999999709</v>
      </c>
      <c r="D170" s="27">
        <v>4042.6</v>
      </c>
      <c r="E170" s="336">
        <f t="shared" si="48"/>
        <v>4025.6</v>
      </c>
      <c r="F170" s="9">
        <v>90.53</v>
      </c>
      <c r="G170" s="9">
        <v>359.55</v>
      </c>
      <c r="H170" s="337">
        <f t="shared" si="41"/>
        <v>3075.3664173777383</v>
      </c>
      <c r="I170" s="337">
        <f t="shared" si="52"/>
        <v>2303.1164173777383</v>
      </c>
      <c r="J170" s="338">
        <f t="shared" si="49"/>
        <v>0.83275503122868078</v>
      </c>
      <c r="K170" s="339">
        <f t="shared" si="50"/>
        <v>-0.83275503122831918</v>
      </c>
      <c r="L170" s="339">
        <f t="shared" si="51"/>
        <v>0</v>
      </c>
      <c r="M170" s="339">
        <f t="shared" si="42"/>
        <v>3</v>
      </c>
      <c r="N170" s="340">
        <f t="shared" si="43"/>
        <v>180</v>
      </c>
      <c r="O170" s="341" t="str">
        <f t="shared" si="44"/>
        <v>LS</v>
      </c>
      <c r="P170" s="342">
        <f t="shared" si="45"/>
        <v>-0.26666666666666572</v>
      </c>
      <c r="Q170" s="343">
        <f t="shared" si="46"/>
        <v>8.0000000000034461</v>
      </c>
      <c r="R170" s="10" t="str">
        <f t="shared" si="56"/>
        <v/>
      </c>
      <c r="S170" s="337" t="str">
        <f t="shared" si="39"/>
        <v/>
      </c>
      <c r="T170" s="9"/>
      <c r="U170" s="8"/>
      <c r="V170" s="202">
        <f>IF(OR(E170="",E170&lt;$U$2),"",ProjTvdAtBit(E170,F170,G170,H170,D170,W170,X170))</f>
        <v>3075.209165454753</v>
      </c>
      <c r="W170" s="344">
        <f>IF(OR(E170="",E170&lt;$U$2),"",ProjIncAtBit(F170,J170,C170,M170,AJ170,IF(AK170="",0,AK170)))</f>
        <v>90.53</v>
      </c>
      <c r="X170" s="455">
        <f>IF(OR(E170="",E170&lt;$U$2),"",ProjAzmAtBit(F170,G170,J170,C170,M170,AJ170,IF(AK170="",0,AK170)))</f>
        <v>359.55</v>
      </c>
      <c r="Y170" s="461"/>
      <c r="Z170" s="206"/>
      <c r="AA170" s="512">
        <f t="shared" si="54"/>
        <v>90.429722375059583</v>
      </c>
      <c r="AB170" s="520">
        <f t="shared" si="55"/>
        <v>1.0640826222615942</v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>
        <f>IF(E170="","",ProjCumN(AL169,E169,F169,G169,E170,F170,G170,FALSE))</f>
        <v>1050.6447700773881</v>
      </c>
      <c r="AM170" s="331">
        <f>IF(E170="","",ProjCumE(AM169,E169,F169,G169,E170,F170,G170,FALSE))</f>
        <v>140.08279739346503</v>
      </c>
      <c r="AN170" s="330">
        <f t="shared" si="53"/>
        <v>359.55</v>
      </c>
      <c r="AO170" s="330" t="str">
        <f>IF(OR(E170="",E170&lt;$U$2),"",ProjActiveTargetMdEx(D170,W170,V170,ProjTargets_MD,ProjTargets_INC,ProjTargets_AZM,ProjTargets_TVD,F170,H170))</f>
        <v/>
      </c>
      <c r="AP170" s="207">
        <f>IF(OR(E170="",E170&lt;$U$2),"",ProjBitN(E170,F170,G170,AL170,D170,W170,X170))</f>
        <v>1067.6435184651855</v>
      </c>
      <c r="AQ170" s="207">
        <f>IF(OR(E170="",E170&lt;$U$2),"",ProjBitE(E170,F170,G170,AM170,D170,W170,X170))</f>
        <v>139.9492867906136</v>
      </c>
      <c r="AR170" s="207" t="str">
        <f>IF(OR(E170="",E170&lt;$U$2,AO170=""),"",ProjBurr(D170,W170,X170,Q170,C170,ProjTargets_MD,ProjTargets_INC,ProjTargets_AZM,ProjTargets_TVD,V170))</f>
        <v/>
      </c>
      <c r="AS170" s="207" t="str">
        <f>IF(OR(E170="",E170&lt;$U$2,AO170=""),"",ProjMetersToSlide(D170,W170,X170,Q170,C170,ProjTargets_MD,ProjTargets_INC,ProjTargets_AZM,ProjTargets_TVD,V170))</f>
        <v/>
      </c>
      <c r="AT170" s="207" t="str">
        <f>IF(OR(E170="",E170&lt;$U$2,AO170=""),"",ProjRequiredTf(D170,W170,X170,ProjTargets_MD,ProjTargets_INC,ProjTargets_AZM,ProjTargets_TVD,5,V170))</f>
        <v/>
      </c>
    </row>
    <row r="171" spans="2:46" s="209" customFormat="1" ht="15" customHeight="1" x14ac:dyDescent="0.3">
      <c r="B171" s="208">
        <f t="shared" si="57"/>
        <v>17</v>
      </c>
      <c r="C171" s="335">
        <f t="shared" si="47"/>
        <v>28.650000000000091</v>
      </c>
      <c r="D171" s="27">
        <v>4071.25</v>
      </c>
      <c r="E171" s="336">
        <f t="shared" si="48"/>
        <v>4054.25</v>
      </c>
      <c r="F171" s="9">
        <v>91.64</v>
      </c>
      <c r="G171" s="9">
        <v>358.39</v>
      </c>
      <c r="H171" s="337">
        <f t="shared" si="41"/>
        <v>3074.8239098419494</v>
      </c>
      <c r="I171" s="337">
        <f t="shared" si="52"/>
        <v>2302.5739098419494</v>
      </c>
      <c r="J171" s="338">
        <f t="shared" si="49"/>
        <v>1.6810034935838085</v>
      </c>
      <c r="K171" s="339">
        <f t="shared" si="50"/>
        <v>1.1623036649214618</v>
      </c>
      <c r="L171" s="339">
        <f t="shared" si="51"/>
        <v>-1.2146596858638965</v>
      </c>
      <c r="M171" s="339" t="str">
        <f t="shared" si="42"/>
        <v/>
      </c>
      <c r="N171" s="340">
        <f t="shared" si="43"/>
        <v>46.256237337444936</v>
      </c>
      <c r="O171" s="341" t="str">
        <f t="shared" si="44"/>
        <v>L</v>
      </c>
      <c r="P171" s="342" t="str">
        <f t="shared" si="45"/>
        <v/>
      </c>
      <c r="Q171" s="343" t="str">
        <f t="shared" si="46"/>
        <v/>
      </c>
      <c r="R171" s="10">
        <f t="shared" si="56"/>
        <v>4071.25</v>
      </c>
      <c r="S171" s="337">
        <f t="shared" si="39"/>
        <v>4074.25</v>
      </c>
      <c r="T171" s="9">
        <v>3</v>
      </c>
      <c r="U171" s="8" t="s">
        <v>770</v>
      </c>
      <c r="V171" s="202">
        <f>IF(OR(E171="",E171&lt;$U$2),"",ProjTvdAtBit(E171,F171,G171,H171,D171,W171,X171))</f>
        <v>3074.3373784886203</v>
      </c>
      <c r="W171" s="344">
        <f>IF(OR(E171="",E171&lt;$U$2),"",ProjIncAtBit(F171,J171,C171,M171,AJ171,IF(AK171="",0,AK171)))</f>
        <v>91.64</v>
      </c>
      <c r="X171" s="455">
        <f>IF(OR(E171="",E171&lt;$U$2),"",ProjAzmAtBit(F171,G171,J171,C171,M171,AJ171,IF(AK171="",0,AK171)))</f>
        <v>358.39</v>
      </c>
      <c r="Y171" s="461"/>
      <c r="Z171" s="206"/>
      <c r="AA171" s="512">
        <f t="shared" si="54"/>
        <v>90.429722375059583</v>
      </c>
      <c r="AB171" s="520">
        <f t="shared" si="55"/>
        <v>1.3917151580503742</v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>
        <f>IF(E171="","",ProjCumN(AL170,E170,F170,G170,E171,F171,G171,FALSE))</f>
        <v>1079.284068405879</v>
      </c>
      <c r="AM171" s="331">
        <f>IF(E171="","",ProjCumE(AM170,E170,F170,G170,E171,F171,G171,FALSE))</f>
        <v>139.56794957946485</v>
      </c>
      <c r="AN171" s="330">
        <f t="shared" si="53"/>
        <v>358.39</v>
      </c>
      <c r="AO171" s="330" t="str">
        <f>IF(OR(E171="",E171&lt;$U$2),"",ProjActiveTargetMdEx(D171,W171,V171,ProjTargets_MD,ProjTargets_INC,ProjTargets_AZM,ProjTargets_TVD,F171,H171))</f>
        <v/>
      </c>
      <c r="AP171" s="207">
        <f>IF(OR(E171="",E171&lt;$U$2),"",ProjBitN(E171,F171,G171,AL171,D171,W171,X171))</f>
        <v>1096.2703964404548</v>
      </c>
      <c r="AQ171" s="207">
        <f>IF(OR(E171="",E171&lt;$U$2),"",ProjBitE(E171,F171,G171,AM171,D171,W171,X171))</f>
        <v>139.09051147456526</v>
      </c>
      <c r="AR171" s="207" t="str">
        <f>IF(OR(E171="",E171&lt;$U$2,AO171=""),"",ProjBurr(D171,W171,X171,Q171,C171,ProjTargets_MD,ProjTargets_INC,ProjTargets_AZM,ProjTargets_TVD,V171))</f>
        <v/>
      </c>
      <c r="AS171" s="207" t="str">
        <f>IF(OR(E171="",E171&lt;$U$2,AO171=""),"",ProjMetersToSlide(D171,W171,X171,Q171,C171,ProjTargets_MD,ProjTargets_INC,ProjTargets_AZM,ProjTargets_TVD,V171))</f>
        <v/>
      </c>
      <c r="AT171" s="207" t="str">
        <f>IF(OR(E171="",E171&lt;$U$2,AO171=""),"",ProjRequiredTf(D171,W171,X171,ProjTargets_MD,ProjTargets_INC,ProjTargets_AZM,ProjTargets_TVD,5,V171))</f>
        <v/>
      </c>
    </row>
    <row r="172" spans="2:46" s="209" customFormat="1" ht="15" customHeight="1" x14ac:dyDescent="0.3">
      <c r="B172" s="208">
        <f t="shared" si="57"/>
        <v>17</v>
      </c>
      <c r="C172" s="335">
        <f t="shared" si="47"/>
        <v>28.729999999999563</v>
      </c>
      <c r="D172" s="27">
        <v>4099.9799999999996</v>
      </c>
      <c r="E172" s="336">
        <f t="shared" si="48"/>
        <v>4082.98</v>
      </c>
      <c r="F172" s="9">
        <v>90.9</v>
      </c>
      <c r="G172" s="9">
        <v>358.07</v>
      </c>
      <c r="H172" s="337">
        <f t="shared" si="41"/>
        <v>3074.1871419579616</v>
      </c>
      <c r="I172" s="337">
        <f t="shared" si="52"/>
        <v>2301.9371419579616</v>
      </c>
      <c r="J172" s="338">
        <f t="shared" si="49"/>
        <v>0.84183121553288009</v>
      </c>
      <c r="K172" s="339">
        <f t="shared" si="50"/>
        <v>-0.77271145144447728</v>
      </c>
      <c r="L172" s="339">
        <f t="shared" si="51"/>
        <v>-0.33414549251652592</v>
      </c>
      <c r="M172" s="339">
        <f t="shared" si="42"/>
        <v>3</v>
      </c>
      <c r="N172" s="340">
        <f t="shared" si="43"/>
        <v>156.62005191845986</v>
      </c>
      <c r="O172" s="341" t="str">
        <f t="shared" si="44"/>
        <v>L</v>
      </c>
      <c r="P172" s="342">
        <f t="shared" si="45"/>
        <v>-0.24666666666666495</v>
      </c>
      <c r="Q172" s="343">
        <f t="shared" si="46"/>
        <v>8.0619369407530925</v>
      </c>
      <c r="R172" s="10" t="str">
        <f t="shared" si="56"/>
        <v/>
      </c>
      <c r="S172" s="337" t="str">
        <f t="shared" si="39"/>
        <v/>
      </c>
      <c r="T172" s="9"/>
      <c r="U172" s="8"/>
      <c r="V172" s="202">
        <f>IF(OR(E172="",E172&lt;$U$2),"",ProjTvdAtBit(E172,F172,G172,H172,D172,W172,X172))</f>
        <v>3073.9201175636608</v>
      </c>
      <c r="W172" s="344">
        <f>IF(OR(E172="",E172&lt;$U$2),"",ProjIncAtBit(F172,J172,C172,M172,AJ172,IF(AK172="",0,AK172)))</f>
        <v>90.9</v>
      </c>
      <c r="X172" s="455">
        <f>IF(OR(E172="",E172&lt;$U$2),"",ProjAzmAtBit(F172,G172,J172,C172,M172,AJ172,IF(AK172="",0,AK172)))</f>
        <v>358.07</v>
      </c>
      <c r="Y172" s="461"/>
      <c r="Z172" s="206"/>
      <c r="AA172" s="512">
        <f t="shared" si="54"/>
        <v>90.429722375059583</v>
      </c>
      <c r="AB172" s="520">
        <f t="shared" si="55"/>
        <v>1.813008042038291</v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>
        <f>IF(E172="","",ProjCumN(AL171,E171,F171,G171,E172,F172,G172,FALSE))</f>
        <v>1107.9930690989763</v>
      </c>
      <c r="AM172" s="331">
        <f>IF(E172="","",ProjCumE(AM171,E171,F171,G171,E172,F172,G172,FALSE))</f>
        <v>138.6807679943621</v>
      </c>
      <c r="AN172" s="330">
        <f t="shared" si="53"/>
        <v>358.07</v>
      </c>
      <c r="AO172" s="330" t="str">
        <f>IF(OR(E172="",E172&lt;$U$2),"",ProjActiveTargetMdEx(D172,W172,V172,ProjTargets_MD,ProjTargets_INC,ProjTargets_AZM,ProjTargets_TVD,F172,H172))</f>
        <v/>
      </c>
      <c r="AP172" s="207">
        <f>IF(OR(E172="",E172&lt;$U$2),"",ProjBitN(E172,F172,G172,AL172,D172,W172,X172))</f>
        <v>1124.9813292626907</v>
      </c>
      <c r="AQ172" s="207">
        <f>IF(OR(E172="",E172&lt;$U$2),"",ProjBitE(E172,F172,G172,AM172,D172,W172,X172))</f>
        <v>138.10830438609548</v>
      </c>
      <c r="AR172" s="207" t="str">
        <f>IF(OR(E172="",E172&lt;$U$2,AO172=""),"",ProjBurr(D172,W172,X172,Q172,C172,ProjTargets_MD,ProjTargets_INC,ProjTargets_AZM,ProjTargets_TVD,V172))</f>
        <v/>
      </c>
      <c r="AS172" s="207" t="str">
        <f>IF(OR(E172="",E172&lt;$U$2,AO172=""),"",ProjMetersToSlide(D172,W172,X172,Q172,C172,ProjTargets_MD,ProjTargets_INC,ProjTargets_AZM,ProjTargets_TVD,V172))</f>
        <v/>
      </c>
      <c r="AT172" s="207" t="str">
        <f>IF(OR(E172="",E172&lt;$U$2,AO172=""),"",ProjRequiredTf(D172,W172,X172,ProjTargets_MD,ProjTargets_INC,ProjTargets_AZM,ProjTargets_TVD,5,V172))</f>
        <v/>
      </c>
    </row>
    <row r="173" spans="2:46" s="209" customFormat="1" ht="15" customHeight="1" x14ac:dyDescent="0.3">
      <c r="B173" s="208">
        <f t="shared" si="57"/>
        <v>17</v>
      </c>
      <c r="C173" s="335">
        <f t="shared" si="47"/>
        <v>28.8100000000004</v>
      </c>
      <c r="D173" s="27">
        <v>4128.79</v>
      </c>
      <c r="E173" s="336">
        <f t="shared" si="48"/>
        <v>4111.79</v>
      </c>
      <c r="F173" s="9">
        <v>91.53</v>
      </c>
      <c r="G173" s="9">
        <v>357.88</v>
      </c>
      <c r="H173" s="337">
        <f t="shared" si="41"/>
        <v>3073.5762500757041</v>
      </c>
      <c r="I173" s="337">
        <f t="shared" si="52"/>
        <v>2301.3262500757041</v>
      </c>
      <c r="J173" s="338">
        <f t="shared" si="49"/>
        <v>0.68519411153893583</v>
      </c>
      <c r="K173" s="339">
        <f t="shared" si="50"/>
        <v>0.65602221450884768</v>
      </c>
      <c r="L173" s="339">
        <f t="shared" si="51"/>
        <v>-0.19784796945504834</v>
      </c>
      <c r="M173" s="339" t="str">
        <f t="shared" si="42"/>
        <v/>
      </c>
      <c r="N173" s="340">
        <f t="shared" si="43"/>
        <v>16.779003044221252</v>
      </c>
      <c r="O173" s="341" t="str">
        <f t="shared" si="44"/>
        <v>L</v>
      </c>
      <c r="P173" s="342" t="str">
        <f t="shared" si="45"/>
        <v/>
      </c>
      <c r="Q173" s="343" t="str">
        <f t="shared" si="46"/>
        <v/>
      </c>
      <c r="R173" s="10" t="str">
        <f t="shared" si="56"/>
        <v/>
      </c>
      <c r="S173" s="337" t="str">
        <f t="shared" si="39"/>
        <v/>
      </c>
      <c r="T173" s="9"/>
      <c r="U173" s="8"/>
      <c r="V173" s="202">
        <f>IF(OR(E173="",E173&lt;$U$2),"",ProjTvdAtBit(E173,F173,G173,H173,D173,W173,X173))</f>
        <v>3073.1223438869042</v>
      </c>
      <c r="W173" s="344">
        <f>IF(OR(E173="",E173&lt;$U$2),"",ProjIncAtBit(F173,J173,C173,M173,AJ173,IF(AK173="",0,AK173)))</f>
        <v>91.53</v>
      </c>
      <c r="X173" s="455">
        <f>IF(OR(E173="",E173&lt;$U$2),"",ProjAzmAtBit(F173,G173,J173,C173,M173,AJ173,IF(AK173="",0,AK173)))</f>
        <v>357.88</v>
      </c>
      <c r="Y173" s="461"/>
      <c r="Z173" s="206"/>
      <c r="AA173" s="512">
        <f t="shared" si="54"/>
        <v>90.429722375059583</v>
      </c>
      <c r="AB173" s="520">
        <f t="shared" si="55"/>
        <v>2.2078249242958918</v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>
        <f>IF(E173="","",ProjCumN(AL172,E172,F172,G172,E173,F173,G173,FALSE))</f>
        <v>1136.7784459498932</v>
      </c>
      <c r="AM173" s="331">
        <f>IF(E173="","",ProjCumE(AM172,E172,F172,G172,E173,F173,G173,FALSE))</f>
        <v>137.66299055794016</v>
      </c>
      <c r="AN173" s="330">
        <f t="shared" si="53"/>
        <v>357.88</v>
      </c>
      <c r="AO173" s="330" t="str">
        <f>IF(OR(E173="",E173&lt;$U$2),"",ProjActiveTargetMdEx(D173,W173,V173,ProjTargets_MD,ProjTargets_INC,ProjTargets_AZM,ProjTargets_TVD,F173,H173))</f>
        <v/>
      </c>
      <c r="AP173" s="207">
        <f>IF(OR(E173="",E173&lt;$U$2),"",ProjBitN(E173,F173,G173,AL173,D173,W173,X173))</f>
        <v>1153.7607534987208</v>
      </c>
      <c r="AQ173" s="207">
        <f>IF(OR(E173="",E173&lt;$U$2),"",ProjBitE(E173,F173,G173,AM173,D173,W173,X173))</f>
        <v>137.03434161870274</v>
      </c>
      <c r="AR173" s="207" t="str">
        <f>IF(OR(E173="",E173&lt;$U$2,AO173=""),"",ProjBurr(D173,W173,X173,Q173,C173,ProjTargets_MD,ProjTargets_INC,ProjTargets_AZM,ProjTargets_TVD,V173))</f>
        <v/>
      </c>
      <c r="AS173" s="207" t="str">
        <f>IF(OR(E173="",E173&lt;$U$2,AO173=""),"",ProjMetersToSlide(D173,W173,X173,Q173,C173,ProjTargets_MD,ProjTargets_INC,ProjTargets_AZM,ProjTargets_TVD,V173))</f>
        <v/>
      </c>
      <c r="AT173" s="207" t="str">
        <f>IF(OR(E173="",E173&lt;$U$2,AO173=""),"",ProjRequiredTf(D173,W173,X173,ProjTargets_MD,ProjTargets_INC,ProjTargets_AZM,ProjTargets_TVD,5,V173))</f>
        <v/>
      </c>
    </row>
    <row r="174" spans="2:46" s="209" customFormat="1" ht="15" customHeight="1" x14ac:dyDescent="0.3">
      <c r="B174" s="208">
        <f t="shared" si="57"/>
        <v>17</v>
      </c>
      <c r="C174" s="335">
        <f t="shared" si="47"/>
        <v>28.760000000000218</v>
      </c>
      <c r="D174" s="27">
        <v>4157.55</v>
      </c>
      <c r="E174" s="336">
        <f t="shared" si="48"/>
        <v>4140.55</v>
      </c>
      <c r="F174" s="9">
        <v>92.76</v>
      </c>
      <c r="G174" s="9">
        <v>357.72</v>
      </c>
      <c r="H174" s="337">
        <f t="shared" si="41"/>
        <v>3072.4998044597614</v>
      </c>
      <c r="I174" s="337">
        <f t="shared" si="52"/>
        <v>2300.2498044597614</v>
      </c>
      <c r="J174" s="338">
        <f t="shared" si="49"/>
        <v>1.2938261432093321</v>
      </c>
      <c r="K174" s="339">
        <f t="shared" si="50"/>
        <v>1.2830319888734298</v>
      </c>
      <c r="L174" s="339">
        <f t="shared" si="51"/>
        <v>-0.16689847009732298</v>
      </c>
      <c r="M174" s="339" t="str">
        <f t="shared" si="42"/>
        <v/>
      </c>
      <c r="N174" s="340">
        <f t="shared" si="43"/>
        <v>7.4062161073388317</v>
      </c>
      <c r="O174" s="341" t="str">
        <f t="shared" si="44"/>
        <v>L</v>
      </c>
      <c r="P174" s="342" t="str">
        <f t="shared" si="45"/>
        <v/>
      </c>
      <c r="Q174" s="343" t="str">
        <f t="shared" si="46"/>
        <v/>
      </c>
      <c r="R174" s="10">
        <f t="shared" si="56"/>
        <v>4157.55</v>
      </c>
      <c r="S174" s="337">
        <f t="shared" si="39"/>
        <v>4160.55</v>
      </c>
      <c r="T174" s="9">
        <v>3</v>
      </c>
      <c r="U174" s="8" t="s">
        <v>864</v>
      </c>
      <c r="V174" s="202">
        <f>IF(OR(E174="",E174&lt;$U$2),"",ProjTvdAtBit(E174,F174,G174,H174,D174,W174,X174))</f>
        <v>3071.6812126445143</v>
      </c>
      <c r="W174" s="344">
        <f>IF(OR(E174="",E174&lt;$U$2),"",ProjIncAtBit(F174,J174,C174,M174,AJ174,IF(AK174="",0,AK174)))</f>
        <v>92.76</v>
      </c>
      <c r="X174" s="455">
        <f>IF(OR(E174="",E174&lt;$U$2),"",ProjAzmAtBit(F174,G174,J174,C174,M174,AJ174,IF(AK174="",0,AK174)))</f>
        <v>357.72</v>
      </c>
      <c r="Y174" s="461"/>
      <c r="Z174" s="206"/>
      <c r="AA174" s="512">
        <f t="shared" si="54"/>
        <v>90.429722375059583</v>
      </c>
      <c r="AB174" s="520">
        <f t="shared" si="55"/>
        <v>3.0685705402383974</v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>
        <f>IF(E174="","",ProjCumN(AL173,E173,F173,G173,E174,F174,G174,FALSE))</f>
        <v>1165.4965501107856</v>
      </c>
      <c r="AM174" s="331">
        <f>IF(E174="","",ProjCumE(AM173,E173,F173,G173,E174,F174,G174,FALSE))</f>
        <v>136.55976842432207</v>
      </c>
      <c r="AN174" s="330">
        <f t="shared" si="53"/>
        <v>357.72</v>
      </c>
      <c r="AO174" s="330" t="str">
        <f>IF(OR(E174="",E174&lt;$U$2),"",ProjActiveTargetMdEx(D174,W174,V174,ProjTargets_MD,ProjTargets_INC,ProjTargets_AZM,ProjTargets_TVD,F174,H174))</f>
        <v/>
      </c>
      <c r="AP174" s="207">
        <f>IF(OR(E174="",E174&lt;$U$2),"",ProjBitN(E174,F174,G174,AL174,D174,W174,X174))</f>
        <v>1182.4633875088696</v>
      </c>
      <c r="AQ174" s="207">
        <f>IF(OR(E174="",E174&lt;$U$2),"",ProjBitE(E174,F174,G174,AM174,D174,W174,X174))</f>
        <v>135.88424185416622</v>
      </c>
      <c r="AR174" s="207" t="str">
        <f>IF(OR(E174="",E174&lt;$U$2,AO174=""),"",ProjBurr(D174,W174,X174,Q174,C174,ProjTargets_MD,ProjTargets_INC,ProjTargets_AZM,ProjTargets_TVD,V174))</f>
        <v/>
      </c>
      <c r="AS174" s="207" t="str">
        <f>IF(OR(E174="",E174&lt;$U$2,AO174=""),"",ProjMetersToSlide(D174,W174,X174,Q174,C174,ProjTargets_MD,ProjTargets_INC,ProjTargets_AZM,ProjTargets_TVD,V174))</f>
        <v/>
      </c>
      <c r="AT174" s="207" t="str">
        <f>IF(OR(E174="",E174&lt;$U$2,AO174=""),"",ProjRequiredTf(D174,W174,X174,ProjTargets_MD,ProjTargets_INC,ProjTargets_AZM,ProjTargets_TVD,5,V174))</f>
        <v/>
      </c>
    </row>
    <row r="175" spans="2:46" s="209" customFormat="1" ht="15" customHeight="1" x14ac:dyDescent="0.3">
      <c r="B175" s="208">
        <f t="shared" si="57"/>
        <v>17</v>
      </c>
      <c r="C175" s="335">
        <f t="shared" si="47"/>
        <v>28.699999999999818</v>
      </c>
      <c r="D175" s="27">
        <v>4186.25</v>
      </c>
      <c r="E175" s="336">
        <f t="shared" si="48"/>
        <v>4169.25</v>
      </c>
      <c r="F175" s="9">
        <v>93.13</v>
      </c>
      <c r="G175" s="9">
        <v>357.65</v>
      </c>
      <c r="H175" s="337">
        <f t="shared" si="41"/>
        <v>3071.0252754693001</v>
      </c>
      <c r="I175" s="337">
        <f t="shared" si="52"/>
        <v>2298.7752754693001</v>
      </c>
      <c r="J175" s="338">
        <f t="shared" si="49"/>
        <v>0.39360231070713841</v>
      </c>
      <c r="K175" s="339">
        <f t="shared" si="50"/>
        <v>0.38675958188152543</v>
      </c>
      <c r="L175" s="339">
        <f t="shared" si="51"/>
        <v>-7.3170731707369832E-2</v>
      </c>
      <c r="M175" s="339">
        <f t="shared" si="42"/>
        <v>3</v>
      </c>
      <c r="N175" s="340">
        <f t="shared" si="43"/>
        <v>10.699282880161201</v>
      </c>
      <c r="O175" s="341" t="str">
        <f t="shared" si="44"/>
        <v>L</v>
      </c>
      <c r="P175" s="342">
        <f t="shared" si="45"/>
        <v>0.12333333333333012</v>
      </c>
      <c r="Q175" s="343">
        <f t="shared" si="46"/>
        <v>3.7654621057649336</v>
      </c>
      <c r="R175" s="10">
        <f t="shared" si="56"/>
        <v>4186.25</v>
      </c>
      <c r="S175" s="337">
        <f t="shared" si="39"/>
        <v>4192.25</v>
      </c>
      <c r="T175" s="9">
        <v>6</v>
      </c>
      <c r="U175" s="8" t="s">
        <v>770</v>
      </c>
      <c r="V175" s="202">
        <f>IF(OR(E175="",E175&lt;$U$2),"",ProjTvdAtBit(E175,F175,G175,H175,D175,W175,X175))</f>
        <v>3070.0970476211605</v>
      </c>
      <c r="W175" s="344">
        <f>IF(OR(E175="",E175&lt;$U$2),"",ProjIncAtBit(F175,J175,C175,M175,AJ175,IF(AK175="",0,AK175)))</f>
        <v>93.13</v>
      </c>
      <c r="X175" s="455">
        <f>IF(OR(E175="",E175&lt;$U$2),"",ProjAzmAtBit(F175,G175,J175,C175,M175,AJ175,IF(AK175="",0,AK175)))</f>
        <v>357.65</v>
      </c>
      <c r="Y175" s="461"/>
      <c r="Z175" s="206"/>
      <c r="AA175" s="512">
        <f t="shared" si="54"/>
        <v>90.429722375059583</v>
      </c>
      <c r="AB175" s="520">
        <f t="shared" si="55"/>
        <v>4.3278495306999503</v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>
        <f>IF(E175="","",ProjCumN(AL174,E174,F174,G174,E175,F175,G175,FALSE))</f>
        <v>1194.1352025305941</v>
      </c>
      <c r="AM175" s="331">
        <f>IF(E175="","",ProjCumE(AM174,E174,F174,G174,E175,F175,G175,FALSE))</f>
        <v>135.40201447745414</v>
      </c>
      <c r="AN175" s="330">
        <f t="shared" si="53"/>
        <v>357.65</v>
      </c>
      <c r="AO175" s="330" t="str">
        <f>IF(OR(E175="",E175&lt;$U$2),"",ProjActiveTargetMdEx(D175,W175,V175,ProjTargets_MD,ProjTargets_INC,ProjTargets_AZM,ProjTargets_TVD,F175,H175))</f>
        <v/>
      </c>
      <c r="AP175" s="207">
        <f>IF(OR(E175="",E175&lt;$U$2),"",ProjBitN(E175,F175,G175,AL175,D175,W175,X175))</f>
        <v>1211.0955664442183</v>
      </c>
      <c r="AQ175" s="207">
        <f>IF(OR(E175="",E175&lt;$U$2),"",ProjBitE(E175,F175,G175,AM175,D175,W175,X175))</f>
        <v>134.70599078578118</v>
      </c>
      <c r="AR175" s="207" t="str">
        <f>IF(OR(E175="",E175&lt;$U$2,AO175=""),"",ProjBurr(D175,W175,X175,Q175,C175,ProjTargets_MD,ProjTargets_INC,ProjTargets_AZM,ProjTargets_TVD,V175))</f>
        <v/>
      </c>
      <c r="AS175" s="207" t="str">
        <f>IF(OR(E175="",E175&lt;$U$2,AO175=""),"",ProjMetersToSlide(D175,W175,X175,Q175,C175,ProjTargets_MD,ProjTargets_INC,ProjTargets_AZM,ProjTargets_TVD,V175))</f>
        <v/>
      </c>
      <c r="AT175" s="207" t="str">
        <f>IF(OR(E175="",E175&lt;$U$2,AO175=""),"",ProjRequiredTf(D175,W175,X175,ProjTargets_MD,ProjTargets_INC,ProjTargets_AZM,ProjTargets_TVD,5,V175))</f>
        <v/>
      </c>
    </row>
    <row r="176" spans="2:46" s="209" customFormat="1" ht="15" customHeight="1" x14ac:dyDescent="0.3">
      <c r="B176" s="208">
        <f t="shared" si="57"/>
        <v>17</v>
      </c>
      <c r="C176" s="335">
        <f t="shared" si="47"/>
        <v>28.8100000000004</v>
      </c>
      <c r="D176" s="27">
        <v>4215.0600000000004</v>
      </c>
      <c r="E176" s="336">
        <f t="shared" si="48"/>
        <v>4198.0600000000004</v>
      </c>
      <c r="F176" s="9">
        <v>91.95</v>
      </c>
      <c r="G176" s="9">
        <v>358.08</v>
      </c>
      <c r="H176" s="337">
        <f t="shared" si="41"/>
        <v>3069.7485071961664</v>
      </c>
      <c r="I176" s="337">
        <f t="shared" si="52"/>
        <v>2297.4985071961664</v>
      </c>
      <c r="J176" s="338">
        <f t="shared" si="49"/>
        <v>1.307628100948182</v>
      </c>
      <c r="K176" s="339">
        <f t="shared" si="50"/>
        <v>-1.2287400208260775</v>
      </c>
      <c r="L176" s="339">
        <f t="shared" si="51"/>
        <v>0.44776119402985159</v>
      </c>
      <c r="M176" s="339">
        <f t="shared" si="42"/>
        <v>6</v>
      </c>
      <c r="N176" s="340">
        <f t="shared" si="43"/>
        <v>159.99635474256732</v>
      </c>
      <c r="O176" s="341" t="str">
        <f t="shared" si="44"/>
        <v>R</v>
      </c>
      <c r="P176" s="342">
        <f t="shared" si="45"/>
        <v>-0.19666666666666544</v>
      </c>
      <c r="Q176" s="343">
        <f t="shared" si="46"/>
        <v>6.2787942647196076</v>
      </c>
      <c r="R176" s="10">
        <f t="shared" si="56"/>
        <v>4215.0600000000004</v>
      </c>
      <c r="S176" s="337">
        <f t="shared" si="39"/>
        <v>4222.0600000000004</v>
      </c>
      <c r="T176" s="9">
        <v>7</v>
      </c>
      <c r="U176" s="8" t="s">
        <v>770</v>
      </c>
      <c r="V176" s="202">
        <f>IF(OR(E176="",E176&lt;$U$2),"",ProjTvdAtBit(E176,F176,G176,H176,D176,W176,X176))</f>
        <v>3069.1700422376298</v>
      </c>
      <c r="W176" s="344">
        <f>IF(OR(E176="",E176&lt;$U$2),"",ProjIncAtBit(F176,J176,C176,M176,AJ176,IF(AK176="",0,AK176)))</f>
        <v>91.95</v>
      </c>
      <c r="X176" s="455">
        <f>IF(OR(E176="",E176&lt;$U$2),"",ProjAzmAtBit(F176,G176,J176,C176,M176,AJ176,IF(AK176="",0,AK176)))</f>
        <v>358.08</v>
      </c>
      <c r="Y176" s="461"/>
      <c r="Z176" s="206"/>
      <c r="AA176" s="512">
        <f t="shared" si="54"/>
        <v>90.429722375059583</v>
      </c>
      <c r="AB176" s="520">
        <f t="shared" si="55"/>
        <v>5.3885428038333885</v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>
        <f>IF(E176="","",ProjCumN(AL175,E175,F175,G175,E176,F176,G176,FALSE))</f>
        <v>1222.8963436415922</v>
      </c>
      <c r="AM176" s="331">
        <f>IF(E176="","",ProjCumE(AM175,E175,F175,G175,E176,F176,G176,FALSE))</f>
        <v>134.32984747901784</v>
      </c>
      <c r="AN176" s="330">
        <f t="shared" si="53"/>
        <v>358.08</v>
      </c>
      <c r="AO176" s="330" t="str">
        <f>IF(OR(E176="",E176&lt;$U$2),"",ProjActiveTargetMdEx(D176,W176,V176,ProjTargets_MD,ProjTargets_INC,ProjTargets_AZM,ProjTargets_TVD,F176,H176))</f>
        <v/>
      </c>
      <c r="AP176" s="207">
        <f>IF(OR(E176="",E176&lt;$U$2),"",ProjBitN(E176,F176,G176,AL176,D176,W176,X176))</f>
        <v>1239.8769603922008</v>
      </c>
      <c r="AQ176" s="207">
        <f>IF(OR(E176="",E176&lt;$U$2),"",ProjBitE(E176,F176,G176,AM176,D176,W176,X176))</f>
        <v>133.76060846006632</v>
      </c>
      <c r="AR176" s="207" t="str">
        <f>IF(OR(E176="",E176&lt;$U$2,AO176=""),"",ProjBurr(D176,W176,X176,Q176,C176,ProjTargets_MD,ProjTargets_INC,ProjTargets_AZM,ProjTargets_TVD,V176))</f>
        <v/>
      </c>
      <c r="AS176" s="207" t="str">
        <f>IF(OR(E176="",E176&lt;$U$2,AO176=""),"",ProjMetersToSlide(D176,W176,X176,Q176,C176,ProjTargets_MD,ProjTargets_INC,ProjTargets_AZM,ProjTargets_TVD,V176))</f>
        <v/>
      </c>
      <c r="AT176" s="207" t="str">
        <f>IF(OR(E176="",E176&lt;$U$2,AO176=""),"",ProjRequiredTf(D176,W176,X176,ProjTargets_MD,ProjTargets_INC,ProjTargets_AZM,ProjTargets_TVD,5,V176))</f>
        <v/>
      </c>
    </row>
    <row r="177" spans="2:46" s="209" customFormat="1" ht="15" customHeight="1" x14ac:dyDescent="0.3">
      <c r="B177" s="208">
        <f t="shared" si="57"/>
        <v>17</v>
      </c>
      <c r="C177" s="335">
        <f t="shared" si="47"/>
        <v>28.729999999999563</v>
      </c>
      <c r="D177" s="27">
        <v>4243.79</v>
      </c>
      <c r="E177" s="336">
        <f t="shared" si="48"/>
        <v>4226.79</v>
      </c>
      <c r="F177" s="9">
        <v>89.02</v>
      </c>
      <c r="G177" s="9">
        <v>358.5</v>
      </c>
      <c r="H177" s="337">
        <f t="shared" si="41"/>
        <v>3069.5053150498202</v>
      </c>
      <c r="I177" s="337">
        <f t="shared" si="52"/>
        <v>2297.2553150498202</v>
      </c>
      <c r="J177" s="338">
        <f t="shared" si="49"/>
        <v>3.0907838780364361</v>
      </c>
      <c r="K177" s="339">
        <f t="shared" si="50"/>
        <v>-3.0595196658545607</v>
      </c>
      <c r="L177" s="339">
        <f t="shared" si="51"/>
        <v>0.43856595892797318</v>
      </c>
      <c r="M177" s="339">
        <f t="shared" si="42"/>
        <v>7</v>
      </c>
      <c r="N177" s="340">
        <f t="shared" si="43"/>
        <v>171.84368816271856</v>
      </c>
      <c r="O177" s="341" t="str">
        <f t="shared" si="44"/>
        <v>R</v>
      </c>
      <c r="P177" s="342">
        <f t="shared" si="45"/>
        <v>-0.41857142857142954</v>
      </c>
      <c r="Q177" s="343">
        <f t="shared" si="46"/>
        <v>12.685460116569351</v>
      </c>
      <c r="R177" s="10">
        <f t="shared" si="56"/>
        <v>4243.79</v>
      </c>
      <c r="S177" s="337">
        <f t="shared" si="39"/>
        <v>4246.29</v>
      </c>
      <c r="T177" s="9">
        <v>2.5</v>
      </c>
      <c r="U177" s="8" t="s">
        <v>864</v>
      </c>
      <c r="V177" s="202">
        <f>IF(OR(E177="",E177&lt;$U$2),"",ProjTvdAtBit(E177,F177,G177,H177,D177,W177,X177))</f>
        <v>3069.7960727256373</v>
      </c>
      <c r="W177" s="344">
        <f>IF(OR(E177="",E177&lt;$U$2),"",ProjIncAtBit(F177,J177,C177,M177,AJ177,IF(AK177="",0,AK177)))</f>
        <v>89.02</v>
      </c>
      <c r="X177" s="455">
        <f>IF(OR(E177="",E177&lt;$U$2),"",ProjAzmAtBit(F177,G177,J177,C177,M177,AJ177,IF(AK177="",0,AK177)))</f>
        <v>358.5</v>
      </c>
      <c r="Y177" s="461"/>
      <c r="Z177" s="206"/>
      <c r="AA177" s="512">
        <f t="shared" si="54"/>
        <v>90.429722375059583</v>
      </c>
      <c r="AB177" s="520">
        <f t="shared" si="55"/>
        <v>5.4162599501796649</v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>
        <f>IF(E177="","",ProjCumN(AL176,E176,F176,G176,E177,F177,G177,FALSE))</f>
        <v>1251.6093278884341</v>
      </c>
      <c r="AM177" s="331">
        <f>IF(E177="","",ProjCumE(AM176,E176,F176,G176,E177,F177,G177,FALSE))</f>
        <v>133.47267300298222</v>
      </c>
      <c r="AN177" s="330">
        <f t="shared" si="53"/>
        <v>358.5</v>
      </c>
      <c r="AO177" s="330" t="str">
        <f>IF(OR(E177="",E177&lt;$U$2),"",ProjActiveTargetMdEx(D177,W177,V177,ProjTargets_MD,ProjTargets_INC,ProjTargets_AZM,ProjTargets_TVD,F177,H177))</f>
        <v/>
      </c>
      <c r="AP177" s="207">
        <f>IF(OR(E177="",E177&lt;$U$2),"",ProjBitN(E177,F177,G177,AL177,D177,W177,X177))</f>
        <v>1268.6010166119122</v>
      </c>
      <c r="AQ177" s="207">
        <f>IF(OR(E177="",E177&lt;$U$2),"",ProjBitE(E177,F177,G177,AM177,D177,W177,X177))</f>
        <v>133.02772997474108</v>
      </c>
      <c r="AR177" s="207" t="str">
        <f>IF(OR(E177="",E177&lt;$U$2,AO177=""),"",ProjBurr(D177,W177,X177,Q177,C177,ProjTargets_MD,ProjTargets_INC,ProjTargets_AZM,ProjTargets_TVD,V177))</f>
        <v/>
      </c>
      <c r="AS177" s="207" t="str">
        <f>IF(OR(E177="",E177&lt;$U$2,AO177=""),"",ProjMetersToSlide(D177,W177,X177,Q177,C177,ProjTargets_MD,ProjTargets_INC,ProjTargets_AZM,ProjTargets_TVD,V177))</f>
        <v/>
      </c>
      <c r="AT177" s="207" t="str">
        <f>IF(OR(E177="",E177&lt;$U$2,AO177=""),"",ProjRequiredTf(D177,W177,X177,ProjTargets_MD,ProjTargets_INC,ProjTargets_AZM,ProjTargets_TVD,5,V177))</f>
        <v/>
      </c>
    </row>
    <row r="178" spans="2:46" s="209" customFormat="1" ht="15" customHeight="1" x14ac:dyDescent="0.3">
      <c r="B178" s="208">
        <f t="shared" si="57"/>
        <v>17</v>
      </c>
      <c r="C178" s="335">
        <f t="shared" si="47"/>
        <v>28.640000000000327</v>
      </c>
      <c r="D178" s="27">
        <v>4272.43</v>
      </c>
      <c r="E178" s="336">
        <f t="shared" si="48"/>
        <v>4255.43</v>
      </c>
      <c r="F178" s="9">
        <v>87.39</v>
      </c>
      <c r="G178" s="9">
        <v>358.84</v>
      </c>
      <c r="H178" s="337">
        <f t="shared" si="41"/>
        <v>3070.402421108166</v>
      </c>
      <c r="I178" s="337">
        <f t="shared" si="52"/>
        <v>2298.152421108166</v>
      </c>
      <c r="J178" s="338">
        <f t="shared" si="49"/>
        <v>1.744112613542611</v>
      </c>
      <c r="K178" s="339">
        <f t="shared" si="50"/>
        <v>-1.7074022346368474</v>
      </c>
      <c r="L178" s="339">
        <f t="shared" si="51"/>
        <v>0.35614525139661779</v>
      </c>
      <c r="M178" s="339">
        <f t="shared" si="42"/>
        <v>2.5</v>
      </c>
      <c r="N178" s="340">
        <f t="shared" si="43"/>
        <v>168.22368218704193</v>
      </c>
      <c r="O178" s="341" t="str">
        <f t="shared" si="44"/>
        <v>R</v>
      </c>
      <c r="P178" s="342">
        <f t="shared" si="45"/>
        <v>-0.65199999999999814</v>
      </c>
      <c r="Q178" s="343">
        <f t="shared" si="46"/>
        <v>19.980554100744378</v>
      </c>
      <c r="R178" s="10">
        <f t="shared" si="56"/>
        <v>4272.43</v>
      </c>
      <c r="S178" s="337">
        <f t="shared" si="39"/>
        <v>4276.43</v>
      </c>
      <c r="T178" s="9">
        <v>4</v>
      </c>
      <c r="U178" s="8" t="s">
        <v>785</v>
      </c>
      <c r="V178" s="202">
        <f>IF(OR(E178="",E178&lt;$U$2),"",ProjTvdAtBit(E178,F178,G178,H178,D178,W178,X178))</f>
        <v>3071.17655589995</v>
      </c>
      <c r="W178" s="344">
        <f>IF(OR(E178="",E178&lt;$U$2),"",ProjIncAtBit(F178,J178,C178,M178,AJ178,IF(AK178="",0,AK178)))</f>
        <v>87.39</v>
      </c>
      <c r="X178" s="455">
        <f>IF(OR(E178="",E178&lt;$U$2),"",ProjAzmAtBit(F178,G178,J178,C178,M178,AJ178,IF(AK178="",0,AK178)))</f>
        <v>358.84</v>
      </c>
      <c r="Y178" s="461"/>
      <c r="Z178" s="206"/>
      <c r="AA178" s="512">
        <f t="shared" si="54"/>
        <v>90.429722375059583</v>
      </c>
      <c r="AB178" s="520">
        <f t="shared" si="55"/>
        <v>4.3043538918341255</v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>
        <f>IF(E178="","",ProjCumN(AL177,E177,F177,G177,E178,F178,G178,FALSE))</f>
        <v>1280.2265541359116</v>
      </c>
      <c r="AM178" s="331">
        <f>IF(E178="","",ProjCumE(AM177,E177,F177,G177,E178,F178,G178,FALSE))</f>
        <v>132.80822757739762</v>
      </c>
      <c r="AN178" s="330">
        <f t="shared" si="53"/>
        <v>358.84</v>
      </c>
      <c r="AO178" s="330" t="str">
        <f>IF(OR(E178="",E178&lt;$U$2),"",ProjActiveTargetMdEx(D178,W178,V178,ProjTargets_MD,ProjTargets_INC,ProjTargets_AZM,ProjTargets_TVD,F178,H178))</f>
        <v/>
      </c>
      <c r="AP178" s="207">
        <f>IF(OR(E178="",E178&lt;$U$2),"",ProjBitN(E178,F178,G178,AL178,D178,W178,X178))</f>
        <v>1297.2054386099517</v>
      </c>
      <c r="AQ178" s="207">
        <f>IF(OR(E178="",E178&lt;$U$2),"",ProjBitE(E178,F178,G178,AM178,D178,W178,X178))</f>
        <v>132.46442917520164</v>
      </c>
      <c r="AR178" s="207" t="str">
        <f>IF(OR(E178="",E178&lt;$U$2,AO178=""),"",ProjBurr(D178,W178,X178,Q178,C178,ProjTargets_MD,ProjTargets_INC,ProjTargets_AZM,ProjTargets_TVD,V178))</f>
        <v/>
      </c>
      <c r="AS178" s="207" t="str">
        <f>IF(OR(E178="",E178&lt;$U$2,AO178=""),"",ProjMetersToSlide(D178,W178,X178,Q178,C178,ProjTargets_MD,ProjTargets_INC,ProjTargets_AZM,ProjTargets_TVD,V178))</f>
        <v/>
      </c>
      <c r="AT178" s="207" t="str">
        <f>IF(OR(E178="",E178&lt;$U$2,AO178=""),"",ProjRequiredTf(D178,W178,X178,ProjTargets_MD,ProjTargets_INC,ProjTargets_AZM,ProjTargets_TVD,5,V178))</f>
        <v/>
      </c>
    </row>
    <row r="179" spans="2:46" s="209" customFormat="1" ht="15" customHeight="1" x14ac:dyDescent="0.3">
      <c r="B179" s="208">
        <f t="shared" si="57"/>
        <v>17</v>
      </c>
      <c r="C179" s="335">
        <f t="shared" si="47"/>
        <v>28.779999999999745</v>
      </c>
      <c r="D179" s="27">
        <v>4301.21</v>
      </c>
      <c r="E179" s="336">
        <f t="shared" si="48"/>
        <v>4284.21</v>
      </c>
      <c r="F179" s="27">
        <v>88.53</v>
      </c>
      <c r="G179" s="9">
        <v>358.45</v>
      </c>
      <c r="H179" s="337">
        <f t="shared" si="41"/>
        <v>3071.4269083675699</v>
      </c>
      <c r="I179" s="337">
        <f t="shared" si="52"/>
        <v>2299.1769083675699</v>
      </c>
      <c r="J179" s="338">
        <f t="shared" si="49"/>
        <v>1.2558544805104779</v>
      </c>
      <c r="K179" s="339">
        <f t="shared" si="50"/>
        <v>1.1883252258512969</v>
      </c>
      <c r="L179" s="339">
        <f t="shared" si="51"/>
        <v>-0.40653231410700813</v>
      </c>
      <c r="M179" s="339">
        <f t="shared" si="42"/>
        <v>4</v>
      </c>
      <c r="N179" s="340">
        <f t="shared" si="43"/>
        <v>18.874674910012576</v>
      </c>
      <c r="O179" s="341" t="str">
        <f t="shared" si="44"/>
        <v>L</v>
      </c>
      <c r="P179" s="342">
        <f t="shared" si="45"/>
        <v>0.28500000000000014</v>
      </c>
      <c r="Q179" s="343">
        <f t="shared" si="46"/>
        <v>9.0358729872728087</v>
      </c>
      <c r="R179" s="10" t="str">
        <f t="shared" si="56"/>
        <v/>
      </c>
      <c r="S179" s="337" t="str">
        <f t="shared" si="39"/>
        <v/>
      </c>
      <c r="T179" s="9"/>
      <c r="U179" s="8"/>
      <c r="V179" s="202">
        <f>IF(OR(E179="",E179&lt;$U$2),"",ProjTvdAtBit(E179,F179,G179,H179,D179,W179,X179))</f>
        <v>3071.863018299236</v>
      </c>
      <c r="W179" s="344">
        <f>IF(OR(E179="",E179&lt;$U$2),"",ProjIncAtBit(F179,J179,C179,M179,AJ179,IF(AK179="",0,AK179)))</f>
        <v>88.53</v>
      </c>
      <c r="X179" s="455">
        <f>IF(OR(E179="",E179&lt;$U$2),"",ProjAzmAtBit(F179,G179,J179,C179,M179,AJ179,IF(AK179="",0,AK179)))</f>
        <v>358.45</v>
      </c>
      <c r="Y179" s="461"/>
      <c r="Z179" s="206"/>
      <c r="AA179" s="512">
        <f t="shared" si="54"/>
        <v>90.572967344857148</v>
      </c>
      <c r="AB179" s="520">
        <f t="shared" si="55"/>
        <v>3.0609916324301594</v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>
        <f>IF(E179="","",ProjCumN(AL178,E178,F178,G178,E179,F179,G179,FALSE))</f>
        <v>1308.9797405220638</v>
      </c>
      <c r="AM179" s="331">
        <f>IF(E179="","",ProjCumE(AM178,E178,F178,G178,E179,F179,G179,FALSE))</f>
        <v>132.12807589963708</v>
      </c>
      <c r="AN179" s="330">
        <f t="shared" si="53"/>
        <v>358.45</v>
      </c>
      <c r="AO179" s="330" t="str">
        <f>IF(OR(E179="",E179&lt;$U$2),"",ProjActiveTargetMdEx(D179,W179,V179,ProjTargets_MD,ProjTargets_INC,ProjTargets_AZM,ProjTargets_TVD,F179,H179))</f>
        <v/>
      </c>
      <c r="AP179" s="207">
        <f>IF(OR(E179="",E179&lt;$U$2),"",ProjBitN(E179,F179,G179,AL179,D179,W179,X179))</f>
        <v>1325.9679274808404</v>
      </c>
      <c r="AQ179" s="207">
        <f>IF(OR(E179="",E179&lt;$U$2),"",ProjBitE(E179,F179,G179,AM179,D179,W179,X179))</f>
        <v>131.66838907020085</v>
      </c>
      <c r="AR179" s="207" t="str">
        <f>IF(OR(E179="",E179&lt;$U$2,AO179=""),"",ProjBurr(D179,W179,X179,Q179,C179,ProjTargets_MD,ProjTargets_INC,ProjTargets_AZM,ProjTargets_TVD,V179))</f>
        <v/>
      </c>
      <c r="AS179" s="207" t="str">
        <f>IF(OR(E179="",E179&lt;$U$2,AO179=""),"",ProjMetersToSlide(D179,W179,X179,Q179,C179,ProjTargets_MD,ProjTargets_INC,ProjTargets_AZM,ProjTargets_TVD,V179))</f>
        <v/>
      </c>
      <c r="AT179" s="207" t="str">
        <f>IF(OR(E179="",E179&lt;$U$2,AO179=""),"",ProjRequiredTf(D179,W179,X179,ProjTargets_MD,ProjTargets_INC,ProjTargets_AZM,ProjTargets_TVD,5,V179))</f>
        <v/>
      </c>
    </row>
    <row r="180" spans="2:46" s="209" customFormat="1" ht="15" customHeight="1" x14ac:dyDescent="0.3">
      <c r="B180" s="208">
        <f t="shared" si="57"/>
        <v>17</v>
      </c>
      <c r="C180" s="335">
        <f t="shared" si="47"/>
        <v>28.760000000000218</v>
      </c>
      <c r="D180" s="27">
        <v>4329.97</v>
      </c>
      <c r="E180" s="336">
        <f t="shared" si="48"/>
        <v>4312.97</v>
      </c>
      <c r="F180" s="9">
        <v>88.84</v>
      </c>
      <c r="G180" s="9">
        <v>358.68</v>
      </c>
      <c r="H180" s="337">
        <f t="shared" si="41"/>
        <v>3072.0869234710854</v>
      </c>
      <c r="I180" s="337">
        <f t="shared" si="52"/>
        <v>2299.8369234710854</v>
      </c>
      <c r="J180" s="338">
        <f t="shared" si="49"/>
        <v>0.40261014351459773</v>
      </c>
      <c r="K180" s="339">
        <f t="shared" si="50"/>
        <v>0.32336578581362996</v>
      </c>
      <c r="L180" s="339">
        <f t="shared" si="51"/>
        <v>0.23991655076496846</v>
      </c>
      <c r="M180" s="339" t="str">
        <f t="shared" si="42"/>
        <v/>
      </c>
      <c r="N180" s="340">
        <f t="shared" si="43"/>
        <v>36.565776038357491</v>
      </c>
      <c r="O180" s="341" t="str">
        <f t="shared" si="44"/>
        <v>R</v>
      </c>
      <c r="P180" s="342" t="str">
        <f t="shared" si="45"/>
        <v/>
      </c>
      <c r="Q180" s="343" t="str">
        <f t="shared" si="46"/>
        <v/>
      </c>
      <c r="R180" s="10" t="str">
        <f t="shared" si="56"/>
        <v/>
      </c>
      <c r="S180" s="337" t="str">
        <f t="shared" si="39"/>
        <v/>
      </c>
      <c r="T180" s="9"/>
      <c r="U180" s="8"/>
      <c r="V180" s="202">
        <f>IF(OR(E180="",E180&lt;$U$2),"",ProjTvdAtBit(E180,F180,G180,H180,D180,W180,X180))</f>
        <v>3072.4310788872936</v>
      </c>
      <c r="W180" s="344">
        <f>IF(OR(E180="",E180&lt;$U$2),"",ProjIncAtBit(F180,J180,C180,M180,AJ180,IF(AK180="",0,AK180)))</f>
        <v>88.84</v>
      </c>
      <c r="X180" s="455">
        <f>IF(OR(E180="",E180&lt;$U$2),"",ProjAzmAtBit(F180,G180,J180,C180,M180,AJ180,IF(AK180="",0,AK180)))</f>
        <v>358.68</v>
      </c>
      <c r="Y180" s="461"/>
      <c r="Z180" s="206"/>
      <c r="AA180" s="512">
        <f t="shared" si="54"/>
        <v>90.572967344857148</v>
      </c>
      <c r="AB180" s="520">
        <f t="shared" si="55"/>
        <v>2.113376528914614</v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>
        <f>IF(E180="","",ProjCumN(AL179,E179,F179,G179,E180,F180,G180,FALSE))</f>
        <v>1337.7230944917869</v>
      </c>
      <c r="AM180" s="331">
        <f>IF(E180="","",ProjCumE(AM179,E179,F179,G179,E180,F180,G180,FALSE))</f>
        <v>131.40803797681053</v>
      </c>
      <c r="AN180" s="330">
        <f t="shared" si="53"/>
        <v>358.68</v>
      </c>
      <c r="AO180" s="330" t="str">
        <f>IF(OR(E180="",E180&lt;$U$2),"",ProjActiveTargetMdEx(D180,W180,V180,ProjTargets_MD,ProjTargets_INC,ProjTargets_AZM,ProjTargets_TVD,F180,H180))</f>
        <v/>
      </c>
      <c r="AP180" s="207">
        <f>IF(OR(E180="",E180&lt;$U$2),"",ProjBitN(E180,F180,G180,AL180,D180,W180,X180))</f>
        <v>1354.7151001368472</v>
      </c>
      <c r="AQ180" s="207">
        <f>IF(OR(E180="",E180&lt;$U$2),"",ProjBitE(E180,F180,G180,AM180,D180,W180,X180))</f>
        <v>131.01650099550133</v>
      </c>
      <c r="AR180" s="207" t="str">
        <f>IF(OR(E180="",E180&lt;$U$2,AO180=""),"",ProjBurr(D180,W180,X180,Q180,C180,ProjTargets_MD,ProjTargets_INC,ProjTargets_AZM,ProjTargets_TVD,V180))</f>
        <v/>
      </c>
      <c r="AS180" s="207" t="str">
        <f>IF(OR(E180="",E180&lt;$U$2,AO180=""),"",ProjMetersToSlide(D180,W180,X180,Q180,C180,ProjTargets_MD,ProjTargets_INC,ProjTargets_AZM,ProjTargets_TVD,V180))</f>
        <v/>
      </c>
      <c r="AT180" s="207" t="str">
        <f>IF(OR(E180="",E180&lt;$U$2,AO180=""),"",ProjRequiredTf(D180,W180,X180,ProjTargets_MD,ProjTargets_INC,ProjTargets_AZM,ProjTargets_TVD,5,V180))</f>
        <v/>
      </c>
    </row>
    <row r="181" spans="2:46" s="209" customFormat="1" ht="15" customHeight="1" x14ac:dyDescent="0.3">
      <c r="B181" s="208">
        <f t="shared" si="57"/>
        <v>17</v>
      </c>
      <c r="C181" s="335">
        <f t="shared" si="47"/>
        <v>28.829999999999927</v>
      </c>
      <c r="D181" s="27">
        <v>4358.8</v>
      </c>
      <c r="E181" s="336">
        <f t="shared" si="48"/>
        <v>4341.8</v>
      </c>
      <c r="F181" s="9">
        <v>88.79</v>
      </c>
      <c r="G181" s="9">
        <v>0.98</v>
      </c>
      <c r="H181" s="337">
        <f t="shared" si="41"/>
        <v>3072.6831473946977</v>
      </c>
      <c r="I181" s="337">
        <f t="shared" si="52"/>
        <v>2300.4331473946977</v>
      </c>
      <c r="J181" s="338">
        <f t="shared" si="49"/>
        <v>2.3933938549824898</v>
      </c>
      <c r="K181" s="339">
        <f t="shared" si="50"/>
        <v>-5.2029136316334323E-2</v>
      </c>
      <c r="L181" s="339">
        <f t="shared" si="51"/>
        <v>2.3933402705515081</v>
      </c>
      <c r="M181" s="339" t="str">
        <f t="shared" si="42"/>
        <v/>
      </c>
      <c r="N181" s="340">
        <f t="shared" si="43"/>
        <v>91.245630658804686</v>
      </c>
      <c r="O181" s="341" t="str">
        <f t="shared" si="44"/>
        <v>R</v>
      </c>
      <c r="P181" s="342" t="str">
        <f t="shared" si="45"/>
        <v/>
      </c>
      <c r="Q181" s="343" t="str">
        <f t="shared" si="46"/>
        <v/>
      </c>
      <c r="R181" s="10" t="str">
        <f t="shared" si="56"/>
        <v/>
      </c>
      <c r="S181" s="337" t="str">
        <f t="shared" si="39"/>
        <v/>
      </c>
      <c r="T181" s="9"/>
      <c r="U181" s="8"/>
      <c r="V181" s="202">
        <f>IF(OR(E181="",E181&lt;$U$2),"",ProjTvdAtBit(E181,F181,G181,H181,D181,W181,X181))</f>
        <v>3073.0421349362805</v>
      </c>
      <c r="W181" s="344">
        <f>IF(OR(E181="",E181&lt;$U$2),"",ProjIncAtBit(F181,J181,C181,M181,AJ181,IF(AK181="",0,AK181)))</f>
        <v>88.79</v>
      </c>
      <c r="X181" s="455">
        <f>IF(OR(E181="",E181&lt;$U$2),"",ProjAzmAtBit(F181,G181,J181,C181,M181,AJ181,IF(AK181="",0,AK181)))</f>
        <v>0.98</v>
      </c>
      <c r="Y181" s="461"/>
      <c r="Z181" s="206"/>
      <c r="AA181" s="512">
        <f t="shared" si="54"/>
        <v>90.572967344857148</v>
      </c>
      <c r="AB181" s="520">
        <f t="shared" si="55"/>
        <v>1.2288526053021087</v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>
        <f>IF(E181="","",ProjCumN(AL180,E180,F180,G180,E181,F181,G181,FALSE))</f>
        <v>1366.5448639508413</v>
      </c>
      <c r="AM181" s="331">
        <f>IF(E181="","",ProjCumE(AM180,E180,F180,G180,E181,F181,G181,FALSE))</f>
        <v>131.32251659244776</v>
      </c>
      <c r="AN181" s="330">
        <f t="shared" si="53"/>
        <v>0.98</v>
      </c>
      <c r="AO181" s="330" t="str">
        <f>IF(OR(E181="",E181&lt;$U$2),"",ProjActiveTargetMdEx(D181,W181,V181,ProjTargets_MD,ProjTargets_INC,ProjTargets_AZM,ProjTargets_TVD,F181,H181))</f>
        <v/>
      </c>
      <c r="AP181" s="207">
        <f>IF(OR(E181="",E181&lt;$U$2),"",ProjBitN(E181,F181,G181,AL181,D181,W181,X181))</f>
        <v>1383.538587074906</v>
      </c>
      <c r="AQ181" s="207">
        <f>IF(OR(E181="",E181&lt;$U$2),"",ProjBitE(E181,F181,G181,AM181,D181,W181,X181))</f>
        <v>131.61320943311381</v>
      </c>
      <c r="AR181" s="207" t="str">
        <f>IF(OR(E181="",E181&lt;$U$2,AO181=""),"",ProjBurr(D181,W181,X181,Q181,C181,ProjTargets_MD,ProjTargets_INC,ProjTargets_AZM,ProjTargets_TVD,V181))</f>
        <v/>
      </c>
      <c r="AS181" s="207" t="str">
        <f>IF(OR(E181="",E181&lt;$U$2,AO181=""),"",ProjMetersToSlide(D181,W181,X181,Q181,C181,ProjTargets_MD,ProjTargets_INC,ProjTargets_AZM,ProjTargets_TVD,V181))</f>
        <v/>
      </c>
      <c r="AT181" s="207" t="str">
        <f>IF(OR(E181="",E181&lt;$U$2,AO181=""),"",ProjRequiredTf(D181,W181,X181,ProjTargets_MD,ProjTargets_INC,ProjTargets_AZM,ProjTargets_TVD,5,V181))</f>
        <v/>
      </c>
    </row>
    <row r="182" spans="2:46" s="209" customFormat="1" ht="15" customHeight="1" x14ac:dyDescent="0.3">
      <c r="B182" s="208">
        <f t="shared" si="57"/>
        <v>17</v>
      </c>
      <c r="C182" s="335">
        <f t="shared" si="47"/>
        <v>28.819999999999709</v>
      </c>
      <c r="D182" s="27">
        <v>4387.62</v>
      </c>
      <c r="E182" s="336">
        <f t="shared" si="48"/>
        <v>4370.62</v>
      </c>
      <c r="F182" s="9">
        <v>89.19</v>
      </c>
      <c r="G182" s="9">
        <v>0.44</v>
      </c>
      <c r="H182" s="337">
        <f t="shared" si="41"/>
        <v>3073.1911550133386</v>
      </c>
      <c r="I182" s="337">
        <f t="shared" si="52"/>
        <v>2300.9411550133386</v>
      </c>
      <c r="J182" s="338">
        <f t="shared" si="49"/>
        <v>0.69945552489642326</v>
      </c>
      <c r="K182" s="339">
        <f t="shared" si="50"/>
        <v>0.4163775156141522</v>
      </c>
      <c r="L182" s="339">
        <f t="shared" si="51"/>
        <v>-0.5621096460791174</v>
      </c>
      <c r="M182" s="339" t="str">
        <f t="shared" si="42"/>
        <v/>
      </c>
      <c r="N182" s="340">
        <f t="shared" si="43"/>
        <v>53.466830731385308</v>
      </c>
      <c r="O182" s="341" t="str">
        <f t="shared" si="44"/>
        <v>L</v>
      </c>
      <c r="P182" s="342" t="str">
        <f t="shared" si="45"/>
        <v/>
      </c>
      <c r="Q182" s="343" t="str">
        <f t="shared" si="46"/>
        <v/>
      </c>
      <c r="R182" s="10" t="str">
        <f t="shared" si="56"/>
        <v/>
      </c>
      <c r="S182" s="337" t="str">
        <f t="shared" si="39"/>
        <v/>
      </c>
      <c r="T182" s="9"/>
      <c r="U182" s="8"/>
      <c r="V182" s="202">
        <f>IF(OR(E182="",E182&lt;$U$2),"",ProjTvdAtBit(E182,F182,G182,H182,D182,W182,X182))</f>
        <v>3073.4314788459851</v>
      </c>
      <c r="W182" s="344">
        <f>IF(OR(E182="",E182&lt;$U$2),"",ProjIncAtBit(F182,J182,C182,M182,AJ182,IF(AK182="",0,AK182)))</f>
        <v>89.19</v>
      </c>
      <c r="X182" s="455">
        <f>IF(OR(E182="",E182&lt;$U$2),"",ProjAzmAtBit(F182,G182,J182,C182,M182,AJ182,IF(AK182="",0,AK182)))</f>
        <v>0.44</v>
      </c>
      <c r="Y182" s="461"/>
      <c r="Z182" s="206"/>
      <c r="AA182" s="512">
        <f t="shared" si="54"/>
        <v>90.572967344857148</v>
      </c>
      <c r="AB182" s="520">
        <f t="shared" si="55"/>
        <v>0.43264498666121654</v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>
        <f>IF(E182="","",ProjCumN(AL181,E181,F181,G181,E182,F182,G182,FALSE))</f>
        <v>1395.3580087899995</v>
      </c>
      <c r="AM182" s="331">
        <f>IF(E182="","",ProjCumE(AM181,E181,F181,G181,E182,F182,G182,FALSE))</f>
        <v>131.67957432645829</v>
      </c>
      <c r="AN182" s="330">
        <f t="shared" si="53"/>
        <v>0.44</v>
      </c>
      <c r="AO182" s="330" t="str">
        <f>IF(OR(E182="",E182&lt;$U$2),"",ProjActiveTargetMdEx(D182,W182,V182,ProjTargets_MD,ProjTargets_INC,ProjTargets_AZM,ProjTargets_TVD,F182,H182))</f>
        <v/>
      </c>
      <c r="AP182" s="207">
        <f>IF(OR(E182="",E182&lt;$U$2),"",ProjBitN(E182,F182,G182,AL182,D182,W182,X182))</f>
        <v>1412.3558087867643</v>
      </c>
      <c r="AQ182" s="207">
        <f>IF(OR(E182="",E182&lt;$U$2),"",ProjBitE(E182,F182,G182,AM182,D182,W182,X182))</f>
        <v>131.8101106257852</v>
      </c>
      <c r="AR182" s="207" t="str">
        <f>IF(OR(E182="",E182&lt;$U$2,AO182=""),"",ProjBurr(D182,W182,X182,Q182,C182,ProjTargets_MD,ProjTargets_INC,ProjTargets_AZM,ProjTargets_TVD,V182))</f>
        <v/>
      </c>
      <c r="AS182" s="207" t="str">
        <f>IF(OR(E182="",E182&lt;$U$2,AO182=""),"",ProjMetersToSlide(D182,W182,X182,Q182,C182,ProjTargets_MD,ProjTargets_INC,ProjTargets_AZM,ProjTargets_TVD,V182))</f>
        <v/>
      </c>
      <c r="AT182" s="207" t="str">
        <f>IF(OR(E182="",E182&lt;$U$2,AO182=""),"",ProjRequiredTf(D182,W182,X182,ProjTargets_MD,ProjTargets_INC,ProjTargets_AZM,ProjTargets_TVD,5,V182))</f>
        <v/>
      </c>
    </row>
    <row r="183" spans="2:46" s="209" customFormat="1" ht="15" customHeight="1" x14ac:dyDescent="0.3">
      <c r="B183" s="208">
        <f t="shared" si="57"/>
        <v>17</v>
      </c>
      <c r="C183" s="335">
        <f t="shared" si="47"/>
        <v>28.75</v>
      </c>
      <c r="D183" s="27">
        <v>4416.37</v>
      </c>
      <c r="E183" s="336">
        <f t="shared" si="48"/>
        <v>4399.37</v>
      </c>
      <c r="F183" s="9">
        <v>89.75</v>
      </c>
      <c r="G183" s="9">
        <v>0.25</v>
      </c>
      <c r="H183" s="337">
        <f t="shared" si="41"/>
        <v>3073.4570957654464</v>
      </c>
      <c r="I183" s="337">
        <f t="shared" si="52"/>
        <v>2301.2070957654464</v>
      </c>
      <c r="J183" s="338">
        <f t="shared" si="49"/>
        <v>0.61706245872197207</v>
      </c>
      <c r="K183" s="339">
        <f t="shared" si="50"/>
        <v>0.5843478260869589</v>
      </c>
      <c r="L183" s="339">
        <f t="shared" si="51"/>
        <v>-0.19826086956521741</v>
      </c>
      <c r="M183" s="339" t="str">
        <f t="shared" si="42"/>
        <v/>
      </c>
      <c r="N183" s="340">
        <f t="shared" si="43"/>
        <v>18.740525203182084</v>
      </c>
      <c r="O183" s="341" t="str">
        <f t="shared" si="44"/>
        <v>L</v>
      </c>
      <c r="P183" s="342" t="str">
        <f t="shared" si="45"/>
        <v/>
      </c>
      <c r="Q183" s="343" t="str">
        <f t="shared" si="46"/>
        <v/>
      </c>
      <c r="R183" s="10" t="str">
        <f t="shared" si="56"/>
        <v/>
      </c>
      <c r="S183" s="337" t="str">
        <f t="shared" si="39"/>
        <v/>
      </c>
      <c r="T183" s="9"/>
      <c r="U183" s="8"/>
      <c r="V183" s="202">
        <f>IF(OR(E183="",E183&lt;$U$2),"",ProjTvdAtBit(E183,F183,G183,H183,D183,W183,X183))</f>
        <v>3073.5312720232873</v>
      </c>
      <c r="W183" s="344">
        <f>IF(OR(E183="",E183&lt;$U$2),"",ProjIncAtBit(F183,J183,C183,M183,AJ183,IF(AK183="",0,AK183)))</f>
        <v>89.75</v>
      </c>
      <c r="X183" s="455">
        <f>IF(OR(E183="",E183&lt;$U$2),"",ProjAzmAtBit(F183,G183,J183,C183,M183,AJ183,IF(AK183="",0,AK183)))</f>
        <v>0.25</v>
      </c>
      <c r="Y183" s="461"/>
      <c r="Z183" s="206"/>
      <c r="AA183" s="512">
        <f t="shared" si="54"/>
        <v>90.572967344857148</v>
      </c>
      <c r="AB183" s="520">
        <f t="shared" si="55"/>
        <v>-0.12079576544647352</v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>
        <f>IF(E183="","",ProjCumN(AL182,E182,F182,G182,E183,F183,G183,FALSE))</f>
        <v>1424.1061300119363</v>
      </c>
      <c r="AM183" s="331">
        <f>IF(E183="","",ProjCumE(AM182,E182,F182,G182,E183,F183,G183,FALSE))</f>
        <v>131.85267779598016</v>
      </c>
      <c r="AN183" s="330">
        <f t="shared" si="53"/>
        <v>0.25</v>
      </c>
      <c r="AO183" s="330" t="str">
        <f>IF(OR(E183="",E183&lt;$U$2),"",ProjActiveTargetMdEx(D183,W183,V183,ProjTargets_MD,ProjTargets_INC,ProjTargets_AZM,ProjTargets_TVD,F183,H183))</f>
        <v/>
      </c>
      <c r="AP183" s="207">
        <f>IF(OR(E183="",E183&lt;$U$2),"",ProjBitN(E183,F183,G183,AL183,D183,W183,X183))</f>
        <v>1441.1058063579817</v>
      </c>
      <c r="AQ183" s="207">
        <f>IF(OR(E183="",E183&lt;$U$2),"",ProjBitE(E183,F183,G183,AM183,D183,W183,X183))</f>
        <v>131.92685334771633</v>
      </c>
      <c r="AR183" s="207" t="str">
        <f>IF(OR(E183="",E183&lt;$U$2,AO183=""),"",ProjBurr(D183,W183,X183,Q183,C183,ProjTargets_MD,ProjTargets_INC,ProjTargets_AZM,ProjTargets_TVD,V183))</f>
        <v/>
      </c>
      <c r="AS183" s="207" t="str">
        <f>IF(OR(E183="",E183&lt;$U$2,AO183=""),"",ProjMetersToSlide(D183,W183,X183,Q183,C183,ProjTargets_MD,ProjTargets_INC,ProjTargets_AZM,ProjTargets_TVD,V183))</f>
        <v/>
      </c>
      <c r="AT183" s="207" t="str">
        <f>IF(OR(E183="",E183&lt;$U$2,AO183=""),"",ProjRequiredTf(D183,W183,X183,ProjTargets_MD,ProjTargets_INC,ProjTargets_AZM,ProjTargets_TVD,5,V183))</f>
        <v/>
      </c>
    </row>
    <row r="184" spans="2:46" s="209" customFormat="1" ht="15" customHeight="1" x14ac:dyDescent="0.3">
      <c r="B184" s="208">
        <f t="shared" si="57"/>
        <v>17</v>
      </c>
      <c r="C184" s="335">
        <f t="shared" si="47"/>
        <v>28.869999999999891</v>
      </c>
      <c r="D184" s="27">
        <v>4445.24</v>
      </c>
      <c r="E184" s="336">
        <f t="shared" si="48"/>
        <v>4428.24</v>
      </c>
      <c r="F184" s="9">
        <v>90.81</v>
      </c>
      <c r="G184" s="9">
        <v>2.48</v>
      </c>
      <c r="H184" s="337">
        <f t="shared" si="41"/>
        <v>3073.3160108915986</v>
      </c>
      <c r="I184" s="337">
        <f t="shared" si="52"/>
        <v>2301.0660108915986</v>
      </c>
      <c r="J184" s="338">
        <f t="shared" si="49"/>
        <v>2.5656976512247303</v>
      </c>
      <c r="K184" s="339">
        <f t="shared" si="50"/>
        <v>1.1014894354000757</v>
      </c>
      <c r="L184" s="339">
        <f t="shared" si="51"/>
        <v>2.3172843782473245</v>
      </c>
      <c r="M184" s="339" t="str">
        <f t="shared" si="42"/>
        <v/>
      </c>
      <c r="N184" s="340">
        <f t="shared" si="43"/>
        <v>64.575979280719309</v>
      </c>
      <c r="O184" s="341" t="str">
        <f t="shared" si="44"/>
        <v>R</v>
      </c>
      <c r="P184" s="342" t="str">
        <f t="shared" si="45"/>
        <v/>
      </c>
      <c r="Q184" s="343" t="str">
        <f t="shared" si="46"/>
        <v/>
      </c>
      <c r="R184" s="10">
        <f t="shared" si="56"/>
        <v>4445.24</v>
      </c>
      <c r="S184" s="337">
        <f t="shared" si="39"/>
        <v>4450.24</v>
      </c>
      <c r="T184" s="9">
        <v>5</v>
      </c>
      <c r="U184" s="8" t="s">
        <v>867</v>
      </c>
      <c r="V184" s="202">
        <f>IF(OR(E184="",E184&lt;$U$2),"",ProjTvdAtBit(E184,F184,G184,H184,D184,W184,X184))</f>
        <v>3073.0756870589521</v>
      </c>
      <c r="W184" s="344">
        <f>IF(OR(E184="",E184&lt;$U$2),"",ProjIncAtBit(F184,J184,C184,M184,AJ184,IF(AK184="",0,AK184)))</f>
        <v>90.81</v>
      </c>
      <c r="X184" s="455">
        <f>IF(OR(E184="",E184&lt;$U$2),"",ProjAzmAtBit(F184,G184,J184,C184,M184,AJ184,IF(AK184="",0,AK184)))</f>
        <v>2.48</v>
      </c>
      <c r="Y184" s="461"/>
      <c r="Z184" s="206"/>
      <c r="AA184" s="512">
        <f t="shared" si="54"/>
        <v>90.572967344857148</v>
      </c>
      <c r="AB184" s="520">
        <f t="shared" si="55"/>
        <v>-0.26841089159870535</v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>
        <f>IF(E184="","",ProjCumN(AL183,E183,F183,G183,E184,F184,G184,FALSE))</f>
        <v>1452.965360222553</v>
      </c>
      <c r="AM184" s="331">
        <f>IF(E184="","",ProjCumE(AM183,E183,F183,G183,E184,F184,G184,FALSE))</f>
        <v>132.54031741498653</v>
      </c>
      <c r="AN184" s="330">
        <f t="shared" si="53"/>
        <v>2.48</v>
      </c>
      <c r="AO184" s="330" t="str">
        <f>IF(OR(E184="",E184&lt;$U$2),"",ProjActiveTargetMdEx(D184,W184,V184,ProjTargets_MD,ProjTargets_INC,ProjTargets_AZM,ProjTargets_TVD,F184,H184))</f>
        <v/>
      </c>
      <c r="AP184" s="207">
        <f>IF(OR(E184="",E184&lt;$U$2),"",ProjBitN(E184,F184,G184,AL184,D184,W184,X184))</f>
        <v>1469.9477406111143</v>
      </c>
      <c r="AQ184" s="207">
        <f>IF(OR(E184="",E184&lt;$U$2),"",ProjBitE(E184,F184,G184,AM184,D184,W184,X184))</f>
        <v>133.2758449764485</v>
      </c>
      <c r="AR184" s="207" t="str">
        <f>IF(OR(E184="",E184&lt;$U$2,AO184=""),"",ProjBurr(D184,W184,X184,Q184,C184,ProjTargets_MD,ProjTargets_INC,ProjTargets_AZM,ProjTargets_TVD,V184))</f>
        <v/>
      </c>
      <c r="AS184" s="207" t="str">
        <f>IF(OR(E184="",E184&lt;$U$2,AO184=""),"",ProjMetersToSlide(D184,W184,X184,Q184,C184,ProjTargets_MD,ProjTargets_INC,ProjTargets_AZM,ProjTargets_TVD,V184))</f>
        <v/>
      </c>
      <c r="AT184" s="207" t="str">
        <f>IF(OR(E184="",E184&lt;$U$2,AO184=""),"",ProjRequiredTf(D184,W184,X184,ProjTargets_MD,ProjTargets_INC,ProjTargets_AZM,ProjTargets_TVD,5,V184))</f>
        <v/>
      </c>
    </row>
    <row r="185" spans="2:46" s="209" customFormat="1" ht="15" customHeight="1" x14ac:dyDescent="0.3">
      <c r="B185" s="208">
        <f t="shared" si="57"/>
        <v>17</v>
      </c>
      <c r="C185" s="335">
        <f t="shared" si="47"/>
        <v>28.730000000000473</v>
      </c>
      <c r="D185" s="27">
        <v>4473.97</v>
      </c>
      <c r="E185" s="336">
        <f t="shared" si="48"/>
        <v>4456.97</v>
      </c>
      <c r="F185" s="9">
        <v>91.87</v>
      </c>
      <c r="G185" s="9">
        <v>2.08</v>
      </c>
      <c r="H185" s="337">
        <f t="shared" si="41"/>
        <v>3072.6441517973271</v>
      </c>
      <c r="I185" s="337">
        <f t="shared" si="52"/>
        <v>2300.3941517973271</v>
      </c>
      <c r="J185" s="338">
        <f t="shared" si="49"/>
        <v>1.1830004426512071</v>
      </c>
      <c r="K185" s="339">
        <f t="shared" si="50"/>
        <v>1.1068569439610005</v>
      </c>
      <c r="L185" s="339">
        <f t="shared" si="51"/>
        <v>-0.41768186564565957</v>
      </c>
      <c r="M185" s="339">
        <f t="shared" si="42"/>
        <v>5</v>
      </c>
      <c r="N185" s="340">
        <f t="shared" si="43"/>
        <v>20.668978514454761</v>
      </c>
      <c r="O185" s="341" t="str">
        <f t="shared" si="44"/>
        <v>L</v>
      </c>
      <c r="P185" s="342">
        <f t="shared" si="45"/>
        <v>0.21200000000000047</v>
      </c>
      <c r="Q185" s="343">
        <f t="shared" si="46"/>
        <v>6.7975205434739481</v>
      </c>
      <c r="R185" s="10" t="str">
        <f t="shared" si="56"/>
        <v/>
      </c>
      <c r="S185" s="337" t="str">
        <f t="shared" si="39"/>
        <v/>
      </c>
      <c r="T185" s="9"/>
      <c r="U185" s="8"/>
      <c r="V185" s="202">
        <f>IF(OR(E185="",E185&lt;$U$2),"",ProjTvdAtBit(E185,F185,G185,H185,D185,W185,X185))</f>
        <v>3072.0894101270369</v>
      </c>
      <c r="W185" s="344">
        <f>IF(OR(E185="",E185&lt;$U$2),"",ProjIncAtBit(F185,J185,C185,M185,AJ185,IF(AK185="",0,AK185)))</f>
        <v>91.87</v>
      </c>
      <c r="X185" s="455">
        <f>IF(OR(E185="",E185&lt;$U$2),"",ProjAzmAtBit(F185,G185,J185,C185,M185,AJ185,IF(AK185="",0,AK185)))</f>
        <v>2.08</v>
      </c>
      <c r="Y185" s="461"/>
      <c r="Z185" s="206"/>
      <c r="AA185" s="512">
        <f t="shared" si="54"/>
        <v>90.572967344857148</v>
      </c>
      <c r="AB185" s="520">
        <f t="shared" si="55"/>
        <v>0.11614820267277537</v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>
        <f>IF(E185="","",ProjCumN(AL184,E184,F184,G184,E185,F185,G185,FALSE))</f>
        <v>1481.6642967602702</v>
      </c>
      <c r="AM185" s="331">
        <f>IF(E185="","",ProjCumE(AM184,E184,F184,G184,E185,F185,G185,FALSE))</f>
        <v>133.68297365003227</v>
      </c>
      <c r="AN185" s="330">
        <f t="shared" si="53"/>
        <v>2.08</v>
      </c>
      <c r="AO185" s="330" t="str">
        <f>IF(OR(E185="",E185&lt;$U$2),"",ProjActiveTargetMdEx(D185,W185,V185,ProjTargets_MD,ProjTargets_INC,ProjTargets_AZM,ProjTargets_TVD,F185,H185))</f>
        <v/>
      </c>
      <c r="AP185" s="207">
        <f>IF(OR(E185="",E185&lt;$U$2),"",ProjBitN(E185,F185,G185,AL185,D185,W185,X185))</f>
        <v>1498.6440482949413</v>
      </c>
      <c r="AQ185" s="207">
        <f>IF(OR(E185="",E185&lt;$U$2),"",ProjBitE(E185,F185,G185,AM185,D185,W185,X185))</f>
        <v>134.29965792912145</v>
      </c>
      <c r="AR185" s="207" t="str">
        <f>IF(OR(E185="",E185&lt;$U$2,AO185=""),"",ProjBurr(D185,W185,X185,Q185,C185,ProjTargets_MD,ProjTargets_INC,ProjTargets_AZM,ProjTargets_TVD,V185))</f>
        <v/>
      </c>
      <c r="AS185" s="207" t="str">
        <f>IF(OR(E185="",E185&lt;$U$2,AO185=""),"",ProjMetersToSlide(D185,W185,X185,Q185,C185,ProjTargets_MD,ProjTargets_INC,ProjTargets_AZM,ProjTargets_TVD,V185))</f>
        <v/>
      </c>
      <c r="AT185" s="207" t="str">
        <f>IF(OR(E185="",E185&lt;$U$2,AO185=""),"",ProjRequiredTf(D185,W185,X185,ProjTargets_MD,ProjTargets_INC,ProjTargets_AZM,ProjTargets_TVD,5,V185))</f>
        <v/>
      </c>
    </row>
    <row r="186" spans="2:46" s="209" customFormat="1" x14ac:dyDescent="0.3">
      <c r="B186" s="208">
        <f t="shared" si="57"/>
        <v>17</v>
      </c>
      <c r="C186" s="335">
        <f t="shared" si="47"/>
        <v>28.809999999999491</v>
      </c>
      <c r="D186" s="27">
        <v>4502.78</v>
      </c>
      <c r="E186" s="336">
        <f t="shared" si="48"/>
        <v>4485.78</v>
      </c>
      <c r="F186" s="9">
        <v>91.74</v>
      </c>
      <c r="G186" s="9">
        <v>1.1599999999999999</v>
      </c>
      <c r="H186" s="337">
        <f t="shared" si="41"/>
        <v>3071.7366949255274</v>
      </c>
      <c r="I186" s="337">
        <f t="shared" si="52"/>
        <v>2299.4866949255274</v>
      </c>
      <c r="J186" s="338">
        <f t="shared" si="49"/>
        <v>0.96704670300539941</v>
      </c>
      <c r="K186" s="339">
        <f t="shared" si="50"/>
        <v>-0.13536966331136266</v>
      </c>
      <c r="L186" s="339">
        <f t="shared" si="51"/>
        <v>-0.95800069420341871</v>
      </c>
      <c r="M186" s="339" t="str">
        <f t="shared" si="42"/>
        <v/>
      </c>
      <c r="N186" s="340">
        <f t="shared" si="43"/>
        <v>98.046836483997282</v>
      </c>
      <c r="O186" s="341" t="str">
        <f t="shared" si="44"/>
        <v>L</v>
      </c>
      <c r="P186" s="342" t="str">
        <f t="shared" si="45"/>
        <v/>
      </c>
      <c r="Q186" s="343" t="str">
        <f t="shared" si="46"/>
        <v/>
      </c>
      <c r="R186" s="10">
        <f t="shared" si="56"/>
        <v>4502.78</v>
      </c>
      <c r="S186" s="337">
        <f t="shared" si="39"/>
        <v>4508.78</v>
      </c>
      <c r="T186" s="9">
        <v>6</v>
      </c>
      <c r="U186" s="8" t="s">
        <v>786</v>
      </c>
      <c r="V186" s="202">
        <f>IF(OR(E186="",E186&lt;$U$2),"",ProjTvdAtBit(E186,F186,G186,H186,D186,W186,X186))</f>
        <v>3071.2205058847171</v>
      </c>
      <c r="W186" s="344">
        <f>IF(OR(E186="",E186&lt;$U$2),"",ProjIncAtBit(F186,J186,C186,M186,AJ186,IF(AK186="",0,AK186)))</f>
        <v>91.74</v>
      </c>
      <c r="X186" s="455">
        <f>IF(OR(E186="",E186&lt;$U$2),"",ProjAzmAtBit(F186,G186,J186,C186,M186,AJ186,IF(AK186="",0,AK186)))</f>
        <v>1.1599999999999999</v>
      </c>
      <c r="Y186" s="461"/>
      <c r="Z186" s="206"/>
      <c r="AA186" s="512">
        <f t="shared" si="54"/>
        <v>90.429722375059583</v>
      </c>
      <c r="AB186" s="520">
        <f t="shared" si="55"/>
        <v>0.742455074472673</v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>
        <f>IF(E186="","",ProjCumN(AL185,E185,F185,G185,E186,F186,G186,FALSE))</f>
        <v>1510.4481764834818</v>
      </c>
      <c r="AM186" s="331">
        <f>IF(E186="","",ProjCumE(AM185,E185,F185,G185,E186,F186,G186,FALSE))</f>
        <v>134.49702734942795</v>
      </c>
      <c r="AN186" s="330">
        <f t="shared" si="53"/>
        <v>1.1599999999999999</v>
      </c>
      <c r="AO186" s="330" t="str">
        <f>IF(OR(E186="",E186&lt;$U$2),"",ProjActiveTargetMdEx(D186,W186,V186,ProjTargets_MD,ProjTargets_INC,ProjTargets_AZM,ProjTargets_TVD,F186,H186))</f>
        <v/>
      </c>
      <c r="AP186" s="207">
        <f>IF(OR(E186="",E186&lt;$U$2),"",ProjBitN(E186,F186,G186,AL186,D186,W186,X186))</f>
        <v>1527.4368555117412</v>
      </c>
      <c r="AQ186" s="207">
        <f>IF(OR(E186="",E186&lt;$U$2),"",ProjBitE(E186,F186,G186,AM186,D186,W186,X186))</f>
        <v>134.84102407749711</v>
      </c>
      <c r="AR186" s="207" t="str">
        <f>IF(OR(E186="",E186&lt;$U$2,AO186=""),"",ProjBurr(D186,W186,X186,Q186,C186,ProjTargets_MD,ProjTargets_INC,ProjTargets_AZM,ProjTargets_TVD,V186))</f>
        <v/>
      </c>
      <c r="AS186" s="207" t="str">
        <f>IF(OR(E186="",E186&lt;$U$2,AO186=""),"",ProjMetersToSlide(D186,W186,X186,Q186,C186,ProjTargets_MD,ProjTargets_INC,ProjTargets_AZM,ProjTargets_TVD,V186))</f>
        <v/>
      </c>
      <c r="AT186" s="207" t="str">
        <f>IF(OR(E186="",E186&lt;$U$2,AO186=""),"",ProjRequiredTf(D186,W186,X186,ProjTargets_MD,ProjTargets_INC,ProjTargets_AZM,ProjTargets_TVD,5,V186))</f>
        <v/>
      </c>
    </row>
    <row r="187" spans="2:46" s="209" customFormat="1" ht="15" customHeight="1" x14ac:dyDescent="0.3">
      <c r="B187" s="208">
        <f t="shared" si="57"/>
        <v>17</v>
      </c>
      <c r="C187" s="335">
        <f t="shared" si="47"/>
        <v>28.770000000000437</v>
      </c>
      <c r="D187" s="27">
        <v>4531.55</v>
      </c>
      <c r="E187" s="336">
        <f t="shared" si="48"/>
        <v>4514.55</v>
      </c>
      <c r="F187" s="9">
        <v>91.11</v>
      </c>
      <c r="G187" s="9">
        <v>0.94</v>
      </c>
      <c r="H187" s="337">
        <f t="shared" si="41"/>
        <v>3071.0212316940238</v>
      </c>
      <c r="I187" s="337">
        <f t="shared" si="52"/>
        <v>2298.7712316940238</v>
      </c>
      <c r="J187" s="338">
        <f t="shared" si="49"/>
        <v>0.69581358803008719</v>
      </c>
      <c r="K187" s="339">
        <f t="shared" si="50"/>
        <v>-0.65693430656932827</v>
      </c>
      <c r="L187" s="339">
        <f t="shared" si="51"/>
        <v>-0.22940563086548138</v>
      </c>
      <c r="M187" s="339">
        <f t="shared" si="42"/>
        <v>6</v>
      </c>
      <c r="N187" s="340">
        <f t="shared" si="43"/>
        <v>160.75607955308664</v>
      </c>
      <c r="O187" s="341" t="str">
        <f t="shared" si="44"/>
        <v>L</v>
      </c>
      <c r="P187" s="342">
        <f t="shared" si="45"/>
        <v>-0.10499999999999925</v>
      </c>
      <c r="Q187" s="343">
        <f t="shared" si="46"/>
        <v>3.3364261546043186</v>
      </c>
      <c r="R187" s="10">
        <f t="shared" si="56"/>
        <v>4531.55</v>
      </c>
      <c r="S187" s="337">
        <f t="shared" si="39"/>
        <v>4536.55</v>
      </c>
      <c r="T187" s="9">
        <v>5</v>
      </c>
      <c r="U187" s="8" t="s">
        <v>786</v>
      </c>
      <c r="V187" s="202">
        <f>IF(OR(E187="",E187&lt;$U$2),"",ProjTvdAtBit(E187,F187,G187,H187,D187,W187,X187))</f>
        <v>3070.6919086652797</v>
      </c>
      <c r="W187" s="344">
        <f>IF(OR(E187="",E187&lt;$U$2),"",ProjIncAtBit(F187,J187,C187,M187,AJ187,IF(AK187="",0,AK187)))</f>
        <v>91.11</v>
      </c>
      <c r="X187" s="455">
        <f>IF(OR(E187="",E187&lt;$U$2),"",ProjAzmAtBit(F187,G187,J187,C187,M187,AJ187,IF(AK187="",0,AK187)))</f>
        <v>0.94</v>
      </c>
      <c r="Y187" s="461"/>
      <c r="Z187" s="206"/>
      <c r="AA187" s="512">
        <f t="shared" si="54"/>
        <v>90.429722375059583</v>
      </c>
      <c r="AB187" s="520">
        <f t="shared" si="55"/>
        <v>1.2421433059762421</v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>
        <f>IF(E187="","",ProjCumN(AL186,E186,F186,G186,E187,F187,G187,FALSE))</f>
        <v>1539.2042870520913</v>
      </c>
      <c r="AM187" s="331">
        <f>IF(E187="","",ProjCumE(AM186,E186,F186,G186,E187,F187,G187,FALSE))</f>
        <v>135.0240620484397</v>
      </c>
      <c r="AN187" s="330">
        <f t="shared" si="53"/>
        <v>0.94</v>
      </c>
      <c r="AO187" s="330" t="str">
        <f>IF(OR(E187="",E187&lt;$U$2),"",ProjActiveTargetMdEx(D187,W187,V187,ProjTargets_MD,ProjTargets_INC,ProjTargets_AZM,ProjTargets_TVD,F187,H187))</f>
        <v/>
      </c>
      <c r="AP187" s="207">
        <f>IF(OR(E187="",E187&lt;$U$2),"",ProjBitN(E187,F187,G187,AL187,D187,W187,X187))</f>
        <v>1556.1988095603631</v>
      </c>
      <c r="AQ187" s="207">
        <f>IF(OR(E187="",E187&lt;$U$2),"",ProjBitE(E187,F187,G187,AM187,D187,W187,X187))</f>
        <v>135.30290081651765</v>
      </c>
      <c r="AR187" s="207" t="str">
        <f>IF(OR(E187="",E187&lt;$U$2,AO187=""),"",ProjBurr(D187,W187,X187,Q187,C187,ProjTargets_MD,ProjTargets_INC,ProjTargets_AZM,ProjTargets_TVD,V187))</f>
        <v/>
      </c>
      <c r="AS187" s="207" t="str">
        <f>IF(OR(E187="",E187&lt;$U$2,AO187=""),"",ProjMetersToSlide(D187,W187,X187,Q187,C187,ProjTargets_MD,ProjTargets_INC,ProjTargets_AZM,ProjTargets_TVD,V187))</f>
        <v/>
      </c>
      <c r="AT187" s="207" t="str">
        <f>IF(OR(E187="",E187&lt;$U$2,AO187=""),"",ProjRequiredTf(D187,W187,X187,ProjTargets_MD,ProjTargets_INC,ProjTargets_AZM,ProjTargets_TVD,5,V187))</f>
        <v/>
      </c>
    </row>
    <row r="188" spans="2:46" s="209" customFormat="1" ht="15" customHeight="1" x14ac:dyDescent="0.3">
      <c r="B188" s="208">
        <f t="shared" si="57"/>
        <v>17</v>
      </c>
      <c r="C188" s="335">
        <f t="shared" si="47"/>
        <v>28.840000000000146</v>
      </c>
      <c r="D188" s="27">
        <v>4560.3900000000003</v>
      </c>
      <c r="E188" s="336">
        <f t="shared" si="48"/>
        <v>4543.3900000000003</v>
      </c>
      <c r="F188" s="9">
        <v>90.55</v>
      </c>
      <c r="G188" s="9">
        <v>0.37</v>
      </c>
      <c r="H188" s="337">
        <f t="shared" si="41"/>
        <v>3070.6034633521863</v>
      </c>
      <c r="I188" s="337">
        <f t="shared" si="52"/>
        <v>2298.3534633521863</v>
      </c>
      <c r="J188" s="338">
        <f t="shared" si="49"/>
        <v>0.83115568946031193</v>
      </c>
      <c r="K188" s="339">
        <f t="shared" si="50"/>
        <v>-0.5825242718446596</v>
      </c>
      <c r="L188" s="339">
        <f t="shared" si="51"/>
        <v>-0.59292649098474037</v>
      </c>
      <c r="M188" s="339">
        <f t="shared" si="42"/>
        <v>5</v>
      </c>
      <c r="N188" s="340">
        <f t="shared" si="43"/>
        <v>134.49609057742933</v>
      </c>
      <c r="O188" s="341" t="str">
        <f t="shared" si="44"/>
        <v>L</v>
      </c>
      <c r="P188" s="342">
        <f t="shared" si="45"/>
        <v>-0.11200000000000046</v>
      </c>
      <c r="Q188" s="343">
        <f t="shared" si="46"/>
        <v>4.7941060168071035</v>
      </c>
      <c r="R188" s="10" t="str">
        <f t="shared" si="56"/>
        <v/>
      </c>
      <c r="S188" s="337" t="str">
        <f t="shared" si="39"/>
        <v/>
      </c>
      <c r="T188" s="9"/>
      <c r="U188" s="8"/>
      <c r="V188" s="202">
        <f>IF(OR(E188="",E188&lt;$U$2),"",ProjTvdAtBit(E188,F188,G188,H188,D188,W188,X188))</f>
        <v>3070.4402775733256</v>
      </c>
      <c r="W188" s="344">
        <f>IF(OR(E188="",E188&lt;$U$2),"",ProjIncAtBit(F188,J188,C188,M188,AJ188,IF(AK188="",0,AK188)))</f>
        <v>90.55</v>
      </c>
      <c r="X188" s="455">
        <f>IF(OR(E188="",E188&lt;$U$2),"",ProjAzmAtBit(F188,G188,J188,C188,M188,AJ188,IF(AK188="",0,AK188)))</f>
        <v>0.37</v>
      </c>
      <c r="Y188" s="461"/>
      <c r="Z188" s="206"/>
      <c r="AA188" s="512">
        <f t="shared" si="54"/>
        <v>90.429722375059583</v>
      </c>
      <c r="AB188" s="520">
        <f t="shared" si="55"/>
        <v>1.4436116478136682</v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>
        <f>IF(E188="","",ProjCumN(AL187,E187,F187,G187,E188,F188,G188,FALSE))</f>
        <v>1568.0391431301618</v>
      </c>
      <c r="AM188" s="331">
        <f>IF(E188="","",ProjCumE(AM187,E187,F187,G187,E188,F188,G188,FALSE))</f>
        <v>135.35370363459748</v>
      </c>
      <c r="AN188" s="330">
        <f t="shared" si="53"/>
        <v>0.37</v>
      </c>
      <c r="AO188" s="330" t="str">
        <f>IF(OR(E188="",E188&lt;$U$2),"",ProjActiveTargetMdEx(D188,W188,V188,ProjTargets_MD,ProjTargets_INC,ProjTargets_AZM,ProjTargets_TVD,F188,H188))</f>
        <v/>
      </c>
      <c r="AP188" s="207">
        <f>IF(OR(E188="",E188&lt;$U$2),"",ProjBitN(E188,F188,G188,AL188,D188,W188,X188))</f>
        <v>1585.0380054381383</v>
      </c>
      <c r="AQ188" s="207">
        <f>IF(OR(E188="",E188&lt;$U$2),"",ProjBitE(E188,F188,G188,AM188,D188,W188,X188))</f>
        <v>135.4634790236133</v>
      </c>
      <c r="AR188" s="207" t="str">
        <f>IF(OR(E188="",E188&lt;$U$2,AO188=""),"",ProjBurr(D188,W188,X188,Q188,C188,ProjTargets_MD,ProjTargets_INC,ProjTargets_AZM,ProjTargets_TVD,V188))</f>
        <v/>
      </c>
      <c r="AS188" s="207" t="str">
        <f>IF(OR(E188="",E188&lt;$U$2,AO188=""),"",ProjMetersToSlide(D188,W188,X188,Q188,C188,ProjTargets_MD,ProjTargets_INC,ProjTargets_AZM,ProjTargets_TVD,V188))</f>
        <v/>
      </c>
      <c r="AT188" s="207" t="str">
        <f>IF(OR(E188="",E188&lt;$U$2,AO188=""),"",ProjRequiredTf(D188,W188,X188,ProjTargets_MD,ProjTargets_INC,ProjTargets_AZM,ProjTargets_TVD,5,V188))</f>
        <v/>
      </c>
    </row>
    <row r="189" spans="2:46" s="209" customFormat="1" ht="15" customHeight="1" x14ac:dyDescent="0.3">
      <c r="B189" s="208">
        <f t="shared" si="57"/>
        <v>17</v>
      </c>
      <c r="C189" s="335">
        <f t="shared" si="47"/>
        <v>28.909999999999854</v>
      </c>
      <c r="D189" s="27">
        <v>4589.3</v>
      </c>
      <c r="E189" s="336">
        <f t="shared" si="48"/>
        <v>4572.3</v>
      </c>
      <c r="F189" s="9">
        <v>91.47</v>
      </c>
      <c r="G189" s="9">
        <v>359.82</v>
      </c>
      <c r="H189" s="337">
        <f t="shared" si="41"/>
        <v>3070.093869311419</v>
      </c>
      <c r="I189" s="337">
        <f t="shared" si="52"/>
        <v>2297.843869311419</v>
      </c>
      <c r="J189" s="338">
        <f t="shared" si="49"/>
        <v>1.1122317368265255</v>
      </c>
      <c r="K189" s="339">
        <f t="shared" si="50"/>
        <v>0.95468695952958116</v>
      </c>
      <c r="L189" s="339">
        <f t="shared" si="51"/>
        <v>-0.57073676928399475</v>
      </c>
      <c r="M189" s="339" t="str">
        <f t="shared" si="42"/>
        <v/>
      </c>
      <c r="N189" s="340">
        <f t="shared" si="43"/>
        <v>30.867891296639769</v>
      </c>
      <c r="O189" s="341" t="str">
        <f t="shared" si="44"/>
        <v>L</v>
      </c>
      <c r="P189" s="342" t="str">
        <f t="shared" si="45"/>
        <v/>
      </c>
      <c r="Q189" s="343" t="str">
        <f t="shared" si="46"/>
        <v/>
      </c>
      <c r="R189" s="10" t="str">
        <f t="shared" si="56"/>
        <v/>
      </c>
      <c r="S189" s="337" t="str">
        <f t="shared" si="39"/>
        <v/>
      </c>
      <c r="T189" s="9"/>
      <c r="U189" s="8"/>
      <c r="V189" s="202">
        <f>IF(OR(E189="",E189&lt;$U$2),"",ProjTvdAtBit(E189,F189,G189,H189,D189,W189,X189))</f>
        <v>3069.6577593797529</v>
      </c>
      <c r="W189" s="344">
        <f>IF(OR(E189="",E189&lt;$U$2),"",ProjIncAtBit(F189,J189,C189,M189,AJ189,IF(AK189="",0,AK189)))</f>
        <v>91.47</v>
      </c>
      <c r="X189" s="455">
        <f>IF(OR(E189="",E189&lt;$U$2),"",ProjAzmAtBit(F189,G189,J189,C189,M189,AJ189,IF(AK189="",0,AK189)))</f>
        <v>359.82</v>
      </c>
      <c r="Y189" s="461"/>
      <c r="Z189" s="206"/>
      <c r="AA189" s="512">
        <f t="shared" si="54"/>
        <v>90.429722375059583</v>
      </c>
      <c r="AB189" s="520">
        <f t="shared" si="55"/>
        <v>1.7363806885809936</v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>
        <f>IF(E189="","",ProjCumN(AL188,E188,F188,G188,E189,F189,G189,FALSE))</f>
        <v>1596.9441901581297</v>
      </c>
      <c r="AM189" s="331">
        <f>IF(E189="","",ProjCumE(AM188,E188,F188,G188,E189,F189,G189,FALSE))</f>
        <v>135.40164969848237</v>
      </c>
      <c r="AN189" s="330">
        <f t="shared" si="53"/>
        <v>359.82</v>
      </c>
      <c r="AO189" s="330" t="str">
        <f>IF(OR(E189="",E189&lt;$U$2),"",ProjActiveTargetMdEx(D189,W189,V189,ProjTargets_MD,ProjTargets_INC,ProjTargets_AZM,ProjTargets_TVD,F189,H189))</f>
        <v/>
      </c>
      <c r="AP189" s="207">
        <f>IF(OR(E189="",E189&lt;$U$2),"",ProjBitN(E189,F189,G189,AL189,D189,W189,X189))</f>
        <v>1613.9385114949271</v>
      </c>
      <c r="AQ189" s="207">
        <f>IF(OR(E189="",E189&lt;$U$2),"",ProjBitE(E189,F189,G189,AM189,D189,W189,X189))</f>
        <v>135.3482602877736</v>
      </c>
      <c r="AR189" s="207" t="str">
        <f>IF(OR(E189="",E189&lt;$U$2,AO189=""),"",ProjBurr(D189,W189,X189,Q189,C189,ProjTargets_MD,ProjTargets_INC,ProjTargets_AZM,ProjTargets_TVD,V189))</f>
        <v/>
      </c>
      <c r="AS189" s="207" t="str">
        <f>IF(OR(E189="",E189&lt;$U$2,AO189=""),"",ProjMetersToSlide(D189,W189,X189,Q189,C189,ProjTargets_MD,ProjTargets_INC,ProjTargets_AZM,ProjTargets_TVD,V189))</f>
        <v/>
      </c>
      <c r="AT189" s="207" t="str">
        <f>IF(OR(E189="",E189&lt;$U$2,AO189=""),"",ProjRequiredTf(D189,W189,X189,ProjTargets_MD,ProjTargets_INC,ProjTargets_AZM,ProjTargets_TVD,5,V189))</f>
        <v/>
      </c>
    </row>
    <row r="190" spans="2:46" s="209" customFormat="1" ht="15" customHeight="1" x14ac:dyDescent="0.3">
      <c r="B190" s="208">
        <f t="shared" si="57"/>
        <v>17</v>
      </c>
      <c r="C190" s="335">
        <f t="shared" si="47"/>
        <v>28.800000000000182</v>
      </c>
      <c r="D190" s="27">
        <v>4618.1000000000004</v>
      </c>
      <c r="E190" s="336">
        <f t="shared" si="48"/>
        <v>4601.1000000000004</v>
      </c>
      <c r="F190" s="9">
        <v>89.93</v>
      </c>
      <c r="G190" s="9">
        <v>359.4</v>
      </c>
      <c r="H190" s="337">
        <f t="shared" si="41"/>
        <v>3069.7420196873641</v>
      </c>
      <c r="I190" s="337">
        <f t="shared" si="52"/>
        <v>2297.4920196873641</v>
      </c>
      <c r="J190" s="338">
        <f t="shared" si="49"/>
        <v>1.6627437713676017</v>
      </c>
      <c r="K190" s="339">
        <f t="shared" si="50"/>
        <v>-1.6041666666666483</v>
      </c>
      <c r="L190" s="339">
        <f t="shared" si="51"/>
        <v>-0.43750000000001382</v>
      </c>
      <c r="M190" s="339" t="str">
        <f t="shared" si="42"/>
        <v/>
      </c>
      <c r="N190" s="340">
        <f t="shared" si="43"/>
        <v>164.74640473792121</v>
      </c>
      <c r="O190" s="341" t="str">
        <f t="shared" si="44"/>
        <v>L</v>
      </c>
      <c r="P190" s="342" t="str">
        <f t="shared" si="45"/>
        <v/>
      </c>
      <c r="Q190" s="343" t="str">
        <f t="shared" si="46"/>
        <v/>
      </c>
      <c r="R190" s="10" t="str">
        <f t="shared" si="56"/>
        <v/>
      </c>
      <c r="S190" s="337" t="str">
        <f t="shared" si="39"/>
        <v/>
      </c>
      <c r="T190" s="9"/>
      <c r="U190" s="8"/>
      <c r="V190" s="202">
        <f>IF(OR(E190="",E190&lt;$U$2),"",ProjTvdAtBit(E190,F190,G190,H190,D190,W190,X190))</f>
        <v>3069.7627891002958</v>
      </c>
      <c r="W190" s="344">
        <f>IF(OR(E190="",E190&lt;$U$2),"",ProjIncAtBit(F190,J190,C190,M190,AJ190,IF(AK190="",0,AK190)))</f>
        <v>89.93</v>
      </c>
      <c r="X190" s="455">
        <f>IF(OR(E190="",E190&lt;$U$2),"",ProjAzmAtBit(F190,G190,J190,C190,M190,AJ190,IF(AK190="",0,AK190)))</f>
        <v>359.4</v>
      </c>
      <c r="Y190" s="461"/>
      <c r="Z190" s="206"/>
      <c r="AA190" s="512">
        <f t="shared" si="54"/>
        <v>90.429722375059583</v>
      </c>
      <c r="AB190" s="520">
        <f t="shared" si="55"/>
        <v>1.8722303126360202</v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>
        <f>IF(E190="","",ProjCumN(AL189,E189,F189,G189,E190,F190,G190,FALSE))</f>
        <v>1625.7404422400209</v>
      </c>
      <c r="AM190" s="331">
        <f>IF(E190="","",ProjCumE(AM189,E189,F189,G189,E190,F190,G190,FALSE))</f>
        <v>135.20561946902356</v>
      </c>
      <c r="AN190" s="330">
        <f t="shared" si="53"/>
        <v>359.4</v>
      </c>
      <c r="AO190" s="330" t="str">
        <f>IF(OR(E190="",E190&lt;$U$2),"",ProjActiveTargetMdEx(D190,W190,V190,ProjTargets_MD,ProjTargets_INC,ProjTargets_AZM,ProjTargets_TVD,F190,H190))</f>
        <v/>
      </c>
      <c r="AP190" s="207">
        <f>IF(OR(E190="",E190&lt;$U$2),"",ProjBitN(E190,F190,G190,AL190,D190,W190,X190))</f>
        <v>1642.7394974326164</v>
      </c>
      <c r="AQ190" s="207">
        <f>IF(OR(E190="",E190&lt;$U$2),"",ProjBitE(E190,F190,G190,AM190,D190,W190,X190))</f>
        <v>135.02759927190607</v>
      </c>
      <c r="AR190" s="207" t="str">
        <f>IF(OR(E190="",E190&lt;$U$2,AO190=""),"",ProjBurr(D190,W190,X190,Q190,C190,ProjTargets_MD,ProjTargets_INC,ProjTargets_AZM,ProjTargets_TVD,V190))</f>
        <v/>
      </c>
      <c r="AS190" s="207" t="str">
        <f>IF(OR(E190="",E190&lt;$U$2,AO190=""),"",ProjMetersToSlide(D190,W190,X190,Q190,C190,ProjTargets_MD,ProjTargets_INC,ProjTargets_AZM,ProjTargets_TVD,V190))</f>
        <v/>
      </c>
      <c r="AT190" s="207" t="str">
        <f>IF(OR(E190="",E190&lt;$U$2,AO190=""),"",ProjRequiredTf(D190,W190,X190,ProjTargets_MD,ProjTargets_INC,ProjTargets_AZM,ProjTargets_TVD,5,V190))</f>
        <v/>
      </c>
    </row>
    <row r="191" spans="2:46" s="209" customFormat="1" ht="15" customHeight="1" x14ac:dyDescent="0.3">
      <c r="B191" s="208">
        <f t="shared" si="57"/>
        <v>17</v>
      </c>
      <c r="C191" s="335">
        <f t="shared" si="47"/>
        <v>28.819999999999709</v>
      </c>
      <c r="D191" s="27">
        <v>4646.92</v>
      </c>
      <c r="E191" s="336">
        <f t="shared" si="48"/>
        <v>4629.92</v>
      </c>
      <c r="F191" s="9">
        <v>89.22</v>
      </c>
      <c r="G191" s="9">
        <v>358.98</v>
      </c>
      <c r="H191" s="337">
        <f t="shared" si="41"/>
        <v>3069.9557943804139</v>
      </c>
      <c r="I191" s="337">
        <f t="shared" si="52"/>
        <v>2297.7057943804139</v>
      </c>
      <c r="J191" s="338">
        <f t="shared" si="49"/>
        <v>0.85869221493481551</v>
      </c>
      <c r="K191" s="339">
        <f t="shared" si="50"/>
        <v>-0.73907009021514414</v>
      </c>
      <c r="L191" s="339">
        <f t="shared" si="51"/>
        <v>-0.43719639139482647</v>
      </c>
      <c r="M191" s="339" t="str">
        <f t="shared" si="42"/>
        <v/>
      </c>
      <c r="N191" s="340">
        <f t="shared" si="43"/>
        <v>149.39444436660588</v>
      </c>
      <c r="O191" s="341" t="str">
        <f t="shared" si="44"/>
        <v>L</v>
      </c>
      <c r="P191" s="342" t="str">
        <f t="shared" si="45"/>
        <v/>
      </c>
      <c r="Q191" s="343" t="str">
        <f t="shared" si="46"/>
        <v/>
      </c>
      <c r="R191" s="10" t="str">
        <f t="shared" si="56"/>
        <v/>
      </c>
      <c r="S191" s="337" t="str">
        <f t="shared" si="39"/>
        <v/>
      </c>
      <c r="T191" s="9"/>
      <c r="U191" s="8"/>
      <c r="V191" s="202">
        <f>IF(OR(E191="",E191&lt;$U$2),"",ProjTvdAtBit(E191,F191,G191,H191,D191,W191,X191))</f>
        <v>3070.1872178908166</v>
      </c>
      <c r="W191" s="344">
        <f>IF(OR(E191="",E191&lt;$U$2),"",ProjIncAtBit(F191,J191,C191,M191,AJ191,IF(AK191="",0,AK191)))</f>
        <v>89.22</v>
      </c>
      <c r="X191" s="455">
        <f>IF(OR(E191="",E191&lt;$U$2),"",ProjAzmAtBit(F191,G191,J191,C191,M191,AJ191,IF(AK191="",0,AK191)))</f>
        <v>358.98</v>
      </c>
      <c r="Y191" s="461"/>
      <c r="Z191" s="206"/>
      <c r="AA191" s="512">
        <f t="shared" si="54"/>
        <v>90.429722375059583</v>
      </c>
      <c r="AB191" s="520">
        <f t="shared" si="55"/>
        <v>1.4423056195860227</v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>
        <f>IF(E191="","",ProjCumN(AL190,E190,F190,G190,E191,F191,G191,FALSE))</f>
        <v>1654.5565207068812</v>
      </c>
      <c r="AM191" s="331">
        <f>IF(E191="","",ProjCumE(AM190,E190,F190,G190,E191,F191,G191,FALSE))</f>
        <v>134.79821947072986</v>
      </c>
      <c r="AN191" s="330">
        <f t="shared" si="53"/>
        <v>358.98</v>
      </c>
      <c r="AO191" s="330" t="str">
        <f>IF(OR(E191="",E191&lt;$U$2),"",ProjActiveTargetMdEx(D191,W191,V191,ProjTargets_MD,ProjTargets_INC,ProjTargets_AZM,ProjTargets_TVD,F191,H191))</f>
        <v/>
      </c>
      <c r="AP191" s="207">
        <f>IF(OR(E191="",E191&lt;$U$2),"",ProjBitN(E191,F191,G191,AL191,D191,W191,X191))</f>
        <v>1671.5522518997545</v>
      </c>
      <c r="AQ191" s="207">
        <f>IF(OR(E191="",E191&lt;$U$2),"",ProjBitE(E191,F191,G191,AM191,D191,W191,X191))</f>
        <v>134.49562340594474</v>
      </c>
      <c r="AR191" s="207" t="str">
        <f>IF(OR(E191="",E191&lt;$U$2,AO191=""),"",ProjBurr(D191,W191,X191,Q191,C191,ProjTargets_MD,ProjTargets_INC,ProjTargets_AZM,ProjTargets_TVD,V191))</f>
        <v/>
      </c>
      <c r="AS191" s="207" t="str">
        <f>IF(OR(E191="",E191&lt;$U$2,AO191=""),"",ProjMetersToSlide(D191,W191,X191,Q191,C191,ProjTargets_MD,ProjTargets_INC,ProjTargets_AZM,ProjTargets_TVD,V191))</f>
        <v/>
      </c>
      <c r="AT191" s="207" t="str">
        <f>IF(OR(E191="",E191&lt;$U$2,AO191=""),"",ProjRequiredTf(D191,W191,X191,ProjTargets_MD,ProjTargets_INC,ProjTargets_AZM,ProjTargets_TVD,5,V191))</f>
        <v/>
      </c>
    </row>
    <row r="192" spans="2:46" s="209" customFormat="1" ht="15" customHeight="1" x14ac:dyDescent="0.3">
      <c r="B192" s="208">
        <f t="shared" si="57"/>
        <v>17</v>
      </c>
      <c r="C192" s="335">
        <f t="shared" si="47"/>
        <v>28.880000000000109</v>
      </c>
      <c r="D192" s="27">
        <v>4675.8</v>
      </c>
      <c r="E192" s="336">
        <f t="shared" si="48"/>
        <v>4658.8</v>
      </c>
      <c r="F192" s="9">
        <v>88.73</v>
      </c>
      <c r="G192" s="9">
        <v>358.69</v>
      </c>
      <c r="H192" s="337">
        <f t="shared" si="41"/>
        <v>3070.4724191879068</v>
      </c>
      <c r="I192" s="337">
        <f t="shared" si="52"/>
        <v>2298.2224191879068</v>
      </c>
      <c r="J192" s="338">
        <f t="shared" si="49"/>
        <v>0.59144205335521605</v>
      </c>
      <c r="K192" s="339">
        <f t="shared" si="50"/>
        <v>-0.50900277008309525</v>
      </c>
      <c r="L192" s="339">
        <f t="shared" si="51"/>
        <v>-0.30124653739614199</v>
      </c>
      <c r="M192" s="339" t="str">
        <f t="shared" si="42"/>
        <v/>
      </c>
      <c r="N192" s="340">
        <f t="shared" si="43"/>
        <v>149.38548987135289</v>
      </c>
      <c r="O192" s="341" t="str">
        <f t="shared" si="44"/>
        <v>L</v>
      </c>
      <c r="P192" s="342" t="str">
        <f t="shared" si="45"/>
        <v/>
      </c>
      <c r="Q192" s="343" t="str">
        <f t="shared" si="46"/>
        <v/>
      </c>
      <c r="R192" s="10" t="str">
        <f t="shared" si="56"/>
        <v/>
      </c>
      <c r="S192" s="337" t="str">
        <f t="shared" si="39"/>
        <v/>
      </c>
      <c r="T192" s="9"/>
      <c r="U192" s="8"/>
      <c r="V192" s="202">
        <f>IF(OR(E192="",E192&lt;$U$2),"",ProjTvdAtBit(E192,F192,G192,H192,D192,W192,X192))</f>
        <v>3070.8492049180772</v>
      </c>
      <c r="W192" s="344">
        <f>IF(OR(E192="",E192&lt;$U$2),"",ProjIncAtBit(F192,J192,C192,M192,AJ192,IF(AK192="",0,AK192)))</f>
        <v>88.73</v>
      </c>
      <c r="X192" s="455">
        <f>IF(OR(E192="",E192&lt;$U$2),"",ProjAzmAtBit(F192,G192,J192,C192,M192,AJ192,IF(AK192="",0,AK192)))</f>
        <v>358.69</v>
      </c>
      <c r="Y192" s="461"/>
      <c r="Z192" s="206"/>
      <c r="AA192" s="512">
        <f t="shared" si="54"/>
        <v>90.429722375059583</v>
      </c>
      <c r="AB192" s="520">
        <f t="shared" si="55"/>
        <v>0.7090808120933616</v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>
        <f>IF(E192="","",ProjCumN(AL191,E191,F191,G191,E192,F192,G192,FALSE))</f>
        <v>1683.4258119404699</v>
      </c>
      <c r="AM192" s="331">
        <f>IF(E192="","",ProjCumE(AM191,E191,F191,G191,E192,F192,G192,FALSE))</f>
        <v>134.21114237840408</v>
      </c>
      <c r="AN192" s="330">
        <f t="shared" si="53"/>
        <v>358.69</v>
      </c>
      <c r="AO192" s="330" t="str">
        <f>IF(OR(E192="",E192&lt;$U$2),"",ProjActiveTargetMdEx(D192,W192,V192,ProjTargets_MD,ProjTargets_INC,ProjTargets_AZM,ProjTargets_TVD,F192,H192))</f>
        <v/>
      </c>
      <c r="AP192" s="207">
        <f>IF(OR(E192="",E192&lt;$U$2),"",ProjBitN(E192,F192,G192,AL192,D192,W192,X192))</f>
        <v>1700.4171937896685</v>
      </c>
      <c r="AQ192" s="207">
        <f>IF(OR(E192="",E192&lt;$U$2),"",ProjBitE(E192,F192,G192,AM192,D192,W192,X192))</f>
        <v>133.82258688910903</v>
      </c>
      <c r="AR192" s="207" t="str">
        <f>IF(OR(E192="",E192&lt;$U$2,AO192=""),"",ProjBurr(D192,W192,X192,Q192,C192,ProjTargets_MD,ProjTargets_INC,ProjTargets_AZM,ProjTargets_TVD,V192))</f>
        <v/>
      </c>
      <c r="AS192" s="207" t="str">
        <f>IF(OR(E192="",E192&lt;$U$2,AO192=""),"",ProjMetersToSlide(D192,W192,X192,Q192,C192,ProjTargets_MD,ProjTargets_INC,ProjTargets_AZM,ProjTargets_TVD,V192))</f>
        <v/>
      </c>
      <c r="AT192" s="207" t="str">
        <f>IF(OR(E192="",E192&lt;$U$2,AO192=""),"",ProjRequiredTf(D192,W192,X192,ProjTargets_MD,ProjTargets_INC,ProjTargets_AZM,ProjTargets_TVD,5,V192))</f>
        <v/>
      </c>
    </row>
    <row r="193" spans="2:46" s="209" customFormat="1" ht="15" customHeight="1" x14ac:dyDescent="0.3">
      <c r="B193" s="208">
        <f t="shared" si="57"/>
        <v>17</v>
      </c>
      <c r="C193" s="335">
        <f t="shared" si="47"/>
        <v>28.789999999999964</v>
      </c>
      <c r="D193" s="27">
        <v>4704.59</v>
      </c>
      <c r="E193" s="336">
        <f t="shared" si="48"/>
        <v>4687.59</v>
      </c>
      <c r="F193" s="9">
        <v>89.07</v>
      </c>
      <c r="G193" s="9">
        <v>0.47</v>
      </c>
      <c r="H193" s="337">
        <f t="shared" si="41"/>
        <v>3071.0251135545936</v>
      </c>
      <c r="I193" s="337">
        <f t="shared" si="52"/>
        <v>2298.7751135545936</v>
      </c>
      <c r="J193" s="338">
        <f t="shared" si="49"/>
        <v>1.8880057728471531</v>
      </c>
      <c r="K193" s="339">
        <f t="shared" si="50"/>
        <v>0.3542896839180163</v>
      </c>
      <c r="L193" s="339">
        <f t="shared" si="51"/>
        <v>1.8548106981590877</v>
      </c>
      <c r="M193" s="339" t="str">
        <f t="shared" si="42"/>
        <v/>
      </c>
      <c r="N193" s="340">
        <f t="shared" si="43"/>
        <v>79.184160595228889</v>
      </c>
      <c r="O193" s="341" t="str">
        <f t="shared" si="44"/>
        <v>R</v>
      </c>
      <c r="P193" s="342" t="str">
        <f t="shared" si="45"/>
        <v/>
      </c>
      <c r="Q193" s="343" t="str">
        <f t="shared" si="46"/>
        <v/>
      </c>
      <c r="R193" s="10" t="str">
        <f t="shared" si="56"/>
        <v/>
      </c>
      <c r="S193" s="337" t="str">
        <f t="shared" si="39"/>
        <v/>
      </c>
      <c r="T193" s="9"/>
      <c r="U193" s="8"/>
      <c r="V193" s="202">
        <f>IF(OR(E193="",E193&lt;$U$2),"",ProjTvdAtBit(E193,F193,G193,H193,D193,W193,X193))</f>
        <v>3071.3010379929538</v>
      </c>
      <c r="W193" s="344">
        <f>IF(OR(E193="",E193&lt;$U$2),"",ProjIncAtBit(F193,J193,C193,M193,AJ193,IF(AK193="",0,AK193)))</f>
        <v>89.07</v>
      </c>
      <c r="X193" s="455">
        <f>IF(OR(E193="",E193&lt;$U$2),"",ProjAzmAtBit(F193,G193,J193,C193,M193,AJ193,IF(AK193="",0,AK193)))</f>
        <v>0.47</v>
      </c>
      <c r="Y193" s="461"/>
      <c r="Z193" s="206"/>
      <c r="AA193" s="512">
        <f t="shared" si="54"/>
        <v>90.716215896194939</v>
      </c>
      <c r="AB193" s="520">
        <f t="shared" si="55"/>
        <v>-8.2488554593510344E-2</v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>
        <f>IF(E193="","",ProjCumN(AL192,E192,F192,G192,E193,F193,G193,FALSE))</f>
        <v>1712.2085325158205</v>
      </c>
      <c r="AM193" s="331">
        <f>IF(E193="","",ProjCumE(AM192,E192,F192,G192,E193,F193,G193,FALSE))</f>
        <v>134.0001757123446</v>
      </c>
      <c r="AN193" s="330">
        <f t="shared" si="53"/>
        <v>0.47</v>
      </c>
      <c r="AO193" s="330" t="str">
        <f>IF(OR(E193="",E193&lt;$U$2),"",ProjActiveTargetMdEx(D193,W193,V193,ProjTargets_MD,ProjTargets_INC,ProjTargets_AZM,ProjTargets_TVD,F193,H193))</f>
        <v/>
      </c>
      <c r="AP193" s="207">
        <f>IF(OR(E193="",E193&lt;$U$2),"",ProjBitN(E193,F193,G193,AL193,D193,W193,X193))</f>
        <v>1729.2057212379864</v>
      </c>
      <c r="AQ193" s="207">
        <f>IF(OR(E193="",E193&lt;$U$2),"",ProjBitE(E193,F193,G193,AM193,D193,W193,X193))</f>
        <v>134.13960758600379</v>
      </c>
      <c r="AR193" s="207" t="str">
        <f>IF(OR(E193="",E193&lt;$U$2,AO193=""),"",ProjBurr(D193,W193,X193,Q193,C193,ProjTargets_MD,ProjTargets_INC,ProjTargets_AZM,ProjTargets_TVD,V193))</f>
        <v/>
      </c>
      <c r="AS193" s="207" t="str">
        <f>IF(OR(E193="",E193&lt;$U$2,AO193=""),"",ProjMetersToSlide(D193,W193,X193,Q193,C193,ProjTargets_MD,ProjTargets_INC,ProjTargets_AZM,ProjTargets_TVD,V193))</f>
        <v/>
      </c>
      <c r="AT193" s="207" t="str">
        <f>IF(OR(E193="",E193&lt;$U$2,AO193=""),"",ProjRequiredTf(D193,W193,X193,ProjTargets_MD,ProjTargets_INC,ProjTargets_AZM,ProjTargets_TVD,5,V193))</f>
        <v/>
      </c>
    </row>
    <row r="194" spans="2:46" s="209" customFormat="1" ht="15" customHeight="1" x14ac:dyDescent="0.3">
      <c r="B194" s="208">
        <f t="shared" si="57"/>
        <v>17</v>
      </c>
      <c r="C194" s="335">
        <f t="shared" si="47"/>
        <v>28.880000000000109</v>
      </c>
      <c r="D194" s="27">
        <v>4733.47</v>
      </c>
      <c r="E194" s="336">
        <f t="shared" si="48"/>
        <v>4716.47</v>
      </c>
      <c r="F194" s="9">
        <v>90.39</v>
      </c>
      <c r="G194" s="9">
        <v>2.0699999999999998</v>
      </c>
      <c r="H194" s="337">
        <f t="shared" si="41"/>
        <v>3071.1612068446507</v>
      </c>
      <c r="I194" s="337">
        <f t="shared" si="52"/>
        <v>2298.9112068446507</v>
      </c>
      <c r="J194" s="338">
        <f t="shared" si="49"/>
        <v>2.1546209260115194</v>
      </c>
      <c r="K194" s="339">
        <f t="shared" si="50"/>
        <v>1.3711911357340745</v>
      </c>
      <c r="L194" s="339">
        <f t="shared" si="51"/>
        <v>1.6620498614958383</v>
      </c>
      <c r="M194" s="339" t="str">
        <f t="shared" si="42"/>
        <v/>
      </c>
      <c r="N194" s="340">
        <f t="shared" si="43"/>
        <v>50.476434336036419</v>
      </c>
      <c r="O194" s="341" t="str">
        <f t="shared" si="44"/>
        <v>R</v>
      </c>
      <c r="P194" s="342" t="str">
        <f t="shared" si="45"/>
        <v/>
      </c>
      <c r="Q194" s="343" t="str">
        <f t="shared" si="46"/>
        <v/>
      </c>
      <c r="R194" s="10" t="str">
        <f t="shared" si="56"/>
        <v/>
      </c>
      <c r="S194" s="337" t="str">
        <f t="shared" si="39"/>
        <v/>
      </c>
      <c r="T194" s="9"/>
      <c r="U194" s="8"/>
      <c r="V194" s="202">
        <f>IF(OR(E194="",E194&lt;$U$2),"",ProjTvdAtBit(E194,F194,G194,H194,D194,W194,X194))</f>
        <v>3071.0454924088012</v>
      </c>
      <c r="W194" s="344">
        <f>IF(OR(E194="",E194&lt;$U$2),"",ProjIncAtBit(F194,J194,C194,M194,AJ194,IF(AK194="",0,AK194)))</f>
        <v>90.39</v>
      </c>
      <c r="X194" s="455">
        <f>IF(OR(E194="",E194&lt;$U$2),"",ProjAzmAtBit(F194,G194,J194,C194,M194,AJ194,IF(AK194="",0,AK194)))</f>
        <v>2.0699999999999998</v>
      </c>
      <c r="Y194" s="461"/>
      <c r="Z194" s="206"/>
      <c r="AA194" s="512">
        <f t="shared" si="54"/>
        <v>90.716215896194939</v>
      </c>
      <c r="AB194" s="520">
        <f t="shared" si="55"/>
        <v>-0.5795818446508747</v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>
        <f>IF(E194="","",ProjCumN(AL193,E193,F193,G193,E194,F194,G194,FALSE))</f>
        <v>1741.0795404720116</v>
      </c>
      <c r="AM194" s="331">
        <f>IF(E194="","",ProjCumE(AM193,E193,F193,G193,E194,F194,G194,FALSE))</f>
        <v>134.64024800091426</v>
      </c>
      <c r="AN194" s="330">
        <f t="shared" si="53"/>
        <v>2.0699999999999998</v>
      </c>
      <c r="AO194" s="330" t="str">
        <f>IF(OR(E194="",E194&lt;$U$2),"",ProjActiveTargetMdEx(D194,W194,V194,ProjTargets_MD,ProjTargets_INC,ProjTargets_AZM,ProjTargets_TVD,F194,H194))</f>
        <v/>
      </c>
      <c r="AP194" s="207">
        <f>IF(OR(E194="",E194&lt;$U$2),"",ProjBitN(E194,F194,G194,AL194,D194,W194,X194))</f>
        <v>1758.0680534435742</v>
      </c>
      <c r="AQ194" s="207">
        <f>IF(OR(E194="",E194&lt;$U$2),"",ProjBitE(E194,F194,G194,AM194,D194,W194,X194))</f>
        <v>135.25428153777204</v>
      </c>
      <c r="AR194" s="207" t="str">
        <f>IF(OR(E194="",E194&lt;$U$2,AO194=""),"",ProjBurr(D194,W194,X194,Q194,C194,ProjTargets_MD,ProjTargets_INC,ProjTargets_AZM,ProjTargets_TVD,V194))</f>
        <v/>
      </c>
      <c r="AS194" s="207" t="str">
        <f>IF(OR(E194="",E194&lt;$U$2,AO194=""),"",ProjMetersToSlide(D194,W194,X194,Q194,C194,ProjTargets_MD,ProjTargets_INC,ProjTargets_AZM,ProjTargets_TVD,V194))</f>
        <v/>
      </c>
      <c r="AT194" s="207" t="str">
        <f>IF(OR(E194="",E194&lt;$U$2,AO194=""),"",ProjRequiredTf(D194,W194,X194,ProjTargets_MD,ProjTargets_INC,ProjTargets_AZM,ProjTargets_TVD,5,V194))</f>
        <v/>
      </c>
    </row>
    <row r="195" spans="2:46" s="209" customFormat="1" ht="15" customHeight="1" x14ac:dyDescent="0.3">
      <c r="B195" s="208">
        <f t="shared" si="57"/>
        <v>17</v>
      </c>
      <c r="C195" s="335">
        <f t="shared" si="47"/>
        <v>28.869999999999891</v>
      </c>
      <c r="D195" s="27">
        <v>4762.34</v>
      </c>
      <c r="E195" s="336">
        <f t="shared" si="48"/>
        <v>4745.34</v>
      </c>
      <c r="F195" s="9">
        <v>90.32</v>
      </c>
      <c r="G195" s="9">
        <v>2.4</v>
      </c>
      <c r="H195" s="337">
        <f t="shared" si="41"/>
        <v>3070.9823318120971</v>
      </c>
      <c r="I195" s="337">
        <f t="shared" si="52"/>
        <v>2298.7323318120971</v>
      </c>
      <c r="J195" s="338">
        <f t="shared" si="49"/>
        <v>0.35054001324448447</v>
      </c>
      <c r="K195" s="339">
        <f t="shared" si="50"/>
        <v>-7.2739868375484226E-2</v>
      </c>
      <c r="L195" s="339">
        <f t="shared" si="51"/>
        <v>0.34291652234153236</v>
      </c>
      <c r="M195" s="339" t="str">
        <f t="shared" si="42"/>
        <v/>
      </c>
      <c r="N195" s="340">
        <f t="shared" si="43"/>
        <v>101.97635641256763</v>
      </c>
      <c r="O195" s="341" t="str">
        <f t="shared" si="44"/>
        <v>R</v>
      </c>
      <c r="P195" s="342" t="str">
        <f t="shared" si="45"/>
        <v/>
      </c>
      <c r="Q195" s="343" t="str">
        <f t="shared" si="46"/>
        <v/>
      </c>
      <c r="R195" s="10" t="str">
        <f t="shared" si="56"/>
        <v/>
      </c>
      <c r="S195" s="337" t="str">
        <f t="shared" si="39"/>
        <v/>
      </c>
      <c r="T195" s="9"/>
      <c r="U195" s="8"/>
      <c r="V195" s="202">
        <f>IF(OR(E195="",E195&lt;$U$2),"",ProjTvdAtBit(E195,F195,G195,H195,D195,W195,X195))</f>
        <v>3070.8873863943932</v>
      </c>
      <c r="W195" s="344">
        <f>IF(OR(E195="",E195&lt;$U$2),"",ProjIncAtBit(F195,J195,C195,M195,AJ195,IF(AK195="",0,AK195)))</f>
        <v>90.32</v>
      </c>
      <c r="X195" s="455">
        <f>IF(OR(E195="",E195&lt;$U$2),"",ProjAzmAtBit(F195,G195,J195,C195,M195,AJ195,IF(AK195="",0,AK195)))</f>
        <v>2.4</v>
      </c>
      <c r="Y195" s="461"/>
      <c r="Z195" s="206"/>
      <c r="AA195" s="512">
        <f t="shared" si="54"/>
        <v>90.716215896194939</v>
      </c>
      <c r="AB195" s="520">
        <f t="shared" si="55"/>
        <v>-0.76158181209711984</v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>
        <f>IF(E195="","",ProjCumN(AL194,E194,F194,G194,E195,F195,G195,FALSE))</f>
        <v>1769.9269830809283</v>
      </c>
      <c r="AM195" s="331">
        <f>IF(E195="","",ProjCumE(AM194,E194,F194,G194,E195,F195,G195,FALSE))</f>
        <v>135.76610359915037</v>
      </c>
      <c r="AN195" s="330">
        <f t="shared" si="53"/>
        <v>2.4</v>
      </c>
      <c r="AO195" s="330" t="str">
        <f>IF(OR(E195="",E195&lt;$U$2),"",ProjActiveTargetMdEx(D195,W195,V195,ProjTargets_MD,ProjTargets_INC,ProjTargets_AZM,ProjTargets_TVD,F195,H195))</f>
        <v/>
      </c>
      <c r="AP195" s="207">
        <f>IF(OR(E195="",E195&lt;$U$2),"",ProjBitN(E195,F195,G195,AL195,D195,W195,X195))</f>
        <v>1786.9118062868672</v>
      </c>
      <c r="AQ195" s="207">
        <f>IF(OR(E195="",E195&lt;$U$2),"",ProjBitE(E195,F195,G195,AM195,D195,W195,X195))</f>
        <v>136.47797860970658</v>
      </c>
      <c r="AR195" s="207" t="str">
        <f>IF(OR(E195="",E195&lt;$U$2,AO195=""),"",ProjBurr(D195,W195,X195,Q195,C195,ProjTargets_MD,ProjTargets_INC,ProjTargets_AZM,ProjTargets_TVD,V195))</f>
        <v/>
      </c>
      <c r="AS195" s="207" t="str">
        <f>IF(OR(E195="",E195&lt;$U$2,AO195=""),"",ProjMetersToSlide(D195,W195,X195,Q195,C195,ProjTargets_MD,ProjTargets_INC,ProjTargets_AZM,ProjTargets_TVD,V195))</f>
        <v/>
      </c>
      <c r="AT195" s="207" t="str">
        <f>IF(OR(E195="",E195&lt;$U$2,AO195=""),"",ProjRequiredTf(D195,W195,X195,ProjTargets_MD,ProjTargets_INC,ProjTargets_AZM,ProjTargets_TVD,5,V195))</f>
        <v/>
      </c>
    </row>
    <row r="196" spans="2:46" s="209" customFormat="1" ht="15" customHeight="1" x14ac:dyDescent="0.3">
      <c r="B196" s="208">
        <f t="shared" si="57"/>
        <v>17</v>
      </c>
      <c r="C196" s="335">
        <f t="shared" si="47"/>
        <v>28.840000000000146</v>
      </c>
      <c r="D196" s="27">
        <v>4791.18</v>
      </c>
      <c r="E196" s="336">
        <f t="shared" si="48"/>
        <v>4774.18</v>
      </c>
      <c r="F196" s="9">
        <v>91.25</v>
      </c>
      <c r="G196" s="9">
        <v>1.83</v>
      </c>
      <c r="H196" s="337">
        <f t="shared" si="41"/>
        <v>3070.5872121032007</v>
      </c>
      <c r="I196" s="337">
        <f t="shared" si="52"/>
        <v>2298.3372121032007</v>
      </c>
      <c r="J196" s="338">
        <f t="shared" si="49"/>
        <v>1.1346202964631447</v>
      </c>
      <c r="K196" s="339">
        <f t="shared" si="50"/>
        <v>0.96740638002774149</v>
      </c>
      <c r="L196" s="339">
        <f t="shared" si="51"/>
        <v>-0.59292649098474026</v>
      </c>
      <c r="M196" s="339" t="str">
        <f t="shared" si="42"/>
        <v/>
      </c>
      <c r="N196" s="340">
        <f t="shared" si="43"/>
        <v>31.501590384617888</v>
      </c>
      <c r="O196" s="341" t="str">
        <f t="shared" si="44"/>
        <v>L</v>
      </c>
      <c r="P196" s="342" t="str">
        <f t="shared" si="45"/>
        <v/>
      </c>
      <c r="Q196" s="343" t="str">
        <f t="shared" si="46"/>
        <v/>
      </c>
      <c r="R196" s="10" t="str">
        <f t="shared" si="56"/>
        <v/>
      </c>
      <c r="S196" s="337" t="str">
        <f t="shared" si="39"/>
        <v/>
      </c>
      <c r="T196" s="9"/>
      <c r="U196" s="8"/>
      <c r="V196" s="202">
        <f>IF(OR(E196="",E196&lt;$U$2),"",ProjTvdAtBit(E196,F196,G196,H196,D196,W196,X196))</f>
        <v>3070.2163590576133</v>
      </c>
      <c r="W196" s="344">
        <f>IF(OR(E196="",E196&lt;$U$2),"",ProjIncAtBit(F196,J196,C196,M196,AJ196,IF(AK196="",0,AK196)))</f>
        <v>91.25</v>
      </c>
      <c r="X196" s="455">
        <f>IF(OR(E196="",E196&lt;$U$2),"",ProjAzmAtBit(F196,G196,J196,C196,M196,AJ196,IF(AK196="",0,AK196)))</f>
        <v>1.83</v>
      </c>
      <c r="Y196" s="461"/>
      <c r="Z196" s="206"/>
      <c r="AA196" s="512">
        <f t="shared" si="54"/>
        <v>90.716215896194939</v>
      </c>
      <c r="AB196" s="520">
        <f t="shared" si="55"/>
        <v>-0.72696210320054888</v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>
        <f>IF(E196="","",ProjCumN(AL195,E195,F195,G195,E196,F196,G196,FALSE))</f>
        <v>1798.744195549973</v>
      </c>
      <c r="AM196" s="331">
        <f>IF(E196="","",ProjCumE(AM195,E195,F195,G195,E196,F196,G196,FALSE))</f>
        <v>136.83035331793377</v>
      </c>
      <c r="AN196" s="330">
        <f t="shared" si="53"/>
        <v>1.83</v>
      </c>
      <c r="AO196" s="330" t="str">
        <f>IF(OR(E196="",E196&lt;$U$2),"",ProjActiveTargetMdEx(D196,W196,V196,ProjTargets_MD,ProjTargets_INC,ProjTargets_AZM,ProjTargets_TVD,F196,H196))</f>
        <v/>
      </c>
      <c r="AP196" s="207">
        <f>IF(OR(E196="",E196&lt;$U$2),"",ProjBitN(E196,F196,G196,AL196,D196,W196,X196))</f>
        <v>1815.7314816779128</v>
      </c>
      <c r="AQ196" s="207">
        <f>IF(OR(E196="",E196&lt;$U$2),"",ProjBitE(E196,F196,G196,AM196,D196,W196,X196))</f>
        <v>137.37310374500089</v>
      </c>
      <c r="AR196" s="207" t="str">
        <f>IF(OR(E196="",E196&lt;$U$2,AO196=""),"",ProjBurr(D196,W196,X196,Q196,C196,ProjTargets_MD,ProjTargets_INC,ProjTargets_AZM,ProjTargets_TVD,V196))</f>
        <v/>
      </c>
      <c r="AS196" s="207" t="str">
        <f>IF(OR(E196="",E196&lt;$U$2,AO196=""),"",ProjMetersToSlide(D196,W196,X196,Q196,C196,ProjTargets_MD,ProjTargets_INC,ProjTargets_AZM,ProjTargets_TVD,V196))</f>
        <v/>
      </c>
      <c r="AT196" s="207" t="str">
        <f>IF(OR(E196="",E196&lt;$U$2,AO196=""),"",ProjRequiredTf(D196,W196,X196,ProjTargets_MD,ProjTargets_INC,ProjTargets_AZM,ProjTargets_TVD,5,V196))</f>
        <v/>
      </c>
    </row>
    <row r="197" spans="2:46" s="209" customFormat="1" ht="15" customHeight="1" x14ac:dyDescent="0.3">
      <c r="B197" s="208">
        <f t="shared" si="57"/>
        <v>17</v>
      </c>
      <c r="C197" s="335">
        <f t="shared" si="47"/>
        <v>28.779999999999745</v>
      </c>
      <c r="D197" s="27">
        <v>4819.96</v>
      </c>
      <c r="E197" s="336">
        <f t="shared" si="48"/>
        <v>4802.96</v>
      </c>
      <c r="F197" s="9">
        <v>91.24</v>
      </c>
      <c r="G197" s="9">
        <v>1.67</v>
      </c>
      <c r="H197" s="337">
        <f t="shared" si="41"/>
        <v>3069.9618906454111</v>
      </c>
      <c r="I197" s="337">
        <f t="shared" si="52"/>
        <v>2297.7118906454111</v>
      </c>
      <c r="J197" s="338">
        <f t="shared" si="49"/>
        <v>0.16706862100227773</v>
      </c>
      <c r="K197" s="339">
        <f t="shared" si="50"/>
        <v>-1.0423905489928983E-2</v>
      </c>
      <c r="L197" s="339">
        <f t="shared" si="51"/>
        <v>-0.16678248783877855</v>
      </c>
      <c r="M197" s="339" t="str">
        <f t="shared" si="42"/>
        <v/>
      </c>
      <c r="N197" s="340">
        <f t="shared" si="43"/>
        <v>93.577176663016559</v>
      </c>
      <c r="O197" s="341" t="str">
        <f t="shared" si="44"/>
        <v>L</v>
      </c>
      <c r="P197" s="342" t="str">
        <f t="shared" si="45"/>
        <v/>
      </c>
      <c r="Q197" s="343" t="str">
        <f t="shared" si="46"/>
        <v/>
      </c>
      <c r="R197" s="10" t="str">
        <f t="shared" si="56"/>
        <v/>
      </c>
      <c r="S197" s="337" t="str">
        <f t="shared" si="39"/>
        <v/>
      </c>
      <c r="T197" s="9"/>
      <c r="U197" s="8"/>
      <c r="V197" s="202">
        <f>IF(OR(E197="",E197&lt;$U$2),"",ProjTvdAtBit(E197,F197,G197,H197,D197,W197,X197))</f>
        <v>3069.5940039591055</v>
      </c>
      <c r="W197" s="344">
        <f>IF(OR(E197="",E197&lt;$U$2),"",ProjIncAtBit(F197,J197,C197,M197,AJ197,IF(AK197="",0,AK197)))</f>
        <v>91.24</v>
      </c>
      <c r="X197" s="455">
        <f>IF(OR(E197="",E197&lt;$U$2),"",ProjAzmAtBit(F197,G197,J197,C197,M197,AJ197,IF(AK197="",0,AK197)))</f>
        <v>1.67</v>
      </c>
      <c r="Y197" s="461"/>
      <c r="Z197" s="206"/>
      <c r="AA197" s="512">
        <f t="shared" si="54"/>
        <v>90.716215896194939</v>
      </c>
      <c r="AB197" s="520">
        <f t="shared" si="55"/>
        <v>-0.46139064541102925</v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>
        <f>IF(E197="","",ProjCumN(AL196,E196,F196,G196,E197,F197,G197,FALSE))</f>
        <v>1827.5039718938544</v>
      </c>
      <c r="AM197" s="331">
        <f>IF(E197="","",ProjCumE(AM196,E196,F196,G196,E197,F197,G197,FALSE))</f>
        <v>137.70904388085964</v>
      </c>
      <c r="AN197" s="330">
        <f t="shared" si="53"/>
        <v>1.67</v>
      </c>
      <c r="AO197" s="330" t="str">
        <f>IF(OR(E197="",E197&lt;$U$2),"",ProjActiveTargetMdEx(D197,W197,V197,ProjTargets_MD,ProjTargets_INC,ProjTargets_AZM,ProjTargets_TVD,F197,H197))</f>
        <v/>
      </c>
      <c r="AP197" s="207">
        <f>IF(OR(E197="",E197&lt;$U$2),"",ProjBitN(E197,F197,G197,AL197,D197,W197,X197))</f>
        <v>1844.4927718696258</v>
      </c>
      <c r="AQ197" s="207">
        <f>IF(OR(E197="",E197&lt;$U$2),"",ProjBitE(E197,F197,G197,AM197,D197,W197,X197))</f>
        <v>138.2043566802765</v>
      </c>
      <c r="AR197" s="207" t="str">
        <f>IF(OR(E197="",E197&lt;$U$2,AO197=""),"",ProjBurr(D197,W197,X197,Q197,C197,ProjTargets_MD,ProjTargets_INC,ProjTargets_AZM,ProjTargets_TVD,V197))</f>
        <v/>
      </c>
      <c r="AS197" s="207" t="str">
        <f>IF(OR(E197="",E197&lt;$U$2,AO197=""),"",ProjMetersToSlide(D197,W197,X197,Q197,C197,ProjTargets_MD,ProjTargets_INC,ProjTargets_AZM,ProjTargets_TVD,V197))</f>
        <v/>
      </c>
      <c r="AT197" s="207" t="str">
        <f>IF(OR(E197="",E197&lt;$U$2,AO197=""),"",ProjRequiredTf(D197,W197,X197,ProjTargets_MD,ProjTargets_INC,ProjTargets_AZM,ProjTargets_TVD,5,V197))</f>
        <v/>
      </c>
    </row>
    <row r="198" spans="2:46" s="209" customFormat="1" ht="15" customHeight="1" x14ac:dyDescent="0.3">
      <c r="B198" s="208">
        <f t="shared" si="57"/>
        <v>17</v>
      </c>
      <c r="C198" s="335">
        <f t="shared" si="47"/>
        <v>28.75</v>
      </c>
      <c r="D198" s="27">
        <v>4848.71</v>
      </c>
      <c r="E198" s="336">
        <f t="shared" si="48"/>
        <v>4831.71</v>
      </c>
      <c r="F198" s="9">
        <v>91.27</v>
      </c>
      <c r="G198" s="9">
        <v>1.54</v>
      </c>
      <c r="H198" s="337">
        <f t="shared" si="41"/>
        <v>3069.3322043893118</v>
      </c>
      <c r="I198" s="337">
        <f t="shared" si="52"/>
        <v>2297.0822043893118</v>
      </c>
      <c r="J198" s="338">
        <f t="shared" si="49"/>
        <v>0.13918565583016312</v>
      </c>
      <c r="K198" s="339">
        <f t="shared" si="50"/>
        <v>3.1304347826088146E-2</v>
      </c>
      <c r="L198" s="339">
        <f t="shared" si="51"/>
        <v>-0.13565217391304335</v>
      </c>
      <c r="M198" s="339" t="str">
        <f t="shared" si="42"/>
        <v/>
      </c>
      <c r="N198" s="340">
        <f t="shared" si="43"/>
        <v>77.002371021400975</v>
      </c>
      <c r="O198" s="341" t="str">
        <f t="shared" si="44"/>
        <v>L</v>
      </c>
      <c r="P198" s="342" t="str">
        <f t="shared" si="45"/>
        <v/>
      </c>
      <c r="Q198" s="343" t="str">
        <f t="shared" si="46"/>
        <v/>
      </c>
      <c r="R198" s="10" t="str">
        <f t="shared" si="56"/>
        <v/>
      </c>
      <c r="S198" s="337" t="str">
        <f t="shared" si="39"/>
        <v/>
      </c>
      <c r="T198" s="9"/>
      <c r="U198" s="8"/>
      <c r="V198" s="202">
        <f>IF(OR(E198="",E198&lt;$U$2),"",ProjTvdAtBit(E198,F198,G198,H198,D198,W198,X198))</f>
        <v>3068.9554186591413</v>
      </c>
      <c r="W198" s="344">
        <f>IF(OR(E198="",E198&lt;$U$2),"",ProjIncAtBit(F198,J198,C198,M198,AJ198,IF(AK198="",0,AK198)))</f>
        <v>91.27</v>
      </c>
      <c r="X198" s="455">
        <f>IF(OR(E198="",E198&lt;$U$2),"",ProjAzmAtBit(F198,G198,J198,C198,M198,AJ198,IF(AK198="",0,AK198)))</f>
        <v>1.54</v>
      </c>
      <c r="Y198" s="461"/>
      <c r="Z198" s="206"/>
      <c r="AA198" s="512">
        <f t="shared" si="54"/>
        <v>90.716215896194939</v>
      </c>
      <c r="AB198" s="520">
        <f t="shared" si="55"/>
        <v>-0.19107938931165336</v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>
        <f>IF(E198="","",ProjCumN(AL197,E197,F197,G197,E198,F198,G198,FALSE))</f>
        <v>1856.2357921797557</v>
      </c>
      <c r="AM198" s="331">
        <f>IF(E198="","",ProjCumE(AM197,E197,F197,G197,E198,F198,G198,FALSE))</f>
        <v>138.51410576368161</v>
      </c>
      <c r="AN198" s="330">
        <f t="shared" si="53"/>
        <v>1.54</v>
      </c>
      <c r="AO198" s="330" t="str">
        <f>IF(OR(E198="",E198&lt;$U$2),"",ProjActiveTargetMdEx(D198,W198,V198,ProjTargets_MD,ProjTargets_INC,ProjTargets_AZM,ProjTargets_TVD,F198,H198))</f>
        <v/>
      </c>
      <c r="AP198" s="207">
        <f>IF(OR(E198="",E198&lt;$U$2),"",ProjBitN(E198,F198,G198,AL198,D198,W198,X198))</f>
        <v>1873.2254773698405</v>
      </c>
      <c r="AQ198" s="207">
        <f>IF(OR(E198="",E198&lt;$U$2),"",ProjBitE(E198,F198,G198,AM198,D198,W198,X198))</f>
        <v>138.97086571743054</v>
      </c>
      <c r="AR198" s="207" t="str">
        <f>IF(OR(E198="",E198&lt;$U$2,AO198=""),"",ProjBurr(D198,W198,X198,Q198,C198,ProjTargets_MD,ProjTargets_INC,ProjTargets_AZM,ProjTargets_TVD,V198))</f>
        <v/>
      </c>
      <c r="AS198" s="207" t="str">
        <f>IF(OR(E198="",E198&lt;$U$2,AO198=""),"",ProjMetersToSlide(D198,W198,X198,Q198,C198,ProjTargets_MD,ProjTargets_INC,ProjTargets_AZM,ProjTargets_TVD,V198))</f>
        <v/>
      </c>
      <c r="AT198" s="207" t="str">
        <f>IF(OR(E198="",E198&lt;$U$2,AO198=""),"",ProjRequiredTf(D198,W198,X198,ProjTargets_MD,ProjTargets_INC,ProjTargets_AZM,ProjTargets_TVD,5,V198))</f>
        <v/>
      </c>
    </row>
    <row r="199" spans="2:46" s="209" customFormat="1" ht="15" customHeight="1" x14ac:dyDescent="0.3">
      <c r="B199" s="208">
        <f t="shared" si="57"/>
        <v>17</v>
      </c>
      <c r="C199" s="335">
        <f t="shared" si="47"/>
        <v>28.850000000000364</v>
      </c>
      <c r="D199" s="27">
        <v>4877.5600000000004</v>
      </c>
      <c r="E199" s="336">
        <f t="shared" si="48"/>
        <v>4860.5600000000004</v>
      </c>
      <c r="F199" s="9">
        <v>91.28</v>
      </c>
      <c r="G199" s="9">
        <v>1.75</v>
      </c>
      <c r="H199" s="337">
        <f t="shared" si="41"/>
        <v>3068.6902598247921</v>
      </c>
      <c r="I199" s="337">
        <f t="shared" si="52"/>
        <v>2296.4402598247921</v>
      </c>
      <c r="J199" s="338">
        <f t="shared" si="49"/>
        <v>0.21856432488248664</v>
      </c>
      <c r="K199" s="339">
        <f t="shared" si="50"/>
        <v>1.0398613518202761E-2</v>
      </c>
      <c r="L199" s="339">
        <f t="shared" si="51"/>
        <v>0.21837088388214626</v>
      </c>
      <c r="M199" s="339" t="str">
        <f t="shared" si="42"/>
        <v/>
      </c>
      <c r="N199" s="340">
        <f t="shared" si="43"/>
        <v>87.273014855584734</v>
      </c>
      <c r="O199" s="341" t="str">
        <f t="shared" si="44"/>
        <v>R</v>
      </c>
      <c r="P199" s="342" t="str">
        <f t="shared" si="45"/>
        <v/>
      </c>
      <c r="Q199" s="343" t="str">
        <f t="shared" si="46"/>
        <v/>
      </c>
      <c r="R199" s="10" t="str">
        <f t="shared" si="56"/>
        <v/>
      </c>
      <c r="S199" s="337" t="str">
        <f t="shared" si="39"/>
        <v/>
      </c>
      <c r="T199" s="9"/>
      <c r="U199" s="8"/>
      <c r="V199" s="202">
        <f>IF(OR(E199="",E199&lt;$U$2),"",ProjTvdAtBit(E199,F199,G199,H199,D199,W199,X199))</f>
        <v>3068.3105077695013</v>
      </c>
      <c r="W199" s="344">
        <f>IF(OR(E199="",E199&lt;$U$2),"",ProjIncAtBit(F199,J199,C199,M199,AJ199,IF(AK199="",0,AK199)))</f>
        <v>91.28</v>
      </c>
      <c r="X199" s="455">
        <f>IF(OR(E199="",E199&lt;$U$2),"",ProjAzmAtBit(F199,G199,J199,C199,M199,AJ199,IF(AK199="",0,AK199)))</f>
        <v>1.75</v>
      </c>
      <c r="Y199" s="461"/>
      <c r="Z199" s="206"/>
      <c r="AA199" s="512">
        <f t="shared" si="54"/>
        <v>90.716215896194939</v>
      </c>
      <c r="AB199" s="520">
        <f t="shared" si="55"/>
        <v>9.0240175207782158E-2</v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>
        <f>IF(E199="","",ProjCumN(AL198,E198,F198,G198,E199,F199,G199,FALSE))</f>
        <v>1885.0667463172442</v>
      </c>
      <c r="AM199" s="331">
        <f>IF(E199="","",ProjCumE(AM198,E198,F198,G198,E199,F199,G199,FALSE))</f>
        <v>139.3420890767062</v>
      </c>
      <c r="AN199" s="330">
        <f t="shared" si="53"/>
        <v>1.75</v>
      </c>
      <c r="AO199" s="330" t="str">
        <f>IF(OR(E199="",E199&lt;$U$2),"",ProjActiveTargetMdEx(D199,W199,V199,ProjTargets_MD,ProjTargets_INC,ProjTargets_AZM,ProjTargets_TVD,F199,H199))</f>
        <v/>
      </c>
      <c r="AP199" s="207">
        <f>IF(OR(E199="",E199&lt;$U$2),"",ProjBitN(E199,F199,G199,AL199,D199,W199,X199))</f>
        <v>1902.0545772923963</v>
      </c>
      <c r="AQ199" s="207">
        <f>IF(OR(E199="",E199&lt;$U$2),"",ProjBitE(E199,F199,G199,AM199,D199,W199,X199))</f>
        <v>139.86111425544647</v>
      </c>
      <c r="AR199" s="207" t="str">
        <f>IF(OR(E199="",E199&lt;$U$2,AO199=""),"",ProjBurr(D199,W199,X199,Q199,C199,ProjTargets_MD,ProjTargets_INC,ProjTargets_AZM,ProjTargets_TVD,V199))</f>
        <v/>
      </c>
      <c r="AS199" s="207" t="str">
        <f>IF(OR(E199="",E199&lt;$U$2,AO199=""),"",ProjMetersToSlide(D199,W199,X199,Q199,C199,ProjTargets_MD,ProjTargets_INC,ProjTargets_AZM,ProjTargets_TVD,V199))</f>
        <v/>
      </c>
      <c r="AT199" s="207" t="str">
        <f>IF(OR(E199="",E199&lt;$U$2,AO199=""),"",ProjRequiredTf(D199,W199,X199,ProjTargets_MD,ProjTargets_INC,ProjTargets_AZM,ProjTargets_TVD,5,V199))</f>
        <v/>
      </c>
    </row>
    <row r="200" spans="2:46" s="209" customFormat="1" ht="15" customHeight="1" x14ac:dyDescent="0.3">
      <c r="B200" s="208">
        <f t="shared" si="57"/>
        <v>17</v>
      </c>
      <c r="C200" s="335">
        <f t="shared" si="47"/>
        <v>28.869999999999891</v>
      </c>
      <c r="D200" s="27">
        <v>4906.43</v>
      </c>
      <c r="E200" s="336">
        <f t="shared" si="48"/>
        <v>4889.43</v>
      </c>
      <c r="F200" s="9">
        <v>91.68</v>
      </c>
      <c r="G200" s="9">
        <v>1.6</v>
      </c>
      <c r="H200" s="337">
        <f t="shared" si="41"/>
        <v>3067.9446054507634</v>
      </c>
      <c r="I200" s="337">
        <f t="shared" si="52"/>
        <v>2295.6946054507634</v>
      </c>
      <c r="J200" s="338">
        <f t="shared" si="49"/>
        <v>0.44390285339468738</v>
      </c>
      <c r="K200" s="339">
        <f t="shared" si="50"/>
        <v>0.41565639071701477</v>
      </c>
      <c r="L200" s="339">
        <f t="shared" si="51"/>
        <v>-0.15587114651887823</v>
      </c>
      <c r="M200" s="339" t="str">
        <f t="shared" si="42"/>
        <v/>
      </c>
      <c r="N200" s="340">
        <f t="shared" si="43"/>
        <v>20.549722652849979</v>
      </c>
      <c r="O200" s="341" t="str">
        <f t="shared" si="44"/>
        <v>L</v>
      </c>
      <c r="P200" s="342" t="str">
        <f t="shared" si="45"/>
        <v/>
      </c>
      <c r="Q200" s="343" t="str">
        <f t="shared" si="46"/>
        <v/>
      </c>
      <c r="R200" s="10" t="str">
        <f t="shared" si="56"/>
        <v/>
      </c>
      <c r="S200" s="337" t="str">
        <f t="shared" si="39"/>
        <v/>
      </c>
      <c r="T200" s="9"/>
      <c r="U200" s="8"/>
      <c r="V200" s="202">
        <f>IF(OR(E200="",E200&lt;$U$2),"",ProjTvdAtBit(E200,F200,G200,H200,D200,W200,X200))</f>
        <v>3067.4462108395355</v>
      </c>
      <c r="W200" s="344">
        <f>IF(OR(E200="",E200&lt;$U$2),"",ProjIncAtBit(F200,J200,C200,M200,AJ200,IF(AK200="",0,AK200)))</f>
        <v>91.68</v>
      </c>
      <c r="X200" s="455">
        <f>IF(OR(E200="",E200&lt;$U$2),"",ProjAzmAtBit(F200,G200,J200,C200,M200,AJ200,IF(AK200="",0,AK200)))</f>
        <v>1.6</v>
      </c>
      <c r="Y200" s="461"/>
      <c r="Z200" s="206"/>
      <c r="AA200" s="512">
        <f t="shared" si="54"/>
        <v>90.429722375059583</v>
      </c>
      <c r="AB200" s="520">
        <f t="shared" si="55"/>
        <v>0.50716954923655067</v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>
        <f>IF(E200="","",ProjCumN(AL199,E199,F199,G199,E200,F200,G200,FALSE))</f>
        <v>1913.9147166300245</v>
      </c>
      <c r="AM200" s="331">
        <f>IF(E200="","",ProjCumE(AM199,E199,F199,G199,E200,F200,G200,FALSE))</f>
        <v>140.18568202937215</v>
      </c>
      <c r="AN200" s="330">
        <f t="shared" si="53"/>
        <v>1.6</v>
      </c>
      <c r="AO200" s="330" t="str">
        <f>IF(OR(E200="",E200&lt;$U$2),"",ProjActiveTargetMdEx(D200,W200,V200,ProjTargets_MD,ProjTargets_INC,ProjTargets_AZM,ProjTargets_TVD,F200,H200))</f>
        <v/>
      </c>
      <c r="AP200" s="207">
        <f>IF(OR(E200="",E200&lt;$U$2),"",ProjBitN(E200,F200,G200,AL200,D200,W200,X200))</f>
        <v>1930.9007840645631</v>
      </c>
      <c r="AQ200" s="207">
        <f>IF(OR(E200="",E200&lt;$U$2),"",ProjBitE(E200,F200,G200,AM200,D200,W200,X200))</f>
        <v>140.66014585392259</v>
      </c>
      <c r="AR200" s="207" t="str">
        <f>IF(OR(E200="",E200&lt;$U$2,AO200=""),"",ProjBurr(D200,W200,X200,Q200,C200,ProjTargets_MD,ProjTargets_INC,ProjTargets_AZM,ProjTargets_TVD,V200))</f>
        <v/>
      </c>
      <c r="AS200" s="207" t="str">
        <f>IF(OR(E200="",E200&lt;$U$2,AO200=""),"",ProjMetersToSlide(D200,W200,X200,Q200,C200,ProjTargets_MD,ProjTargets_INC,ProjTargets_AZM,ProjTargets_TVD,V200))</f>
        <v/>
      </c>
      <c r="AT200" s="207" t="str">
        <f>IF(OR(E200="",E200&lt;$U$2,AO200=""),"",ProjRequiredTf(D200,W200,X200,ProjTargets_MD,ProjTargets_INC,ProjTargets_AZM,ProjTargets_TVD,5,V200))</f>
        <v/>
      </c>
    </row>
    <row r="201" spans="2:46" s="209" customFormat="1" ht="15" customHeight="1" x14ac:dyDescent="0.3">
      <c r="B201" s="208">
        <f t="shared" si="57"/>
        <v>17</v>
      </c>
      <c r="C201" s="335">
        <f t="shared" si="47"/>
        <v>28.759999999999309</v>
      </c>
      <c r="D201" s="27">
        <v>4935.1899999999996</v>
      </c>
      <c r="E201" s="336">
        <f t="shared" si="48"/>
        <v>4918.1899999999996</v>
      </c>
      <c r="F201" s="9">
        <v>92.42</v>
      </c>
      <c r="G201" s="9">
        <v>1.68</v>
      </c>
      <c r="H201" s="337">
        <f t="shared" si="41"/>
        <v>3066.9158137652466</v>
      </c>
      <c r="I201" s="337">
        <f t="shared" si="52"/>
        <v>2294.6658137652466</v>
      </c>
      <c r="J201" s="338">
        <f t="shared" si="49"/>
        <v>0.77639728926797813</v>
      </c>
      <c r="K201" s="339">
        <f t="shared" si="50"/>
        <v>0.7719054242002914</v>
      </c>
      <c r="L201" s="339">
        <f t="shared" si="51"/>
        <v>8.344923504868057E-2</v>
      </c>
      <c r="M201" s="339" t="str">
        <f t="shared" si="42"/>
        <v/>
      </c>
      <c r="N201" s="340">
        <f t="shared" si="43"/>
        <v>6.1662138661223649</v>
      </c>
      <c r="O201" s="341" t="str">
        <f t="shared" si="44"/>
        <v>R</v>
      </c>
      <c r="P201" s="342" t="str">
        <f t="shared" si="45"/>
        <v/>
      </c>
      <c r="Q201" s="343" t="str">
        <f t="shared" si="46"/>
        <v/>
      </c>
      <c r="R201" s="10" t="str">
        <f t="shared" si="56"/>
        <v/>
      </c>
      <c r="S201" s="337" t="str">
        <f t="shared" si="39"/>
        <v/>
      </c>
      <c r="T201" s="9"/>
      <c r="U201" s="8"/>
      <c r="V201" s="202">
        <f>IF(OR(E201="",E201&lt;$U$2),"",ProjTvdAtBit(E201,F201,G201,H201,D201,W201,X201))</f>
        <v>3066.1979987811155</v>
      </c>
      <c r="W201" s="344">
        <f>IF(OR(E201="",E201&lt;$U$2),"",ProjIncAtBit(F201,J201,C201,M201,AJ201,IF(AK201="",0,AK201)))</f>
        <v>92.42</v>
      </c>
      <c r="X201" s="455">
        <f>IF(OR(E201="",E201&lt;$U$2),"",ProjAzmAtBit(F201,G201,J201,C201,M201,AJ201,IF(AK201="",0,AK201)))</f>
        <v>1.68</v>
      </c>
      <c r="Y201" s="461"/>
      <c r="Z201" s="206"/>
      <c r="AA201" s="512">
        <f t="shared" si="54"/>
        <v>90.429722375059583</v>
      </c>
      <c r="AB201" s="520">
        <f t="shared" si="55"/>
        <v>1.3202612347531613</v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>
        <f>IF(E201="","",ProjCumN(AL200,E200,F200,G200,E201,F201,G201,FALSE))</f>
        <v>1942.6443349044539</v>
      </c>
      <c r="AM201" s="331">
        <f>IF(E201="","",ProjCumE(AM200,E200,F200,G200,E201,F201,G201,FALSE))</f>
        <v>141.00824139156455</v>
      </c>
      <c r="AN201" s="330">
        <f t="shared" si="53"/>
        <v>1.68</v>
      </c>
      <c r="AO201" s="330" t="str">
        <f>IF(OR(E201="",E201&lt;$U$2),"",ProjActiveTargetMdEx(D201,W201,V201,ProjTargets_MD,ProjTargets_INC,ProjTargets_AZM,ProjTargets_TVD,F201,H201))</f>
        <v/>
      </c>
      <c r="AP201" s="207">
        <f>IF(OR(E201="",E201&lt;$U$2),"",ProjBitN(E201,F201,G201,AL201,D201,W201,X201))</f>
        <v>1959.6218726331006</v>
      </c>
      <c r="AQ201" s="207">
        <f>IF(OR(E201="",E201&lt;$U$2),"",ProjBitE(E201,F201,G201,AM201,D201,W201,X201))</f>
        <v>141.50619151048963</v>
      </c>
      <c r="AR201" s="207" t="str">
        <f>IF(OR(E201="",E201&lt;$U$2,AO201=""),"",ProjBurr(D201,W201,X201,Q201,C201,ProjTargets_MD,ProjTargets_INC,ProjTargets_AZM,ProjTargets_TVD,V201))</f>
        <v/>
      </c>
      <c r="AS201" s="207" t="str">
        <f>IF(OR(E201="",E201&lt;$U$2,AO201=""),"",ProjMetersToSlide(D201,W201,X201,Q201,C201,ProjTargets_MD,ProjTargets_INC,ProjTargets_AZM,ProjTargets_TVD,V201))</f>
        <v/>
      </c>
      <c r="AT201" s="207" t="str">
        <f>IF(OR(E201="",E201&lt;$U$2,AO201=""),"",ProjRequiredTf(D201,W201,X201,ProjTargets_MD,ProjTargets_INC,ProjTargets_AZM,ProjTargets_TVD,5,V201))</f>
        <v/>
      </c>
    </row>
    <row r="202" spans="2:46" s="209" customFormat="1" ht="15" customHeight="1" x14ac:dyDescent="0.3">
      <c r="B202" s="208">
        <f t="shared" si="57"/>
        <v>17</v>
      </c>
      <c r="C202" s="335">
        <f t="shared" si="47"/>
        <v>28.789999999999964</v>
      </c>
      <c r="D202" s="27">
        <v>4963.9799999999996</v>
      </c>
      <c r="E202" s="336">
        <f t="shared" si="48"/>
        <v>4946.9799999999996</v>
      </c>
      <c r="F202" s="9">
        <v>89.84</v>
      </c>
      <c r="G202" s="9">
        <v>1.53</v>
      </c>
      <c r="H202" s="337">
        <f t="shared" si="41"/>
        <v>3066.3480478442916</v>
      </c>
      <c r="I202" s="337">
        <f t="shared" si="52"/>
        <v>2294.0980478442916</v>
      </c>
      <c r="J202" s="338">
        <f t="shared" si="49"/>
        <v>2.6929708482485539</v>
      </c>
      <c r="K202" s="339">
        <f t="shared" si="50"/>
        <v>-2.6884334838485602</v>
      </c>
      <c r="L202" s="339">
        <f t="shared" si="51"/>
        <v>-0.15630427231677677</v>
      </c>
      <c r="M202" s="339" t="str">
        <f t="shared" si="42"/>
        <v/>
      </c>
      <c r="N202" s="340">
        <f t="shared" si="43"/>
        <v>176.67352218864332</v>
      </c>
      <c r="O202" s="341" t="str">
        <f t="shared" si="44"/>
        <v>L</v>
      </c>
      <c r="P202" s="342" t="str">
        <f t="shared" si="45"/>
        <v/>
      </c>
      <c r="Q202" s="343" t="str">
        <f t="shared" si="46"/>
        <v/>
      </c>
      <c r="R202" s="10" t="str">
        <f t="shared" si="56"/>
        <v/>
      </c>
      <c r="S202" s="337" t="str">
        <f t="shared" si="39"/>
        <v/>
      </c>
      <c r="T202" s="9"/>
      <c r="U202" s="8"/>
      <c r="V202" s="202">
        <f>IF(OR(E202="",E202&lt;$U$2),"",ProjTvdAtBit(E202,F202,G202,H202,D202,W202,X202))</f>
        <v>3066.3955207382451</v>
      </c>
      <c r="W202" s="344">
        <f>IF(OR(E202="",E202&lt;$U$2),"",ProjIncAtBit(F202,J202,C202,M202,AJ202,IF(AK202="",0,AK202)))</f>
        <v>89.84</v>
      </c>
      <c r="X202" s="455">
        <f>IF(OR(E202="",E202&lt;$U$2),"",ProjAzmAtBit(F202,G202,J202,C202,M202,AJ202,IF(AK202="",0,AK202)))</f>
        <v>1.53</v>
      </c>
      <c r="Y202" s="461"/>
      <c r="Z202" s="206"/>
      <c r="AA202" s="512">
        <f t="shared" si="54"/>
        <v>90.429722375059583</v>
      </c>
      <c r="AB202" s="520">
        <f t="shared" si="55"/>
        <v>1.6721021557082167</v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>
        <f>IF(E202="","",ProjCumN(AL201,E201,F201,G201,E202,F202,G202,FALSE))</f>
        <v>1971.4150044635487</v>
      </c>
      <c r="AM202" s="331">
        <f>IF(E202="","",ProjCumE(AM201,E201,F201,G201,E202,F202,G202,FALSE))</f>
        <v>141.81437489761109</v>
      </c>
      <c r="AN202" s="330">
        <f t="shared" si="53"/>
        <v>1.53</v>
      </c>
      <c r="AO202" s="330" t="str">
        <f>IF(OR(E202="",E202&lt;$U$2),"",ProjActiveTargetMdEx(D202,W202,V202,ProjTargets_MD,ProjTargets_INC,ProjTargets_AZM,ProjTargets_TVD,F202,H202))</f>
        <v/>
      </c>
      <c r="AP202" s="207">
        <f>IF(OR(E202="",E202&lt;$U$2),"",ProjBitN(E202,F202,G202,AL202,D202,W202,X202))</f>
        <v>1988.4088773918361</v>
      </c>
      <c r="AQ202" s="207">
        <f>IF(OR(E202="",E202&lt;$U$2),"",ProjBitE(E202,F202,G202,AM202,D202,W202,X202))</f>
        <v>142.26827931658516</v>
      </c>
      <c r="AR202" s="207" t="str">
        <f>IF(OR(E202="",E202&lt;$U$2,AO202=""),"",ProjBurr(D202,W202,X202,Q202,C202,ProjTargets_MD,ProjTargets_INC,ProjTargets_AZM,ProjTargets_TVD,V202))</f>
        <v/>
      </c>
      <c r="AS202" s="207" t="str">
        <f>IF(OR(E202="",E202&lt;$U$2,AO202=""),"",ProjMetersToSlide(D202,W202,X202,Q202,C202,ProjTargets_MD,ProjTargets_INC,ProjTargets_AZM,ProjTargets_TVD,V202))</f>
        <v/>
      </c>
      <c r="AT202" s="207" t="str">
        <f>IF(OR(E202="",E202&lt;$U$2,AO202=""),"",ProjRequiredTf(D202,W202,X202,ProjTargets_MD,ProjTargets_INC,ProjTargets_AZM,ProjTargets_TVD,5,V202))</f>
        <v/>
      </c>
    </row>
    <row r="203" spans="2:46" s="209" customFormat="1" ht="15" customHeight="1" x14ac:dyDescent="0.3">
      <c r="B203" s="208">
        <f t="shared" si="57"/>
        <v>17</v>
      </c>
      <c r="C203" s="335">
        <f t="shared" si="47"/>
        <v>28.880000000000109</v>
      </c>
      <c r="D203" s="27">
        <v>4992.8599999999997</v>
      </c>
      <c r="E203" s="336">
        <f t="shared" si="48"/>
        <v>4975.8599999999997</v>
      </c>
      <c r="F203" s="9">
        <v>89.32</v>
      </c>
      <c r="G203" s="9">
        <v>1.46</v>
      </c>
      <c r="H203" s="337">
        <f t="shared" si="41"/>
        <v>3066.5597474053006</v>
      </c>
      <c r="I203" s="337">
        <f t="shared" si="52"/>
        <v>2294.3097474053006</v>
      </c>
      <c r="J203" s="338">
        <f t="shared" si="49"/>
        <v>0.54503819452979496</v>
      </c>
      <c r="K203" s="339">
        <f t="shared" si="50"/>
        <v>-0.54016620498615819</v>
      </c>
      <c r="L203" s="339">
        <f t="shared" si="51"/>
        <v>-7.2714681440443005E-2</v>
      </c>
      <c r="M203" s="339" t="str">
        <f t="shared" si="42"/>
        <v/>
      </c>
      <c r="N203" s="340">
        <f t="shared" si="43"/>
        <v>172.33342527706114</v>
      </c>
      <c r="O203" s="341" t="str">
        <f t="shared" si="44"/>
        <v>L</v>
      </c>
      <c r="P203" s="342" t="str">
        <f t="shared" si="45"/>
        <v/>
      </c>
      <c r="Q203" s="343" t="str">
        <f t="shared" si="46"/>
        <v/>
      </c>
      <c r="R203" s="10" t="str">
        <f t="shared" si="56"/>
        <v/>
      </c>
      <c r="S203" s="337" t="str">
        <f t="shared" ref="S203:S266" si="58">IF(T203="","",SUM(R203+T203))</f>
        <v/>
      </c>
      <c r="T203" s="9"/>
      <c r="U203" s="8"/>
      <c r="V203" s="202">
        <f>IF(OR(E203="",E203&lt;$U$2),"",ProjTvdAtBit(E203,F203,G203,H203,D203,W203,X203))</f>
        <v>3066.7615027303759</v>
      </c>
      <c r="W203" s="344">
        <f>IF(OR(E203="",E203&lt;$U$2),"",ProjIncAtBit(F203,J203,C203,M203,AJ203,IF(AK203="",0,AK203)))</f>
        <v>89.32</v>
      </c>
      <c r="X203" s="455">
        <f>IF(OR(E203="",E203&lt;$U$2),"",ProjAzmAtBit(F203,G203,J203,C203,M203,AJ203,IF(AK203="",0,AK203)))</f>
        <v>1.46</v>
      </c>
      <c r="Y203" s="461"/>
      <c r="Z203" s="206"/>
      <c r="AA203" s="512">
        <f t="shared" si="54"/>
        <v>90.429722375059583</v>
      </c>
      <c r="AB203" s="520">
        <f t="shared" si="55"/>
        <v>1.2438025946994458</v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>
        <f>IF(E203="","",ProjCumN(AL202,E202,F202,G202,E203,F203,G203,FALSE))</f>
        <v>2000.2842973214661</v>
      </c>
      <c r="AM203" s="331">
        <f>IF(E203="","",ProjCumE(AM202,E202,F202,G202,E203,F203,G203,FALSE))</f>
        <v>142.56782348036776</v>
      </c>
      <c r="AN203" s="330">
        <f t="shared" si="53"/>
        <v>1.46</v>
      </c>
      <c r="AO203" s="330" t="str">
        <f>IF(OR(E203="",E203&lt;$U$2),"",ProjActiveTargetMdEx(D203,W203,V203,ProjTargets_MD,ProjTargets_INC,ProjTargets_AZM,ProjTargets_TVD,F203,H203))</f>
        <v/>
      </c>
      <c r="AP203" s="207">
        <f>IF(OR(E203="",E203&lt;$U$2),"",ProjBitN(E203,F203,G203,AL203,D203,W203,X203))</f>
        <v>2017.2775815133525</v>
      </c>
      <c r="AQ203" s="207">
        <f>IF(OR(E203="",E203&lt;$U$2),"",ProjBitE(E203,F203,G203,AM203,D203,W203,X203))</f>
        <v>143.00093681725465</v>
      </c>
      <c r="AR203" s="207" t="str">
        <f>IF(OR(E203="",E203&lt;$U$2,AO203=""),"",ProjBurr(D203,W203,X203,Q203,C203,ProjTargets_MD,ProjTargets_INC,ProjTargets_AZM,ProjTargets_TVD,V203))</f>
        <v/>
      </c>
      <c r="AS203" s="207" t="str">
        <f>IF(OR(E203="",E203&lt;$U$2,AO203=""),"",ProjMetersToSlide(D203,W203,X203,Q203,C203,ProjTargets_MD,ProjTargets_INC,ProjTargets_AZM,ProjTargets_TVD,V203))</f>
        <v/>
      </c>
      <c r="AT203" s="207" t="str">
        <f>IF(OR(E203="",E203&lt;$U$2,AO203=""),"",ProjRequiredTf(D203,W203,X203,ProjTargets_MD,ProjTargets_INC,ProjTargets_AZM,ProjTargets_TVD,5,V203))</f>
        <v/>
      </c>
    </row>
    <row r="204" spans="2:46" s="209" customFormat="1" ht="15" customHeight="1" x14ac:dyDescent="0.3">
      <c r="B204" s="208">
        <f t="shared" ref="B204:B267" si="59">IF(ISBLANK(D204),"",B203)</f>
        <v>17</v>
      </c>
      <c r="C204" s="335">
        <f t="shared" si="47"/>
        <v>28.8100000000004</v>
      </c>
      <c r="D204" s="27">
        <v>5021.67</v>
      </c>
      <c r="E204" s="336">
        <f t="shared" si="48"/>
        <v>5004.67</v>
      </c>
      <c r="F204" s="9">
        <v>88.87</v>
      </c>
      <c r="G204" s="9">
        <v>1.94</v>
      </c>
      <c r="H204" s="337">
        <f t="shared" ref="H204:H267" si="60">IF(ISNUMBER(F204),COS(((F204+F203)/2)*(PI()/180))*(E204-E203)+H203,"")</f>
        <v>3067.0147890519515</v>
      </c>
      <c r="I204" s="337">
        <f t="shared" si="52"/>
        <v>2294.7647890519515</v>
      </c>
      <c r="J204" s="338">
        <f t="shared" si="49"/>
        <v>0.68508169166058608</v>
      </c>
      <c r="K204" s="339">
        <f t="shared" si="50"/>
        <v>-0.46858729607773242</v>
      </c>
      <c r="L204" s="339">
        <f t="shared" si="51"/>
        <v>0.49982644914959384</v>
      </c>
      <c r="M204" s="339" t="str">
        <f t="shared" ref="M204:M267" si="61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>
        <f t="shared" ref="N204:N267" si="62">IF(J204=0,"",IF(AND(ISNUMBER(F204),ISNUMBER(J204)),(IF(AND(F204&gt;F203,G204=G203),0,IF(AND(F204&lt;F203,G204=G203),180,IF(AND(G203=0,G204&gt;0),G204,ACOS((C204*K204/30)/(C204*J204/30))*180/PI())))),""))</f>
        <v>133.15602969249443</v>
      </c>
      <c r="O204" s="341" t="str">
        <f t="shared" ref="O204:O267" si="63">IF(F204="","",IF(N204="","",IF(F204&lt;5,"Mag",IF(L204&lt;0,"L",IF(N204=0,"HS",IF(N204=360,"HS",IF(N204=180,"LS","R")))))))</f>
        <v>R</v>
      </c>
      <c r="P204" s="342" t="str">
        <f t="shared" ref="P204:P267" si="64">IF(F204="","",IF(M204="","",SUM((F204-F203)/M204)))</f>
        <v/>
      </c>
      <c r="Q204" s="343" t="str">
        <f t="shared" ref="Q204:Q267" si="65">IF(ISBLANK(F204),"",IF(J204="", "", IF(M204="","",SUM(C204*J204/M204))))</f>
        <v/>
      </c>
      <c r="R204" s="10" t="str">
        <f t="shared" si="56"/>
        <v/>
      </c>
      <c r="S204" s="337" t="str">
        <f t="shared" si="58"/>
        <v/>
      </c>
      <c r="T204" s="9"/>
      <c r="U204" s="8"/>
      <c r="V204" s="202">
        <f>IF(OR(E204="",E204&lt;$U$2),"",ProjTvdAtBit(E204,F204,G204,H204,D204,W204,X204))</f>
        <v>3067.3500450664092</v>
      </c>
      <c r="W204" s="344">
        <f>IF(OR(E204="",E204&lt;$U$2),"",ProjIncAtBit(F204,J204,C204,M204,AJ204,IF(AK204="",0,AK204)))</f>
        <v>88.87</v>
      </c>
      <c r="X204" s="455">
        <f>IF(OR(E204="",E204&lt;$U$2),"",ProjAzmAtBit(F204,G204,J204,C204,M204,AJ204,IF(AK204="",0,AK204)))</f>
        <v>1.94</v>
      </c>
      <c r="Y204" s="461"/>
      <c r="Z204" s="206"/>
      <c r="AA204" s="512">
        <f t="shared" si="54"/>
        <v>90.429722375059583</v>
      </c>
      <c r="AB204" s="520">
        <f t="shared" si="55"/>
        <v>0.57268594804827444</v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>
        <f>IF(E204="","",ProjCumN(AL203,E203,F203,G203,E204,F204,G204,FALSE))</f>
        <v>2029.0778666274434</v>
      </c>
      <c r="AM204" s="331">
        <f>IF(E204="","",ProjCumE(AM203,E203,F203,G203,E204,F204,G204,FALSE))</f>
        <v>143.42238917874872</v>
      </c>
      <c r="AN204" s="330">
        <f t="shared" si="53"/>
        <v>1.94</v>
      </c>
      <c r="AO204" s="330" t="str">
        <f>IF(OR(E204="",E204&lt;$U$2),"",ProjActiveTargetMdEx(D204,W204,V204,ProjTargets_MD,ProjTargets_INC,ProjTargets_AZM,ProjTargets_TVD,F204,H204))</f>
        <v/>
      </c>
      <c r="AP204" s="207">
        <f>IF(OR(E204="",E204&lt;$U$2),"",ProjBitN(E204,F204,G204,AL204,D204,W204,X204))</f>
        <v>2046.0648184556687</v>
      </c>
      <c r="AQ204" s="207">
        <f>IF(OR(E204="",E204&lt;$U$2),"",ProjBitE(E204,F204,G204,AM204,D204,W204,X204))</f>
        <v>143.99777686572233</v>
      </c>
      <c r="AR204" s="207" t="str">
        <f>IF(OR(E204="",E204&lt;$U$2,AO204=""),"",ProjBurr(D204,W204,X204,Q204,C204,ProjTargets_MD,ProjTargets_INC,ProjTargets_AZM,ProjTargets_TVD,V204))</f>
        <v/>
      </c>
      <c r="AS204" s="207" t="str">
        <f>IF(OR(E204="",E204&lt;$U$2,AO204=""),"",ProjMetersToSlide(D204,W204,X204,Q204,C204,ProjTargets_MD,ProjTargets_INC,ProjTargets_AZM,ProjTargets_TVD,V204))</f>
        <v/>
      </c>
      <c r="AT204" s="207" t="str">
        <f>IF(OR(E204="",E204&lt;$U$2,AO204=""),"",ProjRequiredTf(D204,W204,X204,ProjTargets_MD,ProjTargets_INC,ProjTargets_AZM,ProjTargets_TVD,5,V204))</f>
        <v/>
      </c>
    </row>
    <row r="205" spans="2:46" s="209" customFormat="1" ht="15" customHeight="1" x14ac:dyDescent="0.3">
      <c r="B205" s="208">
        <f t="shared" si="59"/>
        <v>17</v>
      </c>
      <c r="C205" s="335">
        <f t="shared" ref="C205:C268" si="66">IF(ISBLANK(D205),"",D205-D204)</f>
        <v>28.800000000000182</v>
      </c>
      <c r="D205" s="27">
        <v>5050.47</v>
      </c>
      <c r="E205" s="336">
        <f t="shared" ref="E205:E268" si="67">IF(D205="","",(ROUND(SUM(D205-B205),2)))</f>
        <v>5033.47</v>
      </c>
      <c r="F205" s="9">
        <v>89.59</v>
      </c>
      <c r="G205" s="9">
        <v>1.43</v>
      </c>
      <c r="H205" s="337">
        <f t="shared" si="60"/>
        <v>3067.4018216164536</v>
      </c>
      <c r="I205" s="337">
        <f t="shared" si="52"/>
        <v>2295.1518216164536</v>
      </c>
      <c r="J205" s="338">
        <f t="shared" ref="J205:J268" si="68">IF(AND(ISNUMBER(E205),ISNUMBER(F205),ISNUMBER(G205)),ACOS(SIN(F204*PI()/180)*SIN(F205*PI()/180)*COS((G205*PI()/180)-(G204*PI()/180))+COS(F204*PI()/180)*COS(F205*PI()/180))*30/(E205-E204)*180/PI(),"")</f>
        <v>0.91906032317935682</v>
      </c>
      <c r="K205" s="339">
        <f t="shared" ref="K205:K268" si="69">IF(F205=0," ",SUM(F205-F204)/SUM(E205-E204)*30)</f>
        <v>0.74999999999999412</v>
      </c>
      <c r="L205" s="339">
        <f t="shared" ref="L205:L268" si="70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>-0.53124999999999667</v>
      </c>
      <c r="M205" s="339" t="str">
        <f t="shared" si="61"/>
        <v/>
      </c>
      <c r="N205" s="340">
        <f t="shared" si="62"/>
        <v>35.308595009516132</v>
      </c>
      <c r="O205" s="341" t="str">
        <f t="shared" si="63"/>
        <v>L</v>
      </c>
      <c r="P205" s="342" t="str">
        <f t="shared" si="64"/>
        <v/>
      </c>
      <c r="Q205" s="343" t="str">
        <f t="shared" si="65"/>
        <v/>
      </c>
      <c r="R205" s="10" t="str">
        <f t="shared" si="56"/>
        <v/>
      </c>
      <c r="S205" s="337" t="str">
        <f t="shared" si="58"/>
        <v/>
      </c>
      <c r="T205" s="9"/>
      <c r="U205" s="8"/>
      <c r="V205" s="202">
        <f>IF(OR(E205="",E205&lt;$U$2),"",ProjTvdAtBit(E205,F205,G205,H205,D205,W205,X205))</f>
        <v>3067.5234700271194</v>
      </c>
      <c r="W205" s="344">
        <f>IF(OR(E205="",E205&lt;$U$2),"",ProjIncAtBit(F205,J205,C205,M205,AJ205,IF(AK205="",0,AK205)))</f>
        <v>89.59</v>
      </c>
      <c r="X205" s="455">
        <f>IF(OR(E205="",E205&lt;$U$2),"",ProjAzmAtBit(F205,G205,J205,C205,M205,AJ205,IF(AK205="",0,AK205)))</f>
        <v>1.43</v>
      </c>
      <c r="Y205" s="461"/>
      <c r="Z205" s="206"/>
      <c r="AA205" s="512">
        <f t="shared" si="54"/>
        <v>90.429722375059583</v>
      </c>
      <c r="AB205" s="520">
        <f t="shared" si="55"/>
        <v>-3.0346616453698516E-2</v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>
        <f>IF(E205="","",ProjCumN(AL204,E204,F204,G204,E205,F205,G205,FALSE))</f>
        <v>2057.8625295650118</v>
      </c>
      <c r="AM205" s="331">
        <f>IF(E205="","",ProjCumE(AM204,E204,F204,G204,E205,F205,G205,FALSE))</f>
        <v>144.26914481633412</v>
      </c>
      <c r="AN205" s="330">
        <f t="shared" si="53"/>
        <v>1.43</v>
      </c>
      <c r="AO205" s="330" t="str">
        <f>IF(OR(E205="",E205&lt;$U$2),"",ProjActiveTargetMdEx(D205,W205,V205,ProjTargets_MD,ProjTargets_INC,ProjTargets_AZM,ProjTargets_TVD,F205,H205))</f>
        <v/>
      </c>
      <c r="AP205" s="207">
        <f>IF(OR(E205="",E205&lt;$U$2),"",ProjBitN(E205,F205,G205,AL205,D205,W205,X205))</f>
        <v>2074.85679997129</v>
      </c>
      <c r="AQ205" s="207">
        <f>IF(OR(E205="",E205&lt;$U$2),"",ProjBitE(E205,F205,G205,AM205,D205,W205,X205))</f>
        <v>144.69337944772903</v>
      </c>
      <c r="AR205" s="207" t="str">
        <f>IF(OR(E205="",E205&lt;$U$2,AO205=""),"",ProjBurr(D205,W205,X205,Q205,C205,ProjTargets_MD,ProjTargets_INC,ProjTargets_AZM,ProjTargets_TVD,V205))</f>
        <v/>
      </c>
      <c r="AS205" s="207" t="str">
        <f>IF(OR(E205="",E205&lt;$U$2,AO205=""),"",ProjMetersToSlide(D205,W205,X205,Q205,C205,ProjTargets_MD,ProjTargets_INC,ProjTargets_AZM,ProjTargets_TVD,V205))</f>
        <v/>
      </c>
      <c r="AT205" s="207" t="str">
        <f>IF(OR(E205="",E205&lt;$U$2,AO205=""),"",ProjRequiredTf(D205,W205,X205,ProjTargets_MD,ProjTargets_INC,ProjTargets_AZM,ProjTargets_TVD,5,V205))</f>
        <v/>
      </c>
    </row>
    <row r="206" spans="2:46" s="209" customFormat="1" ht="15" customHeight="1" x14ac:dyDescent="0.3">
      <c r="B206" s="208">
        <f t="shared" si="59"/>
        <v>17</v>
      </c>
      <c r="C206" s="335">
        <f t="shared" si="66"/>
        <v>28.789999999999964</v>
      </c>
      <c r="D206" s="27">
        <v>5079.26</v>
      </c>
      <c r="E206" s="336">
        <f t="shared" si="67"/>
        <v>5062.26</v>
      </c>
      <c r="F206" s="9">
        <v>89.16</v>
      </c>
      <c r="G206" s="9">
        <v>1.19</v>
      </c>
      <c r="H206" s="337">
        <f t="shared" si="60"/>
        <v>3067.7158655705712</v>
      </c>
      <c r="I206" s="337">
        <f t="shared" ref="I206:I269" si="71">IF(ISBLANK(F206),"  ",H206-$R$4)</f>
        <v>2295.4658655705712</v>
      </c>
      <c r="J206" s="338">
        <f t="shared" si="68"/>
        <v>0.51313197984717906</v>
      </c>
      <c r="K206" s="339">
        <f t="shared" si="69"/>
        <v>-0.44807224730810075</v>
      </c>
      <c r="L206" s="339">
        <f t="shared" si="70"/>
        <v>-0.25008683570684298</v>
      </c>
      <c r="M206" s="339" t="str">
        <f t="shared" si="61"/>
        <v/>
      </c>
      <c r="N206" s="340">
        <f t="shared" si="62"/>
        <v>150.83389456321177</v>
      </c>
      <c r="O206" s="341" t="str">
        <f t="shared" si="63"/>
        <v>L</v>
      </c>
      <c r="P206" s="342" t="str">
        <f t="shared" si="64"/>
        <v/>
      </c>
      <c r="Q206" s="343" t="str">
        <f t="shared" si="65"/>
        <v/>
      </c>
      <c r="R206" s="10" t="str">
        <f t="shared" si="56"/>
        <v/>
      </c>
      <c r="S206" s="337" t="str">
        <f t="shared" si="58"/>
        <v/>
      </c>
      <c r="T206" s="9"/>
      <c r="U206" s="8"/>
      <c r="V206" s="202">
        <f>IF(OR(E206="",E206&lt;$U$2),"",ProjTvdAtBit(E206,F206,G206,H206,D206,W206,X206))</f>
        <v>3067.9650896595754</v>
      </c>
      <c r="W206" s="344">
        <f>IF(OR(E206="",E206&lt;$U$2),"",ProjIncAtBit(F206,J206,C206,M206,AJ206,IF(AK206="",0,AK206)))</f>
        <v>89.16</v>
      </c>
      <c r="X206" s="455">
        <f>IF(OR(E206="",E206&lt;$U$2),"",ProjAzmAtBit(F206,G206,J206,C206,M206,AJ206,IF(AK206="",0,AK206)))</f>
        <v>1.19</v>
      </c>
      <c r="Y206" s="461"/>
      <c r="Z206" s="206"/>
      <c r="AA206" s="512">
        <f t="shared" si="54"/>
        <v>90.429722375059583</v>
      </c>
      <c r="AB206" s="520">
        <f t="shared" si="55"/>
        <v>-0.56031557057121972</v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>
        <f>IF(E206="","",ProjCumN(AL205,E205,F205,G205,E206,F206,G206,FALSE))</f>
        <v>2086.6432037905747</v>
      </c>
      <c r="AM206" s="331">
        <f>IF(E206="","",ProjCumE(AM205,E205,F205,G205,E206,F206,G206,FALSE))</f>
        <v>144.92729793200942</v>
      </c>
      <c r="AN206" s="330">
        <f t="shared" ref="AN206:AN269" si="72">IF(X206="","",X206)</f>
        <v>1.19</v>
      </c>
      <c r="AO206" s="330" t="str">
        <f>IF(OR(E206="",E206&lt;$U$2),"",ProjActiveTargetMdEx(D206,W206,V206,ProjTargets_MD,ProjTargets_INC,ProjTargets_AZM,ProjTargets_TVD,F206,H206))</f>
        <v/>
      </c>
      <c r="AP206" s="207">
        <f>IF(OR(E206="",E206&lt;$U$2),"",ProjBitN(E206,F206,G206,AL206,D206,W206,X206))</f>
        <v>2103.6377107415046</v>
      </c>
      <c r="AQ206" s="207">
        <f>IF(OR(E206="",E206&lt;$U$2),"",ProjBitE(E206,F206,G206,AM206,D206,W206,X206))</f>
        <v>145.28031471384833</v>
      </c>
      <c r="AR206" s="207" t="str">
        <f>IF(OR(E206="",E206&lt;$U$2,AO206=""),"",ProjBurr(D206,W206,X206,Q206,C206,ProjTargets_MD,ProjTargets_INC,ProjTargets_AZM,ProjTargets_TVD,V206))</f>
        <v/>
      </c>
      <c r="AS206" s="207" t="str">
        <f>IF(OR(E206="",E206&lt;$U$2,AO206=""),"",ProjMetersToSlide(D206,W206,X206,Q206,C206,ProjTargets_MD,ProjTargets_INC,ProjTargets_AZM,ProjTargets_TVD,V206))</f>
        <v/>
      </c>
      <c r="AT206" s="207" t="str">
        <f>IF(OR(E206="",E206&lt;$U$2,AO206=""),"",ProjRequiredTf(D206,W206,X206,ProjTargets_MD,ProjTargets_INC,ProjTargets_AZM,ProjTargets_TVD,5,V206))</f>
        <v/>
      </c>
    </row>
    <row r="207" spans="2:46" s="209" customFormat="1" ht="15" customHeight="1" x14ac:dyDescent="0.3">
      <c r="B207" s="208">
        <f t="shared" si="59"/>
        <v>17</v>
      </c>
      <c r="C207" s="335">
        <f t="shared" si="66"/>
        <v>28.769999999999527</v>
      </c>
      <c r="D207" s="27">
        <v>5108.03</v>
      </c>
      <c r="E207" s="336">
        <f t="shared" si="67"/>
        <v>5091.03</v>
      </c>
      <c r="F207" s="9">
        <v>89.95</v>
      </c>
      <c r="G207" s="9">
        <v>1.54</v>
      </c>
      <c r="H207" s="337">
        <f t="shared" si="60"/>
        <v>3067.9393117195877</v>
      </c>
      <c r="I207" s="337">
        <f t="shared" si="71"/>
        <v>2295.6893117195877</v>
      </c>
      <c r="J207" s="338">
        <f t="shared" si="68"/>
        <v>0.90099560374042909</v>
      </c>
      <c r="K207" s="339">
        <f t="shared" si="69"/>
        <v>0.82377476538062477</v>
      </c>
      <c r="L207" s="339">
        <f t="shared" si="70"/>
        <v>0.36496350364964114</v>
      </c>
      <c r="M207" s="339" t="str">
        <f t="shared" si="61"/>
        <v/>
      </c>
      <c r="N207" s="340">
        <f t="shared" si="62"/>
        <v>23.894353308103579</v>
      </c>
      <c r="O207" s="341" t="str">
        <f t="shared" si="63"/>
        <v>R</v>
      </c>
      <c r="P207" s="342" t="str">
        <f t="shared" si="64"/>
        <v/>
      </c>
      <c r="Q207" s="343" t="str">
        <f t="shared" si="65"/>
        <v/>
      </c>
      <c r="R207" s="10" t="str">
        <f t="shared" si="56"/>
        <v/>
      </c>
      <c r="S207" s="337" t="str">
        <f t="shared" si="58"/>
        <v/>
      </c>
      <c r="T207" s="9"/>
      <c r="U207" s="8"/>
      <c r="V207" s="202">
        <f>IF(OR(E207="",E207&lt;$U$2),"",ProjTvdAtBit(E207,F207,G207,H207,D207,W207,X207))</f>
        <v>3067.9541470163467</v>
      </c>
      <c r="W207" s="344">
        <f>IF(OR(E207="",E207&lt;$U$2),"",ProjIncAtBit(F207,J207,C207,M207,AJ207,IF(AK207="",0,AK207)))</f>
        <v>89.95</v>
      </c>
      <c r="X207" s="455">
        <f>IF(OR(E207="",E207&lt;$U$2),"",ProjAzmAtBit(F207,G207,J207,C207,M207,AJ207,IF(AK207="",0,AK207)))</f>
        <v>1.54</v>
      </c>
      <c r="Y207" s="461"/>
      <c r="Z207" s="206"/>
      <c r="AA207" s="512">
        <f t="shared" si="54"/>
        <v>89.283784103805061</v>
      </c>
      <c r="AB207" s="520">
        <f t="shared" si="55"/>
        <v>-0.83893671958776395</v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>
        <f>IF(E207="","",ProjCumN(AL206,E206,F206,G206,E207,F207,G207,FALSE))</f>
        <v>2115.4038995324986</v>
      </c>
      <c r="AM207" s="331">
        <f>IF(E207="","",ProjCumE(AM206,E206,F206,G206,E207,F207,G207,FALSE))</f>
        <v>145.61261975960676</v>
      </c>
      <c r="AN207" s="330">
        <f t="shared" si="72"/>
        <v>1.54</v>
      </c>
      <c r="AO207" s="330" t="str">
        <f>IF(OR(E207="",E207&lt;$U$2),"",ProjActiveTargetMdEx(D207,W207,V207,ProjTargets_MD,ProjTargets_INC,ProjTargets_AZM,ProjTargets_TVD,F207,H207))</f>
        <v/>
      </c>
      <c r="AP207" s="207">
        <f>IF(OR(E207="",E207&lt;$U$2),"",ProjBitN(E207,F207,G207,AL207,D207,W207,X207))</f>
        <v>2132.3977527706729</v>
      </c>
      <c r="AQ207" s="207">
        <f>IF(OR(E207="",E207&lt;$U$2),"",ProjBitE(E207,F207,G207,AM207,D207,W207,X207))</f>
        <v>146.06949176943155</v>
      </c>
      <c r="AR207" s="207" t="str">
        <f>IF(OR(E207="",E207&lt;$U$2,AO207=""),"",ProjBurr(D207,W207,X207,Q207,C207,ProjTargets_MD,ProjTargets_INC,ProjTargets_AZM,ProjTargets_TVD,V207))</f>
        <v/>
      </c>
      <c r="AS207" s="207" t="str">
        <f>IF(OR(E207="",E207&lt;$U$2,AO207=""),"",ProjMetersToSlide(D207,W207,X207,Q207,C207,ProjTargets_MD,ProjTargets_INC,ProjTargets_AZM,ProjTargets_TVD,V207))</f>
        <v/>
      </c>
      <c r="AT207" s="207" t="str">
        <f>IF(OR(E207="",E207&lt;$U$2,AO207=""),"",ProjRequiredTf(D207,W207,X207,ProjTargets_MD,ProjTargets_INC,ProjTargets_AZM,ProjTargets_TVD,5,V207))</f>
        <v/>
      </c>
    </row>
    <row r="208" spans="2:46" s="209" customFormat="1" ht="15" customHeight="1" x14ac:dyDescent="0.3">
      <c r="B208" s="208">
        <f t="shared" si="59"/>
        <v>17</v>
      </c>
      <c r="C208" s="335">
        <f t="shared" si="66"/>
        <v>28.740000000000691</v>
      </c>
      <c r="D208" s="27">
        <v>5136.7700000000004</v>
      </c>
      <c r="E208" s="336">
        <f t="shared" si="67"/>
        <v>5119.7700000000004</v>
      </c>
      <c r="F208" s="9">
        <v>89.56</v>
      </c>
      <c r="G208" s="9">
        <v>1.7</v>
      </c>
      <c r="H208" s="337">
        <f t="shared" si="60"/>
        <v>3068.0622052136969</v>
      </c>
      <c r="I208" s="337">
        <f t="shared" si="71"/>
        <v>2295.8122052136969</v>
      </c>
      <c r="J208" s="338">
        <f t="shared" si="68"/>
        <v>0.4400251625482044</v>
      </c>
      <c r="K208" s="339">
        <f t="shared" si="69"/>
        <v>-0.4070981210855858</v>
      </c>
      <c r="L208" s="339">
        <f t="shared" si="70"/>
        <v>0.16701461377870153</v>
      </c>
      <c r="M208" s="339" t="str">
        <f t="shared" si="61"/>
        <v/>
      </c>
      <c r="N208" s="340">
        <f t="shared" si="62"/>
        <v>157.69401772893437</v>
      </c>
      <c r="O208" s="341" t="str">
        <f t="shared" si="63"/>
        <v>R</v>
      </c>
      <c r="P208" s="342" t="str">
        <f t="shared" si="64"/>
        <v/>
      </c>
      <c r="Q208" s="343" t="str">
        <f t="shared" si="65"/>
        <v/>
      </c>
      <c r="R208" s="10" t="str">
        <f t="shared" si="56"/>
        <v/>
      </c>
      <c r="S208" s="337" t="str">
        <f t="shared" si="58"/>
        <v/>
      </c>
      <c r="T208" s="9"/>
      <c r="U208" s="8"/>
      <c r="V208" s="202">
        <f>IF(OR(E208="",E208&lt;$U$2),"",ProjTvdAtBit(E208,F208,G208,H208,D208,W208,X208))</f>
        <v>3068.192754558569</v>
      </c>
      <c r="W208" s="344">
        <f>IF(OR(E208="",E208&lt;$U$2),"",ProjIncAtBit(F208,J208,C208,M208,AJ208,IF(AK208="",0,AK208)))</f>
        <v>89.56</v>
      </c>
      <c r="X208" s="455">
        <f>IF(OR(E208="",E208&lt;$U$2),"",ProjAzmAtBit(F208,G208,J208,C208,M208,AJ208,IF(AK208="",0,AK208)))</f>
        <v>1.7</v>
      </c>
      <c r="Y208" s="461"/>
      <c r="Z208" s="206"/>
      <c r="AA208" s="512">
        <f t="shared" ref="AA208:AA271" si="73">IFERROR(IF(D208="","",IF(COUNT($AC$14:$AC$33)=0,"",IF(D208&lt;_xlfn.AGGREGATE(5,6,$AC$14:$AC$33),"",INDEX($AE$15:$AE$33,MATCH(D208,$AC$14:$AC$33,1))))),"")</f>
        <v>89.283784103805061</v>
      </c>
      <c r="AB208" s="520">
        <f t="shared" ref="AB208:AB271" si="74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>-0.6025802136969105</v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>
        <f>IF(E208="","",ProjCumN(AL207,E207,F207,G207,E208,F208,G208,FALSE))</f>
        <v>2144.132084950671</v>
      </c>
      <c r="AM208" s="331">
        <f>IF(E208="","",ProjCumE(AM207,E207,F207,G207,E208,F208,G208,FALSE))</f>
        <v>146.42510600420113</v>
      </c>
      <c r="AN208" s="330">
        <f t="shared" si="72"/>
        <v>1.7</v>
      </c>
      <c r="AO208" s="330" t="str">
        <f>IF(OR(E208="",E208&lt;$U$2),"",ProjActiveTargetMdEx(D208,W208,V208,ProjTargets_MD,ProjTargets_INC,ProjTargets_AZM,ProjTargets_TVD,F208,H208))</f>
        <v/>
      </c>
      <c r="AP208" s="207">
        <f>IF(OR(E208="",E208&lt;$U$2),"",ProjBitN(E208,F208,G208,AL208,D208,W208,X208))</f>
        <v>2161.1241015173696</v>
      </c>
      <c r="AQ208" s="207">
        <f>IF(OR(E208="",E208&lt;$U$2),"",ProjBitE(E208,F208,G208,AM208,D208,W208,X208))</f>
        <v>146.92941728267294</v>
      </c>
      <c r="AR208" s="207" t="str">
        <f>IF(OR(E208="",E208&lt;$U$2,AO208=""),"",ProjBurr(D208,W208,X208,Q208,C208,ProjTargets_MD,ProjTargets_INC,ProjTargets_AZM,ProjTargets_TVD,V208))</f>
        <v/>
      </c>
      <c r="AS208" s="207" t="str">
        <f>IF(OR(E208="",E208&lt;$U$2,AO208=""),"",ProjMetersToSlide(D208,W208,X208,Q208,C208,ProjTargets_MD,ProjTargets_INC,ProjTargets_AZM,ProjTargets_TVD,V208))</f>
        <v/>
      </c>
      <c r="AT208" s="207" t="str">
        <f>IF(OR(E208="",E208&lt;$U$2,AO208=""),"",ProjRequiredTf(D208,W208,X208,ProjTargets_MD,ProjTargets_INC,ProjTargets_AZM,ProjTargets_TVD,5,V208))</f>
        <v/>
      </c>
    </row>
    <row r="209" spans="2:46" s="209" customFormat="1" ht="15" customHeight="1" x14ac:dyDescent="0.3">
      <c r="B209" s="208">
        <f t="shared" si="59"/>
        <v>17</v>
      </c>
      <c r="C209" s="335">
        <f t="shared" si="66"/>
        <v>28.799999999999272</v>
      </c>
      <c r="D209" s="27">
        <v>5165.57</v>
      </c>
      <c r="E209" s="336">
        <f t="shared" si="67"/>
        <v>5148.57</v>
      </c>
      <c r="F209" s="9">
        <v>89.19</v>
      </c>
      <c r="G209" s="9">
        <v>1.7</v>
      </c>
      <c r="H209" s="337">
        <f t="shared" si="60"/>
        <v>3068.3763582487295</v>
      </c>
      <c r="I209" s="337">
        <f t="shared" si="71"/>
        <v>2296.1263582487295</v>
      </c>
      <c r="J209" s="338">
        <f t="shared" si="68"/>
        <v>0.38541666666629459</v>
      </c>
      <c r="K209" s="339">
        <f t="shared" si="69"/>
        <v>-0.38541666666668112</v>
      </c>
      <c r="L209" s="339">
        <f t="shared" si="70"/>
        <v>-375.00000000000949</v>
      </c>
      <c r="M209" s="339" t="str">
        <f t="shared" si="61"/>
        <v/>
      </c>
      <c r="N209" s="340">
        <f t="shared" si="62"/>
        <v>180</v>
      </c>
      <c r="O209" s="341" t="str">
        <f t="shared" si="63"/>
        <v>L</v>
      </c>
      <c r="P209" s="342" t="str">
        <f t="shared" si="64"/>
        <v/>
      </c>
      <c r="Q209" s="343" t="str">
        <f t="shared" si="65"/>
        <v/>
      </c>
      <c r="R209" s="10" t="str">
        <f t="shared" ref="R209:R272" si="75">IF(T209="", "", D209)</f>
        <v/>
      </c>
      <c r="S209" s="337" t="str">
        <f t="shared" si="58"/>
        <v/>
      </c>
      <c r="T209" s="9"/>
      <c r="U209" s="8"/>
      <c r="V209" s="202">
        <f>IF(OR(E209="",E209&lt;$U$2),"",ProjTvdAtBit(E209,F209,G209,H209,D209,W209,X209))</f>
        <v>3068.616682081376</v>
      </c>
      <c r="W209" s="344">
        <f>IF(OR(E209="",E209&lt;$U$2),"",ProjIncAtBit(F209,J209,C209,M209,AJ209,IF(AK209="",0,AK209)))</f>
        <v>89.19</v>
      </c>
      <c r="X209" s="455">
        <f>IF(OR(E209="",E209&lt;$U$2),"",ProjAzmAtBit(F209,G209,J209,C209,M209,AJ209,IF(AK209="",0,AK209)))</f>
        <v>1.7</v>
      </c>
      <c r="Y209" s="461"/>
      <c r="Z209" s="206"/>
      <c r="AA209" s="512">
        <f t="shared" si="73"/>
        <v>89.283784103805061</v>
      </c>
      <c r="AB209" s="520">
        <f t="shared" si="74"/>
        <v>-0.55673324872941521</v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>
        <f>IF(E209="","",ProjCumN(AL208,E208,F208,G208,E209,F209,G209,FALSE))</f>
        <v>2172.9176462027513</v>
      </c>
      <c r="AM209" s="331">
        <f>IF(E209="","",ProjCumE(AM208,E208,F208,G208,E209,F209,G209,FALSE))</f>
        <v>147.2794415175631</v>
      </c>
      <c r="AN209" s="330">
        <f t="shared" si="72"/>
        <v>1.7</v>
      </c>
      <c r="AO209" s="330" t="str">
        <f>IF(OR(E209="",E209&lt;$U$2),"",ProjActiveTargetMdEx(D209,W209,V209,ProjTargets_MD,ProjTargets_INC,ProjTargets_AZM,ProjTargets_TVD,F209,H209))</f>
        <v/>
      </c>
      <c r="AP209" s="207">
        <f>IF(OR(E209="",E209&lt;$U$2),"",ProjBitN(E209,F209,G209,AL209,D209,W209,X209))</f>
        <v>2189.9084657951162</v>
      </c>
      <c r="AQ209" s="207">
        <f>IF(OR(E209="",E209&lt;$U$2),"",ProjBitE(E209,F209,G209,AM209,D209,W209,X209))</f>
        <v>147.78371727066605</v>
      </c>
      <c r="AR209" s="207" t="str">
        <f>IF(OR(E209="",E209&lt;$U$2,AO209=""),"",ProjBurr(D209,W209,X209,Q209,C209,ProjTargets_MD,ProjTargets_INC,ProjTargets_AZM,ProjTargets_TVD,V209))</f>
        <v/>
      </c>
      <c r="AS209" s="207" t="str">
        <f>IF(OR(E209="",E209&lt;$U$2,AO209=""),"",ProjMetersToSlide(D209,W209,X209,Q209,C209,ProjTargets_MD,ProjTargets_INC,ProjTargets_AZM,ProjTargets_TVD,V209))</f>
        <v/>
      </c>
      <c r="AT209" s="207" t="str">
        <f>IF(OR(E209="",E209&lt;$U$2,AO209=""),"",ProjRequiredTf(D209,W209,X209,ProjTargets_MD,ProjTargets_INC,ProjTargets_AZM,ProjTargets_TVD,5,V209))</f>
        <v/>
      </c>
    </row>
    <row r="210" spans="2:46" s="209" customFormat="1" ht="15" customHeight="1" x14ac:dyDescent="0.3">
      <c r="B210" s="208">
        <f t="shared" si="59"/>
        <v>17</v>
      </c>
      <c r="C210" s="335">
        <f t="shared" si="66"/>
        <v>28.690000000000509</v>
      </c>
      <c r="D210" s="27">
        <v>5194.26</v>
      </c>
      <c r="E210" s="336">
        <f t="shared" si="67"/>
        <v>5177.26</v>
      </c>
      <c r="F210" s="9">
        <v>89.99</v>
      </c>
      <c r="G210" s="9">
        <v>358.76</v>
      </c>
      <c r="H210" s="337">
        <f t="shared" si="60"/>
        <v>3068.5816578312006</v>
      </c>
      <c r="I210" s="337">
        <f t="shared" si="71"/>
        <v>2296.3316578312006</v>
      </c>
      <c r="J210" s="338">
        <f t="shared" si="68"/>
        <v>3.1859230060200798</v>
      </c>
      <c r="K210" s="339">
        <f t="shared" si="69"/>
        <v>0.8365284071104736</v>
      </c>
      <c r="L210" s="339">
        <f t="shared" si="70"/>
        <v>-3.074241896131011</v>
      </c>
      <c r="M210" s="339" t="str">
        <f t="shared" si="61"/>
        <v/>
      </c>
      <c r="N210" s="340">
        <f t="shared" si="62"/>
        <v>74.777377091217787</v>
      </c>
      <c r="O210" s="341" t="str">
        <f t="shared" si="63"/>
        <v>L</v>
      </c>
      <c r="P210" s="342" t="str">
        <f t="shared" si="64"/>
        <v/>
      </c>
      <c r="Q210" s="343" t="str">
        <f t="shared" si="65"/>
        <v/>
      </c>
      <c r="R210" s="10" t="str">
        <f t="shared" si="75"/>
        <v/>
      </c>
      <c r="S210" s="337" t="str">
        <f t="shared" si="58"/>
        <v/>
      </c>
      <c r="T210" s="9"/>
      <c r="U210" s="8"/>
      <c r="V210" s="202">
        <f>IF(OR(E210="",E210&lt;$U$2),"",ProjTvdAtBit(E210,F210,G210,H210,D210,W210,X210))</f>
        <v>3068.5846248909138</v>
      </c>
      <c r="W210" s="344">
        <f>IF(OR(E210="",E210&lt;$U$2),"",ProjIncAtBit(F210,J210,C210,M210,AJ210,IF(AK210="",0,AK210)))</f>
        <v>89.99</v>
      </c>
      <c r="X210" s="455">
        <f>IF(OR(E210="",E210&lt;$U$2),"",ProjAzmAtBit(F210,G210,J210,C210,M210,AJ210,IF(AK210="",0,AK210)))</f>
        <v>358.76</v>
      </c>
      <c r="Y210" s="461"/>
      <c r="Z210" s="206"/>
      <c r="AA210" s="512">
        <f t="shared" si="73"/>
        <v>89.283784103805061</v>
      </c>
      <c r="AB210" s="520">
        <f t="shared" si="74"/>
        <v>-0.40340783120063861</v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>
        <f>IF(E210="","",ProjCumN(AL209,E209,F209,G209,E210,F210,G210,FALSE))</f>
        <v>2201.6033000357188</v>
      </c>
      <c r="AM210" s="331">
        <f>IF(E210="","",ProjCumE(AM209,E209,F209,G209,E210,F210,G210,FALSE))</f>
        <v>147.39455695393954</v>
      </c>
      <c r="AN210" s="330">
        <f t="shared" si="72"/>
        <v>358.76</v>
      </c>
      <c r="AO210" s="330" t="str">
        <f>IF(OR(E210="",E210&lt;$U$2),"",ProjActiveTargetMdEx(D210,W210,V210,ProjTargets_MD,ProjTargets_INC,ProjTargets_AZM,ProjTargets_TVD,F210,H210))</f>
        <v/>
      </c>
      <c r="AP210" s="207">
        <f>IF(OR(E210="",E210&lt;$U$2),"",ProjBitN(E210,F210,G210,AL210,D210,W210,X210))</f>
        <v>2218.5993187044164</v>
      </c>
      <c r="AQ210" s="207">
        <f>IF(OR(E210="",E210&lt;$U$2),"",ProjBitE(E210,F210,G210,AM210,D210,W210,X210))</f>
        <v>147.02667027323699</v>
      </c>
      <c r="AR210" s="207" t="str">
        <f>IF(OR(E210="",E210&lt;$U$2,AO210=""),"",ProjBurr(D210,W210,X210,Q210,C210,ProjTargets_MD,ProjTargets_INC,ProjTargets_AZM,ProjTargets_TVD,V210))</f>
        <v/>
      </c>
      <c r="AS210" s="207" t="str">
        <f>IF(OR(E210="",E210&lt;$U$2,AO210=""),"",ProjMetersToSlide(D210,W210,X210,Q210,C210,ProjTargets_MD,ProjTargets_INC,ProjTargets_AZM,ProjTargets_TVD,V210))</f>
        <v/>
      </c>
      <c r="AT210" s="207" t="str">
        <f>IF(OR(E210="",E210&lt;$U$2,AO210=""),"",ProjRequiredTf(D210,W210,X210,ProjTargets_MD,ProjTargets_INC,ProjTargets_AZM,ProjTargets_TVD,5,V210))</f>
        <v/>
      </c>
    </row>
    <row r="211" spans="2:46" s="209" customFormat="1" ht="15" customHeight="1" x14ac:dyDescent="0.3">
      <c r="B211" s="208">
        <f t="shared" si="59"/>
        <v>17</v>
      </c>
      <c r="C211" s="335">
        <f t="shared" si="66"/>
        <v>28.789999999999964</v>
      </c>
      <c r="D211" s="27">
        <v>5223.05</v>
      </c>
      <c r="E211" s="336">
        <f t="shared" si="67"/>
        <v>5206.05</v>
      </c>
      <c r="F211" s="9">
        <v>89.55</v>
      </c>
      <c r="G211" s="9">
        <v>0.33</v>
      </c>
      <c r="H211" s="337">
        <f t="shared" si="60"/>
        <v>3068.6972279878914</v>
      </c>
      <c r="I211" s="337">
        <f t="shared" si="71"/>
        <v>2296.4472279878914</v>
      </c>
      <c r="J211" s="338">
        <f t="shared" si="68"/>
        <v>1.6990012097114706</v>
      </c>
      <c r="K211" s="339">
        <f t="shared" si="69"/>
        <v>-0.45849253212920976</v>
      </c>
      <c r="L211" s="339">
        <f t="shared" si="70"/>
        <v>1.6359847169156072</v>
      </c>
      <c r="M211" s="339" t="str">
        <f t="shared" si="61"/>
        <v/>
      </c>
      <c r="N211" s="340">
        <f t="shared" si="62"/>
        <v>105.65593850849231</v>
      </c>
      <c r="O211" s="341" t="str">
        <f t="shared" si="63"/>
        <v>R</v>
      </c>
      <c r="P211" s="342" t="str">
        <f t="shared" si="64"/>
        <v/>
      </c>
      <c r="Q211" s="343" t="str">
        <f t="shared" si="65"/>
        <v/>
      </c>
      <c r="R211" s="10" t="str">
        <f t="shared" si="75"/>
        <v/>
      </c>
      <c r="S211" s="337" t="str">
        <f t="shared" si="58"/>
        <v/>
      </c>
      <c r="T211" s="9"/>
      <c r="U211" s="8"/>
      <c r="V211" s="202">
        <f>IF(OR(E211="",E211&lt;$U$2),"",ProjTvdAtBit(E211,F211,G211,H211,D211,W211,X211))</f>
        <v>3068.8307443029994</v>
      </c>
      <c r="W211" s="344">
        <f>IF(OR(E211="",E211&lt;$U$2),"",ProjIncAtBit(F211,J211,C211,M211,AJ211,IF(AK211="",0,AK211)))</f>
        <v>89.55</v>
      </c>
      <c r="X211" s="455">
        <f>IF(OR(E211="",E211&lt;$U$2),"",ProjAzmAtBit(F211,G211,J211,C211,M211,AJ211,IF(AK211="",0,AK211)))</f>
        <v>0.33</v>
      </c>
      <c r="Y211" s="461"/>
      <c r="Z211" s="206"/>
      <c r="AA211" s="512">
        <f t="shared" si="73"/>
        <v>89.283784103805061</v>
      </c>
      <c r="AB211" s="520">
        <f t="shared" si="74"/>
        <v>-0.15910298789140143</v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>
        <f>IF(E211="","",ProjCumN(AL210,E210,F210,G210,E211,F211,G211,FALSE))</f>
        <v>2230.3911888077096</v>
      </c>
      <c r="AM211" s="331">
        <f>IF(E211="","",ProjCumE(AM210,E210,F210,G210,E211,F211,G211,FALSE))</f>
        <v>147.16593430097757</v>
      </c>
      <c r="AN211" s="330">
        <f t="shared" si="72"/>
        <v>0.33</v>
      </c>
      <c r="AO211" s="330" t="str">
        <f>IF(OR(E211="",E211&lt;$U$2),"",ProjActiveTargetMdEx(D211,W211,V211,ProjTargets_MD,ProjTargets_INC,ProjTargets_AZM,ProjTargets_TVD,F211,H211))</f>
        <v/>
      </c>
      <c r="AP211" s="207">
        <f>IF(OR(E211="",E211&lt;$U$2),"",ProjBitN(E211,F211,G211,AL211,D211,W211,X211))</f>
        <v>2247.3903825280322</v>
      </c>
      <c r="AQ211" s="207">
        <f>IF(OR(E211="",E211&lt;$U$2),"",ProjBitE(E211,F211,G211,AM211,D211,W211,X211))</f>
        <v>147.26384371082358</v>
      </c>
      <c r="AR211" s="207" t="str">
        <f>IF(OR(E211="",E211&lt;$U$2,AO211=""),"",ProjBurr(D211,W211,X211,Q211,C211,ProjTargets_MD,ProjTargets_INC,ProjTargets_AZM,ProjTargets_TVD,V211))</f>
        <v/>
      </c>
      <c r="AS211" s="207" t="str">
        <f>IF(OR(E211="",E211&lt;$U$2,AO211=""),"",ProjMetersToSlide(D211,W211,X211,Q211,C211,ProjTargets_MD,ProjTargets_INC,ProjTargets_AZM,ProjTargets_TVD,V211))</f>
        <v/>
      </c>
      <c r="AT211" s="207" t="str">
        <f>IF(OR(E211="",E211&lt;$U$2,AO211=""),"",ProjRequiredTf(D211,W211,X211,ProjTargets_MD,ProjTargets_INC,ProjTargets_AZM,ProjTargets_TVD,5,V211))</f>
        <v/>
      </c>
    </row>
    <row r="212" spans="2:46" s="209" customFormat="1" ht="15" customHeight="1" x14ac:dyDescent="0.3">
      <c r="B212" s="208">
        <f t="shared" si="59"/>
        <v>17</v>
      </c>
      <c r="C212" s="335">
        <f t="shared" si="66"/>
        <v>28.699999999999818</v>
      </c>
      <c r="D212" s="27">
        <v>5251.75</v>
      </c>
      <c r="E212" s="336">
        <f t="shared" si="67"/>
        <v>5234.75</v>
      </c>
      <c r="F212" s="9">
        <v>89.09</v>
      </c>
      <c r="G212" s="9">
        <v>0.25</v>
      </c>
      <c r="H212" s="337">
        <f t="shared" si="60"/>
        <v>3069.0378384484593</v>
      </c>
      <c r="I212" s="337">
        <f t="shared" si="71"/>
        <v>2296.7878384484593</v>
      </c>
      <c r="J212" s="338">
        <f t="shared" si="68"/>
        <v>0.48805264708627999</v>
      </c>
      <c r="K212" s="339">
        <f t="shared" si="69"/>
        <v>-0.4808362369337944</v>
      </c>
      <c r="L212" s="339">
        <f t="shared" si="70"/>
        <v>-8.3623693379791489E-2</v>
      </c>
      <c r="M212" s="339" t="str">
        <f t="shared" si="61"/>
        <v/>
      </c>
      <c r="N212" s="340">
        <f t="shared" si="62"/>
        <v>170.13490020741952</v>
      </c>
      <c r="O212" s="341" t="str">
        <f t="shared" si="63"/>
        <v>L</v>
      </c>
      <c r="P212" s="342" t="str">
        <f t="shared" si="64"/>
        <v/>
      </c>
      <c r="Q212" s="343" t="str">
        <f t="shared" si="65"/>
        <v/>
      </c>
      <c r="R212" s="10" t="str">
        <f t="shared" si="75"/>
        <v/>
      </c>
      <c r="S212" s="337" t="str">
        <f t="shared" si="58"/>
        <v/>
      </c>
      <c r="T212" s="9"/>
      <c r="U212" s="8"/>
      <c r="V212" s="202">
        <f>IF(OR(E212="",E212&lt;$U$2),"",ProjTvdAtBit(E212,F212,G212,H212,D212,W212,X212))</f>
        <v>3069.3078295323676</v>
      </c>
      <c r="W212" s="344">
        <f>IF(OR(E212="",E212&lt;$U$2),"",ProjIncAtBit(F212,J212,C212,M212,AJ212,IF(AK212="",0,AK212)))</f>
        <v>89.09</v>
      </c>
      <c r="X212" s="455">
        <f>IF(OR(E212="",E212&lt;$U$2),"",ProjAzmAtBit(F212,G212,J212,C212,M212,AJ212,IF(AK212="",0,AK212)))</f>
        <v>0.25</v>
      </c>
      <c r="Y212" s="461"/>
      <c r="Z212" s="206"/>
      <c r="AA212" s="512">
        <f t="shared" si="73"/>
        <v>89.283784103805061</v>
      </c>
      <c r="AB212" s="520">
        <f t="shared" si="74"/>
        <v>-0.14096344845938802</v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>
        <f>IF(E212="","",ProjCumN(AL211,E211,F211,G211,E212,F212,G212,FALSE))</f>
        <v>2259.0887205545114</v>
      </c>
      <c r="AM212" s="331">
        <f>IF(E212="","",ProjCumE(AM211,E211,F211,G211,E212,F212,G212,FALSE))</f>
        <v>147.31118775661531</v>
      </c>
      <c r="AN212" s="330">
        <f t="shared" si="72"/>
        <v>0.25</v>
      </c>
      <c r="AO212" s="330" t="str">
        <f>IF(OR(E212="",E212&lt;$U$2),"",ProjActiveTargetMdEx(D212,W212,V212,ProjTargets_MD,ProjTargets_INC,ProjTargets_AZM,ProjTargets_TVD,F212,H212))</f>
        <v/>
      </c>
      <c r="AP212" s="207">
        <f>IF(OR(E212="",E212&lt;$U$2),"",ProjBitN(E212,F212,G212,AL212,D212,W212,X212))</f>
        <v>2276.0864146359213</v>
      </c>
      <c r="AQ212" s="207">
        <f>IF(OR(E212="",E212&lt;$U$2),"",ProjBitE(E212,F212,G212,AM212,D212,W212,X212))</f>
        <v>147.38535465903547</v>
      </c>
      <c r="AR212" s="207" t="str">
        <f>IF(OR(E212="",E212&lt;$U$2,AO212=""),"",ProjBurr(D212,W212,X212,Q212,C212,ProjTargets_MD,ProjTargets_INC,ProjTargets_AZM,ProjTargets_TVD,V212))</f>
        <v/>
      </c>
      <c r="AS212" s="207" t="str">
        <f>IF(OR(E212="",E212&lt;$U$2,AO212=""),"",ProjMetersToSlide(D212,W212,X212,Q212,C212,ProjTargets_MD,ProjTargets_INC,ProjTargets_AZM,ProjTargets_TVD,V212))</f>
        <v/>
      </c>
      <c r="AT212" s="207" t="str">
        <f>IF(OR(E212="",E212&lt;$U$2,AO212=""),"",ProjRequiredTf(D212,W212,X212,ProjTargets_MD,ProjTargets_INC,ProjTargets_AZM,ProjTargets_TVD,5,V212))</f>
        <v/>
      </c>
    </row>
    <row r="213" spans="2:46" s="209" customFormat="1" ht="15" customHeight="1" x14ac:dyDescent="0.3">
      <c r="B213" s="208">
        <f t="shared" si="59"/>
        <v>17</v>
      </c>
      <c r="C213" s="335">
        <f t="shared" si="66"/>
        <v>28.75</v>
      </c>
      <c r="D213" s="27">
        <v>5280.5</v>
      </c>
      <c r="E213" s="336">
        <f t="shared" si="67"/>
        <v>5263.5</v>
      </c>
      <c r="F213" s="9">
        <v>90.32</v>
      </c>
      <c r="G213" s="9">
        <v>358.11</v>
      </c>
      <c r="H213" s="337">
        <f t="shared" si="60"/>
        <v>3069.1858635316344</v>
      </c>
      <c r="I213" s="337">
        <f t="shared" si="71"/>
        <v>2296.9358635316344</v>
      </c>
      <c r="J213" s="338">
        <f t="shared" si="68"/>
        <v>2.5755535131733645</v>
      </c>
      <c r="K213" s="339">
        <f t="shared" si="69"/>
        <v>1.2834782608695545</v>
      </c>
      <c r="L213" s="339">
        <f t="shared" si="70"/>
        <v>-2.2330434782608553</v>
      </c>
      <c r="M213" s="339" t="str">
        <f t="shared" si="61"/>
        <v/>
      </c>
      <c r="N213" s="340">
        <f t="shared" si="62"/>
        <v>60.110356211853549</v>
      </c>
      <c r="O213" s="341" t="str">
        <f t="shared" si="63"/>
        <v>L</v>
      </c>
      <c r="P213" s="342" t="str">
        <f t="shared" si="64"/>
        <v/>
      </c>
      <c r="Q213" s="343" t="str">
        <f t="shared" si="65"/>
        <v/>
      </c>
      <c r="R213" s="10" t="str">
        <f t="shared" si="75"/>
        <v/>
      </c>
      <c r="S213" s="337" t="str">
        <f t="shared" si="58"/>
        <v/>
      </c>
      <c r="T213" s="9"/>
      <c r="U213" s="8"/>
      <c r="V213" s="202">
        <f>IF(OR(E213="",E213&lt;$U$2),"",ProjTvdAtBit(E213,F213,G213,H213,D213,W213,X213))</f>
        <v>3069.0909181139305</v>
      </c>
      <c r="W213" s="344">
        <f>IF(OR(E213="",E213&lt;$U$2),"",ProjIncAtBit(F213,J213,C213,M213,AJ213,IF(AK213="",0,AK213)))</f>
        <v>90.32</v>
      </c>
      <c r="X213" s="455">
        <f>IF(OR(E213="",E213&lt;$U$2),"",ProjAzmAtBit(F213,G213,J213,C213,M213,AJ213,IF(AK213="",0,AK213)))</f>
        <v>358.11</v>
      </c>
      <c r="Y213" s="461"/>
      <c r="Z213" s="206"/>
      <c r="AA213" s="512">
        <f t="shared" si="73"/>
        <v>89.283784103805061</v>
      </c>
      <c r="AB213" s="520">
        <f t="shared" si="74"/>
        <v>7.0386468365541077E-2</v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>
        <f>IF(E213="","",ProjCumN(AL212,E212,F212,G212,E213,F213,G213,FALSE))</f>
        <v>2287.8331718852264</v>
      </c>
      <c r="AM213" s="331">
        <f>IF(E213="","",ProjCumE(AM212,E212,F212,G212,E213,F213,G213,FALSE))</f>
        <v>146.89974802949706</v>
      </c>
      <c r="AN213" s="330">
        <f t="shared" si="72"/>
        <v>358.11</v>
      </c>
      <c r="AO213" s="330" t="str">
        <f>IF(OR(E213="",E213&lt;$U$2),"",ProjActiveTargetMdEx(D213,W213,V213,ProjTargets_MD,ProjTargets_INC,ProjTargets_AZM,ProjTargets_TVD,F213,H213))</f>
        <v/>
      </c>
      <c r="AP213" s="207">
        <f>IF(OR(E213="",E213&lt;$U$2),"",ProjBitN(E213,F213,G213,AL213,D213,W213,X213))</f>
        <v>2304.8236586767734</v>
      </c>
      <c r="AQ213" s="207">
        <f>IF(OR(E213="",E213&lt;$U$2),"",ProjBitE(E213,F213,G213,AM213,D213,W213,X213))</f>
        <v>146.3390841784059</v>
      </c>
      <c r="AR213" s="207" t="str">
        <f>IF(OR(E213="",E213&lt;$U$2,AO213=""),"",ProjBurr(D213,W213,X213,Q213,C213,ProjTargets_MD,ProjTargets_INC,ProjTargets_AZM,ProjTargets_TVD,V213))</f>
        <v/>
      </c>
      <c r="AS213" s="207" t="str">
        <f>IF(OR(E213="",E213&lt;$U$2,AO213=""),"",ProjMetersToSlide(D213,W213,X213,Q213,C213,ProjTargets_MD,ProjTargets_INC,ProjTargets_AZM,ProjTargets_TVD,V213))</f>
        <v/>
      </c>
      <c r="AT213" s="207" t="str">
        <f>IF(OR(E213="",E213&lt;$U$2,AO213=""),"",ProjRequiredTf(D213,W213,X213,ProjTargets_MD,ProjTargets_INC,ProjTargets_AZM,ProjTargets_TVD,5,V213))</f>
        <v/>
      </c>
    </row>
    <row r="214" spans="2:46" s="209" customFormat="1" ht="15" customHeight="1" x14ac:dyDescent="0.3">
      <c r="B214" s="208">
        <f t="shared" si="59"/>
        <v>17</v>
      </c>
      <c r="C214" s="335">
        <f t="shared" si="66"/>
        <v>28.829999999999927</v>
      </c>
      <c r="D214" s="27">
        <v>5309.33</v>
      </c>
      <c r="E214" s="336">
        <f t="shared" si="67"/>
        <v>5292.33</v>
      </c>
      <c r="F214" s="9">
        <v>90.73</v>
      </c>
      <c r="G214" s="9">
        <v>357.71</v>
      </c>
      <c r="H214" s="337">
        <f t="shared" si="60"/>
        <v>3068.9216985559683</v>
      </c>
      <c r="I214" s="337">
        <f t="shared" si="71"/>
        <v>2296.6716985559683</v>
      </c>
      <c r="J214" s="338">
        <f t="shared" si="68"/>
        <v>0.59603310869655823</v>
      </c>
      <c r="K214" s="339">
        <f t="shared" si="69"/>
        <v>0.42663891779397695</v>
      </c>
      <c r="L214" s="339">
        <f t="shared" si="70"/>
        <v>-0.41623309053073376</v>
      </c>
      <c r="M214" s="339" t="str">
        <f t="shared" si="61"/>
        <v/>
      </c>
      <c r="N214" s="340">
        <f t="shared" si="62"/>
        <v>44.291417216108684</v>
      </c>
      <c r="O214" s="341" t="str">
        <f t="shared" si="63"/>
        <v>L</v>
      </c>
      <c r="P214" s="342" t="str">
        <f t="shared" si="64"/>
        <v/>
      </c>
      <c r="Q214" s="343" t="str">
        <f t="shared" si="65"/>
        <v/>
      </c>
      <c r="R214" s="10" t="str">
        <f t="shared" si="75"/>
        <v/>
      </c>
      <c r="S214" s="337" t="str">
        <f t="shared" si="58"/>
        <v/>
      </c>
      <c r="T214" s="9"/>
      <c r="U214" s="8"/>
      <c r="V214" s="202">
        <f>IF(OR(E214="",E214&lt;$U$2),"",ProjTvdAtBit(E214,F214,G214,H214,D214,W214,X214))</f>
        <v>3068.7051090557584</v>
      </c>
      <c r="W214" s="344">
        <f>IF(OR(E214="",E214&lt;$U$2),"",ProjIncAtBit(F214,J214,C214,M214,AJ214,IF(AK214="",0,AK214)))</f>
        <v>90.73</v>
      </c>
      <c r="X214" s="455">
        <f>IF(OR(E214="",E214&lt;$U$2),"",ProjAzmAtBit(F214,G214,J214,C214,M214,AJ214,IF(AK214="",0,AK214)))</f>
        <v>357.71</v>
      </c>
      <c r="Y214" s="461"/>
      <c r="Z214" s="206"/>
      <c r="AA214" s="512">
        <f t="shared" si="73"/>
        <v>90.143239597990885</v>
      </c>
      <c r="AB214" s="520">
        <f t="shared" si="74"/>
        <v>0.5549764440315812</v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>
        <f>IF(E214="","",ProjCumN(AL213,E213,F213,G213,E214,F214,G214,FALSE))</f>
        <v>2316.6426640868208</v>
      </c>
      <c r="AM214" s="331">
        <f>IF(E214="","",ProjCumE(AM213,E213,F213,G213,E214,F214,G214,FALSE))</f>
        <v>145.84839014205255</v>
      </c>
      <c r="AN214" s="330">
        <f t="shared" si="72"/>
        <v>357.71</v>
      </c>
      <c r="AO214" s="330" t="str">
        <f>IF(OR(E214="",E214&lt;$U$2),"",ProjActiveTargetMdEx(D214,W214,V214,ProjTargets_MD,ProjTargets_INC,ProjTargets_AZM,ProjTargets_TVD,F214,H214))</f>
        <v/>
      </c>
      <c r="AP214" s="207">
        <f>IF(OR(E214="",E214&lt;$U$2),"",ProjBitN(E214,F214,G214,AL214,D214,W214,X214))</f>
        <v>2333.6277089287682</v>
      </c>
      <c r="AQ214" s="207">
        <f>IF(OR(E214="",E214&lt;$U$2),"",ProjBitE(E214,F214,G214,AM214,D214,W214,X214))</f>
        <v>145.16916948171109</v>
      </c>
      <c r="AR214" s="207" t="str">
        <f>IF(OR(E214="",E214&lt;$U$2,AO214=""),"",ProjBurr(D214,W214,X214,Q214,C214,ProjTargets_MD,ProjTargets_INC,ProjTargets_AZM,ProjTargets_TVD,V214))</f>
        <v/>
      </c>
      <c r="AS214" s="207" t="str">
        <f>IF(OR(E214="",E214&lt;$U$2,AO214=""),"",ProjMetersToSlide(D214,W214,X214,Q214,C214,ProjTargets_MD,ProjTargets_INC,ProjTargets_AZM,ProjTargets_TVD,V214))</f>
        <v/>
      </c>
      <c r="AT214" s="207" t="str">
        <f>IF(OR(E214="",E214&lt;$U$2,AO214=""),"",ProjRequiredTf(D214,W214,X214,ProjTargets_MD,ProjTargets_INC,ProjTargets_AZM,ProjTargets_TVD,5,V214))</f>
        <v/>
      </c>
    </row>
    <row r="215" spans="2:46" s="209" customFormat="1" ht="15" customHeight="1" x14ac:dyDescent="0.3">
      <c r="B215" s="208">
        <f t="shared" si="59"/>
        <v>17</v>
      </c>
      <c r="C215" s="335">
        <f t="shared" si="66"/>
        <v>28.8100000000004</v>
      </c>
      <c r="D215" s="27">
        <v>5338.14</v>
      </c>
      <c r="E215" s="336">
        <f t="shared" si="67"/>
        <v>5321.14</v>
      </c>
      <c r="F215" s="9">
        <v>89.9</v>
      </c>
      <c r="G215" s="9">
        <v>356.8</v>
      </c>
      <c r="H215" s="337">
        <f t="shared" si="60"/>
        <v>3068.7633081062681</v>
      </c>
      <c r="I215" s="337">
        <f t="shared" si="71"/>
        <v>2296.5133081062681</v>
      </c>
      <c r="J215" s="338">
        <f t="shared" si="68"/>
        <v>1.2825229072550746</v>
      </c>
      <c r="K215" s="339">
        <f t="shared" si="69"/>
        <v>-0.86428323498783766</v>
      </c>
      <c r="L215" s="339">
        <f t="shared" si="70"/>
        <v>-0.94758764317940525</v>
      </c>
      <c r="M215" s="339" t="str">
        <f t="shared" si="61"/>
        <v/>
      </c>
      <c r="N215" s="340">
        <f t="shared" si="62"/>
        <v>132.36824572822491</v>
      </c>
      <c r="O215" s="341" t="str">
        <f t="shared" si="63"/>
        <v>L</v>
      </c>
      <c r="P215" s="342" t="str">
        <f t="shared" si="64"/>
        <v/>
      </c>
      <c r="Q215" s="343" t="str">
        <f t="shared" si="65"/>
        <v/>
      </c>
      <c r="R215" s="10" t="str">
        <f t="shared" si="75"/>
        <v/>
      </c>
      <c r="S215" s="337" t="str">
        <f t="shared" si="58"/>
        <v/>
      </c>
      <c r="T215" s="9"/>
      <c r="U215" s="8"/>
      <c r="V215" s="202">
        <f>IF(OR(E215="",E215&lt;$U$2),"",ProjTvdAtBit(E215,F215,G215,H215,D215,W215,X215))</f>
        <v>3068.7929786884883</v>
      </c>
      <c r="W215" s="344">
        <f>IF(OR(E215="",E215&lt;$U$2),"",ProjIncAtBit(F215,J215,C215,M215,AJ215,IF(AK215="",0,AK215)))</f>
        <v>89.9</v>
      </c>
      <c r="X215" s="455">
        <f>IF(OR(E215="",E215&lt;$U$2),"",ProjAzmAtBit(F215,G215,J215,C215,M215,AJ215,IF(AK215="",0,AK215)))</f>
        <v>356.8</v>
      </c>
      <c r="Y215" s="461"/>
      <c r="Z215" s="206"/>
      <c r="AA215" s="512">
        <f t="shared" si="73"/>
        <v>90.143239597990885</v>
      </c>
      <c r="AB215" s="520">
        <f t="shared" si="74"/>
        <v>0.64134189373180561</v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>
        <f>IF(E215="","",ProjCumN(AL214,E214,F214,G214,E215,F215,G215,FALSE))</f>
        <v>2345.4186171966048</v>
      </c>
      <c r="AM215" s="331">
        <f>IF(E215="","",ProjCumE(AM214,E214,F214,G214,E215,F215,G215,FALSE))</f>
        <v>144.4686898335886</v>
      </c>
      <c r="AN215" s="330">
        <f t="shared" si="72"/>
        <v>356.8</v>
      </c>
      <c r="AO215" s="330" t="str">
        <f>IF(OR(E215="",E215&lt;$U$2),"",ProjActiveTargetMdEx(D215,W215,V215,ProjTargets_MD,ProjTargets_INC,ProjTargets_AZM,ProjTargets_TVD,F215,H215))</f>
        <v/>
      </c>
      <c r="AP215" s="207">
        <f>IF(OR(E215="",E215&lt;$U$2),"",ProjBitN(E215,F215,G215,AL215,D215,W215,X215))</f>
        <v>2362.3920843355968</v>
      </c>
      <c r="AQ215" s="207">
        <f>IF(OR(E215="",E215&lt;$U$2),"",ProjBitE(E215,F215,G215,AM215,D215,W215,X215))</f>
        <v>143.51972569406158</v>
      </c>
      <c r="AR215" s="207" t="str">
        <f>IF(OR(E215="",E215&lt;$U$2,AO215=""),"",ProjBurr(D215,W215,X215,Q215,C215,ProjTargets_MD,ProjTargets_INC,ProjTargets_AZM,ProjTargets_TVD,V215))</f>
        <v/>
      </c>
      <c r="AS215" s="207" t="str">
        <f>IF(OR(E215="",E215&lt;$U$2,AO215=""),"",ProjMetersToSlide(D215,W215,X215,Q215,C215,ProjTargets_MD,ProjTargets_INC,ProjTargets_AZM,ProjTargets_TVD,V215))</f>
        <v/>
      </c>
      <c r="AT215" s="207" t="str">
        <f>IF(OR(E215="",E215&lt;$U$2,AO215=""),"",ProjRequiredTf(D215,W215,X215,ProjTargets_MD,ProjTargets_INC,ProjTargets_AZM,ProjTargets_TVD,5,V215))</f>
        <v/>
      </c>
    </row>
    <row r="216" spans="2:46" s="209" customFormat="1" ht="15" customHeight="1" x14ac:dyDescent="0.3">
      <c r="B216" s="208">
        <f t="shared" si="59"/>
        <v>17</v>
      </c>
      <c r="C216" s="335">
        <f t="shared" si="66"/>
        <v>28.759999999999309</v>
      </c>
      <c r="D216" s="27">
        <v>5366.9</v>
      </c>
      <c r="E216" s="336">
        <f t="shared" si="67"/>
        <v>5349.9</v>
      </c>
      <c r="F216" s="9">
        <v>89.87</v>
      </c>
      <c r="G216" s="9">
        <v>356.3</v>
      </c>
      <c r="H216" s="337">
        <f t="shared" si="60"/>
        <v>3068.8210330871902</v>
      </c>
      <c r="I216" s="337">
        <f t="shared" si="71"/>
        <v>2296.5710330871902</v>
      </c>
      <c r="J216" s="338">
        <f t="shared" si="68"/>
        <v>0.52249462491057874</v>
      </c>
      <c r="K216" s="339">
        <f t="shared" si="69"/>
        <v>-3.1293463143256456E-2</v>
      </c>
      <c r="L216" s="339">
        <f t="shared" si="70"/>
        <v>-0.52155771905425452</v>
      </c>
      <c r="M216" s="339" t="str">
        <f t="shared" si="61"/>
        <v/>
      </c>
      <c r="N216" s="340">
        <f t="shared" si="62"/>
        <v>93.433637301388032</v>
      </c>
      <c r="O216" s="341" t="str">
        <f t="shared" si="63"/>
        <v>L</v>
      </c>
      <c r="P216" s="342" t="str">
        <f t="shared" si="64"/>
        <v/>
      </c>
      <c r="Q216" s="343" t="str">
        <f t="shared" si="65"/>
        <v/>
      </c>
      <c r="R216" s="10" t="str">
        <f t="shared" si="75"/>
        <v/>
      </c>
      <c r="S216" s="337" t="str">
        <f t="shared" si="58"/>
        <v/>
      </c>
      <c r="T216" s="9"/>
      <c r="U216" s="8"/>
      <c r="V216" s="202">
        <f>IF(OR(E216="",E216&lt;$U$2),"",ProjTvdAtBit(E216,F216,G216,H216,D216,W216,X216))</f>
        <v>3068.8596048305644</v>
      </c>
      <c r="W216" s="344">
        <f>IF(OR(E216="",E216&lt;$U$2),"",ProjIncAtBit(F216,J216,C216,M216,AJ216,IF(AK216="",0,AK216)))</f>
        <v>89.87</v>
      </c>
      <c r="X216" s="455">
        <f>IF(OR(E216="",E216&lt;$U$2),"",ProjAzmAtBit(F216,G216,J216,C216,M216,AJ216,IF(AK216="",0,AK216)))</f>
        <v>356.3</v>
      </c>
      <c r="Y216" s="461"/>
      <c r="Z216" s="206"/>
      <c r="AA216" s="512">
        <f t="shared" si="73"/>
        <v>90.143239597990885</v>
      </c>
      <c r="AB216" s="520">
        <f t="shared" si="74"/>
        <v>0.51171691280978848</v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>
        <f>IF(E216="","",ProjCumN(AL215,E215,F215,G215,E216,F216,G216,FALSE))</f>
        <v>2374.1263460115001</v>
      </c>
      <c r="AM216" s="331">
        <f>IF(E216="","",ProjCumE(AM215,E215,F215,G215,E216,F216,G216,FALSE))</f>
        <v>142.73799458749141</v>
      </c>
      <c r="AN216" s="330">
        <f t="shared" si="72"/>
        <v>356.3</v>
      </c>
      <c r="AO216" s="330" t="str">
        <f>IF(OR(E216="",E216&lt;$U$2),"",ProjActiveTargetMdEx(D216,W216,V216,ProjTargets_MD,ProjTargets_INC,ProjTargets_AZM,ProjTargets_TVD,F216,H216))</f>
        <v/>
      </c>
      <c r="AP216" s="207">
        <f>IF(OR(E216="",E216&lt;$U$2),"",ProjBitN(E216,F216,G216,AL216,D216,W216,X216))</f>
        <v>2391.0908678550627</v>
      </c>
      <c r="AQ216" s="207">
        <f>IF(OR(E216="",E216&lt;$U$2),"",ProjBitE(E216,F216,G216,AM216,D216,W216,X216))</f>
        <v>141.64094817101343</v>
      </c>
      <c r="AR216" s="207" t="str">
        <f>IF(OR(E216="",E216&lt;$U$2,AO216=""),"",ProjBurr(D216,W216,X216,Q216,C216,ProjTargets_MD,ProjTargets_INC,ProjTargets_AZM,ProjTargets_TVD,V216))</f>
        <v/>
      </c>
      <c r="AS216" s="207" t="str">
        <f>IF(OR(E216="",E216&lt;$U$2,AO216=""),"",ProjMetersToSlide(D216,W216,X216,Q216,C216,ProjTargets_MD,ProjTargets_INC,ProjTargets_AZM,ProjTargets_TVD,V216))</f>
        <v/>
      </c>
      <c r="AT216" s="207" t="str">
        <f>IF(OR(E216="",E216&lt;$U$2,AO216=""),"",ProjRequiredTf(D216,W216,X216,ProjTargets_MD,ProjTargets_INC,ProjTargets_AZM,ProjTargets_TVD,5,V216))</f>
        <v/>
      </c>
    </row>
    <row r="217" spans="2:46" s="209" customFormat="1" ht="15" customHeight="1" x14ac:dyDescent="0.3">
      <c r="B217" s="208">
        <f t="shared" si="59"/>
        <v>17</v>
      </c>
      <c r="C217" s="335">
        <f t="shared" si="66"/>
        <v>28.789999999999964</v>
      </c>
      <c r="D217" s="27">
        <v>5395.69</v>
      </c>
      <c r="E217" s="336">
        <f t="shared" si="67"/>
        <v>5378.69</v>
      </c>
      <c r="F217" s="9">
        <v>90.19</v>
      </c>
      <c r="G217" s="9">
        <v>356.2</v>
      </c>
      <c r="H217" s="337">
        <f t="shared" si="60"/>
        <v>3068.8059586791296</v>
      </c>
      <c r="I217" s="337">
        <f t="shared" si="71"/>
        <v>2296.5559586791296</v>
      </c>
      <c r="J217" s="338">
        <f t="shared" si="68"/>
        <v>0.34935156244916377</v>
      </c>
      <c r="K217" s="339">
        <f t="shared" si="69"/>
        <v>0.3334491142757835</v>
      </c>
      <c r="L217" s="339">
        <f t="shared" si="70"/>
        <v>-0.10420284821120827</v>
      </c>
      <c r="M217" s="339" t="str">
        <f t="shared" si="61"/>
        <v/>
      </c>
      <c r="N217" s="340">
        <f t="shared" si="62"/>
        <v>17.354001200159161</v>
      </c>
      <c r="O217" s="341" t="str">
        <f t="shared" si="63"/>
        <v>L</v>
      </c>
      <c r="P217" s="342" t="str">
        <f t="shared" si="64"/>
        <v/>
      </c>
      <c r="Q217" s="343" t="str">
        <f t="shared" si="65"/>
        <v/>
      </c>
      <c r="R217" s="10" t="str">
        <f t="shared" si="75"/>
        <v/>
      </c>
      <c r="S217" s="337" t="str">
        <f t="shared" si="58"/>
        <v/>
      </c>
      <c r="T217" s="9"/>
      <c r="U217" s="8"/>
      <c r="V217" s="202">
        <f>IF(OR(E217="",E217&lt;$U$2),"",ProjTvdAtBit(E217,F217,G217,H217,D217,W217,X217))</f>
        <v>3068.7495846476118</v>
      </c>
      <c r="W217" s="344">
        <f>IF(OR(E217="",E217&lt;$U$2),"",ProjIncAtBit(F217,J217,C217,M217,AJ217,IF(AK217="",0,AK217)))</f>
        <v>90.19</v>
      </c>
      <c r="X217" s="455">
        <f>IF(OR(E217="",E217&lt;$U$2),"",ProjAzmAtBit(F217,G217,J217,C217,M217,AJ217,IF(AK217="",0,AK217)))</f>
        <v>356.2</v>
      </c>
      <c r="Y217" s="461"/>
      <c r="Z217" s="206"/>
      <c r="AA217" s="512">
        <f t="shared" si="73"/>
        <v>90.143239597990885</v>
      </c>
      <c r="AB217" s="520">
        <f t="shared" si="74"/>
        <v>0.45481632087057733</v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>
        <f>IF(E217="","",ProjCumN(AL216,E216,F216,G216,E217,F217,G217,FALSE))</f>
        <v>2402.8546594913596</v>
      </c>
      <c r="AM217" s="331">
        <f>IF(E217="","",ProjCumE(AM216,E216,F216,G216,E217,F217,G217,FALSE))</f>
        <v>140.85504147799384</v>
      </c>
      <c r="AN217" s="330">
        <f t="shared" si="72"/>
        <v>356.2</v>
      </c>
      <c r="AO217" s="330" t="str">
        <f>IF(OR(E217="",E217&lt;$U$2),"",ProjActiveTargetMdEx(D217,W217,V217,ProjTargets_MD,ProjTargets_INC,ProjTargets_AZM,ProjTargets_TVD,F217,H217))</f>
        <v/>
      </c>
      <c r="AP217" s="207">
        <f>IF(OR(E217="",E217&lt;$U$2),"",ProjBitN(E217,F217,G217,AL217,D217,W217,X217))</f>
        <v>2419.8171911860554</v>
      </c>
      <c r="AQ217" s="207">
        <f>IF(OR(E217="",E217&lt;$U$2),"",ProjBitE(E217,F217,G217,AM217,D217,W217,X217))</f>
        <v>139.72839136593248</v>
      </c>
      <c r="AR217" s="207" t="str">
        <f>IF(OR(E217="",E217&lt;$U$2,AO217=""),"",ProjBurr(D217,W217,X217,Q217,C217,ProjTargets_MD,ProjTargets_INC,ProjTargets_AZM,ProjTargets_TVD,V217))</f>
        <v/>
      </c>
      <c r="AS217" s="207" t="str">
        <f>IF(OR(E217="",E217&lt;$U$2,AO217=""),"",ProjMetersToSlide(D217,W217,X217,Q217,C217,ProjTargets_MD,ProjTargets_INC,ProjTargets_AZM,ProjTargets_TVD,V217))</f>
        <v/>
      </c>
      <c r="AT217" s="207" t="str">
        <f>IF(OR(E217="",E217&lt;$U$2,AO217=""),"",ProjRequiredTf(D217,W217,X217,ProjTargets_MD,ProjTargets_INC,ProjTargets_AZM,ProjTargets_TVD,5,V217))</f>
        <v/>
      </c>
    </row>
    <row r="218" spans="2:46" s="209" customFormat="1" ht="15" customHeight="1" x14ac:dyDescent="0.3">
      <c r="B218" s="208">
        <f t="shared" si="59"/>
        <v>17</v>
      </c>
      <c r="C218" s="335">
        <f t="shared" si="66"/>
        <v>28.740000000000691</v>
      </c>
      <c r="D218" s="27">
        <v>5424.43</v>
      </c>
      <c r="E218" s="336">
        <f t="shared" si="67"/>
        <v>5407.43</v>
      </c>
      <c r="F218" s="9">
        <v>90.76</v>
      </c>
      <c r="G218" s="9">
        <v>356.1</v>
      </c>
      <c r="H218" s="337">
        <f t="shared" si="60"/>
        <v>3068.5676977855665</v>
      </c>
      <c r="I218" s="337">
        <f t="shared" si="71"/>
        <v>2296.3176977855665</v>
      </c>
      <c r="J218" s="338">
        <f t="shared" si="68"/>
        <v>0.6040759778448509</v>
      </c>
      <c r="K218" s="339">
        <f t="shared" si="69"/>
        <v>0.59498956158663219</v>
      </c>
      <c r="L218" s="339">
        <f t="shared" si="70"/>
        <v>-0.1043841336116529</v>
      </c>
      <c r="M218" s="339" t="str">
        <f t="shared" si="61"/>
        <v/>
      </c>
      <c r="N218" s="340">
        <f t="shared" si="62"/>
        <v>9.9502513535377908</v>
      </c>
      <c r="O218" s="341" t="str">
        <f t="shared" si="63"/>
        <v>L</v>
      </c>
      <c r="P218" s="342" t="str">
        <f t="shared" si="64"/>
        <v/>
      </c>
      <c r="Q218" s="343" t="str">
        <f t="shared" si="65"/>
        <v/>
      </c>
      <c r="R218" s="10" t="str">
        <f t="shared" si="75"/>
        <v/>
      </c>
      <c r="S218" s="337" t="str">
        <f t="shared" si="58"/>
        <v/>
      </c>
      <c r="T218" s="9"/>
      <c r="U218" s="8"/>
      <c r="V218" s="202">
        <f>IF(OR(E218="",E218&lt;$U$2),"",ProjTvdAtBit(E218,F218,G218,H218,D218,W218,X218))</f>
        <v>3068.3422078587246</v>
      </c>
      <c r="W218" s="344">
        <f>IF(OR(E218="",E218&lt;$U$2),"",ProjIncAtBit(F218,J218,C218,M218,AJ218,IF(AK218="",0,AK218)))</f>
        <v>90.76</v>
      </c>
      <c r="X218" s="455">
        <f>IF(OR(E218="",E218&lt;$U$2),"",ProjAzmAtBit(F218,G218,J218,C218,M218,AJ218,IF(AK218="",0,AK218)))</f>
        <v>356.1</v>
      </c>
      <c r="Y218" s="461"/>
      <c r="Z218" s="206"/>
      <c r="AA218" s="512">
        <f t="shared" si="73"/>
        <v>90.143239597990885</v>
      </c>
      <c r="AB218" s="520">
        <f t="shared" si="74"/>
        <v>0.62122721443347473</v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>
        <f>IF(E218="","",ProjCumN(AL217,E217,F217,G217,E218,F218,G218,FALSE))</f>
        <v>2431.5286933750526</v>
      </c>
      <c r="AM218" s="331">
        <f>IF(E218="","",ProjCumE(AM217,E217,F217,G217,E218,F218,G218,FALSE))</f>
        <v>138.92538061628699</v>
      </c>
      <c r="AN218" s="330">
        <f t="shared" si="72"/>
        <v>356.1</v>
      </c>
      <c r="AO218" s="330" t="str">
        <f>IF(OR(E218="",E218&lt;$U$2),"",ProjActiveTargetMdEx(D218,W218,V218,ProjTargets_MD,ProjTargets_INC,ProjTargets_AZM,ProjTargets_TVD,F218,H218))</f>
        <v/>
      </c>
      <c r="AP218" s="207">
        <f>IF(OR(E218="",E218&lt;$U$2),"",ProjBitN(E218,F218,G218,AL218,D218,W218,X218))</f>
        <v>2448.4878340507271</v>
      </c>
      <c r="AQ218" s="207">
        <f>IF(OR(E218="",E218&lt;$U$2),"",ProjBitE(E218,F218,G218,AM218,D218,W218,X218))</f>
        <v>137.76922239373272</v>
      </c>
      <c r="AR218" s="207" t="str">
        <f>IF(OR(E218="",E218&lt;$U$2,AO218=""),"",ProjBurr(D218,W218,X218,Q218,C218,ProjTargets_MD,ProjTargets_INC,ProjTargets_AZM,ProjTargets_TVD,V218))</f>
        <v/>
      </c>
      <c r="AS218" s="207" t="str">
        <f>IF(OR(E218="",E218&lt;$U$2,AO218=""),"",ProjMetersToSlide(D218,W218,X218,Q218,C218,ProjTargets_MD,ProjTargets_INC,ProjTargets_AZM,ProjTargets_TVD,V218))</f>
        <v/>
      </c>
      <c r="AT218" s="207" t="str">
        <f>IF(OR(E218="",E218&lt;$U$2,AO218=""),"",ProjRequiredTf(D218,W218,X218,ProjTargets_MD,ProjTargets_INC,ProjTargets_AZM,ProjTargets_TVD,5,V218))</f>
        <v/>
      </c>
    </row>
    <row r="219" spans="2:46" s="209" customFormat="1" ht="15" customHeight="1" x14ac:dyDescent="0.3">
      <c r="B219" s="208">
        <f t="shared" si="59"/>
        <v>17</v>
      </c>
      <c r="C219" s="335">
        <f t="shared" si="66"/>
        <v>28.779999999999745</v>
      </c>
      <c r="D219" s="27">
        <v>5453.21</v>
      </c>
      <c r="E219" s="336">
        <f t="shared" si="67"/>
        <v>5436.21</v>
      </c>
      <c r="F219" s="9">
        <v>89.58</v>
      </c>
      <c r="G219" s="9">
        <v>356.3</v>
      </c>
      <c r="H219" s="337">
        <f t="shared" si="60"/>
        <v>3068.4823059318737</v>
      </c>
      <c r="I219" s="337">
        <f t="shared" si="71"/>
        <v>2296.2323059318737</v>
      </c>
      <c r="J219" s="338">
        <f t="shared" si="68"/>
        <v>1.2475626194364322</v>
      </c>
      <c r="K219" s="339">
        <f t="shared" si="69"/>
        <v>-1.2300208478109977</v>
      </c>
      <c r="L219" s="339">
        <f t="shared" si="70"/>
        <v>0.20847810979846115</v>
      </c>
      <c r="M219" s="339" t="str">
        <f t="shared" si="61"/>
        <v/>
      </c>
      <c r="N219" s="340">
        <f t="shared" si="62"/>
        <v>170.38048059024175</v>
      </c>
      <c r="O219" s="341" t="str">
        <f t="shared" si="63"/>
        <v>R</v>
      </c>
      <c r="P219" s="342" t="str">
        <f t="shared" si="64"/>
        <v/>
      </c>
      <c r="Q219" s="343" t="str">
        <f t="shared" si="65"/>
        <v/>
      </c>
      <c r="R219" s="10" t="str">
        <f t="shared" si="75"/>
        <v/>
      </c>
      <c r="S219" s="337" t="str">
        <f t="shared" si="58"/>
        <v/>
      </c>
      <c r="T219" s="9"/>
      <c r="U219" s="8"/>
      <c r="V219" s="202">
        <f>IF(OR(E219="",E219&lt;$U$2),"",ProjTvdAtBit(E219,F219,G219,H219,D219,W219,X219))</f>
        <v>3068.6069213244346</v>
      </c>
      <c r="W219" s="344">
        <f>IF(OR(E219="",E219&lt;$U$2),"",ProjIncAtBit(F219,J219,C219,M219,AJ219,IF(AK219="",0,AK219)))</f>
        <v>89.58</v>
      </c>
      <c r="X219" s="455">
        <f>IF(OR(E219="",E219&lt;$U$2),"",ProjAzmAtBit(F219,G219,J219,C219,M219,AJ219,IF(AK219="",0,AK219)))</f>
        <v>356.3</v>
      </c>
      <c r="Y219" s="461"/>
      <c r="Z219" s="206"/>
      <c r="AA219" s="512">
        <f t="shared" si="73"/>
        <v>90.143239597990885</v>
      </c>
      <c r="AB219" s="520">
        <f t="shared" si="74"/>
        <v>0.63466906812618618</v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>
        <f>IF(E219="","",ProjCumN(AL218,E218,F218,G218,E219,F219,G219,FALSE))</f>
        <v>2460.2447712498438</v>
      </c>
      <c r="AM219" s="331">
        <f>IF(E219="","",ProjCumE(AM218,E218,F218,G218,E219,F219,G219,FALSE))</f>
        <v>137.01806236641158</v>
      </c>
      <c r="AN219" s="330">
        <f t="shared" si="72"/>
        <v>356.3</v>
      </c>
      <c r="AO219" s="330" t="str">
        <f>IF(OR(E219="",E219&lt;$U$2),"",ProjActiveTargetMdEx(D219,W219,V219,ProjTargets_MD,ProjTargets_INC,ProjTargets_AZM,ProjTargets_TVD,F219,H219))</f>
        <v/>
      </c>
      <c r="AP219" s="207">
        <f>IF(OR(E219="",E219&lt;$U$2),"",ProjBitN(E219,F219,G219,AL219,D219,W219,X219))</f>
        <v>2477.20888097118</v>
      </c>
      <c r="AQ219" s="207">
        <f>IF(OR(E219="",E219&lt;$U$2),"",ProjBitE(E219,F219,G219,AM219,D219,W219,X219))</f>
        <v>135.92104260068245</v>
      </c>
      <c r="AR219" s="207" t="str">
        <f>IF(OR(E219="",E219&lt;$U$2,AO219=""),"",ProjBurr(D219,W219,X219,Q219,C219,ProjTargets_MD,ProjTargets_INC,ProjTargets_AZM,ProjTargets_TVD,V219))</f>
        <v/>
      </c>
      <c r="AS219" s="207" t="str">
        <f>IF(OR(E219="",E219&lt;$U$2,AO219=""),"",ProjMetersToSlide(D219,W219,X219,Q219,C219,ProjTargets_MD,ProjTargets_INC,ProjTargets_AZM,ProjTargets_TVD,V219))</f>
        <v/>
      </c>
      <c r="AT219" s="207" t="str">
        <f>IF(OR(E219="",E219&lt;$U$2,AO219=""),"",ProjRequiredTf(D219,W219,X219,ProjTargets_MD,ProjTargets_INC,ProjTargets_AZM,ProjTargets_TVD,5,V219))</f>
        <v/>
      </c>
    </row>
    <row r="220" spans="2:46" s="209" customFormat="1" ht="15" customHeight="1" x14ac:dyDescent="0.3">
      <c r="B220" s="208">
        <f t="shared" si="59"/>
        <v>17</v>
      </c>
      <c r="C220" s="335">
        <f t="shared" si="66"/>
        <v>28.760000000000218</v>
      </c>
      <c r="D220" s="27">
        <v>5481.97</v>
      </c>
      <c r="E220" s="336">
        <f t="shared" si="67"/>
        <v>5464.97</v>
      </c>
      <c r="F220" s="9">
        <v>89.95</v>
      </c>
      <c r="G220" s="9">
        <v>356.2</v>
      </c>
      <c r="H220" s="337">
        <f t="shared" si="60"/>
        <v>3068.6002654239696</v>
      </c>
      <c r="I220" s="337">
        <f t="shared" si="71"/>
        <v>2296.3502654239696</v>
      </c>
      <c r="J220" s="338">
        <f t="shared" si="68"/>
        <v>0.3998001666994781</v>
      </c>
      <c r="K220" s="339">
        <f t="shared" si="69"/>
        <v>0.38595271210014093</v>
      </c>
      <c r="L220" s="339">
        <f t="shared" si="70"/>
        <v>-0.10431154381087133</v>
      </c>
      <c r="M220" s="339" t="str">
        <f t="shared" si="61"/>
        <v/>
      </c>
      <c r="N220" s="340">
        <f t="shared" si="62"/>
        <v>15.123860847661813</v>
      </c>
      <c r="O220" s="341" t="str">
        <f t="shared" si="63"/>
        <v>L</v>
      </c>
      <c r="P220" s="342" t="str">
        <f t="shared" si="64"/>
        <v/>
      </c>
      <c r="Q220" s="343" t="str">
        <f t="shared" si="65"/>
        <v/>
      </c>
      <c r="R220" s="10" t="str">
        <f t="shared" si="75"/>
        <v/>
      </c>
      <c r="S220" s="337" t="str">
        <f t="shared" si="58"/>
        <v/>
      </c>
      <c r="T220" s="9"/>
      <c r="U220" s="8"/>
      <c r="V220" s="202">
        <f>IF(OR(E220="",E220&lt;$U$2),"",ProjTvdAtBit(E220,F220,G220,H220,D220,W220,X220))</f>
        <v>3068.6151007207286</v>
      </c>
      <c r="W220" s="344">
        <f>IF(OR(E220="",E220&lt;$U$2),"",ProjIncAtBit(F220,J220,C220,M220,AJ220,IF(AK220="",0,AK220)))</f>
        <v>89.95</v>
      </c>
      <c r="X220" s="455">
        <f>IF(OR(E220="",E220&lt;$U$2),"",ProjAzmAtBit(F220,G220,J220,C220,M220,AJ220,IF(AK220="",0,AK220)))</f>
        <v>356.2</v>
      </c>
      <c r="Y220" s="461"/>
      <c r="Z220" s="206"/>
      <c r="AA220" s="512">
        <f t="shared" si="73"/>
        <v>90.143239597990885</v>
      </c>
      <c r="AB220" s="520">
        <f t="shared" si="74"/>
        <v>0.44480957603036586</v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>
        <f>IF(E220="","",ProjCumN(AL219,E219,F219,G219,E220,F220,G220,FALSE))</f>
        <v>2488.9428989630255</v>
      </c>
      <c r="AM220" s="331">
        <f>IF(E220="","",ProjCumE(AM219,E219,F219,G219,E220,F220,G220,FALSE))</f>
        <v>135.13708736668596</v>
      </c>
      <c r="AN220" s="330">
        <f t="shared" si="72"/>
        <v>356.2</v>
      </c>
      <c r="AO220" s="330" t="str">
        <f>IF(OR(E220="",E220&lt;$U$2),"",ProjActiveTargetMdEx(D220,W220,V220,ProjTargets_MD,ProjTargets_INC,ProjTargets_AZM,ProjTargets_TVD,F220,H220))</f>
        <v/>
      </c>
      <c r="AP220" s="207">
        <f>IF(OR(E220="",E220&lt;$U$2),"",ProjBitN(E220,F220,G220,AL220,D220,W220,X220))</f>
        <v>2505.9055174651021</v>
      </c>
      <c r="AQ220" s="207">
        <f>IF(OR(E220="",E220&lt;$U$2),"",ProjBitE(E220,F220,G220,AM220,D220,W220,X220))</f>
        <v>134.01043148888473</v>
      </c>
      <c r="AR220" s="207" t="str">
        <f>IF(OR(E220="",E220&lt;$U$2,AO220=""),"",ProjBurr(D220,W220,X220,Q220,C220,ProjTargets_MD,ProjTargets_INC,ProjTargets_AZM,ProjTargets_TVD,V220))</f>
        <v/>
      </c>
      <c r="AS220" s="207" t="str">
        <f>IF(OR(E220="",E220&lt;$U$2,AO220=""),"",ProjMetersToSlide(D220,W220,X220,Q220,C220,ProjTargets_MD,ProjTargets_INC,ProjTargets_AZM,ProjTargets_TVD,V220))</f>
        <v/>
      </c>
      <c r="AT220" s="207" t="str">
        <f>IF(OR(E220="",E220&lt;$U$2,AO220=""),"",ProjRequiredTf(D220,W220,X220,ProjTargets_MD,ProjTargets_INC,ProjTargets_AZM,ProjTargets_TVD,5,V220))</f>
        <v/>
      </c>
    </row>
    <row r="221" spans="2:46" s="209" customFormat="1" ht="15" customHeight="1" x14ac:dyDescent="0.3">
      <c r="B221" s="208">
        <f t="shared" si="59"/>
        <v>17</v>
      </c>
      <c r="C221" s="335">
        <f t="shared" si="66"/>
        <v>28.869999999999891</v>
      </c>
      <c r="D221" s="27">
        <v>5510.84</v>
      </c>
      <c r="E221" s="336">
        <f t="shared" si="67"/>
        <v>5493.84</v>
      </c>
      <c r="F221" s="9">
        <v>90.44</v>
      </c>
      <c r="G221" s="9">
        <v>357.7</v>
      </c>
      <c r="H221" s="337">
        <f t="shared" si="60"/>
        <v>3068.5020096854191</v>
      </c>
      <c r="I221" s="337">
        <f t="shared" si="71"/>
        <v>2296.2520096854191</v>
      </c>
      <c r="J221" s="338">
        <f t="shared" si="68"/>
        <v>1.6397566324731647</v>
      </c>
      <c r="K221" s="339">
        <f t="shared" si="69"/>
        <v>0.50917907862833056</v>
      </c>
      <c r="L221" s="339">
        <f t="shared" si="70"/>
        <v>1.558711465188783</v>
      </c>
      <c r="M221" s="339" t="str">
        <f t="shared" si="61"/>
        <v/>
      </c>
      <c r="N221" s="340">
        <f t="shared" si="62"/>
        <v>71.909361138136163</v>
      </c>
      <c r="O221" s="341" t="str">
        <f t="shared" si="63"/>
        <v>R</v>
      </c>
      <c r="P221" s="342" t="str">
        <f t="shared" si="64"/>
        <v/>
      </c>
      <c r="Q221" s="343" t="str">
        <f t="shared" si="65"/>
        <v/>
      </c>
      <c r="R221" s="10" t="str">
        <f t="shared" si="75"/>
        <v/>
      </c>
      <c r="S221" s="337" t="str">
        <f t="shared" si="58"/>
        <v/>
      </c>
      <c r="T221" s="9"/>
      <c r="U221" s="8"/>
      <c r="V221" s="202">
        <f>IF(OR(E221="",E221&lt;$U$2),"",ProjTvdAtBit(E221,F221,G221,H221,D221,W221,X221))</f>
        <v>3068.3714603405469</v>
      </c>
      <c r="W221" s="344">
        <f>IF(OR(E221="",E221&lt;$U$2),"",ProjIncAtBit(F221,J221,C221,M221,AJ221,IF(AK221="",0,AK221)))</f>
        <v>90.44</v>
      </c>
      <c r="X221" s="455">
        <f>IF(OR(E221="",E221&lt;$U$2),"",ProjAzmAtBit(F221,G221,J221,C221,M221,AJ221,IF(AK221="",0,AK221)))</f>
        <v>357.7</v>
      </c>
      <c r="Y221" s="461"/>
      <c r="Z221" s="206"/>
      <c r="AA221" s="512">
        <f t="shared" si="73"/>
        <v>89.570277624940417</v>
      </c>
      <c r="AB221" s="520">
        <f t="shared" si="74"/>
        <v>0.57929031458070313</v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>
        <f>IF(E221="","",ProjCumN(AL220,E220,F220,G220,E221,F221,G221,FALSE))</f>
        <v>2517.770925699901</v>
      </c>
      <c r="AM221" s="331">
        <f>IF(E221="","",ProjCumE(AM220,E220,F220,G220,E221,F221,G221,FALSE))</f>
        <v>133.60104154112565</v>
      </c>
      <c r="AN221" s="330">
        <f t="shared" si="72"/>
        <v>357.7</v>
      </c>
      <c r="AO221" s="330" t="str">
        <f>IF(OR(E221="",E221&lt;$U$2),"",ProjActiveTargetMdEx(D221,W221,V221,ProjTargets_MD,ProjTargets_INC,ProjTargets_AZM,ProjTargets_TVD,F221,H221))</f>
        <v/>
      </c>
      <c r="AP221" s="207">
        <f>IF(OR(E221="",E221&lt;$U$2),"",ProjBitN(E221,F221,G221,AL221,D221,W221,X221))</f>
        <v>2534.7567295447143</v>
      </c>
      <c r="AQ221" s="207">
        <f>IF(OR(E221="",E221&lt;$U$2),"",ProjBitE(E221,F221,G221,AM221,D221,W221,X221))</f>
        <v>132.91882118517495</v>
      </c>
      <c r="AR221" s="207" t="str">
        <f>IF(OR(E221="",E221&lt;$U$2,AO221=""),"",ProjBurr(D221,W221,X221,Q221,C221,ProjTargets_MD,ProjTargets_INC,ProjTargets_AZM,ProjTargets_TVD,V221))</f>
        <v/>
      </c>
      <c r="AS221" s="207" t="str">
        <f>IF(OR(E221="",E221&lt;$U$2,AO221=""),"",ProjMetersToSlide(D221,W221,X221,Q221,C221,ProjTargets_MD,ProjTargets_INC,ProjTargets_AZM,ProjTargets_TVD,V221))</f>
        <v/>
      </c>
      <c r="AT221" s="207" t="str">
        <f>IF(OR(E221="",E221&lt;$U$2,AO221=""),"",ProjRequiredTf(D221,W221,X221,ProjTargets_MD,ProjTargets_INC,ProjTargets_AZM,ProjTargets_TVD,5,V221))</f>
        <v/>
      </c>
    </row>
    <row r="222" spans="2:46" s="209" customFormat="1" ht="15" customHeight="1" x14ac:dyDescent="0.3">
      <c r="B222" s="208">
        <f t="shared" si="59"/>
        <v>17</v>
      </c>
      <c r="C222" s="335">
        <f t="shared" si="66"/>
        <v>28.720000000000255</v>
      </c>
      <c r="D222" s="27">
        <v>5539.56</v>
      </c>
      <c r="E222" s="336">
        <f t="shared" si="67"/>
        <v>5522.56</v>
      </c>
      <c r="F222" s="9">
        <v>91.3</v>
      </c>
      <c r="G222" s="9">
        <v>357.3</v>
      </c>
      <c r="H222" s="337">
        <f t="shared" si="60"/>
        <v>3068.065931495039</v>
      </c>
      <c r="I222" s="337">
        <f t="shared" si="71"/>
        <v>2295.815931495039</v>
      </c>
      <c r="J222" s="338">
        <f t="shared" si="68"/>
        <v>0.9907222413581066</v>
      </c>
      <c r="K222" s="339">
        <f t="shared" si="69"/>
        <v>0.89832869080779088</v>
      </c>
      <c r="L222" s="339">
        <f t="shared" si="70"/>
        <v>-0.41782729805011182</v>
      </c>
      <c r="M222" s="339" t="str">
        <f t="shared" si="61"/>
        <v/>
      </c>
      <c r="N222" s="340">
        <f t="shared" si="62"/>
        <v>24.941173673828391</v>
      </c>
      <c r="O222" s="341" t="str">
        <f t="shared" si="63"/>
        <v>L</v>
      </c>
      <c r="P222" s="342" t="str">
        <f t="shared" si="64"/>
        <v/>
      </c>
      <c r="Q222" s="343" t="str">
        <f t="shared" si="65"/>
        <v/>
      </c>
      <c r="R222" s="10" t="str">
        <f t="shared" si="75"/>
        <v/>
      </c>
      <c r="S222" s="337" t="str">
        <f t="shared" si="58"/>
        <v/>
      </c>
      <c r="T222" s="9"/>
      <c r="U222" s="8"/>
      <c r="V222" s="202">
        <f>IF(OR(E222="",E222&lt;$U$2),"",ProjTvdAtBit(E222,F222,G222,H222,D222,W222,X222))</f>
        <v>3067.6802468243018</v>
      </c>
      <c r="W222" s="344">
        <f>IF(OR(E222="",E222&lt;$U$2),"",ProjIncAtBit(F222,J222,C222,M222,AJ222,IF(AK222="",0,AK222)))</f>
        <v>91.3</v>
      </c>
      <c r="X222" s="455">
        <f>IF(OR(E222="",E222&lt;$U$2),"",ProjAzmAtBit(F222,G222,J222,C222,M222,AJ222,IF(AK222="",0,AK222)))</f>
        <v>357.3</v>
      </c>
      <c r="Y222" s="461"/>
      <c r="Z222" s="206"/>
      <c r="AA222" s="512">
        <f t="shared" si="73"/>
        <v>89.570277624940417</v>
      </c>
      <c r="AB222" s="520">
        <f t="shared" si="74"/>
        <v>1.2307685049609063</v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>
        <f>IF(E222="","",ProjCumN(AL221,E221,F221,G221,E222,F222,G222,FALSE))</f>
        <v>2546.4599558226109</v>
      </c>
      <c r="AM222" s="331">
        <f>IF(E222="","",ProjCumE(AM221,E221,F221,G221,E222,F222,G222,FALSE))</f>
        <v>132.34846286983438</v>
      </c>
      <c r="AN222" s="330">
        <f t="shared" si="72"/>
        <v>357.3</v>
      </c>
      <c r="AO222" s="330" t="str">
        <f>IF(OR(E222="",E222&lt;$U$2),"",ProjActiveTargetMdEx(D222,W222,V222,ProjTargets_MD,ProjTargets_INC,ProjTargets_AZM,ProjTargets_TVD,F222,H222))</f>
        <v/>
      </c>
      <c r="AP222" s="207">
        <f>IF(OR(E222="",E222&lt;$U$2),"",ProjBitN(E222,F222,G222,AL222,D222,W222,X222))</f>
        <v>2563.4367129129596</v>
      </c>
      <c r="AQ222" s="207">
        <f>IF(OR(E222="",E222&lt;$U$2),"",ProjBitE(E222,F222,G222,AM222,D222,W222,X222))</f>
        <v>131.54785932871167</v>
      </c>
      <c r="AR222" s="207" t="str">
        <f>IF(OR(E222="",E222&lt;$U$2,AO222=""),"",ProjBurr(D222,W222,X222,Q222,C222,ProjTargets_MD,ProjTargets_INC,ProjTargets_AZM,ProjTargets_TVD,V222))</f>
        <v/>
      </c>
      <c r="AS222" s="207" t="str">
        <f>IF(OR(E222="",E222&lt;$U$2,AO222=""),"",ProjMetersToSlide(D222,W222,X222,Q222,C222,ProjTargets_MD,ProjTargets_INC,ProjTargets_AZM,ProjTargets_TVD,V222))</f>
        <v/>
      </c>
      <c r="AT222" s="207" t="str">
        <f>IF(OR(E222="",E222&lt;$U$2,AO222=""),"",ProjRequiredTf(D222,W222,X222,ProjTargets_MD,ProjTargets_INC,ProjTargets_AZM,ProjTargets_TVD,5,V222))</f>
        <v/>
      </c>
    </row>
    <row r="223" spans="2:46" s="209" customFormat="1" ht="15" customHeight="1" x14ac:dyDescent="0.3">
      <c r="B223" s="208">
        <f t="shared" si="59"/>
        <v>17</v>
      </c>
      <c r="C223" s="335">
        <f t="shared" si="66"/>
        <v>28.789999999999964</v>
      </c>
      <c r="D223" s="27">
        <v>5568.35</v>
      </c>
      <c r="E223" s="336">
        <f t="shared" si="67"/>
        <v>5551.35</v>
      </c>
      <c r="F223" s="9">
        <v>91.31</v>
      </c>
      <c r="G223" s="9">
        <v>357.3</v>
      </c>
      <c r="H223" s="337">
        <f t="shared" si="60"/>
        <v>3067.4102514091792</v>
      </c>
      <c r="I223" s="337">
        <f t="shared" si="71"/>
        <v>2295.1602514091792</v>
      </c>
      <c r="J223" s="338">
        <f t="shared" si="68"/>
        <v>1.0420284841016437E-2</v>
      </c>
      <c r="K223" s="339">
        <f t="shared" si="69"/>
        <v>1.0420284821123787E-2</v>
      </c>
      <c r="L223" s="339">
        <f t="shared" si="70"/>
        <v>0</v>
      </c>
      <c r="M223" s="339" t="str">
        <f t="shared" si="61"/>
        <v/>
      </c>
      <c r="N223" s="340">
        <f t="shared" si="62"/>
        <v>0</v>
      </c>
      <c r="O223" s="341" t="str">
        <f t="shared" si="63"/>
        <v>HS</v>
      </c>
      <c r="P223" s="342" t="str">
        <f t="shared" si="64"/>
        <v/>
      </c>
      <c r="Q223" s="343" t="str">
        <f t="shared" si="65"/>
        <v/>
      </c>
      <c r="R223" s="10" t="str">
        <f t="shared" si="75"/>
        <v/>
      </c>
      <c r="S223" s="337" t="str">
        <f t="shared" si="58"/>
        <v/>
      </c>
      <c r="T223" s="9"/>
      <c r="U223" s="8"/>
      <c r="V223" s="202">
        <f>IF(OR(E223="",E223&lt;$U$2),"",ProjTvdAtBit(E223,F223,G223,H223,D223,W223,X223))</f>
        <v>3067.0216004482963</v>
      </c>
      <c r="W223" s="344">
        <f>IF(OR(E223="",E223&lt;$U$2),"",ProjIncAtBit(F223,J223,C223,M223,AJ223,IF(AK223="",0,AK223)))</f>
        <v>91.31</v>
      </c>
      <c r="X223" s="455">
        <f>IF(OR(E223="",E223&lt;$U$2),"",ProjAzmAtBit(F223,G223,J223,C223,M223,AJ223,IF(AK223="",0,AK223)))</f>
        <v>357.3</v>
      </c>
      <c r="Y223" s="461"/>
      <c r="Z223" s="206"/>
      <c r="AA223" s="512">
        <f t="shared" si="73"/>
        <v>89.570277624940417</v>
      </c>
      <c r="AB223" s="520">
        <f t="shared" si="74"/>
        <v>2.1023735908206618</v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>
        <f>IF(E223="","",ProjCumN(AL222,E222,F222,G222,E223,F223,G223,FALSE))</f>
        <v>2575.2105361891222</v>
      </c>
      <c r="AM223" s="331">
        <f>IF(E223="","",ProjCumE(AM222,E222,F222,G222,E223,F223,G223,FALSE))</f>
        <v>130.99261991771672</v>
      </c>
      <c r="AN223" s="330">
        <f t="shared" si="72"/>
        <v>357.3</v>
      </c>
      <c r="AO223" s="330" t="str">
        <f>IF(OR(E223="",E223&lt;$U$2),"",ProjActiveTargetMdEx(D223,W223,V223,ProjTargets_MD,ProjTargets_INC,ProjTargets_AZM,ProjTargets_TVD,F223,H223))</f>
        <v/>
      </c>
      <c r="AP223" s="207">
        <f>IF(OR(E223="",E223&lt;$U$2),"",ProjBitN(E223,F223,G223,AL223,D223,W223,X223))</f>
        <v>2592.1872257809541</v>
      </c>
      <c r="AQ223" s="207">
        <f>IF(OR(E223="",E223&lt;$U$2),"",ProjBitE(E223,F223,G223,AM223,D223,W223,X223))</f>
        <v>130.19201955974324</v>
      </c>
      <c r="AR223" s="207" t="str">
        <f>IF(OR(E223="",E223&lt;$U$2,AO223=""),"",ProjBurr(D223,W223,X223,Q223,C223,ProjTargets_MD,ProjTargets_INC,ProjTargets_AZM,ProjTargets_TVD,V223))</f>
        <v/>
      </c>
      <c r="AS223" s="207" t="str">
        <f>IF(OR(E223="",E223&lt;$U$2,AO223=""),"",ProjMetersToSlide(D223,W223,X223,Q223,C223,ProjTargets_MD,ProjTargets_INC,ProjTargets_AZM,ProjTargets_TVD,V223))</f>
        <v/>
      </c>
      <c r="AT223" s="207" t="str">
        <f>IF(OR(E223="",E223&lt;$U$2,AO223=""),"",ProjRequiredTf(D223,W223,X223,ProjTargets_MD,ProjTargets_INC,ProjTargets_AZM,ProjTargets_TVD,5,V223))</f>
        <v/>
      </c>
    </row>
    <row r="224" spans="2:46" s="209" customFormat="1" ht="15" customHeight="1" x14ac:dyDescent="0.3">
      <c r="B224" s="208">
        <f t="shared" si="59"/>
        <v>17</v>
      </c>
      <c r="C224" s="335">
        <f t="shared" si="66"/>
        <v>28.659999999999854</v>
      </c>
      <c r="D224" s="27">
        <v>5597.01</v>
      </c>
      <c r="E224" s="336">
        <f t="shared" si="67"/>
        <v>5580.01</v>
      </c>
      <c r="F224" s="9">
        <v>91.53</v>
      </c>
      <c r="G224" s="9">
        <v>0.26</v>
      </c>
      <c r="H224" s="337">
        <f t="shared" si="60"/>
        <v>3066.7000239852791</v>
      </c>
      <c r="I224" s="337">
        <f t="shared" si="71"/>
        <v>2294.4500239852791</v>
      </c>
      <c r="J224" s="338">
        <f t="shared" si="68"/>
        <v>3.105990109466072</v>
      </c>
      <c r="K224" s="339">
        <f t="shared" si="69"/>
        <v>0.23028611304954641</v>
      </c>
      <c r="L224" s="339">
        <f t="shared" si="70"/>
        <v>3.0983949755757187</v>
      </c>
      <c r="M224" s="339" t="str">
        <f t="shared" si="61"/>
        <v/>
      </c>
      <c r="N224" s="340">
        <f t="shared" si="62"/>
        <v>85.748041541548332</v>
      </c>
      <c r="O224" s="341" t="str">
        <f t="shared" si="63"/>
        <v>R</v>
      </c>
      <c r="P224" s="342" t="str">
        <f t="shared" si="64"/>
        <v/>
      </c>
      <c r="Q224" s="343" t="str">
        <f t="shared" si="65"/>
        <v/>
      </c>
      <c r="R224" s="10" t="str">
        <f t="shared" si="75"/>
        <v/>
      </c>
      <c r="S224" s="337" t="str">
        <f t="shared" si="58"/>
        <v/>
      </c>
      <c r="T224" s="9"/>
      <c r="U224" s="8"/>
      <c r="V224" s="202">
        <f>IF(OR(E224="",E224&lt;$U$2),"",ProjTvdAtBit(E224,F224,G224,H224,D224,W224,X224))</f>
        <v>3066.2461177964792</v>
      </c>
      <c r="W224" s="344">
        <f>IF(OR(E224="",E224&lt;$U$2),"",ProjIncAtBit(F224,J224,C224,M224,AJ224,IF(AK224="",0,AK224)))</f>
        <v>91.53</v>
      </c>
      <c r="X224" s="455">
        <f>IF(OR(E224="",E224&lt;$U$2),"",ProjAzmAtBit(F224,G224,J224,C224,M224,AJ224,IF(AK224="",0,AK224)))</f>
        <v>0.26</v>
      </c>
      <c r="Y224" s="461"/>
      <c r="Z224" s="206"/>
      <c r="AA224" s="512">
        <f t="shared" si="73"/>
        <v>89.570277624940417</v>
      </c>
      <c r="AB224" s="520">
        <f t="shared" si="74"/>
        <v>3.0275510147207569</v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>
        <f>IF(E224="","",ProjCumN(AL223,E223,F223,G223,E224,F224,G224,FALSE))</f>
        <v>2603.8520322379795</v>
      </c>
      <c r="AM224" s="331">
        <f>IF(E224="","",ProjCumE(AM223,E223,F223,G223,E224,F224,G224,FALSE))</f>
        <v>130.38262863975808</v>
      </c>
      <c r="AN224" s="330">
        <f t="shared" si="72"/>
        <v>0.26</v>
      </c>
      <c r="AO224" s="330" t="str">
        <f>IF(OR(E224="",E224&lt;$U$2),"",ProjActiveTargetMdEx(D224,W224,V224,ProjTargets_MD,ProjTargets_INC,ProjTargets_AZM,ProjTargets_TVD,F224,H224))</f>
        <v/>
      </c>
      <c r="AP224" s="207">
        <f>IF(OR(E224="",E224&lt;$U$2),"",ProjBitN(E224,F224,G224,AL224,D224,W224,X224))</f>
        <v>2620.8457964568761</v>
      </c>
      <c r="AQ224" s="207">
        <f>IF(OR(E224="",E224&lt;$U$2),"",ProjBitE(E224,F224,G224,AM224,D224,W224,X224))</f>
        <v>130.45974442494619</v>
      </c>
      <c r="AR224" s="207" t="str">
        <f>IF(OR(E224="",E224&lt;$U$2,AO224=""),"",ProjBurr(D224,W224,X224,Q224,C224,ProjTargets_MD,ProjTargets_INC,ProjTargets_AZM,ProjTargets_TVD,V224))</f>
        <v/>
      </c>
      <c r="AS224" s="207" t="str">
        <f>IF(OR(E224="",E224&lt;$U$2,AO224=""),"",ProjMetersToSlide(D224,W224,X224,Q224,C224,ProjTargets_MD,ProjTargets_INC,ProjTargets_AZM,ProjTargets_TVD,V224))</f>
        <v/>
      </c>
      <c r="AT224" s="207" t="str">
        <f>IF(OR(E224="",E224&lt;$U$2,AO224=""),"",ProjRequiredTf(D224,W224,X224,ProjTargets_MD,ProjTargets_INC,ProjTargets_AZM,ProjTargets_TVD,5,V224))</f>
        <v/>
      </c>
    </row>
    <row r="225" spans="2:46" s="209" customFormat="1" ht="15" customHeight="1" x14ac:dyDescent="0.3">
      <c r="B225" s="208">
        <f t="shared" si="59"/>
        <v>17</v>
      </c>
      <c r="C225" s="335">
        <f t="shared" si="66"/>
        <v>28.729999999999563</v>
      </c>
      <c r="D225" s="27">
        <v>5625.74</v>
      </c>
      <c r="E225" s="336">
        <f t="shared" si="67"/>
        <v>5608.74</v>
      </c>
      <c r="F225" s="9">
        <v>89.76</v>
      </c>
      <c r="G225" s="9">
        <v>1.63</v>
      </c>
      <c r="H225" s="337">
        <f t="shared" si="60"/>
        <v>3066.3766064707211</v>
      </c>
      <c r="I225" s="337">
        <f t="shared" si="71"/>
        <v>2294.1266064707211</v>
      </c>
      <c r="J225" s="338">
        <f t="shared" si="68"/>
        <v>2.3371093925324145</v>
      </c>
      <c r="K225" s="339">
        <f t="shared" si="69"/>
        <v>-1.8482422554820985</v>
      </c>
      <c r="L225" s="339">
        <f t="shared" si="70"/>
        <v>1.4305603898364294</v>
      </c>
      <c r="M225" s="339" t="str">
        <f t="shared" si="61"/>
        <v/>
      </c>
      <c r="N225" s="340">
        <f t="shared" si="62"/>
        <v>142.26258467143012</v>
      </c>
      <c r="O225" s="341" t="str">
        <f t="shared" si="63"/>
        <v>R</v>
      </c>
      <c r="P225" s="342" t="str">
        <f t="shared" si="64"/>
        <v/>
      </c>
      <c r="Q225" s="343" t="str">
        <f t="shared" si="65"/>
        <v/>
      </c>
      <c r="R225" s="10" t="str">
        <f t="shared" si="75"/>
        <v/>
      </c>
      <c r="S225" s="337" t="str">
        <f t="shared" si="58"/>
        <v/>
      </c>
      <c r="T225" s="9"/>
      <c r="U225" s="8"/>
      <c r="V225" s="202">
        <f>IF(OR(E225="",E225&lt;$U$2),"",ProjTvdAtBit(E225,F225,G225,H225,D225,W225,X225))</f>
        <v>3066.4478156959631</v>
      </c>
      <c r="W225" s="344">
        <f>IF(OR(E225="",E225&lt;$U$2),"",ProjIncAtBit(F225,J225,C225,M225,AJ225,IF(AK225="",0,AK225)))</f>
        <v>89.76</v>
      </c>
      <c r="X225" s="455">
        <f>IF(OR(E225="",E225&lt;$U$2),"",ProjAzmAtBit(F225,G225,J225,C225,M225,AJ225,IF(AK225="",0,AK225)))</f>
        <v>1.63</v>
      </c>
      <c r="Y225" s="461"/>
      <c r="Z225" s="206"/>
      <c r="AA225" s="512">
        <f t="shared" si="73"/>
        <v>89.570277624940417</v>
      </c>
      <c r="AB225" s="520">
        <f t="shared" si="74"/>
        <v>3.5664435292787857</v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>
        <f>IF(E225="","",ProjCumN(AL224,E224,F224,G224,E225,F225,G225,FALSE))</f>
        <v>2632.5744768732675</v>
      </c>
      <c r="AM225" s="331">
        <f>IF(E225="","",ProjCumE(AM224,E224,F224,G224,E225,F225,G225,FALSE))</f>
        <v>130.85646099774067</v>
      </c>
      <c r="AN225" s="330">
        <f t="shared" si="72"/>
        <v>1.63</v>
      </c>
      <c r="AO225" s="330" t="str">
        <f>IF(OR(E225="",E225&lt;$U$2),"",ProjActiveTargetMdEx(D225,W225,V225,ProjTargets_MD,ProjTargets_INC,ProjTargets_AZM,ProjTargets_TVD,F225,H225))</f>
        <v/>
      </c>
      <c r="AP225" s="207">
        <f>IF(OR(E225="",E225&lt;$U$2),"",ProjBitN(E225,F225,G225,AL225,D225,W225,X225))</f>
        <v>2649.5674488839186</v>
      </c>
      <c r="AQ225" s="207">
        <f>IF(OR(E225="",E225&lt;$U$2),"",ProjBitE(E225,F225,G225,AM225,D225,W225,X225))</f>
        <v>131.34002225701252</v>
      </c>
      <c r="AR225" s="207" t="str">
        <f>IF(OR(E225="",E225&lt;$U$2,AO225=""),"",ProjBurr(D225,W225,X225,Q225,C225,ProjTargets_MD,ProjTargets_INC,ProjTargets_AZM,ProjTargets_TVD,V225))</f>
        <v/>
      </c>
      <c r="AS225" s="207" t="str">
        <f>IF(OR(E225="",E225&lt;$U$2,AO225=""),"",ProjMetersToSlide(D225,W225,X225,Q225,C225,ProjTargets_MD,ProjTargets_INC,ProjTargets_AZM,ProjTargets_TVD,V225))</f>
        <v/>
      </c>
      <c r="AT225" s="207" t="str">
        <f>IF(OR(E225="",E225&lt;$U$2,AO225=""),"",ProjRequiredTf(D225,W225,X225,ProjTargets_MD,ProjTargets_INC,ProjTargets_AZM,ProjTargets_TVD,5,V225))</f>
        <v/>
      </c>
    </row>
    <row r="226" spans="2:46" s="209" customFormat="1" ht="15" customHeight="1" x14ac:dyDescent="0.3">
      <c r="B226" s="208">
        <f t="shared" si="59"/>
        <v>17</v>
      </c>
      <c r="C226" s="335">
        <f t="shared" si="66"/>
        <v>28.730000000000473</v>
      </c>
      <c r="D226" s="27">
        <v>5654.47</v>
      </c>
      <c r="E226" s="336">
        <f t="shared" si="67"/>
        <v>5637.47</v>
      </c>
      <c r="F226" s="9">
        <v>86.92</v>
      </c>
      <c r="G226" s="9">
        <v>3.51</v>
      </c>
      <c r="H226" s="337">
        <f>IF(ISNUMBER(F226),COS(((F226+F225)/2)*(PI()/180))*(E226-E225)+H225,"")</f>
        <v>3067.2088689614761</v>
      </c>
      <c r="I226" s="337">
        <f t="shared" si="71"/>
        <v>2294.9588689614761</v>
      </c>
      <c r="J226" s="338">
        <f>IF(AND(ISNUMBER(E226),ISNUMBER(F226),ISNUMBER(G226)),ACOS(SIN(F225*PI()/180)*SIN(F226*PI()/180)*COS((G226*PI()/180)-(G225*PI()/180))+COS(F225*PI()/180)*COS(F226*PI()/180))*30/(E226-E225)*180/PI(),"")</f>
        <v>3.5558670593925306</v>
      </c>
      <c r="K226" s="339">
        <f>IF(F226=0," ",SUM(F226-F225)/SUM(E226-E225)*30)</f>
        <v>-2.9655412460841872</v>
      </c>
      <c r="L226" s="339">
        <f t="shared" si="70"/>
        <v>1.9631047685346001</v>
      </c>
      <c r="M226" s="339" t="str">
        <f t="shared" si="61"/>
        <v/>
      </c>
      <c r="N226" s="340">
        <f>IF(J226=0,"",IF(AND(ISNUMBER(F226),ISNUMBER(J226)),(IF(AND(F226&gt;F225,G226=G225),0,IF(AND(F226&lt;F225,G226=G225),180,IF(AND(G225=0,G226&gt;0),G226,ACOS((C226*K226/30)/(C226*J226/30))*180/PI())))),""))</f>
        <v>146.51033944931447</v>
      </c>
      <c r="O226" s="341" t="str">
        <f>IF(F226="","",IF(N226="","",IF(F226&lt;5,"Mag",IF(L226&lt;0,"L",IF(N226=0,"HS",IF(N226=360,"HS",IF(N226=180,"LS","R")))))))</f>
        <v>R</v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75"/>
        <v/>
      </c>
      <c r="S226" s="337" t="str">
        <f t="shared" si="58"/>
        <v/>
      </c>
      <c r="T226" s="9"/>
      <c r="U226" s="8"/>
      <c r="V226" s="202">
        <f>IF(OR(E226="",E226&lt;$U$2),"",ProjTvdAtBit(E226,F226,G226,H226,D226,W226,X226))</f>
        <v>3068.1222832904446</v>
      </c>
      <c r="W226" s="344">
        <f>IF(OR(E226="",E226&lt;$U$2),"",ProjIncAtBit(F226,J226,C226,M226,AJ226,IF(AK226="",0,AK226)))</f>
        <v>86.92</v>
      </c>
      <c r="X226" s="455">
        <f>IF(OR(E226="",E226&lt;$U$2),"",ProjAzmAtBit(F226,G226,J226,C226,M226,AJ226,IF(AK226="",0,AK226)))</f>
        <v>3.51</v>
      </c>
      <c r="Y226" s="461"/>
      <c r="Z226" s="206"/>
      <c r="AA226" s="512">
        <f t="shared" si="73"/>
        <v>89.570277624940417</v>
      </c>
      <c r="AB226" s="520">
        <f t="shared" si="74"/>
        <v>2.949656038523699</v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>
        <f>IF(E226="","",ProjCumN(AL225,E225,F225,G225,E226,F226,G226,FALSE))</f>
        <v>2661.2593242641619</v>
      </c>
      <c r="AM226" s="331">
        <f>IF(E226="","",ProjCumE(AM225,E225,F225,G225,E226,F226,G226,FALSE))</f>
        <v>132.14364353931467</v>
      </c>
      <c r="AN226" s="330">
        <f t="shared" si="72"/>
        <v>3.51</v>
      </c>
      <c r="AO226" s="330" t="str">
        <f>IF(OR(E226="",E226&lt;$U$2),"",ProjActiveTargetMdEx(D226,W226,V226,ProjTargets_MD,ProjTargets_INC,ProjTargets_AZM,ProjTargets_TVD,F226,H226))</f>
        <v/>
      </c>
      <c r="AP226" s="207">
        <f>IF(OR(E226="",E226&lt;$U$2),"",ProjBitN(E226,F226,G226,AL226,D226,W226,X226))</f>
        <v>2678.2029237809948</v>
      </c>
      <c r="AQ226" s="207">
        <f>IF(OR(E226="",E226&lt;$U$2),"",ProjBitE(E226,F226,G226,AM226,D226,W226,X226))</f>
        <v>133.1829267907973</v>
      </c>
      <c r="AR226" s="207" t="str">
        <f>IF(OR(E226="",E226&lt;$U$2,AO226=""),"",ProjBurr(D226,W226,X226,Q226,C226,ProjTargets_MD,ProjTargets_INC,ProjTargets_AZM,ProjTargets_TVD,V226))</f>
        <v/>
      </c>
      <c r="AS226" s="207" t="str">
        <f>IF(OR(E226="",E226&lt;$U$2,AO226=""),"",ProjMetersToSlide(D226,W226,X226,Q226,C226,ProjTargets_MD,ProjTargets_INC,ProjTargets_AZM,ProjTargets_TVD,V226))</f>
        <v/>
      </c>
      <c r="AT226" s="207" t="str">
        <f>IF(OR(E226="",E226&lt;$U$2,AO226=""),"",ProjRequiredTf(D226,W226,X226,ProjTargets_MD,ProjTargets_INC,ProjTargets_AZM,ProjTargets_TVD,5,V226))</f>
        <v/>
      </c>
    </row>
    <row r="227" spans="2:46" s="209" customFormat="1" ht="15" customHeight="1" x14ac:dyDescent="0.3">
      <c r="B227" s="208">
        <f t="shared" si="59"/>
        <v>17</v>
      </c>
      <c r="C227" s="335">
        <f t="shared" si="66"/>
        <v>28.739999999999782</v>
      </c>
      <c r="D227" s="27">
        <v>5683.21</v>
      </c>
      <c r="E227" s="336">
        <f t="shared" si="67"/>
        <v>5666.21</v>
      </c>
      <c r="F227" s="9">
        <v>86.13</v>
      </c>
      <c r="G227" s="9">
        <v>3.59</v>
      </c>
      <c r="H227" s="337">
        <f>IF(ISNUMBER(F227),COS(((F227+F226)/2)*(PI()/180))*(E227-E226)+H226,"")</f>
        <v>3068.9508870203936</v>
      </c>
      <c r="I227" s="337">
        <f t="shared" si="71"/>
        <v>2296.7008870203936</v>
      </c>
      <c r="J227" s="338">
        <f>IF(AND(ISNUMBER(E227),ISNUMBER(F227),ISNUMBER(G227)),ACOS(SIN(F226*PI()/180)*SIN(F227*PI()/180)*COS((G227*PI()/180)-(G226*PI()/180))+COS(F226*PI()/180)*COS(F227*PI()/180))*30/(E227-E226)*180/PI(),"")</f>
        <v>0.82883656653191928</v>
      </c>
      <c r="K227" s="339">
        <f>IF(F227=0," ",SUM(F227-F226)/SUM(E227-E226)*30)</f>
        <v>-0.82463465553237192</v>
      </c>
      <c r="L227" s="339">
        <f t="shared" si="70"/>
        <v>8.3507306889353525E-2</v>
      </c>
      <c r="M227" s="339" t="str">
        <f t="shared" si="61"/>
        <v/>
      </c>
      <c r="N227" s="340">
        <f>IF(J227=0,"",IF(AND(ISNUMBER(F227),ISNUMBER(J227)),(IF(AND(F227&gt;F226,G227=G226),0,IF(AND(F227&lt;F226,G227=G226),180,IF(AND(G226=0,G227&gt;0),G227,ACOS((C227*K227/30)/(C227*J227/30))*180/PI())))),""))</f>
        <v>174.22821359421522</v>
      </c>
      <c r="O227" s="341" t="str">
        <f>IF(F227="","",IF(N227="","",IF(F227&lt;5,"Mag",IF(L227&lt;0,"L",IF(N227=0,"HS",IF(N227=360,"HS",IF(N227=180,"LS","R")))))))</f>
        <v>R</v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75"/>
        <v/>
      </c>
      <c r="S227" s="337" t="str">
        <f t="shared" si="58"/>
        <v/>
      </c>
      <c r="T227" s="9"/>
      <c r="U227" s="8"/>
      <c r="V227" s="202">
        <f>IF(OR(E227="",E227&lt;$U$2),"",ProjTvdAtBit(E227,F227,G227,H227,D227,W227,X227))</f>
        <v>3070.0982662370748</v>
      </c>
      <c r="W227" s="344">
        <f>IF(OR(E227="",E227&lt;$U$2),"",ProjIncAtBit(F227,J227,C227,M227,AJ227,IF(AK227="",0,AK227)))</f>
        <v>86.13</v>
      </c>
      <c r="X227" s="455">
        <f>IF(OR(E227="",E227&lt;$U$2),"",ProjAzmAtBit(F227,G227,J227,C227,M227,AJ227,IF(AK227="",0,AK227)))</f>
        <v>3.59</v>
      </c>
      <c r="Y227" s="461"/>
      <c r="Z227" s="206"/>
      <c r="AA227" s="512">
        <f t="shared" si="73"/>
        <v>89.570277624940417</v>
      </c>
      <c r="AB227" s="520">
        <f t="shared" si="74"/>
        <v>1.4231879796066096</v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>
        <f>IF(E227="","",ProjCumN(AL226,E226,F226,G226,E227,F227,G227,FALSE))</f>
        <v>2689.8912060344974</v>
      </c>
      <c r="AM227" s="331">
        <f>IF(E227="","",ProjCumE(AM226,E226,F226,G226,E227,F227,G227,FALSE))</f>
        <v>133.91991689262002</v>
      </c>
      <c r="AN227" s="330">
        <f t="shared" si="72"/>
        <v>3.59</v>
      </c>
      <c r="AO227" s="330" t="str">
        <f>IF(OR(E227="",E227&lt;$U$2),"",ProjActiveTargetMdEx(D227,W227,V227,ProjTargets_MD,ProjTargets_INC,ProjTargets_AZM,ProjTargets_TVD,F227,H227))</f>
        <v/>
      </c>
      <c r="AP227" s="207">
        <f>IF(OR(E227="",E227&lt;$U$2),"",ProjBitN(E227,F227,G227,AL227,D227,W227,X227))</f>
        <v>2706.8191583621292</v>
      </c>
      <c r="AQ227" s="207">
        <f>IF(OR(E227="",E227&lt;$U$2),"",ProjBitE(E227,F227,G227,AM227,D227,W227,X227))</f>
        <v>134.98196723349523</v>
      </c>
      <c r="AR227" s="207" t="str">
        <f>IF(OR(E227="",E227&lt;$U$2,AO227=""),"",ProjBurr(D227,W227,X227,Q227,C227,ProjTargets_MD,ProjTargets_INC,ProjTargets_AZM,ProjTargets_TVD,V227))</f>
        <v/>
      </c>
      <c r="AS227" s="207" t="str">
        <f>IF(OR(E227="",E227&lt;$U$2,AO227=""),"",ProjMetersToSlide(D227,W227,X227,Q227,C227,ProjTargets_MD,ProjTargets_INC,ProjTargets_AZM,ProjTargets_TVD,V227))</f>
        <v/>
      </c>
      <c r="AT227" s="207" t="str">
        <f>IF(OR(E227="",E227&lt;$U$2,AO227=""),"",ProjRequiredTf(D227,W227,X227,ProjTargets_MD,ProjTargets_INC,ProjTargets_AZM,ProjTargets_TVD,5,V227))</f>
        <v/>
      </c>
    </row>
    <row r="228" spans="2:46" s="209" customFormat="1" ht="15" customHeight="1" x14ac:dyDescent="0.3">
      <c r="B228" s="208">
        <f t="shared" si="59"/>
        <v>17</v>
      </c>
      <c r="C228" s="335">
        <f t="shared" si="66"/>
        <v>28.769999999999527</v>
      </c>
      <c r="D228" s="27">
        <v>5711.98</v>
      </c>
      <c r="E228" s="336">
        <f t="shared" si="67"/>
        <v>5694.98</v>
      </c>
      <c r="F228" s="9">
        <v>86.84</v>
      </c>
      <c r="G228" s="9">
        <v>4.4400000000000004</v>
      </c>
      <c r="H228" s="337">
        <f>IF(ISNUMBER(F228),COS(((F228+F227)/2)*(PI()/180))*(E228-E227)+H227,"")</f>
        <v>3070.7147713622835</v>
      </c>
      <c r="I228" s="337">
        <f t="shared" si="71"/>
        <v>2298.4647713622835</v>
      </c>
      <c r="J228" s="338">
        <f>IF(AND(ISNUMBER(E228),ISNUMBER(F228),ISNUMBER(G228)),ACOS(SIN(F227*PI()/180)*SIN(F228*PI()/180)*COS((G228*PI()/180)-(G227*PI()/180))+COS(F227*PI()/180)*COS(F228*PI()/180))*30/(E228-E227)*180/PI(),"")</f>
        <v>1.1535857822222715</v>
      </c>
      <c r="K228" s="339">
        <f>IF(F228=0," ",SUM(F228-F227)/SUM(E228-E227)*30)</f>
        <v>0.74035453597499434</v>
      </c>
      <c r="L228" s="339">
        <f t="shared" si="70"/>
        <v>0.88633993743484307</v>
      </c>
      <c r="M228" s="339" t="str">
        <f t="shared" si="61"/>
        <v/>
      </c>
      <c r="N228" s="340">
        <f>IF(J228=0,"",IF(AND(ISNUMBER(F228),ISNUMBER(J228)),(IF(AND(F228&gt;F227,G228=G227),0,IF(AND(F228&lt;F227,G228=G227),180,IF(AND(G227=0,G228&gt;0),G228,ACOS((C228*K228/30)/(C228*J228/30))*180/PI())))),""))</f>
        <v>50.074917012988188</v>
      </c>
      <c r="O228" s="341" t="str">
        <f t="shared" si="63"/>
        <v>R</v>
      </c>
      <c r="P228" s="342" t="str">
        <f>IF(F228="","",IF(M228="","",SUM((F228-F227)/M228)))</f>
        <v/>
      </c>
      <c r="Q228" s="343" t="str">
        <f t="shared" si="65"/>
        <v/>
      </c>
      <c r="R228" s="10" t="str">
        <f t="shared" si="75"/>
        <v/>
      </c>
      <c r="S228" s="337" t="str">
        <f t="shared" si="58"/>
        <v/>
      </c>
      <c r="T228" s="9"/>
      <c r="U228" s="8"/>
      <c r="V228" s="202">
        <f>IF(OR(E228="",E228&lt;$U$2),"",ProjTvdAtBit(E228,F228,G228,H228,D228,W228,X228))</f>
        <v>3071.6518869833426</v>
      </c>
      <c r="W228" s="344">
        <f>IF(OR(E228="",E228&lt;$U$2),"",ProjIncAtBit(F228,J228,C228,M228,AJ228,IF(AK228="",0,AK228)))</f>
        <v>86.84</v>
      </c>
      <c r="X228" s="455">
        <f>IF(OR(E228="",E228&lt;$U$2),"",ProjAzmAtBit(F228,G228,J228,C228,M228,AJ228,IF(AK228="",0,AK228)))</f>
        <v>4.4400000000000004</v>
      </c>
      <c r="Y228" s="461"/>
      <c r="Z228" s="206"/>
      <c r="AA228" s="512">
        <f t="shared" si="73"/>
        <v>89.713519908759096</v>
      </c>
      <c r="AB228" s="520">
        <f t="shared" si="74"/>
        <v>-0.15487136228330201</v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>
        <f>IF(E228="","",ProjCumN(AL227,E227,F227,G227,E228,F228,G228,FALSE))</f>
        <v>2718.5361539432301</v>
      </c>
      <c r="AM228" s="331">
        <f>IF(E228="","",ProjCumE(AM227,E227,F227,G227,E228,F228,G228,FALSE))</f>
        <v>135.9305840828886</v>
      </c>
      <c r="AN228" s="330">
        <f t="shared" si="72"/>
        <v>4.4400000000000004</v>
      </c>
      <c r="AO228" s="330" t="str">
        <f>IF(OR(E228="",E228&lt;$U$2),"",ProjActiveTargetMdEx(D228,W228,V228,ProjTargets_MD,ProjTargets_INC,ProjTargets_AZM,ProjTargets_TVD,F228,H228))</f>
        <v/>
      </c>
      <c r="AP228" s="207">
        <f>IF(OR(E228="",E228&lt;$U$2),"",ProjBitN(E228,F228,G228,AL228,D228,W228,X228))</f>
        <v>2735.4593650115671</v>
      </c>
      <c r="AQ228" s="207">
        <f>IF(OR(E228="",E228&lt;$U$2),"",ProjBitE(E228,F228,G228,AM228,D228,W228,X228))</f>
        <v>137.24463942771951</v>
      </c>
      <c r="AR228" s="207" t="str">
        <f>IF(OR(E228="",E228&lt;$U$2,AO228=""),"",ProjBurr(D228,W228,X228,Q228,C228,ProjTargets_MD,ProjTargets_INC,ProjTargets_AZM,ProjTargets_TVD,V228))</f>
        <v/>
      </c>
      <c r="AS228" s="207" t="str">
        <f>IF(OR(E228="",E228&lt;$U$2,AO228=""),"",ProjMetersToSlide(D228,W228,X228,Q228,C228,ProjTargets_MD,ProjTargets_INC,ProjTargets_AZM,ProjTargets_TVD,V228))</f>
        <v/>
      </c>
      <c r="AT228" s="207" t="str">
        <f>IF(OR(E228="",E228&lt;$U$2,AO228=""),"",ProjRequiredTf(D228,W228,X228,ProjTargets_MD,ProjTargets_INC,ProjTargets_AZM,ProjTargets_TVD,5,V228))</f>
        <v/>
      </c>
    </row>
    <row r="229" spans="2:46" s="209" customFormat="1" ht="15" customHeight="1" x14ac:dyDescent="0.3">
      <c r="B229" s="208">
        <f t="shared" si="59"/>
        <v>17</v>
      </c>
      <c r="C229" s="335">
        <f t="shared" si="66"/>
        <v>28.840000000000146</v>
      </c>
      <c r="D229" s="27">
        <v>5740.82</v>
      </c>
      <c r="E229" s="336">
        <f t="shared" si="67"/>
        <v>5723.82</v>
      </c>
      <c r="F229" s="9">
        <v>88.56</v>
      </c>
      <c r="G229" s="9">
        <v>4.33</v>
      </c>
      <c r="H229" s="337">
        <f t="shared" si="60"/>
        <v>3071.8721722589225</v>
      </c>
      <c r="I229" s="337">
        <f t="shared" si="71"/>
        <v>2299.6221722589225</v>
      </c>
      <c r="J229" s="338">
        <f t="shared" si="68"/>
        <v>1.7928307225226701</v>
      </c>
      <c r="K229" s="339">
        <f t="shared" si="69"/>
        <v>1.7891816920943033</v>
      </c>
      <c r="L229" s="339">
        <f t="shared" si="70"/>
        <v>-0.11442441054091515</v>
      </c>
      <c r="M229" s="339" t="str">
        <f t="shared" si="61"/>
        <v/>
      </c>
      <c r="N229" s="340">
        <f t="shared" si="62"/>
        <v>3.6562039953055692</v>
      </c>
      <c r="O229" s="341" t="str">
        <f t="shared" si="63"/>
        <v>L</v>
      </c>
      <c r="P229" s="342" t="str">
        <f t="shared" si="64"/>
        <v/>
      </c>
      <c r="Q229" s="343" t="str">
        <f t="shared" si="65"/>
        <v/>
      </c>
      <c r="R229" s="10" t="str">
        <f t="shared" si="75"/>
        <v/>
      </c>
      <c r="S229" s="337" t="str">
        <f t="shared" si="58"/>
        <v/>
      </c>
      <c r="T229" s="9"/>
      <c r="U229" s="8"/>
      <c r="V229" s="202">
        <f>IF(OR(E229="",E229&lt;$U$2),"",ProjTvdAtBit(E229,F229,G229,H229,D229,W229,X229))</f>
        <v>3072.2993838814591</v>
      </c>
      <c r="W229" s="344">
        <f>IF(OR(E229="",E229&lt;$U$2),"",ProjIncAtBit(F229,J229,C229,M229,AJ229,IF(AK229="",0,AK229)))</f>
        <v>88.56</v>
      </c>
      <c r="X229" s="455">
        <f>IF(OR(E229="",E229&lt;$U$2),"",ProjAzmAtBit(F229,G229,J229,C229,M229,AJ229,IF(AK229="",0,AK229)))</f>
        <v>4.33</v>
      </c>
      <c r="Y229" s="461"/>
      <c r="Z229" s="206"/>
      <c r="AA229" s="512">
        <f t="shared" si="73"/>
        <v>89.713519908759096</v>
      </c>
      <c r="AB229" s="520">
        <f t="shared" si="74"/>
        <v>-1.1680722589226207</v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>
        <f>IF(E229="","",ProjCumN(AL228,E228,F228,G228,E229,F229,G229,FALSE))</f>
        <v>2747.2674859302042</v>
      </c>
      <c r="AM229" s="331">
        <f>IF(E229="","",ProjCumE(AM228,E228,F228,G228,E229,F229,G229,FALSE))</f>
        <v>138.13375664093979</v>
      </c>
      <c r="AN229" s="330">
        <f t="shared" si="72"/>
        <v>4.33</v>
      </c>
      <c r="AO229" s="330" t="str">
        <f>IF(OR(E229="",E229&lt;$U$2),"",ProjActiveTargetMdEx(D229,W229,V229,ProjTargets_MD,ProjTargets_INC,ProjTargets_AZM,ProjTargets_TVD,F229,H229))</f>
        <v/>
      </c>
      <c r="AP229" s="207">
        <f>IF(OR(E229="",E229&lt;$U$2),"",ProjBitN(E229,F229,G229,AL229,D229,W229,X229))</f>
        <v>2764.2136100190423</v>
      </c>
      <c r="AQ229" s="207">
        <f>IF(OR(E229="",E229&lt;$U$2),"",ProjBitE(E229,F229,G229,AM229,D229,W229,X229))</f>
        <v>139.41686559783903</v>
      </c>
      <c r="AR229" s="207" t="str">
        <f>IF(OR(E229="",E229&lt;$U$2,AO229=""),"",ProjBurr(D229,W229,X229,Q229,C229,ProjTargets_MD,ProjTargets_INC,ProjTargets_AZM,ProjTargets_TVD,V229))</f>
        <v/>
      </c>
      <c r="AS229" s="207" t="str">
        <f>IF(OR(E229="",E229&lt;$U$2,AO229=""),"",ProjMetersToSlide(D229,W229,X229,Q229,C229,ProjTargets_MD,ProjTargets_INC,ProjTargets_AZM,ProjTargets_TVD,V229))</f>
        <v/>
      </c>
      <c r="AT229" s="207" t="str">
        <f>IF(OR(E229="",E229&lt;$U$2,AO229=""),"",ProjRequiredTf(D229,W229,X229,ProjTargets_MD,ProjTargets_INC,ProjTargets_AZM,ProjTargets_TVD,5,V229))</f>
        <v/>
      </c>
    </row>
    <row r="230" spans="2:46" s="209" customFormat="1" ht="15" customHeight="1" x14ac:dyDescent="0.3">
      <c r="B230" s="208">
        <f t="shared" si="59"/>
        <v>17</v>
      </c>
      <c r="C230" s="335">
        <f t="shared" si="66"/>
        <v>28.739999999999782</v>
      </c>
      <c r="D230" s="27">
        <v>5769.5599999999995</v>
      </c>
      <c r="E230" s="336">
        <f t="shared" si="67"/>
        <v>5752.56</v>
      </c>
      <c r="F230" s="9">
        <v>89.19</v>
      </c>
      <c r="G230" s="9">
        <v>4.3099999999999996</v>
      </c>
      <c r="H230" s="337">
        <f t="shared" si="60"/>
        <v>3072.4364445802412</v>
      </c>
      <c r="I230" s="337">
        <f t="shared" si="71"/>
        <v>2300.1864445802412</v>
      </c>
      <c r="J230" s="338">
        <f t="shared" si="68"/>
        <v>0.65795120549128261</v>
      </c>
      <c r="K230" s="339">
        <f t="shared" si="69"/>
        <v>0.65762004175363287</v>
      </c>
      <c r="L230" s="339">
        <f t="shared" si="70"/>
        <v>-2.0876826722338183E-2</v>
      </c>
      <c r="M230" s="339" t="str">
        <f t="shared" si="61"/>
        <v/>
      </c>
      <c r="N230" s="340">
        <f t="shared" si="62"/>
        <v>1.8179435442144676</v>
      </c>
      <c r="O230" s="341" t="str">
        <f t="shared" si="63"/>
        <v>L</v>
      </c>
      <c r="P230" s="342" t="str">
        <f t="shared" si="64"/>
        <v/>
      </c>
      <c r="Q230" s="343" t="str">
        <f t="shared" si="65"/>
        <v/>
      </c>
      <c r="R230" s="10" t="str">
        <f t="shared" si="75"/>
        <v/>
      </c>
      <c r="S230" s="337" t="str">
        <f t="shared" si="58"/>
        <v/>
      </c>
      <c r="T230" s="9"/>
      <c r="U230" s="8"/>
      <c r="V230" s="202">
        <f>IF(OR(E230="",E230&lt;$U$2),"",ProjTvdAtBit(E230,F230,G230,H230,D230,W230,X230))</f>
        <v>3072.6767684128877</v>
      </c>
      <c r="W230" s="344">
        <f>IF(OR(E230="",E230&lt;$U$2),"",ProjIncAtBit(F230,J230,C230,M230,AJ230,IF(AK230="",0,AK230)))</f>
        <v>89.19</v>
      </c>
      <c r="X230" s="455">
        <f>IF(OR(E230="",E230&lt;$U$2),"",ProjAzmAtBit(F230,G230,J230,C230,M230,AJ230,IF(AK230="",0,AK230)))</f>
        <v>4.3099999999999996</v>
      </c>
      <c r="Y230" s="461"/>
      <c r="Z230" s="206"/>
      <c r="AA230" s="512">
        <f t="shared" si="73"/>
        <v>89.713519908759096</v>
      </c>
      <c r="AB230" s="520">
        <f t="shared" si="74"/>
        <v>-1.5886445802411799</v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>
        <f>IF(E230="","",ProjCumN(AL229,E229,F229,G229,E230,F230,G230,FALSE))</f>
        <v>2775.9201641082441</v>
      </c>
      <c r="AM230" s="331">
        <f>IF(E230="","",ProjCumE(AM229,E229,F229,G229,E230,F230,G230,FALSE))</f>
        <v>140.29822027352654</v>
      </c>
      <c r="AN230" s="330">
        <f t="shared" si="72"/>
        <v>4.3099999999999996</v>
      </c>
      <c r="AO230" s="330" t="str">
        <f>IF(OR(E230="",E230&lt;$U$2),"",ProjActiveTargetMdEx(D230,W230,V230,ProjTargets_MD,ProjTargets_INC,ProjTargets_AZM,ProjTargets_TVD,F230,H230))</f>
        <v/>
      </c>
      <c r="AP230" s="207">
        <f>IF(OR(E230="",E230&lt;$U$2),"",ProjBitN(E230,F230,G230,AL230,D230,W230,X230))</f>
        <v>2792.870394680338</v>
      </c>
      <c r="AQ230" s="207">
        <f>IF(OR(E230="",E230&lt;$U$2),"",ProjBitE(E230,F230,G230,AM230,D230,W230,X230))</f>
        <v>141.57568965017663</v>
      </c>
      <c r="AR230" s="207" t="str">
        <f>IF(OR(E230="",E230&lt;$U$2,AO230=""),"",ProjBurr(D230,W230,X230,Q230,C230,ProjTargets_MD,ProjTargets_INC,ProjTargets_AZM,ProjTargets_TVD,V230))</f>
        <v/>
      </c>
      <c r="AS230" s="207" t="str">
        <f>IF(OR(E230="",E230&lt;$U$2,AO230=""),"",ProjMetersToSlide(D230,W230,X230,Q230,C230,ProjTargets_MD,ProjTargets_INC,ProjTargets_AZM,ProjTargets_TVD,V230))</f>
        <v/>
      </c>
      <c r="AT230" s="207" t="str">
        <f>IF(OR(E230="",E230&lt;$U$2,AO230=""),"",ProjRequiredTf(D230,W230,X230,ProjTargets_MD,ProjTargets_INC,ProjTargets_AZM,ProjTargets_TVD,5,V230))</f>
        <v/>
      </c>
    </row>
    <row r="231" spans="2:46" s="209" customFormat="1" ht="15" customHeight="1" x14ac:dyDescent="0.3">
      <c r="B231" s="208">
        <f t="shared" si="59"/>
        <v>17</v>
      </c>
      <c r="C231" s="335">
        <f t="shared" si="66"/>
        <v>28.859999999999673</v>
      </c>
      <c r="D231" s="27">
        <v>5798.4199999999992</v>
      </c>
      <c r="E231" s="336">
        <f t="shared" si="67"/>
        <v>5781.42</v>
      </c>
      <c r="F231" s="9">
        <v>89.25</v>
      </c>
      <c r="G231" s="9">
        <v>3.78</v>
      </c>
      <c r="H231" s="337">
        <f t="shared" si="60"/>
        <v>3072.8293200220191</v>
      </c>
      <c r="I231" s="337">
        <f t="shared" si="71"/>
        <v>2300.5793200220191</v>
      </c>
      <c r="J231" s="338">
        <f t="shared" si="68"/>
        <v>0.55440393965996981</v>
      </c>
      <c r="K231" s="339">
        <f t="shared" si="69"/>
        <v>6.2370062370065441E-2</v>
      </c>
      <c r="L231" s="339">
        <f t="shared" si="70"/>
        <v>-0.55093555093555691</v>
      </c>
      <c r="M231" s="339" t="str">
        <f t="shared" si="61"/>
        <v/>
      </c>
      <c r="N231" s="340">
        <f t="shared" si="62"/>
        <v>83.540589832804372</v>
      </c>
      <c r="O231" s="341" t="str">
        <f t="shared" si="63"/>
        <v>L</v>
      </c>
      <c r="P231" s="342" t="str">
        <f t="shared" si="64"/>
        <v/>
      </c>
      <c r="Q231" s="343" t="str">
        <f t="shared" si="65"/>
        <v/>
      </c>
      <c r="R231" s="10" t="str">
        <f t="shared" si="75"/>
        <v/>
      </c>
      <c r="S231" s="337" t="str">
        <f t="shared" si="58"/>
        <v/>
      </c>
      <c r="T231" s="9"/>
      <c r="U231" s="8"/>
      <c r="V231" s="202">
        <f>IF(OR(E231="",E231&lt;$U$2),"",ProjTvdAtBit(E231,F231,G231,H231,D231,W231,X231))</f>
        <v>3073.0518431467322</v>
      </c>
      <c r="W231" s="344">
        <f>IF(OR(E231="",E231&lt;$U$2),"",ProjIncAtBit(F231,J231,C231,M231,AJ231,IF(AK231="",0,AK231)))</f>
        <v>89.25</v>
      </c>
      <c r="X231" s="455">
        <f>IF(OR(E231="",E231&lt;$U$2),"",ProjAzmAtBit(F231,G231,J231,C231,M231,AJ231,IF(AK231="",0,AK231)))</f>
        <v>3.78</v>
      </c>
      <c r="Y231" s="461"/>
      <c r="Z231" s="206"/>
      <c r="AA231" s="512">
        <f t="shared" si="73"/>
        <v>89.713519908759096</v>
      </c>
      <c r="AB231" s="520">
        <f t="shared" si="74"/>
        <v>-1.8372200220192099</v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>
        <f>IF(E231="","",ProjCumN(AL230,E230,F230,G230,E231,F231,G231,FALSE))</f>
        <v>2804.7055010654553</v>
      </c>
      <c r="AM231" s="331">
        <f>IF(E231="","",ProjCumE(AM230,E230,F230,G230,E231,F231,G231,FALSE))</f>
        <v>142.33380591451436</v>
      </c>
      <c r="AN231" s="330">
        <f t="shared" si="72"/>
        <v>3.78</v>
      </c>
      <c r="AO231" s="330" t="str">
        <f>IF(OR(E231="",E231&lt;$U$2),"",ProjActiveTargetMdEx(D231,W231,V231,ProjTargets_MD,ProjTargets_INC,ProjTargets_AZM,ProjTargets_TVD,F231,H231))</f>
        <v/>
      </c>
      <c r="AP231" s="207">
        <f>IF(OR(E231="",E231&lt;$U$2),"",ProjBitN(E231,F231,G231,AL231,D231,W231,X231))</f>
        <v>2821.6670650073947</v>
      </c>
      <c r="AQ231" s="207">
        <f>IF(OR(E231="",E231&lt;$U$2),"",ProjBitE(E231,F231,G231,AM231,D231,W231,X231))</f>
        <v>143.45444506358723</v>
      </c>
      <c r="AR231" s="207" t="str">
        <f>IF(OR(E231="",E231&lt;$U$2,AO231=""),"",ProjBurr(D231,W231,X231,Q231,C231,ProjTargets_MD,ProjTargets_INC,ProjTargets_AZM,ProjTargets_TVD,V231))</f>
        <v/>
      </c>
      <c r="AS231" s="207" t="str">
        <f>IF(OR(E231="",E231&lt;$U$2,AO231=""),"",ProjMetersToSlide(D231,W231,X231,Q231,C231,ProjTargets_MD,ProjTargets_INC,ProjTargets_AZM,ProjTargets_TVD,V231))</f>
        <v/>
      </c>
      <c r="AT231" s="207" t="str">
        <f>IF(OR(E231="",E231&lt;$U$2,AO231=""),"",ProjRequiredTf(D231,W231,X231,ProjTargets_MD,ProjTargets_INC,ProjTargets_AZM,ProjTargets_TVD,5,V231))</f>
        <v/>
      </c>
    </row>
    <row r="232" spans="2:46" s="209" customFormat="1" ht="15" customHeight="1" x14ac:dyDescent="0.3">
      <c r="B232" s="208">
        <f t="shared" si="59"/>
        <v>17</v>
      </c>
      <c r="C232" s="335">
        <f t="shared" si="66"/>
        <v>28.800000000000182</v>
      </c>
      <c r="D232" s="27">
        <v>5827.2199999999993</v>
      </c>
      <c r="E232" s="336">
        <f t="shared" si="67"/>
        <v>5810.22</v>
      </c>
      <c r="F232" s="9">
        <v>89.41</v>
      </c>
      <c r="G232" s="9">
        <v>2.96</v>
      </c>
      <c r="H232" s="337">
        <f t="shared" si="60"/>
        <v>3073.1660910791943</v>
      </c>
      <c r="I232" s="337">
        <f t="shared" si="71"/>
        <v>2300.9160910791943</v>
      </c>
      <c r="J232" s="338">
        <f t="shared" si="68"/>
        <v>0.87021734824791663</v>
      </c>
      <c r="K232" s="339">
        <f t="shared" si="69"/>
        <v>0.16666666666666208</v>
      </c>
      <c r="L232" s="339">
        <f t="shared" si="70"/>
        <v>-0.85416666666666119</v>
      </c>
      <c r="M232" s="339" t="str">
        <f t="shared" si="61"/>
        <v/>
      </c>
      <c r="N232" s="340">
        <f t="shared" si="62"/>
        <v>78.95831993109114</v>
      </c>
      <c r="O232" s="341" t="str">
        <f t="shared" si="63"/>
        <v>L</v>
      </c>
      <c r="P232" s="342" t="str">
        <f t="shared" si="64"/>
        <v/>
      </c>
      <c r="Q232" s="343" t="str">
        <f t="shared" si="65"/>
        <v/>
      </c>
      <c r="R232" s="10" t="str">
        <f t="shared" si="75"/>
        <v/>
      </c>
      <c r="S232" s="337" t="str">
        <f t="shared" si="58"/>
        <v/>
      </c>
      <c r="T232" s="9"/>
      <c r="U232" s="8"/>
      <c r="V232" s="202">
        <f>IF(OR(E232="",E232&lt;$U$2),"",ProjTvdAtBit(E232,F232,G232,H232,D232,W232,X232))</f>
        <v>3073.3411445094316</v>
      </c>
      <c r="W232" s="344">
        <f>IF(OR(E232="",E232&lt;$U$2),"",ProjIncAtBit(F232,J232,C232,M232,AJ232,IF(AK232="",0,AK232)))</f>
        <v>89.41</v>
      </c>
      <c r="X232" s="455">
        <f>IF(OR(E232="",E232&lt;$U$2),"",ProjAzmAtBit(F232,G232,J232,C232,M232,AJ232,IF(AK232="",0,AK232)))</f>
        <v>2.96</v>
      </c>
      <c r="Y232" s="461"/>
      <c r="Z232" s="206"/>
      <c r="AA232" s="512">
        <f t="shared" si="73"/>
        <v>89.713519908759096</v>
      </c>
      <c r="AB232" s="520">
        <f t="shared" si="74"/>
        <v>-2.0299910791941329</v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>
        <f>IF(E232="","",ProjCumN(AL231,E231,F231,G231,E232,F232,G232,FALSE))</f>
        <v>2833.4534782621167</v>
      </c>
      <c r="AM232" s="331">
        <f>IF(E232="","",ProjCumE(AM231,E231,F231,G231,E232,F232,G232,FALSE))</f>
        <v>144.02664202826554</v>
      </c>
      <c r="AN232" s="330">
        <f t="shared" si="72"/>
        <v>2.96</v>
      </c>
      <c r="AO232" s="330" t="str">
        <f>IF(OR(E232="",E232&lt;$U$2),"",ProjActiveTargetMdEx(D232,W232,V232,ProjTargets_MD,ProjTargets_INC,ProjTargets_AZM,ProjTargets_TVD,F232,H232))</f>
        <v/>
      </c>
      <c r="AP232" s="207">
        <f>IF(OR(E232="",E232&lt;$U$2),"",ProjBitN(E232,F232,G232,AL232,D232,W232,X232))</f>
        <v>2850.429897244619</v>
      </c>
      <c r="AQ232" s="207">
        <f>IF(OR(E232="",E232&lt;$U$2),"",ProjBitE(E232,F232,G232,AM232,D232,W232,X232))</f>
        <v>144.90445455213467</v>
      </c>
      <c r="AR232" s="207" t="str">
        <f>IF(OR(E232="",E232&lt;$U$2,AO232=""),"",ProjBurr(D232,W232,X232,Q232,C232,ProjTargets_MD,ProjTargets_INC,ProjTargets_AZM,ProjTargets_TVD,V232))</f>
        <v/>
      </c>
      <c r="AS232" s="207" t="str">
        <f>IF(OR(E232="",E232&lt;$U$2,AO232=""),"",ProjMetersToSlide(D232,W232,X232,Q232,C232,ProjTargets_MD,ProjTargets_INC,ProjTargets_AZM,ProjTargets_TVD,V232))</f>
        <v/>
      </c>
      <c r="AT232" s="207" t="str">
        <f>IF(OR(E232="",E232&lt;$U$2,AO232=""),"",ProjRequiredTf(D232,W232,X232,ProjTargets_MD,ProjTargets_INC,ProjTargets_AZM,ProjTargets_TVD,5,V232))</f>
        <v/>
      </c>
    </row>
    <row r="233" spans="2:46" s="209" customFormat="1" ht="15" customHeight="1" x14ac:dyDescent="0.3">
      <c r="B233" s="208">
        <f t="shared" si="59"/>
        <v>17</v>
      </c>
      <c r="C233" s="335">
        <f t="shared" si="66"/>
        <v>28.780000000000655</v>
      </c>
      <c r="D233" s="27">
        <v>5856</v>
      </c>
      <c r="E233" s="336">
        <f t="shared" si="67"/>
        <v>5839</v>
      </c>
      <c r="F233" s="9">
        <v>90.56</v>
      </c>
      <c r="G233" s="9">
        <v>1.94</v>
      </c>
      <c r="H233" s="337">
        <f t="shared" si="60"/>
        <v>3073.173625665489</v>
      </c>
      <c r="I233" s="337">
        <f t="shared" si="71"/>
        <v>2300.923625665489</v>
      </c>
      <c r="J233" s="338">
        <f t="shared" si="68"/>
        <v>1.6023224583187778</v>
      </c>
      <c r="K233" s="339">
        <f t="shared" si="69"/>
        <v>1.1987491313412257</v>
      </c>
      <c r="L233" s="339">
        <f t="shared" si="70"/>
        <v>-1.0632383599722124</v>
      </c>
      <c r="M233" s="339" t="str">
        <f t="shared" si="61"/>
        <v/>
      </c>
      <c r="N233" s="340">
        <f t="shared" si="62"/>
        <v>41.571153017788184</v>
      </c>
      <c r="O233" s="341" t="str">
        <f t="shared" si="63"/>
        <v>L</v>
      </c>
      <c r="P233" s="342" t="str">
        <f t="shared" si="64"/>
        <v/>
      </c>
      <c r="Q233" s="343" t="str">
        <f t="shared" si="65"/>
        <v/>
      </c>
      <c r="R233" s="10" t="str">
        <f t="shared" si="75"/>
        <v/>
      </c>
      <c r="S233" s="337" t="str">
        <f t="shared" si="58"/>
        <v/>
      </c>
      <c r="T233" s="9"/>
      <c r="U233" s="8"/>
      <c r="V233" s="202">
        <f>IF(OR(E233="",E233&lt;$U$2),"",ProjTvdAtBit(E233,F233,G233,H233,D233,W233,X233))</f>
        <v>3073.0074729661019</v>
      </c>
      <c r="W233" s="344">
        <f>IF(OR(E233="",E233&lt;$U$2),"",ProjIncAtBit(F233,J233,C233,M233,AJ233,IF(AK233="",0,AK233)))</f>
        <v>90.56</v>
      </c>
      <c r="X233" s="455">
        <f>IF(OR(E233="",E233&lt;$U$2),"",ProjAzmAtBit(F233,G233,J233,C233,M233,AJ233,IF(AK233="",0,AK233)))</f>
        <v>1.94</v>
      </c>
      <c r="Y233" s="461"/>
      <c r="Z233" s="206"/>
      <c r="AA233" s="512">
        <f t="shared" si="73"/>
        <v>89.713519908759096</v>
      </c>
      <c r="AB233" s="520">
        <f t="shared" si="74"/>
        <v>-1.8936256654887984</v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>
        <f>IF(E233="","",ProjCumN(AL232,E232,F232,G232,E233,F233,G233,FALSE))</f>
        <v>2862.2063073604813</v>
      </c>
      <c r="AM233" s="331">
        <f>IF(E233="","",ProjCumE(AM232,E232,F232,G232,E233,F233,G233,FALSE))</f>
        <v>145.2568785273512</v>
      </c>
      <c r="AN233" s="330">
        <f t="shared" si="72"/>
        <v>1.94</v>
      </c>
      <c r="AO233" s="330" t="str">
        <f>IF(OR(E233="",E233&lt;$U$2),"",ProjActiveTargetMdEx(D233,W233,V233,ProjTargets_MD,ProjTargets_INC,ProjTargets_AZM,ProjTargets_TVD,F233,H233))</f>
        <v/>
      </c>
      <c r="AP233" s="207">
        <f>IF(OR(E233="",E233&lt;$U$2),"",ProjBitN(E233,F233,G233,AL233,D233,W233,X233))</f>
        <v>2879.1957518811028</v>
      </c>
      <c r="AQ233" s="207">
        <f>IF(OR(E233="",E233&lt;$U$2),"",ProjBitE(E233,F233,G233,AM233,D233,W233,X233))</f>
        <v>145.83235064763142</v>
      </c>
      <c r="AR233" s="207" t="str">
        <f>IF(OR(E233="",E233&lt;$U$2,AO233=""),"",ProjBurr(D233,W233,X233,Q233,C233,ProjTargets_MD,ProjTargets_INC,ProjTargets_AZM,ProjTargets_TVD,V233))</f>
        <v/>
      </c>
      <c r="AS233" s="207" t="str">
        <f>IF(OR(E233="",E233&lt;$U$2,AO233=""),"",ProjMetersToSlide(D233,W233,X233,Q233,C233,ProjTargets_MD,ProjTargets_INC,ProjTargets_AZM,ProjTargets_TVD,V233))</f>
        <v/>
      </c>
      <c r="AT233" s="207" t="str">
        <f>IF(OR(E233="",E233&lt;$U$2,AO233=""),"",ProjRequiredTf(D233,W233,X233,ProjTargets_MD,ProjTargets_INC,ProjTargets_AZM,ProjTargets_TVD,5,V233))</f>
        <v/>
      </c>
    </row>
    <row r="234" spans="2:46" s="209" customFormat="1" ht="15" customHeight="1" x14ac:dyDescent="0.3">
      <c r="B234" s="208">
        <f t="shared" si="59"/>
        <v>17</v>
      </c>
      <c r="C234" s="335">
        <f t="shared" si="66"/>
        <v>28.769999999999527</v>
      </c>
      <c r="D234" s="27">
        <v>5884.7699999999995</v>
      </c>
      <c r="E234" s="336">
        <f t="shared" si="67"/>
        <v>5867.77</v>
      </c>
      <c r="F234" s="9">
        <v>90.68</v>
      </c>
      <c r="G234" s="9">
        <v>1.95</v>
      </c>
      <c r="H234" s="337">
        <f t="shared" si="60"/>
        <v>3072.8623103811506</v>
      </c>
      <c r="I234" s="337">
        <f t="shared" si="71"/>
        <v>2300.6123103811506</v>
      </c>
      <c r="J234" s="338">
        <f t="shared" si="68"/>
        <v>0.12556402191194735</v>
      </c>
      <c r="K234" s="339">
        <f t="shared" si="69"/>
        <v>0.12513034410844914</v>
      </c>
      <c r="L234" s="339">
        <f t="shared" si="70"/>
        <v>1.0427528675703708E-2</v>
      </c>
      <c r="M234" s="339" t="str">
        <f t="shared" si="61"/>
        <v/>
      </c>
      <c r="N234" s="340">
        <f t="shared" si="62"/>
        <v>4.7633631912569809</v>
      </c>
      <c r="O234" s="341" t="str">
        <f t="shared" si="63"/>
        <v>R</v>
      </c>
      <c r="P234" s="342" t="str">
        <f t="shared" si="64"/>
        <v/>
      </c>
      <c r="Q234" s="343" t="str">
        <f t="shared" si="65"/>
        <v/>
      </c>
      <c r="R234" s="10" t="str">
        <f t="shared" si="75"/>
        <v/>
      </c>
      <c r="S234" s="337" t="str">
        <f t="shared" si="58"/>
        <v/>
      </c>
      <c r="T234" s="9"/>
      <c r="U234" s="8"/>
      <c r="V234" s="202">
        <f>IF(OR(E234="",E234&lt;$U$2),"",ProjTvdAtBit(E234,F234,G234,H234,D234,W234,X234))</f>
        <v>3072.6605550560753</v>
      </c>
      <c r="W234" s="344">
        <f>IF(OR(E234="",E234&lt;$U$2),"",ProjIncAtBit(F234,J234,C234,M234,AJ234,IF(AK234="",0,AK234)))</f>
        <v>90.68</v>
      </c>
      <c r="X234" s="455">
        <f>IF(OR(E234="",E234&lt;$U$2),"",ProjAzmAtBit(F234,G234,J234,C234,M234,AJ234,IF(AK234="",0,AK234)))</f>
        <v>1.95</v>
      </c>
      <c r="Y234" s="461"/>
      <c r="Z234" s="206"/>
      <c r="AA234" s="512">
        <f t="shared" si="73"/>
        <v>89.713519908759096</v>
      </c>
      <c r="AB234" s="520">
        <f t="shared" si="74"/>
        <v>-1.4384603811504348</v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>
        <f>IF(E234="","",ProjCumN(AL233,E233,F233,G233,E234,F234,G234,FALSE))</f>
        <v>2890.9580433191336</v>
      </c>
      <c r="AM234" s="331">
        <f>IF(E234="","",ProjCumE(AM233,E233,F233,G233,E234,F234,G234,FALSE))</f>
        <v>146.23327881866473</v>
      </c>
      <c r="AN234" s="330">
        <f t="shared" si="72"/>
        <v>1.95</v>
      </c>
      <c r="AO234" s="330" t="str">
        <f>IF(OR(E234="",E234&lt;$U$2),"",ProjActiveTargetMdEx(D234,W234,V234,ProjTargets_MD,ProjTargets_INC,ProjTargets_AZM,ProjTargets_TVD,F234,H234))</f>
        <v/>
      </c>
      <c r="AP234" s="207">
        <f>IF(OR(E234="",E234&lt;$U$2),"",ProjBitN(E234,F234,G234,AL234,D234,W234,X234))</f>
        <v>2907.9470020927452</v>
      </c>
      <c r="AQ234" s="207">
        <f>IF(OR(E234="",E234&lt;$U$2),"",ProjBitE(E234,F234,G234,AM234,D234,W234,X234))</f>
        <v>146.81170303781141</v>
      </c>
      <c r="AR234" s="207" t="str">
        <f>IF(OR(E234="",E234&lt;$U$2,AO234=""),"",ProjBurr(D234,W234,X234,Q234,C234,ProjTargets_MD,ProjTargets_INC,ProjTargets_AZM,ProjTargets_TVD,V234))</f>
        <v/>
      </c>
      <c r="AS234" s="207" t="str">
        <f>IF(OR(E234="",E234&lt;$U$2,AO234=""),"",ProjMetersToSlide(D234,W234,X234,Q234,C234,ProjTargets_MD,ProjTargets_INC,ProjTargets_AZM,ProjTargets_TVD,V234))</f>
        <v/>
      </c>
      <c r="AT234" s="207" t="str">
        <f>IF(OR(E234="",E234&lt;$U$2,AO234=""),"",ProjRequiredTf(D234,W234,X234,ProjTargets_MD,ProjTargets_INC,ProjTargets_AZM,ProjTargets_TVD,5,V234))</f>
        <v/>
      </c>
    </row>
    <row r="235" spans="2:46" s="209" customFormat="1" ht="15" customHeight="1" x14ac:dyDescent="0.3">
      <c r="B235" s="208">
        <f t="shared" si="59"/>
        <v>17</v>
      </c>
      <c r="C235" s="335">
        <f t="shared" si="66"/>
        <v>28.819999999999709</v>
      </c>
      <c r="D235" s="27">
        <v>5913.5899999999992</v>
      </c>
      <c r="E235" s="336">
        <f t="shared" si="67"/>
        <v>5896.59</v>
      </c>
      <c r="F235" s="9">
        <v>91.24</v>
      </c>
      <c r="G235" s="9">
        <v>0.98</v>
      </c>
      <c r="H235" s="337">
        <f t="shared" si="60"/>
        <v>3072.3794492397865</v>
      </c>
      <c r="I235" s="337">
        <f t="shared" si="71"/>
        <v>2300.1294492397865</v>
      </c>
      <c r="J235" s="338">
        <f t="shared" si="68"/>
        <v>1.1657772879739363</v>
      </c>
      <c r="K235" s="339">
        <f t="shared" si="69"/>
        <v>0.58292852185981303</v>
      </c>
      <c r="L235" s="339">
        <f t="shared" si="70"/>
        <v>-1.0097154753643405</v>
      </c>
      <c r="M235" s="339" t="str">
        <f t="shared" si="61"/>
        <v/>
      </c>
      <c r="N235" s="340">
        <f t="shared" si="62"/>
        <v>59.997736849961008</v>
      </c>
      <c r="O235" s="341" t="str">
        <f t="shared" si="63"/>
        <v>L</v>
      </c>
      <c r="P235" s="342" t="str">
        <f t="shared" si="64"/>
        <v/>
      </c>
      <c r="Q235" s="343" t="str">
        <f t="shared" si="65"/>
        <v/>
      </c>
      <c r="R235" s="10" t="str">
        <f t="shared" si="75"/>
        <v/>
      </c>
      <c r="S235" s="337" t="str">
        <f t="shared" si="58"/>
        <v/>
      </c>
      <c r="T235" s="9"/>
      <c r="U235" s="8"/>
      <c r="V235" s="202">
        <f>IF(OR(E235="",E235&lt;$U$2),"",ProjTvdAtBit(E235,F235,G235,H235,D235,W235,X235))</f>
        <v>3072.0115625534809</v>
      </c>
      <c r="W235" s="344">
        <f>IF(OR(E235="",E235&lt;$U$2),"",ProjIncAtBit(F235,J235,C235,M235,AJ235,IF(AK235="",0,AK235)))</f>
        <v>91.24</v>
      </c>
      <c r="X235" s="455">
        <f>IF(OR(E235="",E235&lt;$U$2),"",ProjAzmAtBit(F235,G235,J235,C235,M235,AJ235,IF(AK235="",0,AK235)))</f>
        <v>0.98</v>
      </c>
      <c r="Y235" s="461"/>
      <c r="Z235" s="206"/>
      <c r="AA235" s="512">
        <f t="shared" si="73"/>
        <v>90</v>
      </c>
      <c r="AB235" s="520">
        <f t="shared" si="74"/>
        <v>-0.87944923978648148</v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>
        <f>IF(E235="","",ProjCumN(AL234,E234,F234,G234,E235,F235,G235,FALSE))</f>
        <v>2919.7641195438837</v>
      </c>
      <c r="AM235" s="331">
        <f>IF(E235="","",ProjCumE(AM234,E234,F234,G234,E235,F235,G235,FALSE))</f>
        <v>146.97000403559741</v>
      </c>
      <c r="AN235" s="330">
        <f t="shared" si="72"/>
        <v>0.98</v>
      </c>
      <c r="AO235" s="330" t="str">
        <f>IF(OR(E235="",E235&lt;$U$2),"",ProjActiveTargetMdEx(D235,W235,V235,ProjTargets_MD,ProjTargets_INC,ProjTargets_AZM,ProjTargets_TVD,F235,H235))</f>
        <v/>
      </c>
      <c r="AP235" s="207">
        <f>IF(OR(E235="",E235&lt;$U$2),"",ProjBitN(E235,F235,G235,AL235,D235,W235,X235))</f>
        <v>2936.7576524005503</v>
      </c>
      <c r="AQ235" s="207">
        <f>IF(OR(E235="",E235&lt;$U$2),"",ProjBitE(E235,F235,G235,AM235,D235,W235,X235))</f>
        <v>147.26069362156937</v>
      </c>
      <c r="AR235" s="207" t="str">
        <f>IF(OR(E235="",E235&lt;$U$2,AO235=""),"",ProjBurr(D235,W235,X235,Q235,C235,ProjTargets_MD,ProjTargets_INC,ProjTargets_AZM,ProjTargets_TVD,V235))</f>
        <v/>
      </c>
      <c r="AS235" s="207" t="str">
        <f>IF(OR(E235="",E235&lt;$U$2,AO235=""),"",ProjMetersToSlide(D235,W235,X235,Q235,C235,ProjTargets_MD,ProjTargets_INC,ProjTargets_AZM,ProjTargets_TVD,V235))</f>
        <v/>
      </c>
      <c r="AT235" s="207" t="str">
        <f>IF(OR(E235="",E235&lt;$U$2,AO235=""),"",ProjRequiredTf(D235,W235,X235,ProjTargets_MD,ProjTargets_INC,ProjTargets_AZM,ProjTargets_TVD,5,V235))</f>
        <v/>
      </c>
    </row>
    <row r="236" spans="2:46" s="209" customFormat="1" ht="15" customHeight="1" x14ac:dyDescent="0.3">
      <c r="B236" s="208">
        <f t="shared" si="59"/>
        <v>17</v>
      </c>
      <c r="C236" s="335">
        <f t="shared" si="66"/>
        <v>28.730000000000473</v>
      </c>
      <c r="D236" s="27">
        <v>5942.32</v>
      </c>
      <c r="E236" s="336">
        <f t="shared" si="67"/>
        <v>5925.32</v>
      </c>
      <c r="F236" s="9">
        <v>91.64</v>
      </c>
      <c r="G236" s="9">
        <v>0.68</v>
      </c>
      <c r="H236" s="337">
        <f t="shared" si="60"/>
        <v>3071.6574615976992</v>
      </c>
      <c r="I236" s="337">
        <f t="shared" si="71"/>
        <v>2299.4074615976992</v>
      </c>
      <c r="J236" s="338">
        <f t="shared" si="68"/>
        <v>0.52204259691192501</v>
      </c>
      <c r="K236" s="339">
        <f t="shared" si="69"/>
        <v>0.41768186564567883</v>
      </c>
      <c r="L236" s="339">
        <f t="shared" si="70"/>
        <v>-0.31326139923425461</v>
      </c>
      <c r="M236" s="339" t="str">
        <f t="shared" si="61"/>
        <v/>
      </c>
      <c r="N236" s="340">
        <f t="shared" si="62"/>
        <v>36.861155268810847</v>
      </c>
      <c r="O236" s="341" t="str">
        <f t="shared" si="63"/>
        <v>L</v>
      </c>
      <c r="P236" s="342" t="str">
        <f t="shared" si="64"/>
        <v/>
      </c>
      <c r="Q236" s="343" t="str">
        <f t="shared" si="65"/>
        <v/>
      </c>
      <c r="R236" s="10" t="str">
        <f t="shared" si="75"/>
        <v/>
      </c>
      <c r="S236" s="337" t="str">
        <f t="shared" si="58"/>
        <v/>
      </c>
      <c r="T236" s="9"/>
      <c r="U236" s="8"/>
      <c r="V236" s="202">
        <f>IF(OR(E236="",E236&lt;$U$2),"",ProjTvdAtBit(E236,F236,G236,H236,D236,W236,X236))</f>
        <v>3071.1709302443701</v>
      </c>
      <c r="W236" s="344">
        <f>IF(OR(E236="",E236&lt;$U$2),"",ProjIncAtBit(F236,J236,C236,M236,AJ236,IF(AK236="",0,AK236)))</f>
        <v>91.64</v>
      </c>
      <c r="X236" s="455">
        <f>IF(OR(E236="",E236&lt;$U$2),"",ProjAzmAtBit(F236,G236,J236,C236,M236,AJ236,IF(AK236="",0,AK236)))</f>
        <v>0.68</v>
      </c>
      <c r="Y236" s="461"/>
      <c r="Z236" s="206"/>
      <c r="AA236" s="512">
        <f t="shared" si="73"/>
        <v>90</v>
      </c>
      <c r="AB236" s="520">
        <f t="shared" si="74"/>
        <v>-0.15746159769923906</v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>
        <f>IF(E236="","",ProjCumN(AL235,E235,F235,G235,E236,F236,G236,FALSE))</f>
        <v>2948.4819415363991</v>
      </c>
      <c r="AM236" s="331">
        <f>IF(E236="","",ProjCumE(AM235,E235,F235,G235,E236,F236,G236,FALSE))</f>
        <v>147.38605279154751</v>
      </c>
      <c r="AN236" s="330">
        <f t="shared" si="72"/>
        <v>0.68</v>
      </c>
      <c r="AO236" s="330" t="str">
        <f>IF(OR(E236="",E236&lt;$U$2),"",ProjActiveTargetMdEx(D236,W236,V236,ProjTargets_MD,ProjTargets_INC,ProjTargets_AZM,ProjTargets_TVD,F236,H236))</f>
        <v/>
      </c>
      <c r="AP236" s="207">
        <f>IF(OR(E236="",E236&lt;$U$2),"",ProjBitN(E236,F236,G236,AL236,D236,W236,X236))</f>
        <v>2965.4737812064191</v>
      </c>
      <c r="AQ236" s="207">
        <f>IF(OR(E236="",E236&lt;$U$2),"",ProjBitE(E236,F236,G236,AM236,D236,W236,X236))</f>
        <v>147.58772547329608</v>
      </c>
      <c r="AR236" s="207" t="str">
        <f>IF(OR(E236="",E236&lt;$U$2,AO236=""),"",ProjBurr(D236,W236,X236,Q236,C236,ProjTargets_MD,ProjTargets_INC,ProjTargets_AZM,ProjTargets_TVD,V236))</f>
        <v/>
      </c>
      <c r="AS236" s="207" t="str">
        <f>IF(OR(E236="",E236&lt;$U$2,AO236=""),"",ProjMetersToSlide(D236,W236,X236,Q236,C236,ProjTargets_MD,ProjTargets_INC,ProjTargets_AZM,ProjTargets_TVD,V236))</f>
        <v/>
      </c>
      <c r="AT236" s="207" t="str">
        <f>IF(OR(E236="",E236&lt;$U$2,AO236=""),"",ProjRequiredTf(D236,W236,X236,ProjTargets_MD,ProjTargets_INC,ProjTargets_AZM,ProjTargets_TVD,5,V236))</f>
        <v/>
      </c>
    </row>
    <row r="237" spans="2:46" s="209" customFormat="1" ht="15" customHeight="1" x14ac:dyDescent="0.3">
      <c r="B237" s="208">
        <f t="shared" si="59"/>
        <v>17</v>
      </c>
      <c r="C237" s="335">
        <f t="shared" si="66"/>
        <v>28.859999999999673</v>
      </c>
      <c r="D237" s="27">
        <v>5971.1799999999994</v>
      </c>
      <c r="E237" s="336">
        <f t="shared" si="67"/>
        <v>5954.18</v>
      </c>
      <c r="F237" s="9">
        <v>90.45</v>
      </c>
      <c r="G237" s="9">
        <v>359.64</v>
      </c>
      <c r="H237" s="337">
        <f t="shared" si="60"/>
        <v>3071.1311221668316</v>
      </c>
      <c r="I237" s="337">
        <f t="shared" si="71"/>
        <v>2298.8811221668316</v>
      </c>
      <c r="J237" s="338">
        <f t="shared" si="68"/>
        <v>1.6427081132240271</v>
      </c>
      <c r="K237" s="339">
        <f t="shared" si="69"/>
        <v>-1.2370062370062098</v>
      </c>
      <c r="L237" s="339">
        <f t="shared" si="70"/>
        <v>-1.0810810810810736</v>
      </c>
      <c r="M237" s="339" t="str">
        <f t="shared" si="61"/>
        <v/>
      </c>
      <c r="N237" s="340">
        <f t="shared" si="62"/>
        <v>138.85341251755506</v>
      </c>
      <c r="O237" s="341" t="str">
        <f t="shared" si="63"/>
        <v>L</v>
      </c>
      <c r="P237" s="342" t="str">
        <f t="shared" si="64"/>
        <v/>
      </c>
      <c r="Q237" s="343" t="str">
        <f t="shared" si="65"/>
        <v/>
      </c>
      <c r="R237" s="10" t="str">
        <f t="shared" si="75"/>
        <v/>
      </c>
      <c r="S237" s="337" t="str">
        <f t="shared" si="58"/>
        <v/>
      </c>
      <c r="T237" s="9"/>
      <c r="U237" s="8"/>
      <c r="V237" s="202">
        <f>IF(OR(E237="",E237&lt;$U$2),"",ProjTvdAtBit(E237,F237,G237,H237,D237,W237,X237))</f>
        <v>3070.9976058517236</v>
      </c>
      <c r="W237" s="344">
        <f>IF(OR(E237="",E237&lt;$U$2),"",ProjIncAtBit(F237,J237,C237,M237,AJ237,IF(AK237="",0,AK237)))</f>
        <v>90.45</v>
      </c>
      <c r="X237" s="455">
        <f>IF(OR(E237="",E237&lt;$U$2),"",ProjAzmAtBit(F237,G237,J237,C237,M237,AJ237,IF(AK237="",0,AK237)))</f>
        <v>359.64</v>
      </c>
      <c r="Y237" s="461"/>
      <c r="Z237" s="206"/>
      <c r="AA237" s="512">
        <f t="shared" si="73"/>
        <v>90</v>
      </c>
      <c r="AB237" s="520">
        <f t="shared" si="74"/>
        <v>0.36887783316842615</v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>
        <f>IF(E237="","",ProjCumN(AL236,E236,F236,G236,E237,F237,G237,FALSE))</f>
        <v>2977.3361141630094</v>
      </c>
      <c r="AM237" s="331">
        <f>IF(E237="","",ProjCumE(AM236,E236,F236,G236,E237,F237,G237,FALSE))</f>
        <v>147.4665794429055</v>
      </c>
      <c r="AN237" s="330">
        <f t="shared" si="72"/>
        <v>359.64</v>
      </c>
      <c r="AO237" s="330" t="str">
        <f>IF(OR(E237="",E237&lt;$U$2),"",ProjActiveTargetMdEx(D237,W237,V237,ProjTargets_MD,ProjTargets_INC,ProjTargets_AZM,ProjTargets_TVD,F237,H237))</f>
        <v/>
      </c>
      <c r="AP237" s="207">
        <f>IF(OR(E237="",E237&lt;$U$2),"",ProjBitN(E237,F237,G237,AL237,D237,W237,X237))</f>
        <v>2994.3352542878738</v>
      </c>
      <c r="AQ237" s="207">
        <f>IF(OR(E237="",E237&lt;$U$2),"",ProjBitE(E237,F237,G237,AM237,D237,W237,X237))</f>
        <v>147.35976928986918</v>
      </c>
      <c r="AR237" s="207" t="str">
        <f>IF(OR(E237="",E237&lt;$U$2,AO237=""),"",ProjBurr(D237,W237,X237,Q237,C237,ProjTargets_MD,ProjTargets_INC,ProjTargets_AZM,ProjTargets_TVD,V237))</f>
        <v/>
      </c>
      <c r="AS237" s="207" t="str">
        <f>IF(OR(E237="",E237&lt;$U$2,AO237=""),"",ProjMetersToSlide(D237,W237,X237,Q237,C237,ProjTargets_MD,ProjTargets_INC,ProjTargets_AZM,ProjTargets_TVD,V237))</f>
        <v/>
      </c>
      <c r="AT237" s="207" t="str">
        <f>IF(OR(E237="",E237&lt;$U$2,AO237=""),"",ProjRequiredTf(D237,W237,X237,ProjTargets_MD,ProjTargets_INC,ProjTargets_AZM,ProjTargets_TVD,5,V237))</f>
        <v/>
      </c>
    </row>
    <row r="238" spans="2:46" s="209" customFormat="1" ht="15" customHeight="1" x14ac:dyDescent="0.3">
      <c r="B238" s="208">
        <f t="shared" si="59"/>
        <v>17</v>
      </c>
      <c r="C238" s="335">
        <f t="shared" si="66"/>
        <v>28.710000000000036</v>
      </c>
      <c r="D238" s="27">
        <v>5999.8899999999994</v>
      </c>
      <c r="E238" s="336">
        <f t="shared" si="67"/>
        <v>5982.89</v>
      </c>
      <c r="F238" s="9">
        <v>90.58</v>
      </c>
      <c r="G238" s="9">
        <v>358</v>
      </c>
      <c r="H238" s="337">
        <f t="shared" si="60"/>
        <v>3070.8730673671175</v>
      </c>
      <c r="I238" s="337">
        <f t="shared" si="71"/>
        <v>2298.6230673671175</v>
      </c>
      <c r="J238" s="338">
        <f t="shared" si="68"/>
        <v>1.7189947474879148</v>
      </c>
      <c r="K238" s="339">
        <f t="shared" si="69"/>
        <v>0.13584117032392401</v>
      </c>
      <c r="L238" s="339">
        <f t="shared" si="70"/>
        <v>-1.7136886102403179</v>
      </c>
      <c r="M238" s="339" t="str">
        <f t="shared" si="61"/>
        <v/>
      </c>
      <c r="N238" s="340">
        <f t="shared" si="62"/>
        <v>85.467554981537802</v>
      </c>
      <c r="O238" s="341" t="str">
        <f t="shared" si="63"/>
        <v>L</v>
      </c>
      <c r="P238" s="342" t="str">
        <f t="shared" si="64"/>
        <v/>
      </c>
      <c r="Q238" s="343" t="str">
        <f t="shared" si="65"/>
        <v/>
      </c>
      <c r="R238" s="10" t="str">
        <f t="shared" si="75"/>
        <v/>
      </c>
      <c r="S238" s="337" t="str">
        <f t="shared" si="58"/>
        <v/>
      </c>
      <c r="T238" s="9"/>
      <c r="U238" s="8"/>
      <c r="V238" s="202">
        <f>IF(OR(E238="",E238&lt;$U$2),"",ProjTvdAtBit(E238,F238,G238,H238,D238,W238,X238))</f>
        <v>3070.7009808419516</v>
      </c>
      <c r="W238" s="344">
        <f>IF(OR(E238="",E238&lt;$U$2),"",ProjIncAtBit(F238,J238,C238,M238,AJ238,IF(AK238="",0,AK238)))</f>
        <v>90.58</v>
      </c>
      <c r="X238" s="455">
        <f>IF(OR(E238="",E238&lt;$U$2),"",ProjAzmAtBit(F238,G238,J238,C238,M238,AJ238,IF(AK238="",0,AK238)))</f>
        <v>358</v>
      </c>
      <c r="Y238" s="461"/>
      <c r="Z238" s="206"/>
      <c r="AA238" s="512">
        <f t="shared" si="73"/>
        <v>90</v>
      </c>
      <c r="AB238" s="520">
        <f t="shared" si="74"/>
        <v>0.62693263288247181</v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>
        <f>IF(E238="","",ProjCumN(AL237,E237,F237,G237,E238,F238,G238,FALSE))</f>
        <v>3006.0378801401757</v>
      </c>
      <c r="AM238" s="331">
        <f>IF(E238="","",ProjCumE(AM237,E237,F237,G237,E238,F238,G238,FALSE))</f>
        <v>146.87539047208176</v>
      </c>
      <c r="AN238" s="330">
        <f t="shared" si="72"/>
        <v>358</v>
      </c>
      <c r="AO238" s="330" t="str">
        <f>IF(OR(E238="",E238&lt;$U$2),"",ProjActiveTargetMdEx(D238,W238,V238,ProjTargets_MD,ProjTargets_INC,ProjTargets_AZM,ProjTargets_TVD,F238,H238))</f>
        <v/>
      </c>
      <c r="AP238" s="207">
        <f>IF(OR(E238="",E238&lt;$U$2),"",ProjBitN(E238,F238,G238,AL238,D238,W238,X238))</f>
        <v>3023.0266537144867</v>
      </c>
      <c r="AQ238" s="207">
        <f>IF(OR(E238="",E238&lt;$U$2),"",ProjBitE(E238,F238,G238,AM238,D238,W238,X238))</f>
        <v>146.28212942614564</v>
      </c>
      <c r="AR238" s="207" t="str">
        <f>IF(OR(E238="",E238&lt;$U$2,AO238=""),"",ProjBurr(D238,W238,X238,Q238,C238,ProjTargets_MD,ProjTargets_INC,ProjTargets_AZM,ProjTargets_TVD,V238))</f>
        <v/>
      </c>
      <c r="AS238" s="207" t="str">
        <f>IF(OR(E238="",E238&lt;$U$2,AO238=""),"",ProjMetersToSlide(D238,W238,X238,Q238,C238,ProjTargets_MD,ProjTargets_INC,ProjTargets_AZM,ProjTargets_TVD,V238))</f>
        <v/>
      </c>
      <c r="AT238" s="207" t="str">
        <f>IF(OR(E238="",E238&lt;$U$2,AO238=""),"",ProjRequiredTf(D238,W238,X238,ProjTargets_MD,ProjTargets_INC,ProjTargets_AZM,ProjTargets_TVD,5,V238))</f>
        <v/>
      </c>
    </row>
    <row r="239" spans="2:46" s="209" customFormat="1" ht="15" customHeight="1" x14ac:dyDescent="0.3">
      <c r="B239" s="208">
        <f t="shared" si="59"/>
        <v>17</v>
      </c>
      <c r="C239" s="335">
        <f t="shared" si="66"/>
        <v>28.850000000000364</v>
      </c>
      <c r="D239" s="27">
        <v>6028.74</v>
      </c>
      <c r="E239" s="336">
        <f t="shared" si="67"/>
        <v>6011.74</v>
      </c>
      <c r="F239" s="9">
        <v>90.38</v>
      </c>
      <c r="G239" s="9">
        <v>357.53</v>
      </c>
      <c r="H239" s="337">
        <f t="shared" si="60"/>
        <v>3070.6313769994513</v>
      </c>
      <c r="I239" s="337">
        <f t="shared" si="71"/>
        <v>2298.3813769994513</v>
      </c>
      <c r="J239" s="338">
        <f t="shared" si="68"/>
        <v>0.53112823123875741</v>
      </c>
      <c r="K239" s="339">
        <f t="shared" si="69"/>
        <v>-0.20797227036395835</v>
      </c>
      <c r="L239" s="339">
        <f t="shared" si="70"/>
        <v>-0.48873483535532353</v>
      </c>
      <c r="M239" s="339" t="str">
        <f t="shared" si="61"/>
        <v/>
      </c>
      <c r="N239" s="340">
        <f t="shared" si="62"/>
        <v>113.05203582937862</v>
      </c>
      <c r="O239" s="341" t="str">
        <f t="shared" si="63"/>
        <v>L</v>
      </c>
      <c r="P239" s="342" t="str">
        <f t="shared" si="64"/>
        <v/>
      </c>
      <c r="Q239" s="343" t="str">
        <f t="shared" si="65"/>
        <v/>
      </c>
      <c r="R239" s="10" t="str">
        <f t="shared" si="75"/>
        <v/>
      </c>
      <c r="S239" s="337" t="str">
        <f t="shared" si="58"/>
        <v/>
      </c>
      <c r="T239" s="9"/>
      <c r="U239" s="8"/>
      <c r="V239" s="202">
        <f>IF(OR(E239="",E239&lt;$U$2),"",ProjTvdAtBit(E239,F239,G239,H239,D239,W239,X239))</f>
        <v>3070.5186295563426</v>
      </c>
      <c r="W239" s="344">
        <f>IF(OR(E239="",E239&lt;$U$2),"",ProjIncAtBit(F239,J239,C239,M239,AJ239,IF(AK239="",0,AK239)))</f>
        <v>90.38</v>
      </c>
      <c r="X239" s="455">
        <f>IF(OR(E239="",E239&lt;$U$2),"",ProjAzmAtBit(F239,G239,J239,C239,M239,AJ239,IF(AK239="",0,AK239)))</f>
        <v>357.53</v>
      </c>
      <c r="Y239" s="461"/>
      <c r="Z239" s="206"/>
      <c r="AA239" s="512">
        <f t="shared" si="73"/>
        <v>90</v>
      </c>
      <c r="AB239" s="520">
        <f t="shared" si="74"/>
        <v>0.86862300054872321</v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>
        <f>IF(E239="","",ProjCumN(AL238,E238,F238,G238,E239,F239,G239,FALSE))</f>
        <v>3034.8648262099264</v>
      </c>
      <c r="AM239" s="331">
        <f>IF(E239="","",ProjCumE(AM238,E238,F238,G238,E239,F239,G239,FALSE))</f>
        <v>145.75033339429797</v>
      </c>
      <c r="AN239" s="330">
        <f t="shared" si="72"/>
        <v>357.53</v>
      </c>
      <c r="AO239" s="330" t="str">
        <f>IF(OR(E239="",E239&lt;$U$2),"",ProjActiveTargetMdEx(D239,W239,V239,ProjTargets_MD,ProjTargets_INC,ProjTargets_AZM,ProjTargets_TVD,F239,H239))</f>
        <v/>
      </c>
      <c r="AP239" s="207">
        <f>IF(OR(E239="",E239&lt;$U$2),"",ProjBitN(E239,F239,G239,AL239,D239,W239,X239))</f>
        <v>3051.8486583739959</v>
      </c>
      <c r="AQ239" s="207">
        <f>IF(OR(E239="",E239&lt;$U$2),"",ProjBitE(E239,F239,G239,AM239,D239,W239,X239))</f>
        <v>145.01771273066129</v>
      </c>
      <c r="AR239" s="207" t="str">
        <f>IF(OR(E239="",E239&lt;$U$2,AO239=""),"",ProjBurr(D239,W239,X239,Q239,C239,ProjTargets_MD,ProjTargets_INC,ProjTargets_AZM,ProjTargets_TVD,V239))</f>
        <v/>
      </c>
      <c r="AS239" s="207" t="str">
        <f>IF(OR(E239="",E239&lt;$U$2,AO239=""),"",ProjMetersToSlide(D239,W239,X239,Q239,C239,ProjTargets_MD,ProjTargets_INC,ProjTargets_AZM,ProjTargets_TVD,V239))</f>
        <v/>
      </c>
      <c r="AT239" s="207" t="str">
        <f>IF(OR(E239="",E239&lt;$U$2,AO239=""),"",ProjRequiredTf(D239,W239,X239,ProjTargets_MD,ProjTargets_INC,ProjTargets_AZM,ProjTargets_TVD,5,V239))</f>
        <v/>
      </c>
    </row>
    <row r="240" spans="2:46" s="209" customFormat="1" ht="15" customHeight="1" x14ac:dyDescent="0.3">
      <c r="B240" s="208">
        <f t="shared" si="59"/>
        <v>17</v>
      </c>
      <c r="C240" s="335">
        <f t="shared" si="66"/>
        <v>28.8100000000004</v>
      </c>
      <c r="D240" s="27">
        <v>6057.55</v>
      </c>
      <c r="E240" s="336">
        <f t="shared" si="67"/>
        <v>6040.55</v>
      </c>
      <c r="F240" s="9"/>
      <c r="G240" s="9"/>
      <c r="H240" s="337" t="str">
        <f t="shared" si="60"/>
        <v/>
      </c>
      <c r="I240" s="337" t="str">
        <f t="shared" si="71"/>
        <v xml:space="preserve">  </v>
      </c>
      <c r="J240" s="338" t="str">
        <f t="shared" si="68"/>
        <v/>
      </c>
      <c r="K240" s="339" t="str">
        <f t="shared" si="69"/>
        <v xml:space="preserve"> </v>
      </c>
      <c r="L240" s="339" t="str">
        <f t="shared" si="70"/>
        <v/>
      </c>
      <c r="M240" s="339" t="str">
        <f t="shared" si="61"/>
        <v/>
      </c>
      <c r="N240" s="340" t="str">
        <f t="shared" si="62"/>
        <v/>
      </c>
      <c r="O240" s="341" t="str">
        <f t="shared" si="63"/>
        <v/>
      </c>
      <c r="P240" s="342" t="str">
        <f t="shared" si="64"/>
        <v/>
      </c>
      <c r="Q240" s="343" t="str">
        <f t="shared" si="65"/>
        <v/>
      </c>
      <c r="R240" s="10" t="str">
        <f t="shared" si="75"/>
        <v/>
      </c>
      <c r="S240" s="337" t="str">
        <f t="shared" si="58"/>
        <v/>
      </c>
      <c r="T240" s="9"/>
      <c r="U240" s="8"/>
      <c r="V240" s="202" t="str">
        <f>IF(OR(E240="",E240&lt;$U$2),"",ProjTvdAtBit(E240,F240,G240,H240,D240,W240,X240))</f>
        <v/>
      </c>
      <c r="W240" s="344" t="str">
        <f>IF(OR(E240="",E240&lt;$U$2),"",ProjIncAtBit(F240,J240,C240,M240,AJ240,IF(AK240="",0,AK240)))</f>
        <v/>
      </c>
      <c r="X240" s="455" t="str">
        <f>IF(OR(E240="",E240&lt;$U$2),"",ProjAzmAtBit(F240,G240,J240,C240,M240,AJ240,IF(AK240="",0,AK240)))</f>
        <v/>
      </c>
      <c r="Y240" s="461"/>
      <c r="Z240" s="206"/>
      <c r="AA240" s="512">
        <f t="shared" si="73"/>
        <v>90</v>
      </c>
      <c r="AB240" s="520" t="str">
        <f t="shared" si="74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72"/>
        <v/>
      </c>
      <c r="AO240" s="330">
        <f>IF(OR(E240="",E240&lt;$U$2),"",ProjActiveTargetMdEx(D240,W240,V240,ProjTargets_MD,ProjTargets_INC,ProjTargets_AZM,ProjTargets_TVD,F240,H240))</f>
        <v>6704.23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>IF(OR(E240="",E240&lt;$U$2,AO240=""),"",ProjBurr(D240,W240,X240,Q240,C240,ProjTargets_MD,ProjTargets_INC,ProjTargets_AZM,ProjTargets_TVD,V240))</f>
        <v/>
      </c>
      <c r="AS240" s="207" t="str">
        <f>IF(OR(E240="",E240&lt;$U$2,AO240=""),"",ProjMetersToSlide(D240,W240,X240,Q240,C240,ProjTargets_MD,ProjTargets_INC,ProjTargets_AZM,ProjTargets_TVD,V240))</f>
        <v/>
      </c>
      <c r="AT240" s="207" t="str">
        <f>IF(OR(E240="",E240&lt;$U$2,AO240=""),"",ProjRequiredTf(D240,W240,X240,ProjTargets_MD,ProjTargets_INC,ProjTargets_AZM,ProjTargets_TVD,5,V240))</f>
        <v/>
      </c>
    </row>
    <row r="241" spans="2:46" s="209" customFormat="1" ht="15" customHeight="1" x14ac:dyDescent="0.3">
      <c r="B241" s="208">
        <f t="shared" si="59"/>
        <v>17</v>
      </c>
      <c r="C241" s="335">
        <f t="shared" si="66"/>
        <v>28.809999999999491</v>
      </c>
      <c r="D241" s="27">
        <v>6086.36</v>
      </c>
      <c r="E241" s="336">
        <f t="shared" si="67"/>
        <v>6069.36</v>
      </c>
      <c r="F241" s="9"/>
      <c r="G241" s="9"/>
      <c r="H241" s="337" t="str">
        <f t="shared" si="60"/>
        <v/>
      </c>
      <c r="I241" s="337" t="str">
        <f t="shared" si="71"/>
        <v xml:space="preserve">  </v>
      </c>
      <c r="J241" s="338" t="str">
        <f t="shared" si="68"/>
        <v/>
      </c>
      <c r="K241" s="339" t="str">
        <f t="shared" si="69"/>
        <v xml:space="preserve"> </v>
      </c>
      <c r="L241" s="339" t="str">
        <f t="shared" si="70"/>
        <v/>
      </c>
      <c r="M241" s="339" t="str">
        <f t="shared" si="61"/>
        <v/>
      </c>
      <c r="N241" s="340" t="str">
        <f t="shared" si="62"/>
        <v/>
      </c>
      <c r="O241" s="341" t="str">
        <f t="shared" si="63"/>
        <v/>
      </c>
      <c r="P241" s="342" t="str">
        <f t="shared" si="64"/>
        <v/>
      </c>
      <c r="Q241" s="343" t="str">
        <f t="shared" si="65"/>
        <v/>
      </c>
      <c r="R241" s="10" t="str">
        <f t="shared" si="75"/>
        <v/>
      </c>
      <c r="S241" s="337" t="str">
        <f t="shared" si="58"/>
        <v/>
      </c>
      <c r="T241" s="9"/>
      <c r="U241" s="8"/>
      <c r="V241" s="202" t="str">
        <f>IF(OR(E241="",E241&lt;$U$2),"",ProjTvdAtBit(E241,F241,G241,H241,D241,W241,X241))</f>
        <v/>
      </c>
      <c r="W241" s="344" t="str">
        <f>IF(OR(E241="",E241&lt;$U$2),"",ProjIncAtBit(F241,J241,C241,M241,AJ241,IF(AK241="",0,AK241)))</f>
        <v/>
      </c>
      <c r="X241" s="455" t="str">
        <f>IF(OR(E241="",E241&lt;$U$2),"",ProjAzmAtBit(F241,G241,J241,C241,M241,AJ241,IF(AK241="",0,AK241)))</f>
        <v/>
      </c>
      <c r="Y241" s="461"/>
      <c r="Z241" s="206"/>
      <c r="AA241" s="512">
        <f t="shared" si="73"/>
        <v>90</v>
      </c>
      <c r="AB241" s="520" t="str">
        <f t="shared" si="74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72"/>
        <v/>
      </c>
      <c r="AO241" s="330">
        <f>IF(OR(E241="",E241&lt;$U$2),"",ProjActiveTargetMdEx(D241,W241,V241,ProjTargets_MD,ProjTargets_INC,ProjTargets_AZM,ProjTargets_TVD,F241,H241))</f>
        <v>6704.23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>IF(OR(E241="",E241&lt;$U$2,AO241=""),"",ProjBurr(D241,W241,X241,Q241,C241,ProjTargets_MD,ProjTargets_INC,ProjTargets_AZM,ProjTargets_TVD,V241))</f>
        <v/>
      </c>
      <c r="AS241" s="207" t="str">
        <f>IF(OR(E241="",E241&lt;$U$2,AO241=""),"",ProjMetersToSlide(D241,W241,X241,Q241,C241,ProjTargets_MD,ProjTargets_INC,ProjTargets_AZM,ProjTargets_TVD,V241))</f>
        <v/>
      </c>
      <c r="AT241" s="207" t="str">
        <f>IF(OR(E241="",E241&lt;$U$2,AO241=""),"",ProjRequiredTf(D241,W241,X241,ProjTargets_MD,ProjTargets_INC,ProjTargets_AZM,ProjTargets_TVD,5,V241))</f>
        <v/>
      </c>
    </row>
    <row r="242" spans="2:46" s="209" customFormat="1" ht="15" customHeight="1" x14ac:dyDescent="0.3">
      <c r="B242" s="208">
        <f t="shared" si="59"/>
        <v>17</v>
      </c>
      <c r="C242" s="335">
        <f t="shared" si="66"/>
        <v>28.780000000000655</v>
      </c>
      <c r="D242" s="27">
        <v>6115.14</v>
      </c>
      <c r="E242" s="336">
        <f t="shared" si="67"/>
        <v>6098.14</v>
      </c>
      <c r="F242" s="9"/>
      <c r="G242" s="9"/>
      <c r="H242" s="337" t="str">
        <f t="shared" si="60"/>
        <v/>
      </c>
      <c r="I242" s="337" t="str">
        <f t="shared" si="71"/>
        <v xml:space="preserve">  </v>
      </c>
      <c r="J242" s="338" t="str">
        <f t="shared" si="68"/>
        <v/>
      </c>
      <c r="K242" s="339" t="str">
        <f t="shared" si="69"/>
        <v xml:space="preserve"> </v>
      </c>
      <c r="L242" s="339" t="str">
        <f t="shared" si="70"/>
        <v/>
      </c>
      <c r="M242" s="339" t="str">
        <f t="shared" si="61"/>
        <v/>
      </c>
      <c r="N242" s="340" t="str">
        <f t="shared" si="62"/>
        <v/>
      </c>
      <c r="O242" s="341" t="str">
        <f t="shared" si="63"/>
        <v/>
      </c>
      <c r="P242" s="342" t="str">
        <f t="shared" si="64"/>
        <v/>
      </c>
      <c r="Q242" s="343" t="str">
        <f t="shared" si="65"/>
        <v/>
      </c>
      <c r="R242" s="10" t="str">
        <f t="shared" si="75"/>
        <v/>
      </c>
      <c r="S242" s="337" t="str">
        <f t="shared" si="58"/>
        <v/>
      </c>
      <c r="T242" s="9"/>
      <c r="U242" s="8"/>
      <c r="V242" s="202" t="str">
        <f>IF(OR(E242="",E242&lt;$U$2),"",ProjTvdAtBit(E242,F242,G242,H242,D242,W242,X242))</f>
        <v/>
      </c>
      <c r="W242" s="344" t="str">
        <f>IF(OR(E242="",E242&lt;$U$2),"",ProjIncAtBit(F242,J242,C242,M242,AJ242,IF(AK242="",0,AK242)))</f>
        <v/>
      </c>
      <c r="X242" s="455" t="str">
        <f>IF(OR(E242="",E242&lt;$U$2),"",ProjAzmAtBit(F242,G242,J242,C242,M242,AJ242,IF(AK242="",0,AK242)))</f>
        <v/>
      </c>
      <c r="Y242" s="461"/>
      <c r="Z242" s="206"/>
      <c r="AA242" s="512" t="str">
        <f t="shared" si="73"/>
        <v/>
      </c>
      <c r="AB242" s="520" t="str">
        <f t="shared" si="74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72"/>
        <v/>
      </c>
      <c r="AO242" s="330">
        <f>IF(OR(E242="",E242&lt;$U$2),"",ProjActiveTargetMdEx(D242,W242,V242,ProjTargets_MD,ProjTargets_INC,ProjTargets_AZM,ProjTargets_TVD,F242,H242))</f>
        <v>6704.23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>IF(OR(E242="",E242&lt;$U$2,AO242=""),"",ProjBurr(D242,W242,X242,Q242,C242,ProjTargets_MD,ProjTargets_INC,ProjTargets_AZM,ProjTargets_TVD,V242))</f>
        <v/>
      </c>
      <c r="AS242" s="207" t="str">
        <f>IF(OR(E242="",E242&lt;$U$2,AO242=""),"",ProjMetersToSlide(D242,W242,X242,Q242,C242,ProjTargets_MD,ProjTargets_INC,ProjTargets_AZM,ProjTargets_TVD,V242))</f>
        <v/>
      </c>
      <c r="AT242" s="207" t="str">
        <f>IF(OR(E242="",E242&lt;$U$2,AO242=""),"",ProjRequiredTf(D242,W242,X242,ProjTargets_MD,ProjTargets_INC,ProjTargets_AZM,ProjTargets_TVD,5,V242))</f>
        <v/>
      </c>
    </row>
    <row r="243" spans="2:46" s="209" customFormat="1" ht="15" customHeight="1" x14ac:dyDescent="0.3">
      <c r="B243" s="208">
        <f t="shared" si="59"/>
        <v>17</v>
      </c>
      <c r="C243" s="335">
        <f t="shared" si="66"/>
        <v>28.809999999999491</v>
      </c>
      <c r="D243" s="27">
        <v>6143.95</v>
      </c>
      <c r="E243" s="336">
        <f t="shared" si="67"/>
        <v>6126.95</v>
      </c>
      <c r="F243" s="9"/>
      <c r="G243" s="9"/>
      <c r="H243" s="337" t="str">
        <f t="shared" si="60"/>
        <v/>
      </c>
      <c r="I243" s="337" t="str">
        <f t="shared" si="71"/>
        <v xml:space="preserve">  </v>
      </c>
      <c r="J243" s="338" t="str">
        <f t="shared" si="68"/>
        <v/>
      </c>
      <c r="K243" s="339" t="str">
        <f t="shared" si="69"/>
        <v xml:space="preserve"> </v>
      </c>
      <c r="L243" s="339" t="str">
        <f t="shared" si="70"/>
        <v/>
      </c>
      <c r="M243" s="339" t="str">
        <f t="shared" si="61"/>
        <v/>
      </c>
      <c r="N243" s="340" t="str">
        <f t="shared" si="62"/>
        <v/>
      </c>
      <c r="O243" s="341" t="str">
        <f t="shared" si="63"/>
        <v/>
      </c>
      <c r="P243" s="342" t="str">
        <f t="shared" si="64"/>
        <v/>
      </c>
      <c r="Q243" s="343" t="str">
        <f t="shared" si="65"/>
        <v/>
      </c>
      <c r="R243" s="10" t="str">
        <f t="shared" si="75"/>
        <v/>
      </c>
      <c r="S243" s="337" t="str">
        <f t="shared" si="58"/>
        <v/>
      </c>
      <c r="T243" s="9"/>
      <c r="U243" s="8"/>
      <c r="V243" s="202" t="str">
        <f>IF(OR(E243="",E243&lt;$U$2),"",ProjTvdAtBit(E243,F243,G243,H243,D243,W243,X243))</f>
        <v/>
      </c>
      <c r="W243" s="344" t="str">
        <f>IF(OR(E243="",E243&lt;$U$2),"",ProjIncAtBit(F243,J243,C243,M243,AJ243,IF(AK243="",0,AK243)))</f>
        <v/>
      </c>
      <c r="X243" s="455" t="str">
        <f>IF(OR(E243="",E243&lt;$U$2),"",ProjAzmAtBit(F243,G243,J243,C243,M243,AJ243,IF(AK243="",0,AK243)))</f>
        <v/>
      </c>
      <c r="Y243" s="461"/>
      <c r="Z243" s="206"/>
      <c r="AA243" s="512" t="str">
        <f t="shared" si="73"/>
        <v/>
      </c>
      <c r="AB243" s="520" t="str">
        <f t="shared" si="74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72"/>
        <v/>
      </c>
      <c r="AO243" s="330">
        <f>IF(OR(E243="",E243&lt;$U$2),"",ProjActiveTargetMdEx(D243,W243,V243,ProjTargets_MD,ProjTargets_INC,ProjTargets_AZM,ProjTargets_TVD,F243,H243))</f>
        <v>6704.23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>IF(OR(E243="",E243&lt;$U$2,AO243=""),"",ProjBurr(D243,W243,X243,Q243,C243,ProjTargets_MD,ProjTargets_INC,ProjTargets_AZM,ProjTargets_TVD,V243))</f>
        <v/>
      </c>
      <c r="AS243" s="207" t="str">
        <f>IF(OR(E243="",E243&lt;$U$2,AO243=""),"",ProjMetersToSlide(D243,W243,X243,Q243,C243,ProjTargets_MD,ProjTargets_INC,ProjTargets_AZM,ProjTargets_TVD,V243))</f>
        <v/>
      </c>
      <c r="AT243" s="207" t="str">
        <f>IF(OR(E243="",E243&lt;$U$2,AO243=""),"",ProjRequiredTf(D243,W243,X243,ProjTargets_MD,ProjTargets_INC,ProjTargets_AZM,ProjTargets_TVD,5,V243))</f>
        <v/>
      </c>
    </row>
    <row r="244" spans="2:46" s="209" customFormat="1" ht="15" customHeight="1" x14ac:dyDescent="0.3">
      <c r="B244" s="208">
        <f t="shared" si="59"/>
        <v>17</v>
      </c>
      <c r="C244" s="335">
        <f t="shared" si="66"/>
        <v>24.050000000000182</v>
      </c>
      <c r="D244" s="27">
        <v>6168</v>
      </c>
      <c r="E244" s="336">
        <f t="shared" si="67"/>
        <v>6151</v>
      </c>
      <c r="F244" s="9"/>
      <c r="G244" s="9"/>
      <c r="H244" s="337" t="str">
        <f t="shared" si="60"/>
        <v/>
      </c>
      <c r="I244" s="337" t="str">
        <f t="shared" si="71"/>
        <v xml:space="preserve">  </v>
      </c>
      <c r="J244" s="338" t="str">
        <f t="shared" si="68"/>
        <v/>
      </c>
      <c r="K244" s="339" t="str">
        <f t="shared" si="69"/>
        <v xml:space="preserve"> </v>
      </c>
      <c r="L244" s="339" t="str">
        <f t="shared" si="70"/>
        <v/>
      </c>
      <c r="M244" s="339" t="str">
        <f t="shared" si="61"/>
        <v/>
      </c>
      <c r="N244" s="340" t="str">
        <f t="shared" si="62"/>
        <v/>
      </c>
      <c r="O244" s="341" t="str">
        <f t="shared" si="63"/>
        <v/>
      </c>
      <c r="P244" s="342" t="str">
        <f t="shared" si="64"/>
        <v/>
      </c>
      <c r="Q244" s="343" t="str">
        <f t="shared" si="65"/>
        <v/>
      </c>
      <c r="R244" s="10" t="str">
        <f t="shared" si="75"/>
        <v/>
      </c>
      <c r="S244" s="337" t="str">
        <f t="shared" si="58"/>
        <v/>
      </c>
      <c r="T244" s="9"/>
      <c r="U244" s="8"/>
      <c r="V244" s="202" t="str">
        <f>IF(OR(E244="",E244&lt;$U$2),"",ProjTvdAtBit(E244,F244,G244,H244,D244,W244,X244))</f>
        <v/>
      </c>
      <c r="W244" s="344" t="str">
        <f>IF(OR(E244="",E244&lt;$U$2),"",ProjIncAtBit(F244,J244,C244,M244,AJ244,IF(AK244="",0,AK244)))</f>
        <v/>
      </c>
      <c r="X244" s="455" t="str">
        <f>IF(OR(E244="",E244&lt;$U$2),"",ProjAzmAtBit(F244,G244,J244,C244,M244,AJ244,IF(AK244="",0,AK244)))</f>
        <v/>
      </c>
      <c r="Y244" s="461"/>
      <c r="Z244" s="206"/>
      <c r="AA244" s="512" t="str">
        <f t="shared" si="73"/>
        <v/>
      </c>
      <c r="AB244" s="520" t="str">
        <f t="shared" si="74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72"/>
        <v/>
      </c>
      <c r="AO244" s="330">
        <f>IF(OR(E244="",E244&lt;$U$2),"",ProjActiveTargetMdEx(D244,W244,V244,ProjTargets_MD,ProjTargets_INC,ProjTargets_AZM,ProjTargets_TVD,F244,H244))</f>
        <v>6704.23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>IF(OR(E244="",E244&lt;$U$2,AO244=""),"",ProjBurr(D244,W244,X244,Q244,C244,ProjTargets_MD,ProjTargets_INC,ProjTargets_AZM,ProjTargets_TVD,V244))</f>
        <v/>
      </c>
      <c r="AS244" s="207" t="str">
        <f>IF(OR(E244="",E244&lt;$U$2,AO244=""),"",ProjMetersToSlide(D244,W244,X244,Q244,C244,ProjTargets_MD,ProjTargets_INC,ProjTargets_AZM,ProjTargets_TVD,V244))</f>
        <v/>
      </c>
      <c r="AT244" s="207" t="str">
        <f>IF(OR(E244="",E244&lt;$U$2,AO244=""),"",ProjRequiredTf(D244,W244,X244,ProjTargets_MD,ProjTargets_INC,ProjTargets_AZM,ProjTargets_TVD,5,V244))</f>
        <v/>
      </c>
    </row>
    <row r="245" spans="2:46" s="209" customFormat="1" ht="15" customHeight="1" x14ac:dyDescent="0.3">
      <c r="B245" s="208" t="str">
        <f t="shared" si="59"/>
        <v/>
      </c>
      <c r="C245" s="335" t="str">
        <f t="shared" si="66"/>
        <v/>
      </c>
      <c r="D245" s="27"/>
      <c r="E245" s="336" t="str">
        <f t="shared" si="67"/>
        <v/>
      </c>
      <c r="F245" s="9"/>
      <c r="G245" s="9"/>
      <c r="H245" s="337" t="str">
        <f t="shared" si="60"/>
        <v/>
      </c>
      <c r="I245" s="337" t="str">
        <f t="shared" si="71"/>
        <v xml:space="preserve">  </v>
      </c>
      <c r="J245" s="338" t="str">
        <f t="shared" si="68"/>
        <v/>
      </c>
      <c r="K245" s="339" t="str">
        <f t="shared" si="69"/>
        <v xml:space="preserve"> </v>
      </c>
      <c r="L245" s="339" t="str">
        <f t="shared" si="70"/>
        <v/>
      </c>
      <c r="M245" s="339" t="str">
        <f t="shared" si="61"/>
        <v/>
      </c>
      <c r="N245" s="340" t="str">
        <f t="shared" si="62"/>
        <v/>
      </c>
      <c r="O245" s="341" t="str">
        <f t="shared" si="63"/>
        <v/>
      </c>
      <c r="P245" s="342" t="str">
        <f t="shared" si="64"/>
        <v/>
      </c>
      <c r="Q245" s="343" t="str">
        <f t="shared" si="65"/>
        <v/>
      </c>
      <c r="R245" s="10" t="str">
        <f t="shared" si="75"/>
        <v/>
      </c>
      <c r="S245" s="337" t="str">
        <f t="shared" si="58"/>
        <v/>
      </c>
      <c r="T245" s="9"/>
      <c r="U245" s="8"/>
      <c r="V245" s="202" t="str">
        <f>IF(OR(E245="",E245&lt;$U$2),"",ProjTvdAtBit(E245,F245,G245,H245,D245,W245,X245))</f>
        <v/>
      </c>
      <c r="W245" s="344" t="str">
        <f>IF(OR(E245="",E245&lt;$U$2),"",ProjIncAtBit(F245,J245,C245,M245,AJ245,IF(AK245="",0,AK245)))</f>
        <v/>
      </c>
      <c r="X245" s="455" t="str">
        <f>IF(OR(E245="",E245&lt;$U$2),"",ProjAzmAtBit(F245,G245,J245,C245,M245,AJ245,IF(AK245="",0,AK245)))</f>
        <v/>
      </c>
      <c r="Y245" s="461"/>
      <c r="Z245" s="206"/>
      <c r="AA245" s="512" t="str">
        <f t="shared" si="73"/>
        <v/>
      </c>
      <c r="AB245" s="520" t="str">
        <f t="shared" si="74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72"/>
        <v/>
      </c>
      <c r="AO245" s="330" t="str">
        <f>IF(OR(E245="",E245&lt;$U$2),"",ProjActiveTargetMdEx(D245,W245,V245,ProjTargets_MD,ProjTargets_INC,ProjTargets_AZM,ProjTargets_TVD,F245,H245))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>IF(OR(E245="",E245&lt;$U$2,AO245=""),"",ProjBurr(D245,W245,X245,Q245,C245,ProjTargets_MD,ProjTargets_INC,ProjTargets_AZM,ProjTargets_TVD,V245))</f>
        <v/>
      </c>
      <c r="AS245" s="207" t="str">
        <f>IF(OR(E245="",E245&lt;$U$2,AO245=""),"",ProjMetersToSlide(D245,W245,X245,Q245,C245,ProjTargets_MD,ProjTargets_INC,ProjTargets_AZM,ProjTargets_TVD,V245))</f>
        <v/>
      </c>
      <c r="AT245" s="207" t="str">
        <f>IF(OR(E245="",E245&lt;$U$2,AO245=""),"",ProjRequiredTf(D245,W245,X245,ProjTargets_MD,ProjTargets_INC,ProjTargets_AZM,ProjTargets_TVD,5,V245))</f>
        <v/>
      </c>
    </row>
    <row r="246" spans="2:46" s="209" customFormat="1" ht="15" customHeight="1" x14ac:dyDescent="0.3">
      <c r="B246" s="208" t="str">
        <f t="shared" si="59"/>
        <v/>
      </c>
      <c r="C246" s="335" t="str">
        <f t="shared" si="66"/>
        <v/>
      </c>
      <c r="D246" s="27"/>
      <c r="E246" s="336" t="str">
        <f t="shared" si="67"/>
        <v/>
      </c>
      <c r="F246" s="9"/>
      <c r="G246" s="9"/>
      <c r="H246" s="337" t="str">
        <f t="shared" si="60"/>
        <v/>
      </c>
      <c r="I246" s="337" t="str">
        <f t="shared" si="71"/>
        <v xml:space="preserve">  </v>
      </c>
      <c r="J246" s="338" t="str">
        <f t="shared" si="68"/>
        <v/>
      </c>
      <c r="K246" s="339" t="str">
        <f t="shared" si="69"/>
        <v xml:space="preserve"> </v>
      </c>
      <c r="L246" s="339" t="str">
        <f t="shared" si="70"/>
        <v/>
      </c>
      <c r="M246" s="339" t="str">
        <f t="shared" si="61"/>
        <v/>
      </c>
      <c r="N246" s="340" t="str">
        <f t="shared" si="62"/>
        <v/>
      </c>
      <c r="O246" s="341" t="str">
        <f t="shared" si="63"/>
        <v/>
      </c>
      <c r="P246" s="342" t="str">
        <f t="shared" si="64"/>
        <v/>
      </c>
      <c r="Q246" s="343" t="str">
        <f t="shared" si="65"/>
        <v/>
      </c>
      <c r="R246" s="10" t="str">
        <f t="shared" si="75"/>
        <v/>
      </c>
      <c r="S246" s="337" t="str">
        <f t="shared" si="58"/>
        <v/>
      </c>
      <c r="T246" s="9"/>
      <c r="U246" s="8"/>
      <c r="V246" s="202" t="str">
        <f>IF(OR(E246="",E246&lt;$U$2),"",ProjTvdAtBit(E246,F246,G246,H246,D246,W246,X246))</f>
        <v/>
      </c>
      <c r="W246" s="344" t="str">
        <f>IF(OR(E246="",E246&lt;$U$2),"",ProjIncAtBit(F246,J246,C246,M246,AJ246,IF(AK246="",0,AK246)))</f>
        <v/>
      </c>
      <c r="X246" s="455" t="str">
        <f>IF(OR(E246="",E246&lt;$U$2),"",ProjAzmAtBit(F246,G246,J246,C246,M246,AJ246,IF(AK246="",0,AK246)))</f>
        <v/>
      </c>
      <c r="Y246" s="461"/>
      <c r="Z246" s="206"/>
      <c r="AA246" s="512" t="str">
        <f t="shared" si="73"/>
        <v/>
      </c>
      <c r="AB246" s="520" t="str">
        <f t="shared" si="74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72"/>
        <v/>
      </c>
      <c r="AO246" s="330" t="str">
        <f>IF(OR(E246="",E246&lt;$U$2),"",ProjActiveTargetMdEx(D246,W246,V246,ProjTargets_MD,ProjTargets_INC,ProjTargets_AZM,ProjTargets_TVD,F246,H246))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>IF(OR(E246="",E246&lt;$U$2,AO246=""),"",ProjBurr(D246,W246,X246,Q246,C246,ProjTargets_MD,ProjTargets_INC,ProjTargets_AZM,ProjTargets_TVD,V246))</f>
        <v/>
      </c>
      <c r="AS246" s="207" t="str">
        <f>IF(OR(E246="",E246&lt;$U$2,AO246=""),"",ProjMetersToSlide(D246,W246,X246,Q246,C246,ProjTargets_MD,ProjTargets_INC,ProjTargets_AZM,ProjTargets_TVD,V246))</f>
        <v/>
      </c>
      <c r="AT246" s="207" t="str">
        <f>IF(OR(E246="",E246&lt;$U$2,AO246=""),"",ProjRequiredTf(D246,W246,X246,ProjTargets_MD,ProjTargets_INC,ProjTargets_AZM,ProjTargets_TVD,5,V246))</f>
        <v/>
      </c>
    </row>
    <row r="247" spans="2:46" s="209" customFormat="1" ht="15" customHeight="1" x14ac:dyDescent="0.3">
      <c r="B247" s="208" t="str">
        <f t="shared" si="59"/>
        <v/>
      </c>
      <c r="C247" s="335" t="str">
        <f t="shared" si="66"/>
        <v/>
      </c>
      <c r="D247" s="27"/>
      <c r="E247" s="336" t="str">
        <f t="shared" si="67"/>
        <v/>
      </c>
      <c r="F247" s="9"/>
      <c r="G247" s="9"/>
      <c r="H247" s="337" t="str">
        <f t="shared" si="60"/>
        <v/>
      </c>
      <c r="I247" s="337" t="str">
        <f t="shared" si="71"/>
        <v xml:space="preserve">  </v>
      </c>
      <c r="J247" s="338" t="str">
        <f t="shared" si="68"/>
        <v/>
      </c>
      <c r="K247" s="339" t="str">
        <f t="shared" si="69"/>
        <v xml:space="preserve"> </v>
      </c>
      <c r="L247" s="339" t="str">
        <f t="shared" si="70"/>
        <v/>
      </c>
      <c r="M247" s="339" t="str">
        <f t="shared" si="61"/>
        <v/>
      </c>
      <c r="N247" s="340" t="str">
        <f t="shared" si="62"/>
        <v/>
      </c>
      <c r="O247" s="341" t="str">
        <f t="shared" si="63"/>
        <v/>
      </c>
      <c r="P247" s="342" t="str">
        <f t="shared" si="64"/>
        <v/>
      </c>
      <c r="Q247" s="343" t="str">
        <f t="shared" si="65"/>
        <v/>
      </c>
      <c r="R247" s="10" t="str">
        <f t="shared" si="75"/>
        <v/>
      </c>
      <c r="S247" s="337" t="str">
        <f t="shared" si="58"/>
        <v/>
      </c>
      <c r="T247" s="9"/>
      <c r="U247" s="8"/>
      <c r="V247" s="202" t="str">
        <f>IF(OR(E247="",E247&lt;$U$2),"",ProjTvdAtBit(E247,F247,G247,H247,D247,W247,X247))</f>
        <v/>
      </c>
      <c r="W247" s="344" t="str">
        <f>IF(OR(E247="",E247&lt;$U$2),"",ProjIncAtBit(F247,J247,C247,M247,AJ247,IF(AK247="",0,AK247)))</f>
        <v/>
      </c>
      <c r="X247" s="455" t="str">
        <f>IF(OR(E247="",E247&lt;$U$2),"",ProjAzmAtBit(F247,G247,J247,C247,M247,AJ247,IF(AK247="",0,AK247)))</f>
        <v/>
      </c>
      <c r="Y247" s="461"/>
      <c r="Z247" s="206"/>
      <c r="AA247" s="512" t="str">
        <f t="shared" si="73"/>
        <v/>
      </c>
      <c r="AB247" s="520" t="str">
        <f t="shared" si="74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72"/>
        <v/>
      </c>
      <c r="AO247" s="330" t="str">
        <f>IF(OR(E247="",E247&lt;$U$2),"",ProjActiveTargetMdEx(D247,W247,V247,ProjTargets_MD,ProjTargets_INC,ProjTargets_AZM,ProjTargets_TVD,F247,H247))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>IF(OR(E247="",E247&lt;$U$2,AO247=""),"",ProjBurr(D247,W247,X247,Q247,C247,ProjTargets_MD,ProjTargets_INC,ProjTargets_AZM,ProjTargets_TVD,V247))</f>
        <v/>
      </c>
      <c r="AS247" s="207" t="str">
        <f>IF(OR(E247="",E247&lt;$U$2,AO247=""),"",ProjMetersToSlide(D247,W247,X247,Q247,C247,ProjTargets_MD,ProjTargets_INC,ProjTargets_AZM,ProjTargets_TVD,V247))</f>
        <v/>
      </c>
      <c r="AT247" s="207" t="str">
        <f>IF(OR(E247="",E247&lt;$U$2,AO247=""),"",ProjRequiredTf(D247,W247,X247,ProjTargets_MD,ProjTargets_INC,ProjTargets_AZM,ProjTargets_TVD,5,V247))</f>
        <v/>
      </c>
    </row>
    <row r="248" spans="2:46" s="209" customFormat="1" ht="15" customHeight="1" x14ac:dyDescent="0.3">
      <c r="B248" s="208" t="str">
        <f t="shared" si="59"/>
        <v/>
      </c>
      <c r="C248" s="335" t="str">
        <f t="shared" si="66"/>
        <v/>
      </c>
      <c r="D248" s="27"/>
      <c r="E248" s="336" t="str">
        <f t="shared" si="67"/>
        <v/>
      </c>
      <c r="F248" s="9"/>
      <c r="G248" s="9"/>
      <c r="H248" s="337" t="str">
        <f t="shared" si="60"/>
        <v/>
      </c>
      <c r="I248" s="337" t="str">
        <f t="shared" si="71"/>
        <v xml:space="preserve">  </v>
      </c>
      <c r="J248" s="338" t="str">
        <f t="shared" si="68"/>
        <v/>
      </c>
      <c r="K248" s="339" t="str">
        <f t="shared" si="69"/>
        <v xml:space="preserve"> </v>
      </c>
      <c r="L248" s="339" t="str">
        <f t="shared" si="70"/>
        <v/>
      </c>
      <c r="M248" s="339" t="str">
        <f t="shared" si="61"/>
        <v/>
      </c>
      <c r="N248" s="340" t="str">
        <f t="shared" si="62"/>
        <v/>
      </c>
      <c r="O248" s="341" t="str">
        <f t="shared" si="63"/>
        <v/>
      </c>
      <c r="P248" s="342" t="str">
        <f t="shared" si="64"/>
        <v/>
      </c>
      <c r="Q248" s="343" t="str">
        <f t="shared" si="65"/>
        <v/>
      </c>
      <c r="R248" s="10" t="str">
        <f t="shared" si="75"/>
        <v/>
      </c>
      <c r="S248" s="337" t="str">
        <f t="shared" si="58"/>
        <v/>
      </c>
      <c r="T248" s="9"/>
      <c r="U248" s="8"/>
      <c r="V248" s="202" t="str">
        <f>IF(OR(E248="",E248&lt;$U$2),"",ProjTvdAtBit(E248,F248,G248,H248,D248,W248,X248))</f>
        <v/>
      </c>
      <c r="W248" s="344" t="str">
        <f>IF(OR(E248="",E248&lt;$U$2),"",ProjIncAtBit(F248,J248,C248,M248,AJ248,IF(AK248="",0,AK248)))</f>
        <v/>
      </c>
      <c r="X248" s="455" t="str">
        <f>IF(OR(E248="",E248&lt;$U$2),"",ProjAzmAtBit(F248,G248,J248,C248,M248,AJ248,IF(AK248="",0,AK248)))</f>
        <v/>
      </c>
      <c r="Y248" s="461"/>
      <c r="Z248" s="206"/>
      <c r="AA248" s="512" t="str">
        <f t="shared" si="73"/>
        <v/>
      </c>
      <c r="AB248" s="520" t="str">
        <f t="shared" si="74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72"/>
        <v/>
      </c>
      <c r="AO248" s="330" t="str">
        <f>IF(OR(E248="",E248&lt;$U$2),"",ProjActiveTargetMdEx(D248,W248,V248,ProjTargets_MD,ProjTargets_INC,ProjTargets_AZM,ProjTargets_TVD,F248,H248))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>IF(OR(E248="",E248&lt;$U$2,AO248=""),"",ProjBurr(D248,W248,X248,Q248,C248,ProjTargets_MD,ProjTargets_INC,ProjTargets_AZM,ProjTargets_TVD,V248))</f>
        <v/>
      </c>
      <c r="AS248" s="207" t="str">
        <f>IF(OR(E248="",E248&lt;$U$2,AO248=""),"",ProjMetersToSlide(D248,W248,X248,Q248,C248,ProjTargets_MD,ProjTargets_INC,ProjTargets_AZM,ProjTargets_TVD,V248))</f>
        <v/>
      </c>
      <c r="AT248" s="207" t="str">
        <f>IF(OR(E248="",E248&lt;$U$2,AO248=""),"",ProjRequiredTf(D248,W248,X248,ProjTargets_MD,ProjTargets_INC,ProjTargets_AZM,ProjTargets_TVD,5,V248))</f>
        <v/>
      </c>
    </row>
    <row r="249" spans="2:46" s="209" customFormat="1" ht="15" customHeight="1" x14ac:dyDescent="0.3">
      <c r="B249" s="208" t="str">
        <f t="shared" si="59"/>
        <v/>
      </c>
      <c r="C249" s="335" t="str">
        <f t="shared" si="66"/>
        <v/>
      </c>
      <c r="D249" s="27"/>
      <c r="E249" s="336" t="str">
        <f t="shared" si="67"/>
        <v/>
      </c>
      <c r="F249" s="9"/>
      <c r="G249" s="9"/>
      <c r="H249" s="337" t="str">
        <f t="shared" si="60"/>
        <v/>
      </c>
      <c r="I249" s="337" t="str">
        <f t="shared" si="71"/>
        <v xml:space="preserve">  </v>
      </c>
      <c r="J249" s="338" t="str">
        <f t="shared" si="68"/>
        <v/>
      </c>
      <c r="K249" s="339" t="str">
        <f t="shared" si="69"/>
        <v xml:space="preserve"> </v>
      </c>
      <c r="L249" s="339" t="str">
        <f t="shared" si="70"/>
        <v/>
      </c>
      <c r="M249" s="339" t="str">
        <f t="shared" si="61"/>
        <v/>
      </c>
      <c r="N249" s="340" t="str">
        <f t="shared" si="62"/>
        <v/>
      </c>
      <c r="O249" s="341" t="str">
        <f t="shared" si="63"/>
        <v/>
      </c>
      <c r="P249" s="342" t="str">
        <f t="shared" si="64"/>
        <v/>
      </c>
      <c r="Q249" s="343" t="str">
        <f t="shared" si="65"/>
        <v/>
      </c>
      <c r="R249" s="10" t="str">
        <f t="shared" si="75"/>
        <v/>
      </c>
      <c r="S249" s="337" t="str">
        <f t="shared" si="58"/>
        <v/>
      </c>
      <c r="T249" s="9"/>
      <c r="U249" s="8"/>
      <c r="V249" s="202" t="str">
        <f>IF(OR(E249="",E249&lt;$U$2),"",ProjTvdAtBit(E249,F249,G249,H249,D249,W249,X249))</f>
        <v/>
      </c>
      <c r="W249" s="344" t="str">
        <f>IF(OR(E249="",E249&lt;$U$2),"",ProjIncAtBit(F249,J249,C249,M249,AJ249,IF(AK249="",0,AK249)))</f>
        <v/>
      </c>
      <c r="X249" s="455" t="str">
        <f>IF(OR(E249="",E249&lt;$U$2),"",ProjAzmAtBit(F249,G249,J249,C249,M249,AJ249,IF(AK249="",0,AK249)))</f>
        <v/>
      </c>
      <c r="Y249" s="461"/>
      <c r="Z249" s="206"/>
      <c r="AA249" s="512" t="str">
        <f t="shared" si="73"/>
        <v/>
      </c>
      <c r="AB249" s="520" t="str">
        <f t="shared" si="74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72"/>
        <v/>
      </c>
      <c r="AO249" s="330" t="str">
        <f>IF(OR(E249="",E249&lt;$U$2),"",ProjActiveTargetMdEx(D249,W249,V249,ProjTargets_MD,ProjTargets_INC,ProjTargets_AZM,ProjTargets_TVD,F249,H249))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>IF(OR(E249="",E249&lt;$U$2,AO249=""),"",ProjBurr(D249,W249,X249,Q249,C249,ProjTargets_MD,ProjTargets_INC,ProjTargets_AZM,ProjTargets_TVD,V249))</f>
        <v/>
      </c>
      <c r="AS249" s="207" t="str">
        <f>IF(OR(E249="",E249&lt;$U$2,AO249=""),"",ProjMetersToSlide(D249,W249,X249,Q249,C249,ProjTargets_MD,ProjTargets_INC,ProjTargets_AZM,ProjTargets_TVD,V249))</f>
        <v/>
      </c>
      <c r="AT249" s="207" t="str">
        <f>IF(OR(E249="",E249&lt;$U$2,AO249=""),"",ProjRequiredTf(D249,W249,X249,ProjTargets_MD,ProjTargets_INC,ProjTargets_AZM,ProjTargets_TVD,5,V249))</f>
        <v/>
      </c>
    </row>
    <row r="250" spans="2:46" s="209" customFormat="1" ht="15" customHeight="1" x14ac:dyDescent="0.3">
      <c r="B250" s="208" t="str">
        <f t="shared" si="59"/>
        <v/>
      </c>
      <c r="C250" s="335" t="str">
        <f t="shared" si="66"/>
        <v/>
      </c>
      <c r="D250" s="27"/>
      <c r="E250" s="336" t="str">
        <f t="shared" si="67"/>
        <v/>
      </c>
      <c r="F250" s="9"/>
      <c r="G250" s="9"/>
      <c r="H250" s="337" t="str">
        <f t="shared" si="60"/>
        <v/>
      </c>
      <c r="I250" s="337" t="str">
        <f t="shared" si="71"/>
        <v xml:space="preserve">  </v>
      </c>
      <c r="J250" s="338" t="str">
        <f t="shared" si="68"/>
        <v/>
      </c>
      <c r="K250" s="339" t="str">
        <f t="shared" si="69"/>
        <v xml:space="preserve"> </v>
      </c>
      <c r="L250" s="339" t="str">
        <f t="shared" si="70"/>
        <v/>
      </c>
      <c r="M250" s="339" t="str">
        <f t="shared" si="61"/>
        <v/>
      </c>
      <c r="N250" s="340" t="str">
        <f t="shared" si="62"/>
        <v/>
      </c>
      <c r="O250" s="341" t="str">
        <f t="shared" si="63"/>
        <v/>
      </c>
      <c r="P250" s="342" t="s">
        <v>458</v>
      </c>
      <c r="Q250" s="343" t="str">
        <f t="shared" si="65"/>
        <v/>
      </c>
      <c r="R250" s="10" t="str">
        <f t="shared" si="75"/>
        <v/>
      </c>
      <c r="S250" s="337" t="str">
        <f t="shared" si="58"/>
        <v/>
      </c>
      <c r="T250" s="9"/>
      <c r="U250" s="8"/>
      <c r="V250" s="202" t="str">
        <f>IF(OR(E250="",E250&lt;$U$2),"",ProjTvdAtBit(E250,F250,G250,H250,D250,W250,X250))</f>
        <v/>
      </c>
      <c r="W250" s="344" t="str">
        <f>IF(OR(E250="",E250&lt;$U$2),"",ProjIncAtBit(F250,J250,C250,M250,AJ250,IF(AK250="",0,AK250)))</f>
        <v/>
      </c>
      <c r="X250" s="455" t="str">
        <f>IF(OR(E250="",E250&lt;$U$2),"",ProjAzmAtBit(F250,G250,J250,C250,M250,AJ250,IF(AK250="",0,AK250)))</f>
        <v/>
      </c>
      <c r="Y250" s="461"/>
      <c r="Z250" s="206"/>
      <c r="AA250" s="512" t="str">
        <f t="shared" si="73"/>
        <v/>
      </c>
      <c r="AB250" s="520" t="str">
        <f t="shared" si="74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72"/>
        <v/>
      </c>
      <c r="AO250" s="330" t="str">
        <f>IF(OR(E250="",E250&lt;$U$2),"",ProjActiveTargetMdEx(D250,W250,V250,ProjTargets_MD,ProjTargets_INC,ProjTargets_AZM,ProjTargets_TVD,F250,H250))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>IF(OR(E250="",E250&lt;$U$2,AO250=""),"",ProjBurr(D250,W250,X250,Q250,C250,ProjTargets_MD,ProjTargets_INC,ProjTargets_AZM,ProjTargets_TVD,V250))</f>
        <v/>
      </c>
      <c r="AS250" s="207" t="str">
        <f>IF(OR(E250="",E250&lt;$U$2,AO250=""),"",ProjMetersToSlide(D250,W250,X250,Q250,C250,ProjTargets_MD,ProjTargets_INC,ProjTargets_AZM,ProjTargets_TVD,V250))</f>
        <v/>
      </c>
      <c r="AT250" s="207" t="str">
        <f>IF(OR(E250="",E250&lt;$U$2,AO250=""),"",ProjRequiredTf(D250,W250,X250,ProjTargets_MD,ProjTargets_INC,ProjTargets_AZM,ProjTargets_TVD,5,V250))</f>
        <v/>
      </c>
    </row>
    <row r="251" spans="2:46" s="209" customFormat="1" ht="15" customHeight="1" x14ac:dyDescent="0.3">
      <c r="B251" s="208" t="str">
        <f t="shared" si="59"/>
        <v/>
      </c>
      <c r="C251" s="335" t="str">
        <f t="shared" si="66"/>
        <v/>
      </c>
      <c r="D251" s="27"/>
      <c r="E251" s="336" t="str">
        <f t="shared" si="67"/>
        <v/>
      </c>
      <c r="F251" s="9"/>
      <c r="G251" s="9"/>
      <c r="H251" s="337" t="str">
        <f t="shared" si="60"/>
        <v/>
      </c>
      <c r="I251" s="337" t="str">
        <f t="shared" si="71"/>
        <v xml:space="preserve">  </v>
      </c>
      <c r="J251" s="338" t="str">
        <f t="shared" si="68"/>
        <v/>
      </c>
      <c r="K251" s="339" t="str">
        <f t="shared" si="69"/>
        <v xml:space="preserve"> </v>
      </c>
      <c r="L251" s="339" t="str">
        <f t="shared" si="70"/>
        <v/>
      </c>
      <c r="M251" s="339" t="str">
        <f t="shared" si="61"/>
        <v/>
      </c>
      <c r="N251" s="340" t="str">
        <f t="shared" si="62"/>
        <v/>
      </c>
      <c r="O251" s="341" t="str">
        <f t="shared" si="63"/>
        <v/>
      </c>
      <c r="P251" s="342" t="str">
        <f t="shared" si="64"/>
        <v/>
      </c>
      <c r="Q251" s="343" t="str">
        <f t="shared" si="65"/>
        <v/>
      </c>
      <c r="R251" s="10" t="str">
        <f t="shared" si="75"/>
        <v/>
      </c>
      <c r="S251" s="337" t="str">
        <f t="shared" si="58"/>
        <v/>
      </c>
      <c r="T251" s="9"/>
      <c r="U251" s="8"/>
      <c r="V251" s="202" t="str">
        <f>IF(OR(E251="",E251&lt;$U$2),"",ProjTvdAtBit(E251,F251,G251,H251,D251,W251,X251))</f>
        <v/>
      </c>
      <c r="W251" s="344" t="str">
        <f>IF(OR(E251="",E251&lt;$U$2),"",ProjIncAtBit(F251,J251,C251,M251,AJ251,IF(AK251="",0,AK251)))</f>
        <v/>
      </c>
      <c r="X251" s="455" t="str">
        <f>IF(OR(E251="",E251&lt;$U$2),"",ProjAzmAtBit(F251,G251,J251,C251,M251,AJ251,IF(AK251="",0,AK251)))</f>
        <v/>
      </c>
      <c r="Y251" s="461"/>
      <c r="Z251" s="206"/>
      <c r="AA251" s="512" t="str">
        <f t="shared" si="73"/>
        <v/>
      </c>
      <c r="AB251" s="520" t="str">
        <f t="shared" si="74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72"/>
        <v/>
      </c>
      <c r="AO251" s="330" t="str">
        <f>IF(OR(E251="",E251&lt;$U$2),"",ProjActiveTargetMdEx(D251,W251,V251,ProjTargets_MD,ProjTargets_INC,ProjTargets_AZM,ProjTargets_TVD,F251,H251))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>IF(OR(E251="",E251&lt;$U$2,AO251=""),"",ProjBurr(D251,W251,X251,Q251,C251,ProjTargets_MD,ProjTargets_INC,ProjTargets_AZM,ProjTargets_TVD,V251))</f>
        <v/>
      </c>
      <c r="AS251" s="207" t="str">
        <f>IF(OR(E251="",E251&lt;$U$2,AO251=""),"",ProjMetersToSlide(D251,W251,X251,Q251,C251,ProjTargets_MD,ProjTargets_INC,ProjTargets_AZM,ProjTargets_TVD,V251))</f>
        <v/>
      </c>
      <c r="AT251" s="207" t="str">
        <f>IF(OR(E251="",E251&lt;$U$2,AO251=""),"",ProjRequiredTf(D251,W251,X251,ProjTargets_MD,ProjTargets_INC,ProjTargets_AZM,ProjTargets_TVD,5,V251))</f>
        <v/>
      </c>
    </row>
    <row r="252" spans="2:46" s="209" customFormat="1" ht="15" customHeight="1" x14ac:dyDescent="0.3">
      <c r="B252" s="208" t="str">
        <f t="shared" si="59"/>
        <v/>
      </c>
      <c r="C252" s="335" t="str">
        <f t="shared" si="66"/>
        <v/>
      </c>
      <c r="D252" s="27"/>
      <c r="E252" s="336" t="str">
        <f t="shared" si="67"/>
        <v/>
      </c>
      <c r="F252" s="9"/>
      <c r="G252" s="9"/>
      <c r="H252" s="337" t="str">
        <f t="shared" si="60"/>
        <v/>
      </c>
      <c r="I252" s="337" t="str">
        <f t="shared" si="71"/>
        <v xml:space="preserve">  </v>
      </c>
      <c r="J252" s="338" t="str">
        <f t="shared" si="68"/>
        <v/>
      </c>
      <c r="K252" s="339" t="str">
        <f t="shared" si="69"/>
        <v xml:space="preserve"> </v>
      </c>
      <c r="L252" s="339" t="str">
        <f t="shared" si="70"/>
        <v/>
      </c>
      <c r="M252" s="339" t="str">
        <f t="shared" si="61"/>
        <v/>
      </c>
      <c r="N252" s="340" t="str">
        <f t="shared" si="62"/>
        <v/>
      </c>
      <c r="O252" s="341" t="str">
        <f t="shared" si="63"/>
        <v/>
      </c>
      <c r="P252" s="342" t="str">
        <f t="shared" si="64"/>
        <v/>
      </c>
      <c r="Q252" s="343" t="str">
        <f t="shared" si="65"/>
        <v/>
      </c>
      <c r="R252" s="10" t="str">
        <f t="shared" si="75"/>
        <v/>
      </c>
      <c r="S252" s="337" t="str">
        <f t="shared" si="58"/>
        <v/>
      </c>
      <c r="T252" s="9"/>
      <c r="U252" s="8"/>
      <c r="V252" s="202" t="str">
        <f>IF(OR(E252="",E252&lt;$U$2),"",ProjTvdAtBit(E252,F252,G252,H252,D252,W252,X252))</f>
        <v/>
      </c>
      <c r="W252" s="344" t="str">
        <f>IF(OR(E252="",E252&lt;$U$2),"",ProjIncAtBit(F252,J252,C252,M252,AJ252,IF(AK252="",0,AK252)))</f>
        <v/>
      </c>
      <c r="X252" s="455" t="str">
        <f>IF(OR(E252="",E252&lt;$U$2),"",ProjAzmAtBit(F252,G252,J252,C252,M252,AJ252,IF(AK252="",0,AK252)))</f>
        <v/>
      </c>
      <c r="Y252" s="461"/>
      <c r="Z252" s="206"/>
      <c r="AA252" s="512" t="str">
        <f t="shared" si="73"/>
        <v/>
      </c>
      <c r="AB252" s="520" t="str">
        <f t="shared" si="74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72"/>
        <v/>
      </c>
      <c r="AO252" s="330" t="str">
        <f>IF(OR(E252="",E252&lt;$U$2),"",ProjActiveTargetMdEx(D252,W252,V252,ProjTargets_MD,ProjTargets_INC,ProjTargets_AZM,ProjTargets_TVD,F252,H252))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>IF(OR(E252="",E252&lt;$U$2,AO252=""),"",ProjBurr(D252,W252,X252,Q252,C252,ProjTargets_MD,ProjTargets_INC,ProjTargets_AZM,ProjTargets_TVD,V252))</f>
        <v/>
      </c>
      <c r="AS252" s="207" t="str">
        <f>IF(OR(E252="",E252&lt;$U$2,AO252=""),"",ProjMetersToSlide(D252,W252,X252,Q252,C252,ProjTargets_MD,ProjTargets_INC,ProjTargets_AZM,ProjTargets_TVD,V252))</f>
        <v/>
      </c>
      <c r="AT252" s="207" t="str">
        <f>IF(OR(E252="",E252&lt;$U$2,AO252=""),"",ProjRequiredTf(D252,W252,X252,ProjTargets_MD,ProjTargets_INC,ProjTargets_AZM,ProjTargets_TVD,5,V252))</f>
        <v/>
      </c>
    </row>
    <row r="253" spans="2:46" s="209" customFormat="1" ht="15" customHeight="1" x14ac:dyDescent="0.3">
      <c r="B253" s="208" t="str">
        <f t="shared" si="59"/>
        <v/>
      </c>
      <c r="C253" s="335" t="str">
        <f t="shared" si="66"/>
        <v/>
      </c>
      <c r="D253" s="27"/>
      <c r="E253" s="336" t="str">
        <f t="shared" si="67"/>
        <v/>
      </c>
      <c r="F253" s="9"/>
      <c r="G253" s="9"/>
      <c r="H253" s="337" t="str">
        <f t="shared" si="60"/>
        <v/>
      </c>
      <c r="I253" s="337" t="str">
        <f t="shared" si="71"/>
        <v xml:space="preserve">  </v>
      </c>
      <c r="J253" s="338" t="str">
        <f t="shared" si="68"/>
        <v/>
      </c>
      <c r="K253" s="339" t="str">
        <f t="shared" si="69"/>
        <v xml:space="preserve"> </v>
      </c>
      <c r="L253" s="339" t="str">
        <f t="shared" si="70"/>
        <v/>
      </c>
      <c r="M253" s="339" t="str">
        <f t="shared" si="61"/>
        <v/>
      </c>
      <c r="N253" s="340" t="str">
        <f t="shared" si="62"/>
        <v/>
      </c>
      <c r="O253" s="341" t="str">
        <f t="shared" si="63"/>
        <v/>
      </c>
      <c r="P253" s="342" t="str">
        <f t="shared" si="64"/>
        <v/>
      </c>
      <c r="Q253" s="343" t="str">
        <f t="shared" si="65"/>
        <v/>
      </c>
      <c r="R253" s="10" t="str">
        <f t="shared" si="75"/>
        <v/>
      </c>
      <c r="S253" s="337" t="str">
        <f t="shared" si="58"/>
        <v/>
      </c>
      <c r="T253" s="9"/>
      <c r="U253" s="8"/>
      <c r="V253" s="202" t="str">
        <f>IF(OR(E253="",E253&lt;$U$2),"",ProjTvdAtBit(E253,F253,G253,H253,D253,W253,X253))</f>
        <v/>
      </c>
      <c r="W253" s="344" t="str">
        <f>IF(OR(E253="",E253&lt;$U$2),"",ProjIncAtBit(F253,J253,C253,M253,AJ253,IF(AK253="",0,AK253)))</f>
        <v/>
      </c>
      <c r="X253" s="455" t="str">
        <f>IF(OR(E253="",E253&lt;$U$2),"",ProjAzmAtBit(F253,G253,J253,C253,M253,AJ253,IF(AK253="",0,AK253)))</f>
        <v/>
      </c>
      <c r="Y253" s="461"/>
      <c r="Z253" s="206"/>
      <c r="AA253" s="512" t="str">
        <f t="shared" si="73"/>
        <v/>
      </c>
      <c r="AB253" s="520" t="str">
        <f t="shared" si="74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72"/>
        <v/>
      </c>
      <c r="AO253" s="330" t="str">
        <f>IF(OR(E253="",E253&lt;$U$2),"",ProjActiveTargetMdEx(D253,W253,V253,ProjTargets_MD,ProjTargets_INC,ProjTargets_AZM,ProjTargets_TVD,F253,H253))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>IF(OR(E253="",E253&lt;$U$2,AO253=""),"",ProjBurr(D253,W253,X253,Q253,C253,ProjTargets_MD,ProjTargets_INC,ProjTargets_AZM,ProjTargets_TVD,V253))</f>
        <v/>
      </c>
      <c r="AS253" s="207" t="str">
        <f>IF(OR(E253="",E253&lt;$U$2,AO253=""),"",ProjMetersToSlide(D253,W253,X253,Q253,C253,ProjTargets_MD,ProjTargets_INC,ProjTargets_AZM,ProjTargets_TVD,V253))</f>
        <v/>
      </c>
      <c r="AT253" s="207" t="str">
        <f>IF(OR(E253="",E253&lt;$U$2,AO253=""),"",ProjRequiredTf(D253,W253,X253,ProjTargets_MD,ProjTargets_INC,ProjTargets_AZM,ProjTargets_TVD,5,V253))</f>
        <v/>
      </c>
    </row>
    <row r="254" spans="2:46" s="209" customFormat="1" ht="15" customHeight="1" x14ac:dyDescent="0.3">
      <c r="B254" s="208" t="str">
        <f t="shared" si="59"/>
        <v/>
      </c>
      <c r="C254" s="335" t="str">
        <f t="shared" si="66"/>
        <v/>
      </c>
      <c r="D254" s="27"/>
      <c r="E254" s="336" t="str">
        <f t="shared" si="67"/>
        <v/>
      </c>
      <c r="F254" s="9"/>
      <c r="G254" s="9"/>
      <c r="H254" s="337" t="str">
        <f t="shared" si="60"/>
        <v/>
      </c>
      <c r="I254" s="337" t="str">
        <f t="shared" si="71"/>
        <v xml:space="preserve">  </v>
      </c>
      <c r="J254" s="338" t="str">
        <f t="shared" si="68"/>
        <v/>
      </c>
      <c r="K254" s="339" t="str">
        <f t="shared" si="69"/>
        <v xml:space="preserve"> </v>
      </c>
      <c r="L254" s="339" t="str">
        <f t="shared" si="70"/>
        <v/>
      </c>
      <c r="M254" s="339" t="str">
        <f t="shared" si="61"/>
        <v/>
      </c>
      <c r="N254" s="340" t="str">
        <f t="shared" si="62"/>
        <v/>
      </c>
      <c r="O254" s="341" t="str">
        <f t="shared" si="63"/>
        <v/>
      </c>
      <c r="P254" s="342" t="str">
        <f t="shared" si="64"/>
        <v/>
      </c>
      <c r="Q254" s="343" t="str">
        <f t="shared" si="65"/>
        <v/>
      </c>
      <c r="R254" s="10" t="str">
        <f t="shared" si="75"/>
        <v/>
      </c>
      <c r="S254" s="337" t="str">
        <f t="shared" si="58"/>
        <v/>
      </c>
      <c r="T254" s="9"/>
      <c r="U254" s="8"/>
      <c r="V254" s="202" t="str">
        <f>IF(OR(E254="",E254&lt;$U$2),"",ProjTvdAtBit(E254,F254,G254,H254,D254,W254,X254))</f>
        <v/>
      </c>
      <c r="W254" s="344" t="str">
        <f>IF(OR(E254="",E254&lt;$U$2),"",ProjIncAtBit(F254,J254,C254,M254,AJ254,IF(AK254="",0,AK254)))</f>
        <v/>
      </c>
      <c r="X254" s="455" t="str">
        <f>IF(OR(E254="",E254&lt;$U$2),"",ProjAzmAtBit(F254,G254,J254,C254,M254,AJ254,IF(AK254="",0,AK254)))</f>
        <v/>
      </c>
      <c r="Y254" s="461"/>
      <c r="Z254" s="206"/>
      <c r="AA254" s="512" t="str">
        <f t="shared" si="73"/>
        <v/>
      </c>
      <c r="AB254" s="520" t="str">
        <f t="shared" si="74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72"/>
        <v/>
      </c>
      <c r="AO254" s="330" t="str">
        <f>IF(OR(E254="",E254&lt;$U$2),"",ProjActiveTargetMdEx(D254,W254,V254,ProjTargets_MD,ProjTargets_INC,ProjTargets_AZM,ProjTargets_TVD,F254,H254))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>IF(OR(E254="",E254&lt;$U$2,AO254=""),"",ProjBurr(D254,W254,X254,Q254,C254,ProjTargets_MD,ProjTargets_INC,ProjTargets_AZM,ProjTargets_TVD,V254))</f>
        <v/>
      </c>
      <c r="AS254" s="207" t="str">
        <f>IF(OR(E254="",E254&lt;$U$2,AO254=""),"",ProjMetersToSlide(D254,W254,X254,Q254,C254,ProjTargets_MD,ProjTargets_INC,ProjTargets_AZM,ProjTargets_TVD,V254))</f>
        <v/>
      </c>
      <c r="AT254" s="207" t="str">
        <f>IF(OR(E254="",E254&lt;$U$2,AO254=""),"",ProjRequiredTf(D254,W254,X254,ProjTargets_MD,ProjTargets_INC,ProjTargets_AZM,ProjTargets_TVD,5,V254))</f>
        <v/>
      </c>
    </row>
    <row r="255" spans="2:46" s="209" customFormat="1" ht="15" customHeight="1" x14ac:dyDescent="0.3">
      <c r="B255" s="208" t="str">
        <f t="shared" si="59"/>
        <v/>
      </c>
      <c r="C255" s="335" t="str">
        <f t="shared" si="66"/>
        <v/>
      </c>
      <c r="D255" s="27"/>
      <c r="E255" s="336" t="str">
        <f t="shared" si="67"/>
        <v/>
      </c>
      <c r="F255" s="9"/>
      <c r="G255" s="9"/>
      <c r="H255" s="337" t="str">
        <f t="shared" si="60"/>
        <v/>
      </c>
      <c r="I255" s="337" t="str">
        <f t="shared" si="71"/>
        <v xml:space="preserve">  </v>
      </c>
      <c r="J255" s="338" t="str">
        <f t="shared" si="68"/>
        <v/>
      </c>
      <c r="K255" s="339" t="str">
        <f t="shared" si="69"/>
        <v xml:space="preserve"> </v>
      </c>
      <c r="L255" s="339" t="str">
        <f t="shared" si="70"/>
        <v/>
      </c>
      <c r="M255" s="339" t="str">
        <f t="shared" si="61"/>
        <v/>
      </c>
      <c r="N255" s="340" t="str">
        <f t="shared" si="62"/>
        <v/>
      </c>
      <c r="O255" s="341" t="str">
        <f t="shared" si="63"/>
        <v/>
      </c>
      <c r="P255" s="342" t="str">
        <f t="shared" si="64"/>
        <v/>
      </c>
      <c r="Q255" s="343" t="str">
        <f t="shared" si="65"/>
        <v/>
      </c>
      <c r="R255" s="10" t="str">
        <f t="shared" si="75"/>
        <v/>
      </c>
      <c r="S255" s="337" t="str">
        <f t="shared" si="58"/>
        <v/>
      </c>
      <c r="T255" s="9"/>
      <c r="U255" s="8"/>
      <c r="V255" s="202" t="str">
        <f>IF(OR(E255="",E255&lt;$U$2),"",ProjTvdAtBit(E255,F255,G255,H255,D255,W255,X255))</f>
        <v/>
      </c>
      <c r="W255" s="344" t="str">
        <f>IF(OR(E255="",E255&lt;$U$2),"",ProjIncAtBit(F255,J255,C255,M255,AJ255,IF(AK255="",0,AK255)))</f>
        <v/>
      </c>
      <c r="X255" s="455" t="str">
        <f>IF(OR(E255="",E255&lt;$U$2),"",ProjAzmAtBit(F255,G255,J255,C255,M255,AJ255,IF(AK255="",0,AK255)))</f>
        <v/>
      </c>
      <c r="Y255" s="461"/>
      <c r="Z255" s="206"/>
      <c r="AA255" s="512" t="str">
        <f t="shared" si="73"/>
        <v/>
      </c>
      <c r="AB255" s="520" t="str">
        <f t="shared" si="74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72"/>
        <v/>
      </c>
      <c r="AO255" s="330" t="str">
        <f>IF(OR(E255="",E255&lt;$U$2),"",ProjActiveTargetMdEx(D255,W255,V255,ProjTargets_MD,ProjTargets_INC,ProjTargets_AZM,ProjTargets_TVD,F255,H255))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>IF(OR(E255="",E255&lt;$U$2,AO255=""),"",ProjBurr(D255,W255,X255,Q255,C255,ProjTargets_MD,ProjTargets_INC,ProjTargets_AZM,ProjTargets_TVD,V255))</f>
        <v/>
      </c>
      <c r="AS255" s="207" t="str">
        <f>IF(OR(E255="",E255&lt;$U$2,AO255=""),"",ProjMetersToSlide(D255,W255,X255,Q255,C255,ProjTargets_MD,ProjTargets_INC,ProjTargets_AZM,ProjTargets_TVD,V255))</f>
        <v/>
      </c>
      <c r="AT255" s="207" t="str">
        <f>IF(OR(E255="",E255&lt;$U$2,AO255=""),"",ProjRequiredTf(D255,W255,X255,ProjTargets_MD,ProjTargets_INC,ProjTargets_AZM,ProjTargets_TVD,5,V255))</f>
        <v/>
      </c>
    </row>
    <row r="256" spans="2:46" s="209" customFormat="1" ht="15" customHeight="1" x14ac:dyDescent="0.3">
      <c r="B256" s="208" t="str">
        <f t="shared" si="59"/>
        <v/>
      </c>
      <c r="C256" s="335" t="str">
        <f t="shared" si="66"/>
        <v/>
      </c>
      <c r="D256" s="27"/>
      <c r="E256" s="336" t="str">
        <f t="shared" si="67"/>
        <v/>
      </c>
      <c r="F256" s="9"/>
      <c r="G256" s="9"/>
      <c r="H256" s="337" t="str">
        <f t="shared" si="60"/>
        <v/>
      </c>
      <c r="I256" s="337" t="str">
        <f t="shared" si="71"/>
        <v xml:space="preserve">  </v>
      </c>
      <c r="J256" s="338" t="str">
        <f t="shared" si="68"/>
        <v/>
      </c>
      <c r="K256" s="339" t="str">
        <f t="shared" si="69"/>
        <v xml:space="preserve"> </v>
      </c>
      <c r="L256" s="339" t="str">
        <f t="shared" si="70"/>
        <v/>
      </c>
      <c r="M256" s="339" t="str">
        <f t="shared" si="61"/>
        <v/>
      </c>
      <c r="N256" s="340" t="str">
        <f t="shared" si="62"/>
        <v/>
      </c>
      <c r="O256" s="341" t="str">
        <f t="shared" si="63"/>
        <v/>
      </c>
      <c r="P256" s="342" t="str">
        <f t="shared" si="64"/>
        <v/>
      </c>
      <c r="Q256" s="343" t="str">
        <f t="shared" si="65"/>
        <v/>
      </c>
      <c r="R256" s="10" t="str">
        <f t="shared" si="75"/>
        <v/>
      </c>
      <c r="S256" s="337" t="str">
        <f t="shared" si="58"/>
        <v/>
      </c>
      <c r="T256" s="9"/>
      <c r="U256" s="8"/>
      <c r="V256" s="202" t="str">
        <f>IF(OR(E256="",E256&lt;$U$2),"",ProjTvdAtBit(E256,F256,G256,H256,D256,W256,X256))</f>
        <v/>
      </c>
      <c r="W256" s="344" t="str">
        <f>IF(OR(E256="",E256&lt;$U$2),"",ProjIncAtBit(F256,J256,C256,M256,AJ256,IF(AK256="",0,AK256)))</f>
        <v/>
      </c>
      <c r="X256" s="455" t="str">
        <f>IF(OR(E256="",E256&lt;$U$2),"",ProjAzmAtBit(F256,G256,J256,C256,M256,AJ256,IF(AK256="",0,AK256)))</f>
        <v/>
      </c>
      <c r="Y256" s="461"/>
      <c r="Z256" s="206"/>
      <c r="AA256" s="512" t="str">
        <f t="shared" si="73"/>
        <v/>
      </c>
      <c r="AB256" s="520" t="str">
        <f t="shared" si="74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72"/>
        <v/>
      </c>
      <c r="AO256" s="330" t="str">
        <f>IF(OR(E256="",E256&lt;$U$2),"",ProjActiveTargetMdEx(D256,W256,V256,ProjTargets_MD,ProjTargets_INC,ProjTargets_AZM,ProjTargets_TVD,F256,H256))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>IF(OR(E256="",E256&lt;$U$2,AO256=""),"",ProjBurr(D256,W256,X256,Q256,C256,ProjTargets_MD,ProjTargets_INC,ProjTargets_AZM,ProjTargets_TVD,V256))</f>
        <v/>
      </c>
      <c r="AS256" s="207" t="str">
        <f>IF(OR(E256="",E256&lt;$U$2,AO256=""),"",ProjMetersToSlide(D256,W256,X256,Q256,C256,ProjTargets_MD,ProjTargets_INC,ProjTargets_AZM,ProjTargets_TVD,V256))</f>
        <v/>
      </c>
      <c r="AT256" s="207" t="str">
        <f>IF(OR(E256="",E256&lt;$U$2,AO256=""),"",ProjRequiredTf(D256,W256,X256,ProjTargets_MD,ProjTargets_INC,ProjTargets_AZM,ProjTargets_TVD,5,V256))</f>
        <v/>
      </c>
    </row>
    <row r="257" spans="2:46" s="209" customFormat="1" ht="15" customHeight="1" x14ac:dyDescent="0.3">
      <c r="B257" s="208" t="str">
        <f t="shared" si="59"/>
        <v/>
      </c>
      <c r="C257" s="335" t="str">
        <f t="shared" si="66"/>
        <v/>
      </c>
      <c r="D257" s="27"/>
      <c r="E257" s="336" t="str">
        <f t="shared" si="67"/>
        <v/>
      </c>
      <c r="F257" s="9"/>
      <c r="G257" s="9"/>
      <c r="H257" s="337" t="str">
        <f t="shared" si="60"/>
        <v/>
      </c>
      <c r="I257" s="337" t="str">
        <f t="shared" si="71"/>
        <v xml:space="preserve">  </v>
      </c>
      <c r="J257" s="338" t="str">
        <f t="shared" si="68"/>
        <v/>
      </c>
      <c r="K257" s="339" t="str">
        <f t="shared" si="69"/>
        <v xml:space="preserve"> </v>
      </c>
      <c r="L257" s="339" t="str">
        <f t="shared" si="70"/>
        <v/>
      </c>
      <c r="M257" s="339" t="str">
        <f t="shared" si="61"/>
        <v/>
      </c>
      <c r="N257" s="340" t="str">
        <f t="shared" si="62"/>
        <v/>
      </c>
      <c r="O257" s="341" t="str">
        <f t="shared" si="63"/>
        <v/>
      </c>
      <c r="P257" s="342" t="str">
        <f t="shared" si="64"/>
        <v/>
      </c>
      <c r="Q257" s="343" t="str">
        <f t="shared" si="65"/>
        <v/>
      </c>
      <c r="R257" s="10" t="str">
        <f t="shared" si="75"/>
        <v/>
      </c>
      <c r="S257" s="337" t="str">
        <f t="shared" si="58"/>
        <v/>
      </c>
      <c r="T257" s="9"/>
      <c r="U257" s="8"/>
      <c r="V257" s="202" t="str">
        <f>IF(OR(E257="",E257&lt;$U$2),"",ProjTvdAtBit(E257,F257,G257,H257,D257,W257,X257))</f>
        <v/>
      </c>
      <c r="W257" s="344" t="str">
        <f>IF(OR(E257="",E257&lt;$U$2),"",ProjIncAtBit(F257,J257,C257,M257,AJ257,IF(AK257="",0,AK257)))</f>
        <v/>
      </c>
      <c r="X257" s="455" t="str">
        <f>IF(OR(E257="",E257&lt;$U$2),"",ProjAzmAtBit(F257,G257,J257,C257,M257,AJ257,IF(AK257="",0,AK257)))</f>
        <v/>
      </c>
      <c r="Y257" s="461"/>
      <c r="Z257" s="206"/>
      <c r="AA257" s="512" t="str">
        <f t="shared" si="73"/>
        <v/>
      </c>
      <c r="AB257" s="520" t="str">
        <f t="shared" si="74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72"/>
        <v/>
      </c>
      <c r="AO257" s="330" t="str">
        <f>IF(OR(E257="",E257&lt;$U$2),"",ProjActiveTargetMdEx(D257,W257,V257,ProjTargets_MD,ProjTargets_INC,ProjTargets_AZM,ProjTargets_TVD,F257,H257))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>IF(OR(E257="",E257&lt;$U$2,AO257=""),"",ProjBurr(D257,W257,X257,Q257,C257,ProjTargets_MD,ProjTargets_INC,ProjTargets_AZM,ProjTargets_TVD,V257))</f>
        <v/>
      </c>
      <c r="AS257" s="207" t="str">
        <f>IF(OR(E257="",E257&lt;$U$2,AO257=""),"",ProjMetersToSlide(D257,W257,X257,Q257,C257,ProjTargets_MD,ProjTargets_INC,ProjTargets_AZM,ProjTargets_TVD,V257))</f>
        <v/>
      </c>
      <c r="AT257" s="207" t="str">
        <f>IF(OR(E257="",E257&lt;$U$2,AO257=""),"",ProjRequiredTf(D257,W257,X257,ProjTargets_MD,ProjTargets_INC,ProjTargets_AZM,ProjTargets_TVD,5,V257))</f>
        <v/>
      </c>
    </row>
    <row r="258" spans="2:46" s="209" customFormat="1" ht="15" customHeight="1" x14ac:dyDescent="0.3">
      <c r="B258" s="208" t="str">
        <f t="shared" si="59"/>
        <v/>
      </c>
      <c r="C258" s="335" t="str">
        <f t="shared" si="66"/>
        <v/>
      </c>
      <c r="D258" s="27"/>
      <c r="E258" s="336" t="str">
        <f t="shared" si="67"/>
        <v/>
      </c>
      <c r="F258" s="9"/>
      <c r="G258" s="9"/>
      <c r="H258" s="337" t="str">
        <f t="shared" si="60"/>
        <v/>
      </c>
      <c r="I258" s="337" t="str">
        <f t="shared" si="71"/>
        <v xml:space="preserve">  </v>
      </c>
      <c r="J258" s="338" t="str">
        <f t="shared" si="68"/>
        <v/>
      </c>
      <c r="K258" s="339" t="str">
        <f t="shared" si="69"/>
        <v xml:space="preserve"> </v>
      </c>
      <c r="L258" s="339" t="str">
        <f t="shared" si="70"/>
        <v/>
      </c>
      <c r="M258" s="339" t="str">
        <f t="shared" si="61"/>
        <v/>
      </c>
      <c r="N258" s="340" t="str">
        <f t="shared" si="62"/>
        <v/>
      </c>
      <c r="O258" s="341" t="str">
        <f t="shared" si="63"/>
        <v/>
      </c>
      <c r="P258" s="342" t="str">
        <f t="shared" si="64"/>
        <v/>
      </c>
      <c r="Q258" s="343" t="str">
        <f t="shared" si="65"/>
        <v/>
      </c>
      <c r="R258" s="10" t="str">
        <f t="shared" si="75"/>
        <v/>
      </c>
      <c r="S258" s="337" t="str">
        <f t="shared" si="58"/>
        <v/>
      </c>
      <c r="T258" s="9"/>
      <c r="U258" s="8"/>
      <c r="V258" s="202" t="str">
        <f>IF(OR(E258="",E258&lt;$U$2),"",ProjTvdAtBit(E258,F258,G258,H258,D258,W258,X258))</f>
        <v/>
      </c>
      <c r="W258" s="344" t="str">
        <f>IF(OR(E258="",E258&lt;$U$2),"",ProjIncAtBit(F258,J258,C258,M258,AJ258,IF(AK258="",0,AK258)))</f>
        <v/>
      </c>
      <c r="X258" s="455" t="str">
        <f>IF(OR(E258="",E258&lt;$U$2),"",ProjAzmAtBit(F258,G258,J258,C258,M258,AJ258,IF(AK258="",0,AK258)))</f>
        <v/>
      </c>
      <c r="Y258" s="461"/>
      <c r="Z258" s="206"/>
      <c r="AA258" s="512" t="str">
        <f t="shared" si="73"/>
        <v/>
      </c>
      <c r="AB258" s="520" t="str">
        <f t="shared" si="74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72"/>
        <v/>
      </c>
      <c r="AO258" s="330" t="str">
        <f>IF(OR(E258="",E258&lt;$U$2),"",ProjActiveTargetMdEx(D258,W258,V258,ProjTargets_MD,ProjTargets_INC,ProjTargets_AZM,ProjTargets_TVD,F258,H258))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>IF(OR(E258="",E258&lt;$U$2,AO258=""),"",ProjBurr(D258,W258,X258,Q258,C258,ProjTargets_MD,ProjTargets_INC,ProjTargets_AZM,ProjTargets_TVD,V258))</f>
        <v/>
      </c>
      <c r="AS258" s="207" t="str">
        <f>IF(OR(E258="",E258&lt;$U$2,AO258=""),"",ProjMetersToSlide(D258,W258,X258,Q258,C258,ProjTargets_MD,ProjTargets_INC,ProjTargets_AZM,ProjTargets_TVD,V258))</f>
        <v/>
      </c>
      <c r="AT258" s="207" t="str">
        <f>IF(OR(E258="",E258&lt;$U$2,AO258=""),"",ProjRequiredTf(D258,W258,X258,ProjTargets_MD,ProjTargets_INC,ProjTargets_AZM,ProjTargets_TVD,5,V258))</f>
        <v/>
      </c>
    </row>
    <row r="259" spans="2:46" s="209" customFormat="1" ht="15" customHeight="1" x14ac:dyDescent="0.3">
      <c r="B259" s="208" t="str">
        <f t="shared" si="59"/>
        <v/>
      </c>
      <c r="C259" s="335" t="str">
        <f t="shared" si="66"/>
        <v/>
      </c>
      <c r="D259" s="27"/>
      <c r="E259" s="336" t="str">
        <f t="shared" si="67"/>
        <v/>
      </c>
      <c r="F259" s="9"/>
      <c r="G259" s="9"/>
      <c r="H259" s="337" t="str">
        <f t="shared" si="60"/>
        <v/>
      </c>
      <c r="I259" s="337" t="str">
        <f t="shared" si="71"/>
        <v xml:space="preserve">  </v>
      </c>
      <c r="J259" s="338" t="str">
        <f t="shared" si="68"/>
        <v/>
      </c>
      <c r="K259" s="339" t="str">
        <f t="shared" si="69"/>
        <v xml:space="preserve"> </v>
      </c>
      <c r="L259" s="339" t="str">
        <f t="shared" si="70"/>
        <v/>
      </c>
      <c r="M259" s="339" t="str">
        <f t="shared" si="61"/>
        <v/>
      </c>
      <c r="N259" s="340" t="str">
        <f t="shared" si="62"/>
        <v/>
      </c>
      <c r="O259" s="341" t="str">
        <f t="shared" si="63"/>
        <v/>
      </c>
      <c r="P259" s="342" t="str">
        <f t="shared" si="64"/>
        <v/>
      </c>
      <c r="Q259" s="343" t="str">
        <f t="shared" si="65"/>
        <v/>
      </c>
      <c r="R259" s="10" t="str">
        <f t="shared" si="75"/>
        <v/>
      </c>
      <c r="S259" s="337" t="str">
        <f t="shared" si="58"/>
        <v/>
      </c>
      <c r="T259" s="9"/>
      <c r="U259" s="8"/>
      <c r="V259" s="202" t="str">
        <f>IF(OR(E259="",E259&lt;$U$2),"",ProjTvdAtBit(E259,F259,G259,H259,D259,W259,X259))</f>
        <v/>
      </c>
      <c r="W259" s="344" t="str">
        <f>IF(OR(E259="",E259&lt;$U$2),"",ProjIncAtBit(F259,J259,C259,M259,AJ259,IF(AK259="",0,AK259)))</f>
        <v/>
      </c>
      <c r="X259" s="455" t="str">
        <f>IF(OR(E259="",E259&lt;$U$2),"",ProjAzmAtBit(F259,G259,J259,C259,M259,AJ259,IF(AK259="",0,AK259)))</f>
        <v/>
      </c>
      <c r="Y259" s="461"/>
      <c r="Z259" s="206"/>
      <c r="AA259" s="512" t="str">
        <f t="shared" si="73"/>
        <v/>
      </c>
      <c r="AB259" s="520" t="str">
        <f t="shared" si="74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72"/>
        <v/>
      </c>
      <c r="AO259" s="330" t="str">
        <f>IF(OR(E259="",E259&lt;$U$2),"",ProjActiveTargetMdEx(D259,W259,V259,ProjTargets_MD,ProjTargets_INC,ProjTargets_AZM,ProjTargets_TVD,F259,H259))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>IF(OR(E259="",E259&lt;$U$2,AO259=""),"",ProjBurr(D259,W259,X259,Q259,C259,ProjTargets_MD,ProjTargets_INC,ProjTargets_AZM,ProjTargets_TVD,V259))</f>
        <v/>
      </c>
      <c r="AS259" s="207" t="str">
        <f>IF(OR(E259="",E259&lt;$U$2,AO259=""),"",ProjMetersToSlide(D259,W259,X259,Q259,C259,ProjTargets_MD,ProjTargets_INC,ProjTargets_AZM,ProjTargets_TVD,V259))</f>
        <v/>
      </c>
      <c r="AT259" s="207" t="str">
        <f>IF(OR(E259="",E259&lt;$U$2,AO259=""),"",ProjRequiredTf(D259,W259,X259,ProjTargets_MD,ProjTargets_INC,ProjTargets_AZM,ProjTargets_TVD,5,V259))</f>
        <v/>
      </c>
    </row>
    <row r="260" spans="2:46" s="209" customFormat="1" ht="15" customHeight="1" x14ac:dyDescent="0.3">
      <c r="B260" s="208" t="str">
        <f t="shared" si="59"/>
        <v/>
      </c>
      <c r="C260" s="335" t="str">
        <f t="shared" si="66"/>
        <v/>
      </c>
      <c r="D260" s="27"/>
      <c r="E260" s="336" t="str">
        <f t="shared" si="67"/>
        <v/>
      </c>
      <c r="F260" s="9"/>
      <c r="G260" s="9"/>
      <c r="H260" s="337" t="str">
        <f t="shared" si="60"/>
        <v/>
      </c>
      <c r="I260" s="337" t="str">
        <f t="shared" si="71"/>
        <v xml:space="preserve">  </v>
      </c>
      <c r="J260" s="338" t="str">
        <f t="shared" si="68"/>
        <v/>
      </c>
      <c r="K260" s="339" t="str">
        <f t="shared" si="69"/>
        <v xml:space="preserve"> </v>
      </c>
      <c r="L260" s="339" t="str">
        <f t="shared" si="70"/>
        <v/>
      </c>
      <c r="M260" s="339" t="str">
        <f t="shared" si="61"/>
        <v/>
      </c>
      <c r="N260" s="340" t="str">
        <f t="shared" si="62"/>
        <v/>
      </c>
      <c r="O260" s="341" t="str">
        <f t="shared" si="63"/>
        <v/>
      </c>
      <c r="P260" s="342" t="str">
        <f t="shared" si="64"/>
        <v/>
      </c>
      <c r="Q260" s="343" t="str">
        <f t="shared" si="65"/>
        <v/>
      </c>
      <c r="R260" s="10" t="str">
        <f t="shared" si="75"/>
        <v/>
      </c>
      <c r="S260" s="337" t="str">
        <f t="shared" si="58"/>
        <v/>
      </c>
      <c r="T260" s="9"/>
      <c r="U260" s="8"/>
      <c r="V260" s="202" t="str">
        <f>IF(OR(E260="",E260&lt;$U$2),"",ProjTvdAtBit(E260,F260,G260,H260,D260,W260,X260))</f>
        <v/>
      </c>
      <c r="W260" s="344" t="str">
        <f>IF(OR(E260="",E260&lt;$U$2),"",ProjIncAtBit(F260,J260,C260,M260,AJ260,IF(AK260="",0,AK260)))</f>
        <v/>
      </c>
      <c r="X260" s="455" t="str">
        <f>IF(OR(E260="",E260&lt;$U$2),"",ProjAzmAtBit(F260,G260,J260,C260,M260,AJ260,IF(AK260="",0,AK260)))</f>
        <v/>
      </c>
      <c r="Y260" s="461"/>
      <c r="Z260" s="206"/>
      <c r="AA260" s="512" t="str">
        <f t="shared" si="73"/>
        <v/>
      </c>
      <c r="AB260" s="520" t="str">
        <f t="shared" si="74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72"/>
        <v/>
      </c>
      <c r="AO260" s="330" t="str">
        <f>IF(OR(E260="",E260&lt;$U$2),"",ProjActiveTargetMdEx(D260,W260,V260,ProjTargets_MD,ProjTargets_INC,ProjTargets_AZM,ProjTargets_TVD,F260,H260))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>IF(OR(E260="",E260&lt;$U$2,AO260=""),"",ProjBurr(D260,W260,X260,Q260,C260,ProjTargets_MD,ProjTargets_INC,ProjTargets_AZM,ProjTargets_TVD,V260))</f>
        <v/>
      </c>
      <c r="AS260" s="207" t="str">
        <f>IF(OR(E260="",E260&lt;$U$2,AO260=""),"",ProjMetersToSlide(D260,W260,X260,Q260,C260,ProjTargets_MD,ProjTargets_INC,ProjTargets_AZM,ProjTargets_TVD,V260))</f>
        <v/>
      </c>
      <c r="AT260" s="207" t="str">
        <f>IF(OR(E260="",E260&lt;$U$2,AO260=""),"",ProjRequiredTf(D260,W260,X260,ProjTargets_MD,ProjTargets_INC,ProjTargets_AZM,ProjTargets_TVD,5,V260))</f>
        <v/>
      </c>
    </row>
    <row r="261" spans="2:46" s="209" customFormat="1" ht="15" customHeight="1" x14ac:dyDescent="0.3">
      <c r="B261" s="208" t="str">
        <f t="shared" si="59"/>
        <v/>
      </c>
      <c r="C261" s="335" t="str">
        <f t="shared" si="66"/>
        <v/>
      </c>
      <c r="D261" s="27"/>
      <c r="E261" s="336" t="str">
        <f t="shared" si="67"/>
        <v/>
      </c>
      <c r="F261" s="9"/>
      <c r="G261" s="9"/>
      <c r="H261" s="337" t="str">
        <f t="shared" si="60"/>
        <v/>
      </c>
      <c r="I261" s="337" t="str">
        <f t="shared" si="71"/>
        <v xml:space="preserve">  </v>
      </c>
      <c r="J261" s="338" t="str">
        <f t="shared" si="68"/>
        <v/>
      </c>
      <c r="K261" s="339" t="str">
        <f t="shared" si="69"/>
        <v xml:space="preserve"> </v>
      </c>
      <c r="L261" s="339" t="str">
        <f t="shared" si="70"/>
        <v/>
      </c>
      <c r="M261" s="339" t="str">
        <f t="shared" si="61"/>
        <v/>
      </c>
      <c r="N261" s="340" t="str">
        <f t="shared" si="62"/>
        <v/>
      </c>
      <c r="O261" s="341" t="str">
        <f t="shared" si="63"/>
        <v/>
      </c>
      <c r="P261" s="342" t="str">
        <f t="shared" si="64"/>
        <v/>
      </c>
      <c r="Q261" s="343" t="str">
        <f t="shared" si="65"/>
        <v/>
      </c>
      <c r="R261" s="10" t="str">
        <f t="shared" si="75"/>
        <v/>
      </c>
      <c r="S261" s="337" t="str">
        <f t="shared" si="58"/>
        <v/>
      </c>
      <c r="T261" s="9"/>
      <c r="U261" s="8"/>
      <c r="V261" s="202" t="str">
        <f>IF(OR(E261="",E261&lt;$U$2),"",ProjTvdAtBit(E261,F261,G261,H261,D261,W261,X261))</f>
        <v/>
      </c>
      <c r="W261" s="344" t="str">
        <f>IF(OR(E261="",E261&lt;$U$2),"",ProjIncAtBit(F261,J261,C261,M261,AJ261,IF(AK261="",0,AK261)))</f>
        <v/>
      </c>
      <c r="X261" s="455" t="str">
        <f>IF(OR(E261="",E261&lt;$U$2),"",ProjAzmAtBit(F261,G261,J261,C261,M261,AJ261,IF(AK261="",0,AK261)))</f>
        <v/>
      </c>
      <c r="Y261" s="461"/>
      <c r="Z261" s="206"/>
      <c r="AA261" s="512" t="str">
        <f t="shared" si="73"/>
        <v/>
      </c>
      <c r="AB261" s="520" t="str">
        <f t="shared" si="74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72"/>
        <v/>
      </c>
      <c r="AO261" s="330" t="str">
        <f>IF(OR(E261="",E261&lt;$U$2),"",ProjActiveTargetMdEx(D261,W261,V261,ProjTargets_MD,ProjTargets_INC,ProjTargets_AZM,ProjTargets_TVD,F261,H261))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>IF(OR(E261="",E261&lt;$U$2,AO261=""),"",ProjBurr(D261,W261,X261,Q261,C261,ProjTargets_MD,ProjTargets_INC,ProjTargets_AZM,ProjTargets_TVD,V261))</f>
        <v/>
      </c>
      <c r="AS261" s="207" t="str">
        <f>IF(OR(E261="",E261&lt;$U$2,AO261=""),"",ProjMetersToSlide(D261,W261,X261,Q261,C261,ProjTargets_MD,ProjTargets_INC,ProjTargets_AZM,ProjTargets_TVD,V261))</f>
        <v/>
      </c>
      <c r="AT261" s="207" t="str">
        <f>IF(OR(E261="",E261&lt;$U$2,AO261=""),"",ProjRequiredTf(D261,W261,X261,ProjTargets_MD,ProjTargets_INC,ProjTargets_AZM,ProjTargets_TVD,5,V261))</f>
        <v/>
      </c>
    </row>
    <row r="262" spans="2:46" s="209" customFormat="1" ht="15" customHeight="1" x14ac:dyDescent="0.3">
      <c r="B262" s="208" t="str">
        <f t="shared" si="59"/>
        <v/>
      </c>
      <c r="C262" s="335" t="str">
        <f t="shared" si="66"/>
        <v/>
      </c>
      <c r="D262" s="27"/>
      <c r="E262" s="336" t="str">
        <f t="shared" si="67"/>
        <v/>
      </c>
      <c r="F262" s="9"/>
      <c r="G262" s="9"/>
      <c r="H262" s="337" t="str">
        <f t="shared" si="60"/>
        <v/>
      </c>
      <c r="I262" s="337" t="str">
        <f t="shared" si="71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69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61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63"/>
        <v/>
      </c>
      <c r="P262" s="342" t="str">
        <f t="shared" si="64"/>
        <v/>
      </c>
      <c r="Q262" s="343" t="str">
        <f t="shared" si="65"/>
        <v/>
      </c>
      <c r="R262" s="10" t="str">
        <f t="shared" si="75"/>
        <v/>
      </c>
      <c r="S262" s="337" t="str">
        <f t="shared" si="58"/>
        <v/>
      </c>
      <c r="T262" s="9"/>
      <c r="U262" s="8"/>
      <c r="V262" s="202" t="str">
        <f>IF(OR(E262="",E262&lt;$U$2),"",ProjTvdAtBit(E262,F262,G262,H262,D262,W262,X262))</f>
        <v/>
      </c>
      <c r="W262" s="344" t="str">
        <f>IF(OR(E262="",E262&lt;$U$2),"",ProjIncAtBit(F262,J262,C262,M262,AJ262,IF(AK262="",0,AK262)))</f>
        <v/>
      </c>
      <c r="X262" s="455" t="str">
        <f>IF(OR(E262="",E262&lt;$U$2),"",ProjAzmAtBit(F262,G262,J262,C262,M262,AJ262,IF(AK262="",0,AK262)))</f>
        <v/>
      </c>
      <c r="Y262" s="461"/>
      <c r="Z262" s="206"/>
      <c r="AA262" s="512" t="str">
        <f t="shared" si="73"/>
        <v/>
      </c>
      <c r="AB262" s="520" t="str">
        <f t="shared" si="74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72"/>
        <v/>
      </c>
      <c r="AO262" s="330" t="str">
        <f>IF(OR(E262="",E262&lt;$U$2),"",ProjActiveTargetMdEx(D262,W262,V262,ProjTargets_MD,ProjTargets_INC,ProjTargets_AZM,ProjTargets_TVD,F262,H262))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>IF(OR(E262="",E262&lt;$U$2,AO262=""),"",ProjBurr(D262,W262,X262,Q262,C262,ProjTargets_MD,ProjTargets_INC,ProjTargets_AZM,ProjTargets_TVD,V262))</f>
        <v/>
      </c>
      <c r="AS262" s="207" t="str">
        <f>IF(OR(E262="",E262&lt;$U$2,AO262=""),"",ProjMetersToSlide(D262,W262,X262,Q262,C262,ProjTargets_MD,ProjTargets_INC,ProjTargets_AZM,ProjTargets_TVD,V262))</f>
        <v/>
      </c>
      <c r="AT262" s="207" t="str">
        <f>IF(OR(E262="",E262&lt;$U$2,AO262=""),"",ProjRequiredTf(D262,W262,X262,ProjTargets_MD,ProjTargets_INC,ProjTargets_AZM,ProjTargets_TVD,5,V262))</f>
        <v/>
      </c>
    </row>
    <row r="263" spans="2:46" s="209" customFormat="1" ht="15" customHeight="1" x14ac:dyDescent="0.3">
      <c r="B263" s="208" t="str">
        <f t="shared" si="59"/>
        <v/>
      </c>
      <c r="C263" s="335" t="str">
        <f t="shared" si="66"/>
        <v/>
      </c>
      <c r="D263" s="27"/>
      <c r="E263" s="336" t="str">
        <f t="shared" si="67"/>
        <v/>
      </c>
      <c r="F263" s="9"/>
      <c r="G263" s="9"/>
      <c r="H263" s="337" t="str">
        <f t="shared" si="60"/>
        <v/>
      </c>
      <c r="I263" s="337" t="str">
        <f t="shared" si="71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69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61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63"/>
        <v/>
      </c>
      <c r="P263" s="342" t="str">
        <f t="shared" si="64"/>
        <v/>
      </c>
      <c r="Q263" s="343" t="str">
        <f t="shared" si="65"/>
        <v/>
      </c>
      <c r="R263" s="10" t="str">
        <f t="shared" si="75"/>
        <v/>
      </c>
      <c r="S263" s="337" t="str">
        <f t="shared" si="58"/>
        <v/>
      </c>
      <c r="T263" s="9"/>
      <c r="U263" s="8"/>
      <c r="V263" s="202" t="str">
        <f>IF(OR(E263="",E263&lt;$U$2),"",ProjTvdAtBit(E263,F263,G263,H263,D263,W263,X263))</f>
        <v/>
      </c>
      <c r="W263" s="344" t="str">
        <f>IF(OR(E263="",E263&lt;$U$2),"",ProjIncAtBit(F263,J263,C263,M263,AJ263,IF(AK263="",0,AK263)))</f>
        <v/>
      </c>
      <c r="X263" s="455" t="str">
        <f>IF(OR(E263="",E263&lt;$U$2),"",ProjAzmAtBit(F263,G263,J263,C263,M263,AJ263,IF(AK263="",0,AK263)))</f>
        <v/>
      </c>
      <c r="Y263" s="461"/>
      <c r="Z263" s="206"/>
      <c r="AA263" s="512" t="str">
        <f t="shared" si="73"/>
        <v/>
      </c>
      <c r="AB263" s="520" t="str">
        <f t="shared" si="74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72"/>
        <v/>
      </c>
      <c r="AO263" s="330" t="str">
        <f>IF(OR(E263="",E263&lt;$U$2),"",ProjActiveTargetMdEx(D263,W263,V263,ProjTargets_MD,ProjTargets_INC,ProjTargets_AZM,ProjTargets_TVD,F263,H263))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>IF(OR(E263="",E263&lt;$U$2,AO263=""),"",ProjBurr(D263,W263,X263,Q263,C263,ProjTargets_MD,ProjTargets_INC,ProjTargets_AZM,ProjTargets_TVD,V263))</f>
        <v/>
      </c>
      <c r="AS263" s="207" t="str">
        <f>IF(OR(E263="",E263&lt;$U$2,AO263=""),"",ProjMetersToSlide(D263,W263,X263,Q263,C263,ProjTargets_MD,ProjTargets_INC,ProjTargets_AZM,ProjTargets_TVD,V263))</f>
        <v/>
      </c>
      <c r="AT263" s="207" t="str">
        <f>IF(OR(E263="",E263&lt;$U$2,AO263=""),"",ProjRequiredTf(D263,W263,X263,ProjTargets_MD,ProjTargets_INC,ProjTargets_AZM,ProjTargets_TVD,5,V263))</f>
        <v/>
      </c>
    </row>
    <row r="264" spans="2:46" s="209" customFormat="1" ht="15" customHeight="1" x14ac:dyDescent="0.3">
      <c r="B264" s="208" t="str">
        <f t="shared" si="59"/>
        <v/>
      </c>
      <c r="C264" s="335" t="str">
        <f t="shared" si="66"/>
        <v/>
      </c>
      <c r="D264" s="27"/>
      <c r="E264" s="336" t="str">
        <f t="shared" si="67"/>
        <v/>
      </c>
      <c r="F264" s="9"/>
      <c r="G264" s="9"/>
      <c r="H264" s="337" t="str">
        <f t="shared" si="60"/>
        <v/>
      </c>
      <c r="I264" s="337" t="str">
        <f t="shared" si="71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69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61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63"/>
        <v/>
      </c>
      <c r="P264" s="342" t="str">
        <f t="shared" si="64"/>
        <v/>
      </c>
      <c r="Q264" s="343" t="str">
        <f t="shared" si="65"/>
        <v/>
      </c>
      <c r="R264" s="10" t="str">
        <f t="shared" si="75"/>
        <v/>
      </c>
      <c r="S264" s="337" t="str">
        <f t="shared" si="58"/>
        <v/>
      </c>
      <c r="T264" s="9"/>
      <c r="U264" s="8"/>
      <c r="V264" s="202" t="str">
        <f>IF(OR(E264="",E264&lt;$U$2),"",ProjTvdAtBit(E264,F264,G264,H264,D264,W264,X264))</f>
        <v/>
      </c>
      <c r="W264" s="344" t="str">
        <f>IF(OR(E264="",E264&lt;$U$2),"",ProjIncAtBit(F264,J264,C264,M264,AJ264,IF(AK264="",0,AK264)))</f>
        <v/>
      </c>
      <c r="X264" s="455" t="str">
        <f>IF(OR(E264="",E264&lt;$U$2),"",ProjAzmAtBit(F264,G264,J264,C264,M264,AJ264,IF(AK264="",0,AK264)))</f>
        <v/>
      </c>
      <c r="Y264" s="461"/>
      <c r="Z264" s="206"/>
      <c r="AA264" s="512" t="str">
        <f t="shared" si="73"/>
        <v/>
      </c>
      <c r="AB264" s="520" t="str">
        <f t="shared" si="74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72"/>
        <v/>
      </c>
      <c r="AO264" s="330" t="str">
        <f>IF(OR(E264="",E264&lt;$U$2),"",ProjActiveTargetMdEx(D264,W264,V264,ProjTargets_MD,ProjTargets_INC,ProjTargets_AZM,ProjTargets_TVD,F264,H264))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>IF(OR(E264="",E264&lt;$U$2,AO264=""),"",ProjBurr(D264,W264,X264,Q264,C264,ProjTargets_MD,ProjTargets_INC,ProjTargets_AZM,ProjTargets_TVD,V264))</f>
        <v/>
      </c>
      <c r="AS264" s="207" t="str">
        <f>IF(OR(E264="",E264&lt;$U$2,AO264=""),"",ProjMetersToSlide(D264,W264,X264,Q264,C264,ProjTargets_MD,ProjTargets_INC,ProjTargets_AZM,ProjTargets_TVD,V264))</f>
        <v/>
      </c>
      <c r="AT264" s="207" t="str">
        <f>IF(OR(E264="",E264&lt;$U$2,AO264=""),"",ProjRequiredTf(D264,W264,X264,ProjTargets_MD,ProjTargets_INC,ProjTargets_AZM,ProjTargets_TVD,5,V264))</f>
        <v/>
      </c>
    </row>
    <row r="265" spans="2:46" s="209" customFormat="1" ht="15" customHeight="1" x14ac:dyDescent="0.3">
      <c r="B265" s="208" t="str">
        <f t="shared" si="59"/>
        <v/>
      </c>
      <c r="C265" s="335" t="str">
        <f t="shared" si="66"/>
        <v/>
      </c>
      <c r="D265" s="27"/>
      <c r="E265" s="336" t="str">
        <f t="shared" si="67"/>
        <v/>
      </c>
      <c r="F265" s="9"/>
      <c r="G265" s="9"/>
      <c r="H265" s="337" t="str">
        <f t="shared" si="60"/>
        <v/>
      </c>
      <c r="I265" s="337" t="str">
        <f t="shared" si="71"/>
        <v xml:space="preserve">  </v>
      </c>
      <c r="J265" s="338" t="str">
        <f t="shared" si="68"/>
        <v/>
      </c>
      <c r="K265" s="339" t="str">
        <f t="shared" si="69"/>
        <v xml:space="preserve"> </v>
      </c>
      <c r="L265" s="339" t="str">
        <f t="shared" si="70"/>
        <v/>
      </c>
      <c r="M265" s="339" t="str">
        <f t="shared" si="61"/>
        <v/>
      </c>
      <c r="N265" s="340" t="str">
        <f t="shared" si="62"/>
        <v/>
      </c>
      <c r="O265" s="341" t="str">
        <f t="shared" si="63"/>
        <v/>
      </c>
      <c r="P265" s="342" t="str">
        <f t="shared" si="64"/>
        <v/>
      </c>
      <c r="Q265" s="343" t="str">
        <f t="shared" si="65"/>
        <v/>
      </c>
      <c r="R265" s="10" t="str">
        <f t="shared" si="75"/>
        <v/>
      </c>
      <c r="S265" s="337" t="str">
        <f t="shared" si="58"/>
        <v/>
      </c>
      <c r="T265" s="9"/>
      <c r="U265" s="8"/>
      <c r="V265" s="202" t="str">
        <f>IF(OR(E265="",E265&lt;$U$2),"",ProjTvdAtBit(E265,F265,G265,H265,D265,W265,X265))</f>
        <v/>
      </c>
      <c r="W265" s="344" t="str">
        <f>IF(OR(E265="",E265&lt;$U$2),"",ProjIncAtBit(F265,J265,C265,M265,AJ265,IF(AK265="",0,AK265)))</f>
        <v/>
      </c>
      <c r="X265" s="455" t="str">
        <f>IF(OR(E265="",E265&lt;$U$2),"",ProjAzmAtBit(F265,G265,J265,C265,M265,AJ265,IF(AK265="",0,AK265)))</f>
        <v/>
      </c>
      <c r="Y265" s="461"/>
      <c r="Z265" s="206"/>
      <c r="AA265" s="512" t="str">
        <f t="shared" si="73"/>
        <v/>
      </c>
      <c r="AB265" s="520" t="str">
        <f t="shared" si="74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72"/>
        <v/>
      </c>
      <c r="AO265" s="330" t="str">
        <f>IF(OR(E265="",E265&lt;$U$2),"",ProjActiveTargetMdEx(D265,W265,V265,ProjTargets_MD,ProjTargets_INC,ProjTargets_AZM,ProjTargets_TVD,F265,H265))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>IF(OR(E265="",E265&lt;$U$2,AO265=""),"",ProjBurr(D265,W265,X265,Q265,C265,ProjTargets_MD,ProjTargets_INC,ProjTargets_AZM,ProjTargets_TVD,V265))</f>
        <v/>
      </c>
      <c r="AS265" s="207" t="str">
        <f>IF(OR(E265="",E265&lt;$U$2,AO265=""),"",ProjMetersToSlide(D265,W265,X265,Q265,C265,ProjTargets_MD,ProjTargets_INC,ProjTargets_AZM,ProjTargets_TVD,V265))</f>
        <v/>
      </c>
      <c r="AT265" s="207" t="str">
        <f>IF(OR(E265="",E265&lt;$U$2,AO265=""),"",ProjRequiredTf(D265,W265,X265,ProjTargets_MD,ProjTargets_INC,ProjTargets_AZM,ProjTargets_TVD,5,V265))</f>
        <v/>
      </c>
    </row>
    <row r="266" spans="2:46" s="209" customFormat="1" ht="15" customHeight="1" x14ac:dyDescent="0.3">
      <c r="B266" s="208" t="str">
        <f t="shared" si="59"/>
        <v/>
      </c>
      <c r="C266" s="335" t="str">
        <f t="shared" si="66"/>
        <v/>
      </c>
      <c r="D266" s="27"/>
      <c r="E266" s="336" t="str">
        <f t="shared" si="67"/>
        <v/>
      </c>
      <c r="F266" s="9"/>
      <c r="G266" s="9"/>
      <c r="H266" s="337" t="str">
        <f t="shared" si="60"/>
        <v/>
      </c>
      <c r="I266" s="337" t="str">
        <f t="shared" si="71"/>
        <v xml:space="preserve">  </v>
      </c>
      <c r="J266" s="338" t="str">
        <f t="shared" si="68"/>
        <v/>
      </c>
      <c r="K266" s="339" t="str">
        <f t="shared" si="69"/>
        <v xml:space="preserve"> </v>
      </c>
      <c r="L266" s="339" t="str">
        <f t="shared" si="70"/>
        <v/>
      </c>
      <c r="M266" s="339" t="str">
        <f t="shared" si="61"/>
        <v/>
      </c>
      <c r="N266" s="340" t="str">
        <f t="shared" si="62"/>
        <v/>
      </c>
      <c r="O266" s="341" t="str">
        <f t="shared" si="63"/>
        <v/>
      </c>
      <c r="P266" s="342" t="str">
        <f t="shared" si="64"/>
        <v/>
      </c>
      <c r="Q266" s="343" t="str">
        <f t="shared" si="65"/>
        <v/>
      </c>
      <c r="R266" s="10" t="str">
        <f t="shared" si="75"/>
        <v/>
      </c>
      <c r="S266" s="337" t="str">
        <f t="shared" si="58"/>
        <v/>
      </c>
      <c r="T266" s="9"/>
      <c r="U266" s="8"/>
      <c r="V266" s="202" t="str">
        <f>IF(OR(E266="",E266&lt;$U$2),"",ProjTvdAtBit(E266,F266,G266,H266,D266,W266,X266))</f>
        <v/>
      </c>
      <c r="W266" s="344" t="str">
        <f>IF(OR(E266="",E266&lt;$U$2),"",ProjIncAtBit(F266,J266,C266,M266,AJ266,IF(AK266="",0,AK266)))</f>
        <v/>
      </c>
      <c r="X266" s="455" t="str">
        <f>IF(OR(E266="",E266&lt;$U$2),"",ProjAzmAtBit(F266,G266,J266,C266,M266,AJ266,IF(AK266="",0,AK266)))</f>
        <v/>
      </c>
      <c r="Y266" s="461"/>
      <c r="Z266" s="206"/>
      <c r="AA266" s="512" t="str">
        <f t="shared" si="73"/>
        <v/>
      </c>
      <c r="AB266" s="520" t="str">
        <f t="shared" si="74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72"/>
        <v/>
      </c>
      <c r="AO266" s="330" t="str">
        <f>IF(OR(E266="",E266&lt;$U$2),"",ProjActiveTargetMdEx(D266,W266,V266,ProjTargets_MD,ProjTargets_INC,ProjTargets_AZM,ProjTargets_TVD,F266,H266))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>IF(OR(E266="",E266&lt;$U$2,AO266=""),"",ProjBurr(D266,W266,X266,Q266,C266,ProjTargets_MD,ProjTargets_INC,ProjTargets_AZM,ProjTargets_TVD,V266))</f>
        <v/>
      </c>
      <c r="AS266" s="207" t="str">
        <f>IF(OR(E266="",E266&lt;$U$2,AO266=""),"",ProjMetersToSlide(D266,W266,X266,Q266,C266,ProjTargets_MD,ProjTargets_INC,ProjTargets_AZM,ProjTargets_TVD,V266))</f>
        <v/>
      </c>
      <c r="AT266" s="207" t="str">
        <f>IF(OR(E266="",E266&lt;$U$2,AO266=""),"",ProjRequiredTf(D266,W266,X266,ProjTargets_MD,ProjTargets_INC,ProjTargets_AZM,ProjTargets_TVD,5,V266))</f>
        <v/>
      </c>
    </row>
    <row r="267" spans="2:46" s="209" customFormat="1" ht="15" customHeight="1" x14ac:dyDescent="0.3">
      <c r="B267" s="208" t="str">
        <f t="shared" si="59"/>
        <v/>
      </c>
      <c r="C267" s="335" t="str">
        <f t="shared" si="66"/>
        <v/>
      </c>
      <c r="D267" s="27"/>
      <c r="E267" s="336" t="str">
        <f t="shared" si="67"/>
        <v/>
      </c>
      <c r="F267" s="9"/>
      <c r="G267" s="9"/>
      <c r="H267" s="337" t="str">
        <f t="shared" si="60"/>
        <v/>
      </c>
      <c r="I267" s="337" t="str">
        <f t="shared" si="71"/>
        <v xml:space="preserve">  </v>
      </c>
      <c r="J267" s="338" t="str">
        <f t="shared" si="68"/>
        <v/>
      </c>
      <c r="K267" s="339" t="str">
        <f t="shared" si="69"/>
        <v xml:space="preserve"> </v>
      </c>
      <c r="L267" s="339" t="str">
        <f t="shared" si="70"/>
        <v/>
      </c>
      <c r="M267" s="339" t="str">
        <f t="shared" si="61"/>
        <v/>
      </c>
      <c r="N267" s="340" t="str">
        <f t="shared" si="62"/>
        <v/>
      </c>
      <c r="O267" s="341" t="str">
        <f t="shared" si="63"/>
        <v/>
      </c>
      <c r="P267" s="342" t="str">
        <f t="shared" si="64"/>
        <v/>
      </c>
      <c r="Q267" s="343" t="str">
        <f t="shared" si="65"/>
        <v/>
      </c>
      <c r="R267" s="10" t="str">
        <f t="shared" si="75"/>
        <v/>
      </c>
      <c r="S267" s="337" t="str">
        <f t="shared" ref="S267:S304" si="76">IF(T267="","",SUM(R267+T267))</f>
        <v/>
      </c>
      <c r="T267" s="9"/>
      <c r="U267" s="8"/>
      <c r="V267" s="202" t="str">
        <f>IF(OR(E267="",E267&lt;$U$2),"",ProjTvdAtBit(E267,F267,G267,H267,D267,W267,X267))</f>
        <v/>
      </c>
      <c r="W267" s="344" t="str">
        <f>IF(OR(E267="",E267&lt;$U$2),"",ProjIncAtBit(F267,J267,C267,M267,AJ267,IF(AK267="",0,AK267)))</f>
        <v/>
      </c>
      <c r="X267" s="455" t="str">
        <f>IF(OR(E267="",E267&lt;$U$2),"",ProjAzmAtBit(F267,G267,J267,C267,M267,AJ267,IF(AK267="",0,AK267)))</f>
        <v/>
      </c>
      <c r="Y267" s="461"/>
      <c r="Z267" s="206"/>
      <c r="AA267" s="512" t="str">
        <f t="shared" si="73"/>
        <v/>
      </c>
      <c r="AB267" s="520" t="str">
        <f t="shared" si="74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72"/>
        <v/>
      </c>
      <c r="AO267" s="330" t="str">
        <f>IF(OR(E267="",E267&lt;$U$2),"",ProjActiveTargetMdEx(D267,W267,V267,ProjTargets_MD,ProjTargets_INC,ProjTargets_AZM,ProjTargets_TVD,F267,H267))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>IF(OR(E267="",E267&lt;$U$2,AO267=""),"",ProjBurr(D267,W267,X267,Q267,C267,ProjTargets_MD,ProjTargets_INC,ProjTargets_AZM,ProjTargets_TVD,V267))</f>
        <v/>
      </c>
      <c r="AS267" s="207" t="str">
        <f>IF(OR(E267="",E267&lt;$U$2,AO267=""),"",ProjMetersToSlide(D267,W267,X267,Q267,C267,ProjTargets_MD,ProjTargets_INC,ProjTargets_AZM,ProjTargets_TVD,V267))</f>
        <v/>
      </c>
      <c r="AT267" s="207" t="str">
        <f>IF(OR(E267="",E267&lt;$U$2,AO267=""),"",ProjRequiredTf(D267,W267,X267,ProjTargets_MD,ProjTargets_INC,ProjTargets_AZM,ProjTargets_TVD,5,V267))</f>
        <v/>
      </c>
    </row>
    <row r="268" spans="2:46" s="209" customFormat="1" ht="15" customHeight="1" x14ac:dyDescent="0.3">
      <c r="B268" s="208" t="str">
        <f t="shared" ref="B268:B304" si="77">IF(ISBLANK(D268),"",B267)</f>
        <v/>
      </c>
      <c r="C268" s="335" t="str">
        <f t="shared" si="66"/>
        <v/>
      </c>
      <c r="D268" s="27"/>
      <c r="E268" s="336" t="str">
        <f t="shared" si="67"/>
        <v/>
      </c>
      <c r="F268" s="9"/>
      <c r="G268" s="9"/>
      <c r="H268" s="337" t="str">
        <f t="shared" ref="H268:H304" si="78">IF(ISNUMBER(F268),COS(((F268+F267)/2)*(PI()/180))*(E268-E267)+H267,"")</f>
        <v/>
      </c>
      <c r="I268" s="337" t="str">
        <f t="shared" si="71"/>
        <v xml:space="preserve">  </v>
      </c>
      <c r="J268" s="338" t="str">
        <f t="shared" si="68"/>
        <v/>
      </c>
      <c r="K268" s="339" t="str">
        <f t="shared" si="69"/>
        <v xml:space="preserve"> </v>
      </c>
      <c r="L268" s="339" t="str">
        <f t="shared" si="70"/>
        <v/>
      </c>
      <c r="M268" s="339" t="str">
        <f t="shared" ref="M268:M305" si="79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80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81">IF(F268="","",IF(N268="","",IF(F268&lt;5,"Mag",IF(L268&lt;0,"L",IF(N268=0,"HS",IF(N268=360,"HS",IF(N268=180,"LS","R")))))))</f>
        <v/>
      </c>
      <c r="P268" s="342" t="str">
        <f t="shared" ref="P268:P305" si="82">IF(F268="","",IF(M268="","",SUM((F268-F267)/M268)))</f>
        <v/>
      </c>
      <c r="Q268" s="343" t="str">
        <f t="shared" ref="Q268:Q305" si="83">IF(ISBLANK(F268),"",IF(J268="", "", IF(M268="","",SUM(C268*J268/M268))))</f>
        <v/>
      </c>
      <c r="R268" s="10" t="str">
        <f t="shared" si="75"/>
        <v/>
      </c>
      <c r="S268" s="337" t="str">
        <f t="shared" si="76"/>
        <v/>
      </c>
      <c r="T268" s="9"/>
      <c r="U268" s="8"/>
      <c r="V268" s="202" t="str">
        <f>IF(OR(E268="",E268&lt;$U$2),"",ProjTvdAtBit(E268,F268,G268,H268,D268,W268,X268))</f>
        <v/>
      </c>
      <c r="W268" s="344" t="str">
        <f>IF(OR(E268="",E268&lt;$U$2),"",ProjIncAtBit(F268,J268,C268,M268,AJ268,IF(AK268="",0,AK268)))</f>
        <v/>
      </c>
      <c r="X268" s="455" t="str">
        <f>IF(OR(E268="",E268&lt;$U$2),"",ProjAzmAtBit(F268,G268,J268,C268,M268,AJ268,IF(AK268="",0,AK268)))</f>
        <v/>
      </c>
      <c r="Y268" s="461"/>
      <c r="Z268" s="206"/>
      <c r="AA268" s="512" t="str">
        <f t="shared" si="73"/>
        <v/>
      </c>
      <c r="AB268" s="520" t="str">
        <f t="shared" si="74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72"/>
        <v/>
      </c>
      <c r="AO268" s="330" t="str">
        <f>IF(OR(E268="",E268&lt;$U$2),"",ProjActiveTargetMdEx(D268,W268,V268,ProjTargets_MD,ProjTargets_INC,ProjTargets_AZM,ProjTargets_TVD,F268,H268))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>IF(OR(E268="",E268&lt;$U$2,AO268=""),"",ProjBurr(D268,W268,X268,Q268,C268,ProjTargets_MD,ProjTargets_INC,ProjTargets_AZM,ProjTargets_TVD,V268))</f>
        <v/>
      </c>
      <c r="AS268" s="207" t="str">
        <f>IF(OR(E268="",E268&lt;$U$2,AO268=""),"",ProjMetersToSlide(D268,W268,X268,Q268,C268,ProjTargets_MD,ProjTargets_INC,ProjTargets_AZM,ProjTargets_TVD,V268))</f>
        <v/>
      </c>
      <c r="AT268" s="207" t="str">
        <f>IF(OR(E268="",E268&lt;$U$2,AO268=""),"",ProjRequiredTf(D268,W268,X268,ProjTargets_MD,ProjTargets_INC,ProjTargets_AZM,ProjTargets_TVD,5,V268))</f>
        <v/>
      </c>
    </row>
    <row r="269" spans="2:46" s="209" customFormat="1" ht="15" customHeight="1" x14ac:dyDescent="0.3">
      <c r="B269" s="208" t="str">
        <f t="shared" si="77"/>
        <v/>
      </c>
      <c r="C269" s="335" t="str">
        <f t="shared" ref="C269:C305" si="84">IF(ISBLANK(D269),"",D269-D268)</f>
        <v/>
      </c>
      <c r="D269" s="27"/>
      <c r="E269" s="336" t="str">
        <f t="shared" ref="E269:E305" si="85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71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86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79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75"/>
        <v/>
      </c>
      <c r="S269" s="337" t="str">
        <f t="shared" si="76"/>
        <v/>
      </c>
      <c r="T269" s="9"/>
      <c r="U269" s="8"/>
      <c r="V269" s="202" t="str">
        <f>IF(OR(E269="",E269&lt;$U$2),"",ProjTvdAtBit(E269,F269,G269,H269,D269,W269,X269))</f>
        <v/>
      </c>
      <c r="W269" s="344" t="str">
        <f>IF(OR(E269="",E269&lt;$U$2),"",ProjIncAtBit(F269,J269,C269,M269,AJ269,IF(AK269="",0,AK269)))</f>
        <v/>
      </c>
      <c r="X269" s="455" t="str">
        <f>IF(OR(E269="",E269&lt;$U$2),"",ProjAzmAtBit(F269,G269,J269,C269,M269,AJ269,IF(AK269="",0,AK269)))</f>
        <v/>
      </c>
      <c r="Y269" s="461"/>
      <c r="Z269" s="206"/>
      <c r="AA269" s="512" t="str">
        <f t="shared" si="73"/>
        <v/>
      </c>
      <c r="AB269" s="520" t="str">
        <f t="shared" si="74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72"/>
        <v/>
      </c>
      <c r="AO269" s="330" t="str">
        <f>IF(OR(E269="",E269&lt;$U$2),"",ProjActiveTargetMdEx(D269,W269,V269,ProjTargets_MD,ProjTargets_INC,ProjTargets_AZM,ProjTargets_TVD,F269,H269))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>IF(OR(E269="",E269&lt;$U$2,AO269=""),"",ProjBurr(D269,W269,X269,Q269,C269,ProjTargets_MD,ProjTargets_INC,ProjTargets_AZM,ProjTargets_TVD,V269))</f>
        <v/>
      </c>
      <c r="AS269" s="207" t="str">
        <f>IF(OR(E269="",E269&lt;$U$2,AO269=""),"",ProjMetersToSlide(D269,W269,X269,Q269,C269,ProjTargets_MD,ProjTargets_INC,ProjTargets_AZM,ProjTargets_TVD,V269))</f>
        <v/>
      </c>
      <c r="AT269" s="207" t="str">
        <f>IF(OR(E269="",E269&lt;$U$2,AO269=""),"",ProjRequiredTf(D269,W269,X269,ProjTargets_MD,ProjTargets_INC,ProjTargets_AZM,ProjTargets_TVD,5,V269))</f>
        <v/>
      </c>
    </row>
    <row r="270" spans="2:46" s="209" customFormat="1" ht="15" customHeight="1" x14ac:dyDescent="0.3">
      <c r="B270" s="208" t="str">
        <f t="shared" si="77"/>
        <v/>
      </c>
      <c r="C270" s="335" t="str">
        <f t="shared" si="84"/>
        <v/>
      </c>
      <c r="D270" s="27"/>
      <c r="E270" s="336" t="str">
        <f t="shared" si="85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87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86"/>
        <v/>
      </c>
      <c r="M270" s="339" t="str">
        <f t="shared" si="79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75"/>
        <v/>
      </c>
      <c r="S270" s="337" t="str">
        <f t="shared" si="76"/>
        <v/>
      </c>
      <c r="T270" s="9"/>
      <c r="U270" s="8"/>
      <c r="V270" s="202" t="str">
        <f>IF(OR(E270="",E270&lt;$U$2),"",ProjTvdAtBit(E270,F270,G270,H270,D270,W270,X270))</f>
        <v/>
      </c>
      <c r="W270" s="344" t="str">
        <f>IF(OR(E270="",E270&lt;$U$2),"",ProjIncAtBit(F270,J270,C270,M270,AJ270,IF(AK270="",0,AK270)))</f>
        <v/>
      </c>
      <c r="X270" s="455" t="str">
        <f>IF(OR(E270="",E270&lt;$U$2),"",ProjAzmAtBit(F270,G270,J270,C270,M270,AJ270,IF(AK270="",0,AK270)))</f>
        <v/>
      </c>
      <c r="Y270" s="461"/>
      <c r="Z270" s="206"/>
      <c r="AA270" s="512" t="str">
        <f t="shared" si="73"/>
        <v/>
      </c>
      <c r="AB270" s="520" t="str">
        <f t="shared" si="74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88">IF(X270="","",X270)</f>
        <v/>
      </c>
      <c r="AO270" s="330" t="str">
        <f>IF(OR(E270="",E270&lt;$U$2),"",ProjActiveTargetMdEx(D270,W270,V270,ProjTargets_MD,ProjTargets_INC,ProjTargets_AZM,ProjTargets_TVD,F270,H270))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>IF(OR(E270="",E270&lt;$U$2,AO270=""),"",ProjBurr(D270,W270,X270,Q270,C270,ProjTargets_MD,ProjTargets_INC,ProjTargets_AZM,ProjTargets_TVD,V270))</f>
        <v/>
      </c>
      <c r="AS270" s="207" t="str">
        <f>IF(OR(E270="",E270&lt;$U$2,AO270=""),"",ProjMetersToSlide(D270,W270,X270,Q270,C270,ProjTargets_MD,ProjTargets_INC,ProjTargets_AZM,ProjTargets_TVD,V270))</f>
        <v/>
      </c>
      <c r="AT270" s="207" t="str">
        <f>IF(OR(E270="",E270&lt;$U$2,AO270=""),"",ProjRequiredTf(D270,W270,X270,ProjTargets_MD,ProjTargets_INC,ProjTargets_AZM,ProjTargets_TVD,5,V270))</f>
        <v/>
      </c>
    </row>
    <row r="271" spans="2:46" s="209" customFormat="1" ht="15" customHeight="1" x14ac:dyDescent="0.3">
      <c r="B271" s="208" t="str">
        <f t="shared" si="77"/>
        <v/>
      </c>
      <c r="C271" s="335" t="str">
        <f t="shared" si="84"/>
        <v/>
      </c>
      <c r="D271" s="27"/>
      <c r="E271" s="336" t="str">
        <f t="shared" si="85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87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86"/>
        <v/>
      </c>
      <c r="M271" s="339" t="str">
        <f t="shared" si="79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81"/>
        <v/>
      </c>
      <c r="P271" s="342" t="str">
        <f>IF(F271="","",IF(M271="","",SUM((F271-F270)/M271)))</f>
        <v/>
      </c>
      <c r="Q271" s="343" t="str">
        <f t="shared" si="83"/>
        <v/>
      </c>
      <c r="R271" s="10" t="str">
        <f t="shared" si="75"/>
        <v/>
      </c>
      <c r="S271" s="337" t="str">
        <f t="shared" si="76"/>
        <v/>
      </c>
      <c r="T271" s="9"/>
      <c r="U271" s="8"/>
      <c r="V271" s="202" t="str">
        <f>IF(OR(E271="",E271&lt;$U$2),"",ProjTvdAtBit(E271,F271,G271,H271,D271,W271,X271))</f>
        <v/>
      </c>
      <c r="W271" s="344" t="str">
        <f>IF(OR(E271="",E271&lt;$U$2),"",ProjIncAtBit(F271,J271,C271,M271,AJ271,IF(AK271="",0,AK271)))</f>
        <v/>
      </c>
      <c r="X271" s="455" t="str">
        <f>IF(OR(E271="",E271&lt;$U$2),"",ProjAzmAtBit(F271,G271,J271,C271,M271,AJ271,IF(AK271="",0,AK271)))</f>
        <v/>
      </c>
      <c r="Y271" s="461"/>
      <c r="Z271" s="206"/>
      <c r="AA271" s="512" t="str">
        <f t="shared" si="73"/>
        <v/>
      </c>
      <c r="AB271" s="520" t="str">
        <f t="shared" si="74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88"/>
        <v/>
      </c>
      <c r="AO271" s="330" t="str">
        <f>IF(OR(E271="",E271&lt;$U$2),"",ProjActiveTargetMdEx(D271,W271,V271,ProjTargets_MD,ProjTargets_INC,ProjTargets_AZM,ProjTargets_TVD,F271,H271))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>IF(OR(E271="",E271&lt;$U$2,AO271=""),"",ProjBurr(D271,W271,X271,Q271,C271,ProjTargets_MD,ProjTargets_INC,ProjTargets_AZM,ProjTargets_TVD,V271))</f>
        <v/>
      </c>
      <c r="AS271" s="207" t="str">
        <f>IF(OR(E271="",E271&lt;$U$2,AO271=""),"",ProjMetersToSlide(D271,W271,X271,Q271,C271,ProjTargets_MD,ProjTargets_INC,ProjTargets_AZM,ProjTargets_TVD,V271))</f>
        <v/>
      </c>
      <c r="AT271" s="207" t="str">
        <f>IF(OR(E271="",E271&lt;$U$2,AO271=""),"",ProjRequiredTf(D271,W271,X271,ProjTargets_MD,ProjTargets_INC,ProjTargets_AZM,ProjTargets_TVD,5,V271))</f>
        <v/>
      </c>
    </row>
    <row r="272" spans="2:46" s="209" customFormat="1" ht="15" customHeight="1" x14ac:dyDescent="0.3">
      <c r="B272" s="208" t="str">
        <f t="shared" si="77"/>
        <v/>
      </c>
      <c r="C272" s="335" t="str">
        <f t="shared" si="84"/>
        <v/>
      </c>
      <c r="D272" s="27"/>
      <c r="E272" s="336" t="str">
        <f t="shared" si="85"/>
        <v/>
      </c>
      <c r="F272" s="9"/>
      <c r="G272" s="9"/>
      <c r="H272" s="337" t="str">
        <f t="shared" si="78"/>
        <v/>
      </c>
      <c r="I272" s="337" t="str">
        <f t="shared" si="87"/>
        <v xml:space="preserve">  </v>
      </c>
      <c r="J272" s="338" t="str">
        <f t="shared" ref="J272:J305" si="89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90">IF(F272=0," ",SUM(F272-F271)/SUM(E272-E271)*30)</f>
        <v xml:space="preserve"> </v>
      </c>
      <c r="L272" s="339" t="str">
        <f t="shared" si="86"/>
        <v/>
      </c>
      <c r="M272" s="339" t="str">
        <f t="shared" si="79"/>
        <v/>
      </c>
      <c r="N272" s="340" t="str">
        <f t="shared" si="80"/>
        <v/>
      </c>
      <c r="O272" s="341" t="str">
        <f t="shared" si="81"/>
        <v/>
      </c>
      <c r="P272" s="342" t="str">
        <f t="shared" si="82"/>
        <v/>
      </c>
      <c r="Q272" s="343" t="str">
        <f t="shared" si="83"/>
        <v/>
      </c>
      <c r="R272" s="10" t="str">
        <f t="shared" si="75"/>
        <v/>
      </c>
      <c r="S272" s="337" t="str">
        <f t="shared" si="76"/>
        <v/>
      </c>
      <c r="T272" s="9"/>
      <c r="U272" s="8"/>
      <c r="V272" s="202" t="str">
        <f>IF(OR(E272="",E272&lt;$U$2),"",ProjTvdAtBit(E272,F272,G272,H272,D272,W272,X272))</f>
        <v/>
      </c>
      <c r="W272" s="344" t="str">
        <f>IF(OR(E272="",E272&lt;$U$2),"",ProjIncAtBit(F272,J272,C272,M272,AJ272,IF(AK272="",0,AK272)))</f>
        <v/>
      </c>
      <c r="X272" s="455" t="str">
        <f>IF(OR(E272="",E272&lt;$U$2),"",ProjAzmAtBit(F272,G272,J272,C272,M272,AJ272,IF(AK272="",0,AK272)))</f>
        <v/>
      </c>
      <c r="Y272" s="461"/>
      <c r="Z272" s="206"/>
      <c r="AA272" s="512" t="str">
        <f t="shared" ref="AA272:AA305" si="91">IFERROR(IF(D272="","",IF(COUNT($AC$14:$AC$33)=0,"",IF(D272&lt;_xlfn.AGGREGATE(5,6,$AC$14:$AC$33),"",INDEX($AE$15:$AE$33,MATCH(D272,$AC$14:$AC$33,1))))),"")</f>
        <v/>
      </c>
      <c r="AB272" s="520" t="str">
        <f t="shared" ref="AB272:AB305" si="92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88"/>
        <v/>
      </c>
      <c r="AO272" s="330" t="str">
        <f>IF(OR(E272="",E272&lt;$U$2),"",ProjActiveTargetMdEx(D272,W272,V272,ProjTargets_MD,ProjTargets_INC,ProjTargets_AZM,ProjTargets_TVD,F272,H272))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>IF(OR(E272="",E272&lt;$U$2,AO272=""),"",ProjBurr(D272,W272,X272,Q272,C272,ProjTargets_MD,ProjTargets_INC,ProjTargets_AZM,ProjTargets_TVD,V272))</f>
        <v/>
      </c>
      <c r="AS272" s="207" t="str">
        <f>IF(OR(E272="",E272&lt;$U$2,AO272=""),"",ProjMetersToSlide(D272,W272,X272,Q272,C272,ProjTargets_MD,ProjTargets_INC,ProjTargets_AZM,ProjTargets_TVD,V272))</f>
        <v/>
      </c>
      <c r="AT272" s="207" t="str">
        <f>IF(OR(E272="",E272&lt;$U$2,AO272=""),"",ProjRequiredTf(D272,W272,X272,ProjTargets_MD,ProjTargets_INC,ProjTargets_AZM,ProjTargets_TVD,5,V272))</f>
        <v/>
      </c>
    </row>
    <row r="273" spans="2:46" s="209" customFormat="1" ht="15" customHeight="1" x14ac:dyDescent="0.3">
      <c r="B273" s="208" t="str">
        <f t="shared" si="77"/>
        <v/>
      </c>
      <c r="C273" s="335" t="str">
        <f t="shared" si="84"/>
        <v/>
      </c>
      <c r="D273" s="27"/>
      <c r="E273" s="336" t="str">
        <f t="shared" si="85"/>
        <v/>
      </c>
      <c r="F273" s="9"/>
      <c r="G273" s="9"/>
      <c r="H273" s="337" t="str">
        <f t="shared" si="78"/>
        <v/>
      </c>
      <c r="I273" s="337" t="str">
        <f t="shared" si="87"/>
        <v xml:space="preserve">  </v>
      </c>
      <c r="J273" s="338" t="str">
        <f t="shared" si="89"/>
        <v/>
      </c>
      <c r="K273" s="339" t="str">
        <f t="shared" si="90"/>
        <v xml:space="preserve"> </v>
      </c>
      <c r="L273" s="339" t="str">
        <f t="shared" si="86"/>
        <v/>
      </c>
      <c r="M273" s="339" t="str">
        <f t="shared" si="79"/>
        <v/>
      </c>
      <c r="N273" s="340" t="str">
        <f t="shared" si="80"/>
        <v/>
      </c>
      <c r="O273" s="341" t="str">
        <f t="shared" si="81"/>
        <v/>
      </c>
      <c r="P273" s="342" t="str">
        <f t="shared" si="82"/>
        <v/>
      </c>
      <c r="Q273" s="343" t="str">
        <f t="shared" si="83"/>
        <v/>
      </c>
      <c r="R273" s="10" t="str">
        <f t="shared" ref="R273:R297" si="93">IF(T273="", "", D273)</f>
        <v/>
      </c>
      <c r="S273" s="337" t="str">
        <f t="shared" si="76"/>
        <v/>
      </c>
      <c r="T273" s="9"/>
      <c r="U273" s="8"/>
      <c r="V273" s="202" t="str">
        <f>IF(OR(E273="",E273&lt;$U$2),"",ProjTvdAtBit(E273,F273,G273,H273,D273,W273,X273))</f>
        <v/>
      </c>
      <c r="W273" s="344" t="str">
        <f>IF(OR(E273="",E273&lt;$U$2),"",ProjIncAtBit(F273,J273,C273,M273,AJ273,IF(AK273="",0,AK273)))</f>
        <v/>
      </c>
      <c r="X273" s="455" t="str">
        <f>IF(OR(E273="",E273&lt;$U$2),"",ProjAzmAtBit(F273,G273,J273,C273,M273,AJ273,IF(AK273="",0,AK273)))</f>
        <v/>
      </c>
      <c r="Y273" s="461"/>
      <c r="Z273" s="206"/>
      <c r="AA273" s="512" t="str">
        <f t="shared" si="91"/>
        <v/>
      </c>
      <c r="AB273" s="520" t="str">
        <f t="shared" si="92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88"/>
        <v/>
      </c>
      <c r="AO273" s="330" t="str">
        <f>IF(OR(E273="",E273&lt;$U$2),"",ProjActiveTargetMdEx(D273,W273,V273,ProjTargets_MD,ProjTargets_INC,ProjTargets_AZM,ProjTargets_TVD,F273,H273))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>IF(OR(E273="",E273&lt;$U$2,AO273=""),"",ProjBurr(D273,W273,X273,Q273,C273,ProjTargets_MD,ProjTargets_INC,ProjTargets_AZM,ProjTargets_TVD,V273))</f>
        <v/>
      </c>
      <c r="AS273" s="207" t="str">
        <f>IF(OR(E273="",E273&lt;$U$2,AO273=""),"",ProjMetersToSlide(D273,W273,X273,Q273,C273,ProjTargets_MD,ProjTargets_INC,ProjTargets_AZM,ProjTargets_TVD,V273))</f>
        <v/>
      </c>
      <c r="AT273" s="207" t="str">
        <f>IF(OR(E273="",E273&lt;$U$2,AO273=""),"",ProjRequiredTf(D273,W273,X273,ProjTargets_MD,ProjTargets_INC,ProjTargets_AZM,ProjTargets_TVD,5,V273))</f>
        <v/>
      </c>
    </row>
    <row r="274" spans="2:46" s="209" customFormat="1" ht="15" customHeight="1" x14ac:dyDescent="0.3">
      <c r="B274" s="208" t="str">
        <f t="shared" si="77"/>
        <v/>
      </c>
      <c r="C274" s="335" t="str">
        <f t="shared" si="84"/>
        <v/>
      </c>
      <c r="D274" s="27"/>
      <c r="E274" s="336" t="str">
        <f t="shared" si="85"/>
        <v/>
      </c>
      <c r="F274" s="9"/>
      <c r="G274" s="9"/>
      <c r="H274" s="337" t="str">
        <f t="shared" si="78"/>
        <v/>
      </c>
      <c r="I274" s="337" t="str">
        <f t="shared" si="87"/>
        <v xml:space="preserve">  </v>
      </c>
      <c r="J274" s="338" t="str">
        <f t="shared" si="89"/>
        <v/>
      </c>
      <c r="K274" s="339" t="str">
        <f t="shared" si="90"/>
        <v xml:space="preserve"> </v>
      </c>
      <c r="L274" s="339" t="str">
        <f t="shared" si="86"/>
        <v/>
      </c>
      <c r="M274" s="339" t="str">
        <f t="shared" si="79"/>
        <v/>
      </c>
      <c r="N274" s="340" t="str">
        <f t="shared" si="80"/>
        <v/>
      </c>
      <c r="O274" s="341" t="str">
        <f t="shared" si="81"/>
        <v/>
      </c>
      <c r="P274" s="342" t="str">
        <f t="shared" si="82"/>
        <v/>
      </c>
      <c r="Q274" s="343" t="str">
        <f t="shared" si="83"/>
        <v/>
      </c>
      <c r="R274" s="10" t="str">
        <f t="shared" si="93"/>
        <v/>
      </c>
      <c r="S274" s="337" t="str">
        <f t="shared" si="76"/>
        <v/>
      </c>
      <c r="T274" s="9"/>
      <c r="U274" s="8"/>
      <c r="V274" s="202" t="str">
        <f>IF(OR(E274="",E274&lt;$U$2),"",ProjTvdAtBit(E274,F274,G274,H274,D274,W274,X274))</f>
        <v/>
      </c>
      <c r="W274" s="344" t="str">
        <f>IF(OR(E274="",E274&lt;$U$2),"",ProjIncAtBit(F274,J274,C274,M274,AJ274,IF(AK274="",0,AK274)))</f>
        <v/>
      </c>
      <c r="X274" s="455" t="str">
        <f>IF(OR(E274="",E274&lt;$U$2),"",ProjAzmAtBit(F274,G274,J274,C274,M274,AJ274,IF(AK274="",0,AK274)))</f>
        <v/>
      </c>
      <c r="Y274" s="461"/>
      <c r="Z274" s="206"/>
      <c r="AA274" s="512" t="str">
        <f t="shared" si="91"/>
        <v/>
      </c>
      <c r="AB274" s="520" t="str">
        <f t="shared" si="92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88"/>
        <v/>
      </c>
      <c r="AO274" s="330" t="str">
        <f>IF(OR(E274="",E274&lt;$U$2),"",ProjActiveTargetMdEx(D274,W274,V274,ProjTargets_MD,ProjTargets_INC,ProjTargets_AZM,ProjTargets_TVD,F274,H274))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>IF(OR(E274="",E274&lt;$U$2,AO274=""),"",ProjBurr(D274,W274,X274,Q274,C274,ProjTargets_MD,ProjTargets_INC,ProjTargets_AZM,ProjTargets_TVD,V274))</f>
        <v/>
      </c>
      <c r="AS274" s="207" t="str">
        <f>IF(OR(E274="",E274&lt;$U$2,AO274=""),"",ProjMetersToSlide(D274,W274,X274,Q274,C274,ProjTargets_MD,ProjTargets_INC,ProjTargets_AZM,ProjTargets_TVD,V274))</f>
        <v/>
      </c>
      <c r="AT274" s="207" t="str">
        <f>IF(OR(E274="",E274&lt;$U$2,AO274=""),"",ProjRequiredTf(D274,W274,X274,ProjTargets_MD,ProjTargets_INC,ProjTargets_AZM,ProjTargets_TVD,5,V274))</f>
        <v/>
      </c>
    </row>
    <row r="275" spans="2:46" s="209" customFormat="1" ht="15" customHeight="1" x14ac:dyDescent="0.3">
      <c r="B275" s="208" t="str">
        <f t="shared" si="77"/>
        <v/>
      </c>
      <c r="C275" s="335" t="str">
        <f t="shared" si="84"/>
        <v/>
      </c>
      <c r="D275" s="27"/>
      <c r="E275" s="336" t="str">
        <f t="shared" si="85"/>
        <v/>
      </c>
      <c r="F275" s="9"/>
      <c r="G275" s="9"/>
      <c r="H275" s="337" t="str">
        <f t="shared" si="78"/>
        <v/>
      </c>
      <c r="I275" s="337" t="str">
        <f t="shared" si="87"/>
        <v xml:space="preserve">  </v>
      </c>
      <c r="J275" s="338" t="str">
        <f t="shared" si="89"/>
        <v/>
      </c>
      <c r="K275" s="339" t="str">
        <f t="shared" si="90"/>
        <v xml:space="preserve"> </v>
      </c>
      <c r="L275" s="339" t="str">
        <f t="shared" si="86"/>
        <v/>
      </c>
      <c r="M275" s="339" t="str">
        <f t="shared" si="79"/>
        <v/>
      </c>
      <c r="N275" s="340" t="str">
        <f t="shared" si="80"/>
        <v/>
      </c>
      <c r="O275" s="341" t="str">
        <f t="shared" si="81"/>
        <v/>
      </c>
      <c r="P275" s="342" t="str">
        <f t="shared" si="82"/>
        <v/>
      </c>
      <c r="Q275" s="343" t="str">
        <f t="shared" si="83"/>
        <v/>
      </c>
      <c r="R275" s="10" t="str">
        <f t="shared" si="93"/>
        <v/>
      </c>
      <c r="S275" s="337" t="str">
        <f t="shared" si="76"/>
        <v/>
      </c>
      <c r="T275" s="9"/>
      <c r="U275" s="8"/>
      <c r="V275" s="202" t="str">
        <f>IF(OR(E275="",E275&lt;$U$2),"",ProjTvdAtBit(E275,F275,G275,H275,D275,W275,X275))</f>
        <v/>
      </c>
      <c r="W275" s="344" t="str">
        <f>IF(OR(E275="",E275&lt;$U$2),"",ProjIncAtBit(F275,J275,C275,M275,AJ275,IF(AK275="",0,AK275)))</f>
        <v/>
      </c>
      <c r="X275" s="455" t="str">
        <f>IF(OR(E275="",E275&lt;$U$2),"",ProjAzmAtBit(F275,G275,J275,C275,M275,AJ275,IF(AK275="",0,AK275)))</f>
        <v/>
      </c>
      <c r="Y275" s="461"/>
      <c r="Z275" s="206"/>
      <c r="AA275" s="512" t="str">
        <f t="shared" si="91"/>
        <v/>
      </c>
      <c r="AB275" s="520" t="str">
        <f t="shared" si="92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88"/>
        <v/>
      </c>
      <c r="AO275" s="330" t="str">
        <f>IF(OR(E275="",E275&lt;$U$2),"",ProjActiveTargetMdEx(D275,W275,V275,ProjTargets_MD,ProjTargets_INC,ProjTargets_AZM,ProjTargets_TVD,F275,H275))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>IF(OR(E275="",E275&lt;$U$2,AO275=""),"",ProjBurr(D275,W275,X275,Q275,C275,ProjTargets_MD,ProjTargets_INC,ProjTargets_AZM,ProjTargets_TVD,V275))</f>
        <v/>
      </c>
      <c r="AS275" s="207" t="str">
        <f>IF(OR(E275="",E275&lt;$U$2,AO275=""),"",ProjMetersToSlide(D275,W275,X275,Q275,C275,ProjTargets_MD,ProjTargets_INC,ProjTargets_AZM,ProjTargets_TVD,V275))</f>
        <v/>
      </c>
      <c r="AT275" s="207" t="str">
        <f>IF(OR(E275="",E275&lt;$U$2,AO275=""),"",ProjRequiredTf(D275,W275,X275,ProjTargets_MD,ProjTargets_INC,ProjTargets_AZM,ProjTargets_TVD,5,V275))</f>
        <v/>
      </c>
    </row>
    <row r="276" spans="2:46" s="209" customFormat="1" ht="15" customHeight="1" x14ac:dyDescent="0.3">
      <c r="B276" s="208" t="str">
        <f t="shared" si="77"/>
        <v/>
      </c>
      <c r="C276" s="335" t="str">
        <f t="shared" si="84"/>
        <v/>
      </c>
      <c r="D276" s="27"/>
      <c r="E276" s="336" t="str">
        <f t="shared" si="85"/>
        <v/>
      </c>
      <c r="F276" s="9"/>
      <c r="G276" s="9"/>
      <c r="H276" s="337" t="str">
        <f t="shared" si="78"/>
        <v/>
      </c>
      <c r="I276" s="337" t="str">
        <f t="shared" si="87"/>
        <v xml:space="preserve">  </v>
      </c>
      <c r="J276" s="338" t="str">
        <f t="shared" si="89"/>
        <v/>
      </c>
      <c r="K276" s="339" t="str">
        <f t="shared" si="90"/>
        <v xml:space="preserve"> </v>
      </c>
      <c r="L276" s="339" t="str">
        <f t="shared" si="86"/>
        <v/>
      </c>
      <c r="M276" s="339" t="str">
        <f t="shared" si="79"/>
        <v/>
      </c>
      <c r="N276" s="340" t="str">
        <f t="shared" si="80"/>
        <v/>
      </c>
      <c r="O276" s="341" t="str">
        <f t="shared" si="81"/>
        <v/>
      </c>
      <c r="P276" s="342" t="str">
        <f t="shared" si="82"/>
        <v/>
      </c>
      <c r="Q276" s="343" t="str">
        <f t="shared" si="83"/>
        <v/>
      </c>
      <c r="R276" s="10" t="str">
        <f t="shared" si="93"/>
        <v/>
      </c>
      <c r="S276" s="337" t="str">
        <f t="shared" si="76"/>
        <v/>
      </c>
      <c r="T276" s="9"/>
      <c r="U276" s="8"/>
      <c r="V276" s="202" t="str">
        <f>IF(OR(E276="",E276&lt;$U$2),"",ProjTvdAtBit(E276,F276,G276,H276,D276,W276,X276))</f>
        <v/>
      </c>
      <c r="W276" s="344" t="str">
        <f>IF(OR(E276="",E276&lt;$U$2),"",ProjIncAtBit(F276,J276,C276,M276,AJ276,IF(AK276="",0,AK276)))</f>
        <v/>
      </c>
      <c r="X276" s="455" t="str">
        <f>IF(OR(E276="",E276&lt;$U$2),"",ProjAzmAtBit(F276,G276,J276,C276,M276,AJ276,IF(AK276="",0,AK276)))</f>
        <v/>
      </c>
      <c r="Y276" s="461"/>
      <c r="Z276" s="206"/>
      <c r="AA276" s="512" t="str">
        <f t="shared" si="91"/>
        <v/>
      </c>
      <c r="AB276" s="520" t="str">
        <f t="shared" si="92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88"/>
        <v/>
      </c>
      <c r="AO276" s="330" t="str">
        <f>IF(OR(E276="",E276&lt;$U$2),"",ProjActiveTargetMdEx(D276,W276,V276,ProjTargets_MD,ProjTargets_INC,ProjTargets_AZM,ProjTargets_TVD,F276,H276))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>IF(OR(E276="",E276&lt;$U$2,AO276=""),"",ProjBurr(D276,W276,X276,Q276,C276,ProjTargets_MD,ProjTargets_INC,ProjTargets_AZM,ProjTargets_TVD,V276))</f>
        <v/>
      </c>
      <c r="AS276" s="207" t="str">
        <f>IF(OR(E276="",E276&lt;$U$2,AO276=""),"",ProjMetersToSlide(D276,W276,X276,Q276,C276,ProjTargets_MD,ProjTargets_INC,ProjTargets_AZM,ProjTargets_TVD,V276))</f>
        <v/>
      </c>
      <c r="AT276" s="207" t="str">
        <f>IF(OR(E276="",E276&lt;$U$2,AO276=""),"",ProjRequiredTf(D276,W276,X276,ProjTargets_MD,ProjTargets_INC,ProjTargets_AZM,ProjTargets_TVD,5,V276))</f>
        <v/>
      </c>
    </row>
    <row r="277" spans="2:46" s="209" customFormat="1" ht="15" customHeight="1" x14ac:dyDescent="0.3">
      <c r="B277" s="208" t="str">
        <f t="shared" si="77"/>
        <v/>
      </c>
      <c r="C277" s="335" t="str">
        <f t="shared" si="84"/>
        <v/>
      </c>
      <c r="D277" s="27"/>
      <c r="E277" s="336" t="str">
        <f t="shared" si="85"/>
        <v/>
      </c>
      <c r="F277" s="9"/>
      <c r="G277" s="9"/>
      <c r="H277" s="337" t="str">
        <f t="shared" si="78"/>
        <v/>
      </c>
      <c r="I277" s="337" t="str">
        <f t="shared" si="87"/>
        <v xml:space="preserve">  </v>
      </c>
      <c r="J277" s="338" t="str">
        <f t="shared" si="89"/>
        <v/>
      </c>
      <c r="K277" s="339" t="str">
        <f t="shared" si="90"/>
        <v xml:space="preserve"> </v>
      </c>
      <c r="L277" s="339" t="str">
        <f t="shared" si="86"/>
        <v/>
      </c>
      <c r="M277" s="339" t="str">
        <f t="shared" si="79"/>
        <v/>
      </c>
      <c r="N277" s="340" t="str">
        <f t="shared" si="80"/>
        <v/>
      </c>
      <c r="O277" s="341" t="str">
        <f t="shared" si="81"/>
        <v/>
      </c>
      <c r="P277" s="342" t="str">
        <f t="shared" si="82"/>
        <v/>
      </c>
      <c r="Q277" s="343" t="str">
        <f t="shared" si="83"/>
        <v/>
      </c>
      <c r="R277" s="10" t="str">
        <f t="shared" si="93"/>
        <v/>
      </c>
      <c r="S277" s="337" t="str">
        <f t="shared" si="76"/>
        <v/>
      </c>
      <c r="T277" s="9"/>
      <c r="U277" s="8"/>
      <c r="V277" s="202" t="str">
        <f>IF(OR(E277="",E277&lt;$U$2),"",ProjTvdAtBit(E277,F277,G277,H277,D277,W277,X277))</f>
        <v/>
      </c>
      <c r="W277" s="344" t="str">
        <f>IF(OR(E277="",E277&lt;$U$2),"",ProjIncAtBit(F277,J277,C277,M277,AJ277,IF(AK277="",0,AK277)))</f>
        <v/>
      </c>
      <c r="X277" s="455" t="str">
        <f>IF(OR(E277="",E277&lt;$U$2),"",ProjAzmAtBit(F277,G277,J277,C277,M277,AJ277,IF(AK277="",0,AK277)))</f>
        <v/>
      </c>
      <c r="Y277" s="461"/>
      <c r="Z277" s="206"/>
      <c r="AA277" s="512" t="str">
        <f t="shared" si="91"/>
        <v/>
      </c>
      <c r="AB277" s="520" t="str">
        <f t="shared" si="92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88"/>
        <v/>
      </c>
      <c r="AO277" s="330" t="str">
        <f>IF(OR(E277="",E277&lt;$U$2),"",ProjActiveTargetMdEx(D277,W277,V277,ProjTargets_MD,ProjTargets_INC,ProjTargets_AZM,ProjTargets_TVD,F277,H277))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>IF(OR(E277="",E277&lt;$U$2,AO277=""),"",ProjBurr(D277,W277,X277,Q277,C277,ProjTargets_MD,ProjTargets_INC,ProjTargets_AZM,ProjTargets_TVD,V277))</f>
        <v/>
      </c>
      <c r="AS277" s="207" t="str">
        <f>IF(OR(E277="",E277&lt;$U$2,AO277=""),"",ProjMetersToSlide(D277,W277,X277,Q277,C277,ProjTargets_MD,ProjTargets_INC,ProjTargets_AZM,ProjTargets_TVD,V277))</f>
        <v/>
      </c>
      <c r="AT277" s="207" t="str">
        <f>IF(OR(E277="",E277&lt;$U$2,AO277=""),"",ProjRequiredTf(D277,W277,X277,ProjTargets_MD,ProjTargets_INC,ProjTargets_AZM,ProjTargets_TVD,5,V277))</f>
        <v/>
      </c>
    </row>
    <row r="278" spans="2:46" s="209" customFormat="1" ht="15" customHeight="1" x14ac:dyDescent="0.3">
      <c r="B278" s="208" t="str">
        <f t="shared" si="77"/>
        <v/>
      </c>
      <c r="C278" s="335" t="str">
        <f t="shared" si="84"/>
        <v/>
      </c>
      <c r="D278" s="27"/>
      <c r="E278" s="336" t="str">
        <f t="shared" si="85"/>
        <v/>
      </c>
      <c r="F278" s="9"/>
      <c r="G278" s="9"/>
      <c r="H278" s="337" t="str">
        <f t="shared" si="78"/>
        <v/>
      </c>
      <c r="I278" s="337" t="str">
        <f t="shared" si="87"/>
        <v xml:space="preserve">  </v>
      </c>
      <c r="J278" s="338" t="str">
        <f t="shared" si="89"/>
        <v/>
      </c>
      <c r="K278" s="339" t="str">
        <f t="shared" si="90"/>
        <v xml:space="preserve"> </v>
      </c>
      <c r="L278" s="339" t="str">
        <f t="shared" si="86"/>
        <v/>
      </c>
      <c r="M278" s="339" t="str">
        <f t="shared" si="79"/>
        <v/>
      </c>
      <c r="N278" s="340" t="str">
        <f t="shared" si="80"/>
        <v/>
      </c>
      <c r="O278" s="341" t="str">
        <f t="shared" si="81"/>
        <v/>
      </c>
      <c r="P278" s="342" t="str">
        <f t="shared" si="82"/>
        <v/>
      </c>
      <c r="Q278" s="343" t="str">
        <f t="shared" si="83"/>
        <v/>
      </c>
      <c r="R278" s="10" t="str">
        <f t="shared" si="93"/>
        <v/>
      </c>
      <c r="S278" s="337" t="str">
        <f t="shared" si="76"/>
        <v/>
      </c>
      <c r="T278" s="9"/>
      <c r="U278" s="8"/>
      <c r="V278" s="202" t="str">
        <f>IF(OR(E278="",E278&lt;$U$2),"",ProjTvdAtBit(E278,F278,G278,H278,D278,W278,X278))</f>
        <v/>
      </c>
      <c r="W278" s="344" t="str">
        <f>IF(OR(E278="",E278&lt;$U$2),"",ProjIncAtBit(F278,J278,C278,M278,AJ278,IF(AK278="",0,AK278)))</f>
        <v/>
      </c>
      <c r="X278" s="455" t="str">
        <f>IF(OR(E278="",E278&lt;$U$2),"",ProjAzmAtBit(F278,G278,J278,C278,M278,AJ278,IF(AK278="",0,AK278)))</f>
        <v/>
      </c>
      <c r="Y278" s="461"/>
      <c r="Z278" s="206"/>
      <c r="AA278" s="512" t="str">
        <f t="shared" si="91"/>
        <v/>
      </c>
      <c r="AB278" s="520" t="str">
        <f t="shared" si="92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88"/>
        <v/>
      </c>
      <c r="AO278" s="330" t="str">
        <f>IF(OR(E278="",E278&lt;$U$2),"",ProjActiveTargetMdEx(D278,W278,V278,ProjTargets_MD,ProjTargets_INC,ProjTargets_AZM,ProjTargets_TVD,F278,H278))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>IF(OR(E278="",E278&lt;$U$2,AO278=""),"",ProjBurr(D278,W278,X278,Q278,C278,ProjTargets_MD,ProjTargets_INC,ProjTargets_AZM,ProjTargets_TVD,V278))</f>
        <v/>
      </c>
      <c r="AS278" s="207" t="str">
        <f>IF(OR(E278="",E278&lt;$U$2,AO278=""),"",ProjMetersToSlide(D278,W278,X278,Q278,C278,ProjTargets_MD,ProjTargets_INC,ProjTargets_AZM,ProjTargets_TVD,V278))</f>
        <v/>
      </c>
      <c r="AT278" s="207" t="str">
        <f>IF(OR(E278="",E278&lt;$U$2,AO278=""),"",ProjRequiredTf(D278,W278,X278,ProjTargets_MD,ProjTargets_INC,ProjTargets_AZM,ProjTargets_TVD,5,V278))</f>
        <v/>
      </c>
    </row>
    <row r="279" spans="2:46" s="209" customFormat="1" ht="15" customHeight="1" x14ac:dyDescent="0.3">
      <c r="B279" s="208" t="str">
        <f t="shared" si="77"/>
        <v/>
      </c>
      <c r="C279" s="335" t="str">
        <f t="shared" si="84"/>
        <v/>
      </c>
      <c r="D279" s="27"/>
      <c r="E279" s="336" t="str">
        <f t="shared" si="85"/>
        <v/>
      </c>
      <c r="F279" s="9"/>
      <c r="G279" s="9"/>
      <c r="H279" s="337" t="str">
        <f t="shared" si="78"/>
        <v/>
      </c>
      <c r="I279" s="337" t="str">
        <f t="shared" si="87"/>
        <v xml:space="preserve">  </v>
      </c>
      <c r="J279" s="338" t="str">
        <f t="shared" si="89"/>
        <v/>
      </c>
      <c r="K279" s="339" t="str">
        <f t="shared" si="90"/>
        <v xml:space="preserve"> </v>
      </c>
      <c r="L279" s="339" t="str">
        <f t="shared" si="86"/>
        <v/>
      </c>
      <c r="M279" s="339" t="str">
        <f t="shared" si="79"/>
        <v/>
      </c>
      <c r="N279" s="340" t="str">
        <f t="shared" si="80"/>
        <v/>
      </c>
      <c r="O279" s="341" t="str">
        <f t="shared" si="81"/>
        <v/>
      </c>
      <c r="P279" s="342" t="str">
        <f t="shared" si="82"/>
        <v/>
      </c>
      <c r="Q279" s="343" t="str">
        <f t="shared" si="83"/>
        <v/>
      </c>
      <c r="R279" s="10" t="str">
        <f t="shared" si="93"/>
        <v/>
      </c>
      <c r="S279" s="337" t="str">
        <f t="shared" si="76"/>
        <v/>
      </c>
      <c r="T279" s="9"/>
      <c r="U279" s="8"/>
      <c r="V279" s="202" t="str">
        <f>IF(OR(E279="",E279&lt;$U$2),"",ProjTvdAtBit(E279,F279,G279,H279,D279,W279,X279))</f>
        <v/>
      </c>
      <c r="W279" s="344" t="str">
        <f>IF(OR(E279="",E279&lt;$U$2),"",ProjIncAtBit(F279,J279,C279,M279,AJ279,IF(AK279="",0,AK279)))</f>
        <v/>
      </c>
      <c r="X279" s="455" t="str">
        <f>IF(OR(E279="",E279&lt;$U$2),"",ProjAzmAtBit(F279,G279,J279,C279,M279,AJ279,IF(AK279="",0,AK279)))</f>
        <v/>
      </c>
      <c r="Y279" s="461"/>
      <c r="Z279" s="206"/>
      <c r="AA279" s="512" t="str">
        <f t="shared" si="91"/>
        <v/>
      </c>
      <c r="AB279" s="520" t="str">
        <f t="shared" si="92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88"/>
        <v/>
      </c>
      <c r="AO279" s="330" t="str">
        <f>IF(OR(E279="",E279&lt;$U$2),"",ProjActiveTargetMdEx(D279,W279,V279,ProjTargets_MD,ProjTargets_INC,ProjTargets_AZM,ProjTargets_TVD,F279,H279))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>IF(OR(E279="",E279&lt;$U$2,AO279=""),"",ProjBurr(D279,W279,X279,Q279,C279,ProjTargets_MD,ProjTargets_INC,ProjTargets_AZM,ProjTargets_TVD,V279))</f>
        <v/>
      </c>
      <c r="AS279" s="207" t="str">
        <f>IF(OR(E279="",E279&lt;$U$2,AO279=""),"",ProjMetersToSlide(D279,W279,X279,Q279,C279,ProjTargets_MD,ProjTargets_INC,ProjTargets_AZM,ProjTargets_TVD,V279))</f>
        <v/>
      </c>
      <c r="AT279" s="207" t="str">
        <f>IF(OR(E279="",E279&lt;$U$2,AO279=""),"",ProjRequiredTf(D279,W279,X279,ProjTargets_MD,ProjTargets_INC,ProjTargets_AZM,ProjTargets_TVD,5,V279))</f>
        <v/>
      </c>
    </row>
    <row r="280" spans="2:46" s="209" customFormat="1" ht="15" customHeight="1" x14ac:dyDescent="0.3">
      <c r="B280" s="208" t="str">
        <f t="shared" si="77"/>
        <v/>
      </c>
      <c r="C280" s="335" t="str">
        <f t="shared" si="84"/>
        <v/>
      </c>
      <c r="D280" s="27"/>
      <c r="E280" s="336" t="str">
        <f t="shared" si="85"/>
        <v/>
      </c>
      <c r="F280" s="9"/>
      <c r="G280" s="9"/>
      <c r="H280" s="337" t="str">
        <f t="shared" si="78"/>
        <v/>
      </c>
      <c r="I280" s="337" t="str">
        <f t="shared" si="87"/>
        <v xml:space="preserve">  </v>
      </c>
      <c r="J280" s="338" t="str">
        <f t="shared" si="89"/>
        <v/>
      </c>
      <c r="K280" s="339" t="str">
        <f t="shared" si="90"/>
        <v xml:space="preserve"> </v>
      </c>
      <c r="L280" s="339" t="str">
        <f t="shared" si="86"/>
        <v/>
      </c>
      <c r="M280" s="339" t="str">
        <f t="shared" si="79"/>
        <v/>
      </c>
      <c r="N280" s="340" t="str">
        <f t="shared" si="80"/>
        <v/>
      </c>
      <c r="O280" s="341" t="str">
        <f t="shared" si="81"/>
        <v/>
      </c>
      <c r="P280" s="342" t="str">
        <f t="shared" si="82"/>
        <v/>
      </c>
      <c r="Q280" s="343" t="str">
        <f t="shared" si="83"/>
        <v/>
      </c>
      <c r="R280" s="10" t="str">
        <f t="shared" si="93"/>
        <v/>
      </c>
      <c r="S280" s="337" t="str">
        <f t="shared" si="76"/>
        <v/>
      </c>
      <c r="T280" s="9"/>
      <c r="U280" s="8"/>
      <c r="V280" s="202" t="str">
        <f>IF(OR(E280="",E280&lt;$U$2),"",ProjTvdAtBit(E280,F280,G280,H280,D280,W280,X280))</f>
        <v/>
      </c>
      <c r="W280" s="344" t="str">
        <f>IF(OR(E280="",E280&lt;$U$2),"",ProjIncAtBit(F280,J280,C280,M280,AJ280,IF(AK280="",0,AK280)))</f>
        <v/>
      </c>
      <c r="X280" s="455" t="str">
        <f>IF(OR(E280="",E280&lt;$U$2),"",ProjAzmAtBit(F280,G280,J280,C280,M280,AJ280,IF(AK280="",0,AK280)))</f>
        <v/>
      </c>
      <c r="Y280" s="461"/>
      <c r="Z280" s="206"/>
      <c r="AA280" s="512" t="str">
        <f t="shared" si="91"/>
        <v/>
      </c>
      <c r="AB280" s="520" t="str">
        <f t="shared" si="92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88"/>
        <v/>
      </c>
      <c r="AO280" s="330" t="str">
        <f>IF(OR(E280="",E280&lt;$U$2),"",ProjActiveTargetMdEx(D280,W280,V280,ProjTargets_MD,ProjTargets_INC,ProjTargets_AZM,ProjTargets_TVD,F280,H280))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>IF(OR(E280="",E280&lt;$U$2,AO280=""),"",ProjBurr(D280,W280,X280,Q280,C280,ProjTargets_MD,ProjTargets_INC,ProjTargets_AZM,ProjTargets_TVD,V280))</f>
        <v/>
      </c>
      <c r="AS280" s="207" t="str">
        <f>IF(OR(E280="",E280&lt;$U$2,AO280=""),"",ProjMetersToSlide(D280,W280,X280,Q280,C280,ProjTargets_MD,ProjTargets_INC,ProjTargets_AZM,ProjTargets_TVD,V280))</f>
        <v/>
      </c>
      <c r="AT280" s="207" t="str">
        <f>IF(OR(E280="",E280&lt;$U$2,AO280=""),"",ProjRequiredTf(D280,W280,X280,ProjTargets_MD,ProjTargets_INC,ProjTargets_AZM,ProjTargets_TVD,5,V280))</f>
        <v/>
      </c>
    </row>
    <row r="281" spans="2:46" s="209" customFormat="1" ht="15" customHeight="1" x14ac:dyDescent="0.3">
      <c r="B281" s="208" t="str">
        <f t="shared" si="77"/>
        <v/>
      </c>
      <c r="C281" s="335" t="str">
        <f t="shared" si="84"/>
        <v/>
      </c>
      <c r="D281" s="27"/>
      <c r="E281" s="336" t="str">
        <f t="shared" si="85"/>
        <v/>
      </c>
      <c r="F281" s="9"/>
      <c r="G281" s="9"/>
      <c r="H281" s="337" t="str">
        <f t="shared" si="78"/>
        <v/>
      </c>
      <c r="I281" s="337" t="str">
        <f t="shared" si="87"/>
        <v xml:space="preserve">  </v>
      </c>
      <c r="J281" s="338" t="str">
        <f t="shared" si="89"/>
        <v/>
      </c>
      <c r="K281" s="339" t="str">
        <f t="shared" si="90"/>
        <v xml:space="preserve"> </v>
      </c>
      <c r="L281" s="339" t="str">
        <f t="shared" si="86"/>
        <v/>
      </c>
      <c r="M281" s="339" t="str">
        <f t="shared" si="79"/>
        <v/>
      </c>
      <c r="N281" s="340" t="str">
        <f t="shared" si="80"/>
        <v/>
      </c>
      <c r="O281" s="341" t="str">
        <f t="shared" si="81"/>
        <v/>
      </c>
      <c r="P281" s="342" t="str">
        <f t="shared" si="82"/>
        <v/>
      </c>
      <c r="Q281" s="343" t="str">
        <f t="shared" si="83"/>
        <v/>
      </c>
      <c r="R281" s="10" t="str">
        <f t="shared" si="93"/>
        <v/>
      </c>
      <c r="S281" s="337" t="str">
        <f t="shared" si="76"/>
        <v/>
      </c>
      <c r="T281" s="9"/>
      <c r="U281" s="8"/>
      <c r="V281" s="202" t="str">
        <f>IF(OR(E281="",E281&lt;$U$2),"",ProjTvdAtBit(E281,F281,G281,H281,D281,W281,X281))</f>
        <v/>
      </c>
      <c r="W281" s="344" t="str">
        <f>IF(OR(E281="",E281&lt;$U$2),"",ProjIncAtBit(F281,J281,C281,M281,AJ281,IF(AK281="",0,AK281)))</f>
        <v/>
      </c>
      <c r="X281" s="455" t="str">
        <f>IF(OR(E281="",E281&lt;$U$2),"",ProjAzmAtBit(F281,G281,J281,C281,M281,AJ281,IF(AK281="",0,AK281)))</f>
        <v/>
      </c>
      <c r="Y281" s="461"/>
      <c r="Z281" s="206"/>
      <c r="AA281" s="512" t="str">
        <f t="shared" si="91"/>
        <v/>
      </c>
      <c r="AB281" s="520" t="str">
        <f t="shared" si="92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88"/>
        <v/>
      </c>
      <c r="AO281" s="330" t="str">
        <f>IF(OR(E281="",E281&lt;$U$2),"",ProjActiveTargetMdEx(D281,W281,V281,ProjTargets_MD,ProjTargets_INC,ProjTargets_AZM,ProjTargets_TVD,F281,H281))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>IF(OR(E281="",E281&lt;$U$2,AO281=""),"",ProjBurr(D281,W281,X281,Q281,C281,ProjTargets_MD,ProjTargets_INC,ProjTargets_AZM,ProjTargets_TVD,V281))</f>
        <v/>
      </c>
      <c r="AS281" s="207" t="str">
        <f>IF(OR(E281="",E281&lt;$U$2,AO281=""),"",ProjMetersToSlide(D281,W281,X281,Q281,C281,ProjTargets_MD,ProjTargets_INC,ProjTargets_AZM,ProjTargets_TVD,V281))</f>
        <v/>
      </c>
      <c r="AT281" s="207" t="str">
        <f>IF(OR(E281="",E281&lt;$U$2,AO281=""),"",ProjRequiredTf(D281,W281,X281,ProjTargets_MD,ProjTargets_INC,ProjTargets_AZM,ProjTargets_TVD,5,V281))</f>
        <v/>
      </c>
    </row>
    <row r="282" spans="2:46" s="209" customFormat="1" ht="15" customHeight="1" x14ac:dyDescent="0.3">
      <c r="B282" s="208" t="str">
        <f t="shared" si="77"/>
        <v/>
      </c>
      <c r="C282" s="335" t="str">
        <f t="shared" si="84"/>
        <v/>
      </c>
      <c r="D282" s="27"/>
      <c r="E282" s="336" t="str">
        <f t="shared" si="85"/>
        <v/>
      </c>
      <c r="F282" s="9"/>
      <c r="G282" s="9"/>
      <c r="H282" s="337" t="str">
        <f t="shared" si="78"/>
        <v/>
      </c>
      <c r="I282" s="337" t="str">
        <f t="shared" si="87"/>
        <v xml:space="preserve">  </v>
      </c>
      <c r="J282" s="338" t="str">
        <f t="shared" si="89"/>
        <v/>
      </c>
      <c r="K282" s="339" t="str">
        <f t="shared" si="90"/>
        <v xml:space="preserve"> </v>
      </c>
      <c r="L282" s="339" t="str">
        <f t="shared" si="86"/>
        <v/>
      </c>
      <c r="M282" s="339" t="str">
        <f t="shared" si="79"/>
        <v/>
      </c>
      <c r="N282" s="340" t="str">
        <f t="shared" si="80"/>
        <v/>
      </c>
      <c r="O282" s="341" t="str">
        <f t="shared" si="81"/>
        <v/>
      </c>
      <c r="P282" s="342" t="str">
        <f t="shared" si="82"/>
        <v/>
      </c>
      <c r="Q282" s="343" t="str">
        <f t="shared" si="83"/>
        <v/>
      </c>
      <c r="R282" s="10" t="str">
        <f t="shared" si="93"/>
        <v/>
      </c>
      <c r="S282" s="337" t="str">
        <f t="shared" si="76"/>
        <v/>
      </c>
      <c r="T282" s="9"/>
      <c r="U282" s="8"/>
      <c r="V282" s="202" t="str">
        <f>IF(OR(E282="",E282&lt;$U$2),"",ProjTvdAtBit(E282,F282,G282,H282,D282,W282,X282))</f>
        <v/>
      </c>
      <c r="W282" s="344" t="str">
        <f>IF(OR(E282="",E282&lt;$U$2),"",ProjIncAtBit(F282,J282,C282,M282,AJ282,IF(AK282="",0,AK282)))</f>
        <v/>
      </c>
      <c r="X282" s="455" t="str">
        <f>IF(OR(E282="",E282&lt;$U$2),"",ProjAzmAtBit(F282,G282,J282,C282,M282,AJ282,IF(AK282="",0,AK282)))</f>
        <v/>
      </c>
      <c r="Y282" s="461"/>
      <c r="Z282" s="206"/>
      <c r="AA282" s="512" t="str">
        <f t="shared" si="91"/>
        <v/>
      </c>
      <c r="AB282" s="520" t="str">
        <f t="shared" si="92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88"/>
        <v/>
      </c>
      <c r="AO282" s="330" t="str">
        <f>IF(OR(E282="",E282&lt;$U$2),"",ProjActiveTargetMdEx(D282,W282,V282,ProjTargets_MD,ProjTargets_INC,ProjTargets_AZM,ProjTargets_TVD,F282,H282))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>IF(OR(E282="",E282&lt;$U$2,AO282=""),"",ProjBurr(D282,W282,X282,Q282,C282,ProjTargets_MD,ProjTargets_INC,ProjTargets_AZM,ProjTargets_TVD,V282))</f>
        <v/>
      </c>
      <c r="AS282" s="207" t="str">
        <f>IF(OR(E282="",E282&lt;$U$2,AO282=""),"",ProjMetersToSlide(D282,W282,X282,Q282,C282,ProjTargets_MD,ProjTargets_INC,ProjTargets_AZM,ProjTargets_TVD,V282))</f>
        <v/>
      </c>
      <c r="AT282" s="207" t="str">
        <f>IF(OR(E282="",E282&lt;$U$2,AO282=""),"",ProjRequiredTf(D282,W282,X282,ProjTargets_MD,ProjTargets_INC,ProjTargets_AZM,ProjTargets_TVD,5,V282))</f>
        <v/>
      </c>
    </row>
    <row r="283" spans="2:46" s="209" customFormat="1" ht="15" customHeight="1" x14ac:dyDescent="0.3">
      <c r="B283" s="208" t="str">
        <f t="shared" si="77"/>
        <v/>
      </c>
      <c r="C283" s="335" t="str">
        <f t="shared" si="84"/>
        <v/>
      </c>
      <c r="D283" s="27"/>
      <c r="E283" s="336" t="str">
        <f t="shared" si="85"/>
        <v/>
      </c>
      <c r="F283" s="9"/>
      <c r="G283" s="9"/>
      <c r="H283" s="337" t="str">
        <f t="shared" si="78"/>
        <v/>
      </c>
      <c r="I283" s="337" t="str">
        <f t="shared" si="87"/>
        <v xml:space="preserve">  </v>
      </c>
      <c r="J283" s="338" t="str">
        <f t="shared" si="89"/>
        <v/>
      </c>
      <c r="K283" s="339" t="str">
        <f t="shared" si="90"/>
        <v xml:space="preserve"> </v>
      </c>
      <c r="L283" s="339" t="str">
        <f t="shared" si="86"/>
        <v/>
      </c>
      <c r="M283" s="339" t="str">
        <f t="shared" si="79"/>
        <v/>
      </c>
      <c r="N283" s="340" t="str">
        <f t="shared" si="80"/>
        <v/>
      </c>
      <c r="O283" s="341" t="str">
        <f t="shared" si="81"/>
        <v/>
      </c>
      <c r="P283" s="342" t="str">
        <f t="shared" si="82"/>
        <v/>
      </c>
      <c r="Q283" s="343" t="str">
        <f t="shared" si="83"/>
        <v/>
      </c>
      <c r="R283" s="10" t="str">
        <f t="shared" si="93"/>
        <v/>
      </c>
      <c r="S283" s="337" t="str">
        <f t="shared" si="76"/>
        <v/>
      </c>
      <c r="T283" s="9"/>
      <c r="U283" s="8"/>
      <c r="V283" s="202" t="str">
        <f>IF(OR(E283="",E283&lt;$U$2),"",ProjTvdAtBit(E283,F283,G283,H283,D283,W283,X283))</f>
        <v/>
      </c>
      <c r="W283" s="344" t="str">
        <f>IF(OR(E283="",E283&lt;$U$2),"",ProjIncAtBit(F283,J283,C283,M283,AJ283,IF(AK283="",0,AK283)))</f>
        <v/>
      </c>
      <c r="X283" s="455" t="str">
        <f>IF(OR(E283="",E283&lt;$U$2),"",ProjAzmAtBit(F283,G283,J283,C283,M283,AJ283,IF(AK283="",0,AK283)))</f>
        <v/>
      </c>
      <c r="Y283" s="461"/>
      <c r="Z283" s="206"/>
      <c r="AA283" s="512" t="str">
        <f t="shared" si="91"/>
        <v/>
      </c>
      <c r="AB283" s="520" t="str">
        <f t="shared" si="92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88"/>
        <v/>
      </c>
      <c r="AO283" s="330" t="str">
        <f>IF(OR(E283="",E283&lt;$U$2),"",ProjActiveTargetMdEx(D283,W283,V283,ProjTargets_MD,ProjTargets_INC,ProjTargets_AZM,ProjTargets_TVD,F283,H283))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>IF(OR(E283="",E283&lt;$U$2,AO283=""),"",ProjBurr(D283,W283,X283,Q283,C283,ProjTargets_MD,ProjTargets_INC,ProjTargets_AZM,ProjTargets_TVD,V283))</f>
        <v/>
      </c>
      <c r="AS283" s="207" t="str">
        <f>IF(OR(E283="",E283&lt;$U$2,AO283=""),"",ProjMetersToSlide(D283,W283,X283,Q283,C283,ProjTargets_MD,ProjTargets_INC,ProjTargets_AZM,ProjTargets_TVD,V283))</f>
        <v/>
      </c>
      <c r="AT283" s="207" t="str">
        <f>IF(OR(E283="",E283&lt;$U$2,AO283=""),"",ProjRequiredTf(D283,W283,X283,ProjTargets_MD,ProjTargets_INC,ProjTargets_AZM,ProjTargets_TVD,5,V283))</f>
        <v/>
      </c>
    </row>
    <row r="284" spans="2:46" s="209" customFormat="1" ht="15" customHeight="1" x14ac:dyDescent="0.3">
      <c r="B284" s="208" t="str">
        <f t="shared" si="77"/>
        <v/>
      </c>
      <c r="C284" s="335" t="str">
        <f t="shared" si="84"/>
        <v/>
      </c>
      <c r="D284" s="27"/>
      <c r="E284" s="336" t="str">
        <f t="shared" si="85"/>
        <v/>
      </c>
      <c r="F284" s="9"/>
      <c r="G284" s="9"/>
      <c r="H284" s="337" t="str">
        <f t="shared" si="78"/>
        <v/>
      </c>
      <c r="I284" s="337" t="str">
        <f t="shared" si="87"/>
        <v xml:space="preserve">  </v>
      </c>
      <c r="J284" s="338" t="str">
        <f t="shared" si="89"/>
        <v/>
      </c>
      <c r="K284" s="339" t="str">
        <f t="shared" si="90"/>
        <v xml:space="preserve"> </v>
      </c>
      <c r="L284" s="339" t="str">
        <f t="shared" si="86"/>
        <v/>
      </c>
      <c r="M284" s="339" t="str">
        <f t="shared" si="79"/>
        <v/>
      </c>
      <c r="N284" s="340" t="str">
        <f t="shared" si="80"/>
        <v/>
      </c>
      <c r="O284" s="341" t="str">
        <f t="shared" si="81"/>
        <v/>
      </c>
      <c r="P284" s="342" t="str">
        <f t="shared" si="82"/>
        <v/>
      </c>
      <c r="Q284" s="343" t="str">
        <f t="shared" si="83"/>
        <v/>
      </c>
      <c r="R284" s="10" t="str">
        <f t="shared" si="93"/>
        <v/>
      </c>
      <c r="S284" s="337" t="str">
        <f t="shared" si="76"/>
        <v/>
      </c>
      <c r="T284" s="9"/>
      <c r="U284" s="8"/>
      <c r="V284" s="202" t="str">
        <f>IF(OR(E284="",E284&lt;$U$2),"",ProjTvdAtBit(E284,F284,G284,H284,D284,W284,X284))</f>
        <v/>
      </c>
      <c r="W284" s="344" t="str">
        <f>IF(OR(E284="",E284&lt;$U$2),"",ProjIncAtBit(F284,J284,C284,M284,AJ284,IF(AK284="",0,AK284)))</f>
        <v/>
      </c>
      <c r="X284" s="455" t="str">
        <f>IF(OR(E284="",E284&lt;$U$2),"",ProjAzmAtBit(F284,G284,J284,C284,M284,AJ284,IF(AK284="",0,AK284)))</f>
        <v/>
      </c>
      <c r="Y284" s="461"/>
      <c r="Z284" s="206"/>
      <c r="AA284" s="512" t="str">
        <f t="shared" si="91"/>
        <v/>
      </c>
      <c r="AB284" s="520" t="str">
        <f t="shared" si="92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88"/>
        <v/>
      </c>
      <c r="AO284" s="330" t="str">
        <f>IF(OR(E284="",E284&lt;$U$2),"",ProjActiveTargetMdEx(D284,W284,V284,ProjTargets_MD,ProjTargets_INC,ProjTargets_AZM,ProjTargets_TVD,F284,H284))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>IF(OR(E284="",E284&lt;$U$2,AO284=""),"",ProjBurr(D284,W284,X284,Q284,C284,ProjTargets_MD,ProjTargets_INC,ProjTargets_AZM,ProjTargets_TVD,V284))</f>
        <v/>
      </c>
      <c r="AS284" s="207" t="str">
        <f>IF(OR(E284="",E284&lt;$U$2,AO284=""),"",ProjMetersToSlide(D284,W284,X284,Q284,C284,ProjTargets_MD,ProjTargets_INC,ProjTargets_AZM,ProjTargets_TVD,V284))</f>
        <v/>
      </c>
      <c r="AT284" s="207" t="str">
        <f>IF(OR(E284="",E284&lt;$U$2,AO284=""),"",ProjRequiredTf(D284,W284,X284,ProjTargets_MD,ProjTargets_INC,ProjTargets_AZM,ProjTargets_TVD,5,V284))</f>
        <v/>
      </c>
    </row>
    <row r="285" spans="2:46" s="209" customFormat="1" ht="15" customHeight="1" x14ac:dyDescent="0.3">
      <c r="B285" s="208" t="str">
        <f t="shared" si="77"/>
        <v/>
      </c>
      <c r="C285" s="335" t="str">
        <f t="shared" si="84"/>
        <v/>
      </c>
      <c r="D285" s="27"/>
      <c r="E285" s="336" t="str">
        <f t="shared" si="85"/>
        <v/>
      </c>
      <c r="F285" s="9"/>
      <c r="G285" s="9"/>
      <c r="H285" s="337" t="str">
        <f t="shared" si="78"/>
        <v/>
      </c>
      <c r="I285" s="337" t="str">
        <f t="shared" si="87"/>
        <v xml:space="preserve">  </v>
      </c>
      <c r="J285" s="338" t="str">
        <f t="shared" si="89"/>
        <v/>
      </c>
      <c r="K285" s="339" t="str">
        <f t="shared" si="90"/>
        <v xml:space="preserve"> </v>
      </c>
      <c r="L285" s="339" t="str">
        <f t="shared" si="86"/>
        <v/>
      </c>
      <c r="M285" s="339" t="str">
        <f t="shared" si="79"/>
        <v/>
      </c>
      <c r="N285" s="340" t="str">
        <f t="shared" si="80"/>
        <v/>
      </c>
      <c r="O285" s="341" t="str">
        <f t="shared" si="81"/>
        <v/>
      </c>
      <c r="P285" s="342" t="str">
        <f t="shared" si="82"/>
        <v/>
      </c>
      <c r="Q285" s="343" t="str">
        <f t="shared" si="83"/>
        <v/>
      </c>
      <c r="R285" s="10" t="str">
        <f t="shared" si="93"/>
        <v/>
      </c>
      <c r="S285" s="337" t="str">
        <f t="shared" si="76"/>
        <v/>
      </c>
      <c r="T285" s="9"/>
      <c r="U285" s="8"/>
      <c r="V285" s="202" t="str">
        <f>IF(OR(E285="",E285&lt;$U$2),"",ProjTvdAtBit(E285,F285,G285,H285,D285,W285,X285))</f>
        <v/>
      </c>
      <c r="W285" s="344" t="str">
        <f>IF(OR(E285="",E285&lt;$U$2),"",ProjIncAtBit(F285,J285,C285,M285,AJ285,IF(AK285="",0,AK285)))</f>
        <v/>
      </c>
      <c r="X285" s="455" t="str">
        <f>IF(OR(E285="",E285&lt;$U$2),"",ProjAzmAtBit(F285,G285,J285,C285,M285,AJ285,IF(AK285="",0,AK285)))</f>
        <v/>
      </c>
      <c r="Y285" s="461"/>
      <c r="Z285" s="206"/>
      <c r="AA285" s="512" t="str">
        <f t="shared" si="91"/>
        <v/>
      </c>
      <c r="AB285" s="520" t="str">
        <f t="shared" si="92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88"/>
        <v/>
      </c>
      <c r="AO285" s="330" t="str">
        <f>IF(OR(E285="",E285&lt;$U$2),"",ProjActiveTargetMdEx(D285,W285,V285,ProjTargets_MD,ProjTargets_INC,ProjTargets_AZM,ProjTargets_TVD,F285,H285))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>IF(OR(E285="",E285&lt;$U$2,AO285=""),"",ProjBurr(D285,W285,X285,Q285,C285,ProjTargets_MD,ProjTargets_INC,ProjTargets_AZM,ProjTargets_TVD,V285))</f>
        <v/>
      </c>
      <c r="AS285" s="207" t="str">
        <f>IF(OR(E285="",E285&lt;$U$2,AO285=""),"",ProjMetersToSlide(D285,W285,X285,Q285,C285,ProjTargets_MD,ProjTargets_INC,ProjTargets_AZM,ProjTargets_TVD,V285))</f>
        <v/>
      </c>
      <c r="AT285" s="207" t="str">
        <f>IF(OR(E285="",E285&lt;$U$2,AO285=""),"",ProjRequiredTf(D285,W285,X285,ProjTargets_MD,ProjTargets_INC,ProjTargets_AZM,ProjTargets_TVD,5,V285))</f>
        <v/>
      </c>
    </row>
    <row r="286" spans="2:46" s="209" customFormat="1" ht="15" customHeight="1" x14ac:dyDescent="0.3">
      <c r="B286" s="208" t="str">
        <f t="shared" si="77"/>
        <v/>
      </c>
      <c r="C286" s="335" t="str">
        <f t="shared" si="84"/>
        <v/>
      </c>
      <c r="D286" s="27"/>
      <c r="E286" s="336" t="str">
        <f t="shared" si="85"/>
        <v/>
      </c>
      <c r="F286" s="9"/>
      <c r="G286" s="9"/>
      <c r="H286" s="337" t="str">
        <f t="shared" si="78"/>
        <v/>
      </c>
      <c r="I286" s="337" t="str">
        <f t="shared" si="87"/>
        <v xml:space="preserve">  </v>
      </c>
      <c r="J286" s="338" t="str">
        <f t="shared" si="89"/>
        <v/>
      </c>
      <c r="K286" s="339" t="str">
        <f t="shared" si="90"/>
        <v xml:space="preserve"> </v>
      </c>
      <c r="L286" s="339" t="str">
        <f t="shared" si="86"/>
        <v/>
      </c>
      <c r="M286" s="339" t="str">
        <f t="shared" si="79"/>
        <v/>
      </c>
      <c r="N286" s="340" t="str">
        <f t="shared" si="80"/>
        <v/>
      </c>
      <c r="O286" s="341" t="str">
        <f t="shared" si="81"/>
        <v/>
      </c>
      <c r="P286" s="342" t="str">
        <f t="shared" si="82"/>
        <v/>
      </c>
      <c r="Q286" s="343" t="str">
        <f t="shared" si="83"/>
        <v/>
      </c>
      <c r="R286" s="10" t="str">
        <f t="shared" si="93"/>
        <v/>
      </c>
      <c r="S286" s="337" t="str">
        <f t="shared" si="76"/>
        <v/>
      </c>
      <c r="T286" s="9"/>
      <c r="U286" s="8"/>
      <c r="V286" s="202" t="str">
        <f>IF(OR(E286="",E286&lt;$U$2),"",ProjTvdAtBit(E286,F286,G286,H286,D286,W286,X286))</f>
        <v/>
      </c>
      <c r="W286" s="344" t="str">
        <f>IF(OR(E286="",E286&lt;$U$2),"",ProjIncAtBit(F286,J286,C286,M286,AJ286,IF(AK286="",0,AK286)))</f>
        <v/>
      </c>
      <c r="X286" s="455" t="str">
        <f>IF(OR(E286="",E286&lt;$U$2),"",ProjAzmAtBit(F286,G286,J286,C286,M286,AJ286,IF(AK286="",0,AK286)))</f>
        <v/>
      </c>
      <c r="Y286" s="461"/>
      <c r="Z286" s="206"/>
      <c r="AA286" s="512" t="str">
        <f t="shared" si="91"/>
        <v/>
      </c>
      <c r="AB286" s="520" t="str">
        <f t="shared" si="92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88"/>
        <v/>
      </c>
      <c r="AO286" s="330" t="str">
        <f>IF(OR(E286="",E286&lt;$U$2),"",ProjActiveTargetMdEx(D286,W286,V286,ProjTargets_MD,ProjTargets_INC,ProjTargets_AZM,ProjTargets_TVD,F286,H286))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>IF(OR(E286="",E286&lt;$U$2,AO286=""),"",ProjBurr(D286,W286,X286,Q286,C286,ProjTargets_MD,ProjTargets_INC,ProjTargets_AZM,ProjTargets_TVD,V286))</f>
        <v/>
      </c>
      <c r="AS286" s="207" t="str">
        <f>IF(OR(E286="",E286&lt;$U$2,AO286=""),"",ProjMetersToSlide(D286,W286,X286,Q286,C286,ProjTargets_MD,ProjTargets_INC,ProjTargets_AZM,ProjTargets_TVD,V286))</f>
        <v/>
      </c>
      <c r="AT286" s="207" t="str">
        <f>IF(OR(E286="",E286&lt;$U$2,AO286=""),"",ProjRequiredTf(D286,W286,X286,ProjTargets_MD,ProjTargets_INC,ProjTargets_AZM,ProjTargets_TVD,5,V286))</f>
        <v/>
      </c>
    </row>
    <row r="287" spans="2:46" s="209" customFormat="1" ht="15" customHeight="1" x14ac:dyDescent="0.3">
      <c r="B287" s="208" t="str">
        <f t="shared" si="77"/>
        <v/>
      </c>
      <c r="C287" s="335" t="str">
        <f t="shared" si="84"/>
        <v/>
      </c>
      <c r="D287" s="27"/>
      <c r="E287" s="336" t="str">
        <f t="shared" si="85"/>
        <v/>
      </c>
      <c r="F287" s="9"/>
      <c r="G287" s="9"/>
      <c r="H287" s="337" t="str">
        <f t="shared" si="78"/>
        <v/>
      </c>
      <c r="I287" s="337" t="str">
        <f t="shared" si="87"/>
        <v xml:space="preserve">  </v>
      </c>
      <c r="J287" s="338" t="str">
        <f t="shared" si="89"/>
        <v/>
      </c>
      <c r="K287" s="339" t="str">
        <f t="shared" si="90"/>
        <v xml:space="preserve"> </v>
      </c>
      <c r="L287" s="339" t="str">
        <f t="shared" si="86"/>
        <v/>
      </c>
      <c r="M287" s="339" t="str">
        <f t="shared" si="79"/>
        <v/>
      </c>
      <c r="N287" s="340" t="str">
        <f t="shared" si="80"/>
        <v/>
      </c>
      <c r="O287" s="341" t="str">
        <f t="shared" si="81"/>
        <v/>
      </c>
      <c r="P287" s="342" t="str">
        <f t="shared" si="82"/>
        <v/>
      </c>
      <c r="Q287" s="343" t="str">
        <f t="shared" si="83"/>
        <v/>
      </c>
      <c r="R287" s="10" t="str">
        <f t="shared" si="93"/>
        <v/>
      </c>
      <c r="S287" s="337" t="str">
        <f t="shared" si="76"/>
        <v/>
      </c>
      <c r="T287" s="9"/>
      <c r="U287" s="8"/>
      <c r="V287" s="202" t="str">
        <f>IF(OR(E287="",E287&lt;$U$2),"",ProjTvdAtBit(E287,F287,G287,H287,D287,W287,X287))</f>
        <v/>
      </c>
      <c r="W287" s="344" t="str">
        <f>IF(OR(E287="",E287&lt;$U$2),"",ProjIncAtBit(F287,J287,C287,M287,AJ287,IF(AK287="",0,AK287)))</f>
        <v/>
      </c>
      <c r="X287" s="455" t="str">
        <f>IF(OR(E287="",E287&lt;$U$2),"",ProjAzmAtBit(F287,G287,J287,C287,M287,AJ287,IF(AK287="",0,AK287)))</f>
        <v/>
      </c>
      <c r="Y287" s="461"/>
      <c r="Z287" s="206"/>
      <c r="AA287" s="512" t="str">
        <f t="shared" si="91"/>
        <v/>
      </c>
      <c r="AB287" s="520" t="str">
        <f t="shared" si="92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88"/>
        <v/>
      </c>
      <c r="AO287" s="330" t="str">
        <f>IF(OR(E287="",E287&lt;$U$2),"",ProjActiveTargetMdEx(D287,W287,V287,ProjTargets_MD,ProjTargets_INC,ProjTargets_AZM,ProjTargets_TVD,F287,H287))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>IF(OR(E287="",E287&lt;$U$2,AO287=""),"",ProjBurr(D287,W287,X287,Q287,C287,ProjTargets_MD,ProjTargets_INC,ProjTargets_AZM,ProjTargets_TVD,V287))</f>
        <v/>
      </c>
      <c r="AS287" s="207" t="str">
        <f>IF(OR(E287="",E287&lt;$U$2,AO287=""),"",ProjMetersToSlide(D287,W287,X287,Q287,C287,ProjTargets_MD,ProjTargets_INC,ProjTargets_AZM,ProjTargets_TVD,V287))</f>
        <v/>
      </c>
      <c r="AT287" s="207" t="str">
        <f>IF(OR(E287="",E287&lt;$U$2,AO287=""),"",ProjRequiredTf(D287,W287,X287,ProjTargets_MD,ProjTargets_INC,ProjTargets_AZM,ProjTargets_TVD,5,V287))</f>
        <v/>
      </c>
    </row>
    <row r="288" spans="2:46" s="209" customFormat="1" ht="15" customHeight="1" x14ac:dyDescent="0.3">
      <c r="B288" s="208" t="str">
        <f t="shared" si="77"/>
        <v/>
      </c>
      <c r="C288" s="335" t="str">
        <f t="shared" si="84"/>
        <v/>
      </c>
      <c r="D288" s="27"/>
      <c r="E288" s="336" t="str">
        <f t="shared" si="85"/>
        <v/>
      </c>
      <c r="F288" s="9"/>
      <c r="G288" s="9"/>
      <c r="H288" s="337" t="str">
        <f t="shared" si="78"/>
        <v/>
      </c>
      <c r="I288" s="337" t="str">
        <f t="shared" si="87"/>
        <v xml:space="preserve">  </v>
      </c>
      <c r="J288" s="338" t="str">
        <f t="shared" si="89"/>
        <v/>
      </c>
      <c r="K288" s="339" t="str">
        <f t="shared" si="90"/>
        <v xml:space="preserve"> </v>
      </c>
      <c r="L288" s="339" t="str">
        <f t="shared" si="86"/>
        <v/>
      </c>
      <c r="M288" s="339" t="str">
        <f t="shared" si="79"/>
        <v/>
      </c>
      <c r="N288" s="340" t="str">
        <f t="shared" si="80"/>
        <v/>
      </c>
      <c r="O288" s="341" t="str">
        <f t="shared" si="81"/>
        <v/>
      </c>
      <c r="P288" s="342" t="str">
        <f t="shared" si="82"/>
        <v/>
      </c>
      <c r="Q288" s="343" t="str">
        <f t="shared" si="83"/>
        <v/>
      </c>
      <c r="R288" s="10" t="str">
        <f t="shared" si="93"/>
        <v/>
      </c>
      <c r="S288" s="337" t="str">
        <f t="shared" si="76"/>
        <v/>
      </c>
      <c r="T288" s="9"/>
      <c r="U288" s="8"/>
      <c r="V288" s="202" t="str">
        <f>IF(OR(E288="",E288&lt;$U$2),"",ProjTvdAtBit(E288,F288,G288,H288,D288,W288,X288))</f>
        <v/>
      </c>
      <c r="W288" s="344" t="str">
        <f>IF(OR(E288="",E288&lt;$U$2),"",ProjIncAtBit(F288,J288,C288,M288,AJ288,IF(AK288="",0,AK288)))</f>
        <v/>
      </c>
      <c r="X288" s="455" t="str">
        <f>IF(OR(E288="",E288&lt;$U$2),"",ProjAzmAtBit(F288,G288,J288,C288,M288,AJ288,IF(AK288="",0,AK288)))</f>
        <v/>
      </c>
      <c r="Y288" s="461"/>
      <c r="Z288" s="206"/>
      <c r="AA288" s="512" t="str">
        <f t="shared" si="91"/>
        <v/>
      </c>
      <c r="AB288" s="520" t="str">
        <f t="shared" si="92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88"/>
        <v/>
      </c>
      <c r="AO288" s="330" t="str">
        <f>IF(OR(E288="",E288&lt;$U$2),"",ProjActiveTargetMdEx(D288,W288,V288,ProjTargets_MD,ProjTargets_INC,ProjTargets_AZM,ProjTargets_TVD,F288,H288))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>IF(OR(E288="",E288&lt;$U$2,AO288=""),"",ProjBurr(D288,W288,X288,Q288,C288,ProjTargets_MD,ProjTargets_INC,ProjTargets_AZM,ProjTargets_TVD,V288))</f>
        <v/>
      </c>
      <c r="AS288" s="207" t="str">
        <f>IF(OR(E288="",E288&lt;$U$2,AO288=""),"",ProjMetersToSlide(D288,W288,X288,Q288,C288,ProjTargets_MD,ProjTargets_INC,ProjTargets_AZM,ProjTargets_TVD,V288))</f>
        <v/>
      </c>
      <c r="AT288" s="207" t="str">
        <f>IF(OR(E288="",E288&lt;$U$2,AO288=""),"",ProjRequiredTf(D288,W288,X288,ProjTargets_MD,ProjTargets_INC,ProjTargets_AZM,ProjTargets_TVD,5,V288))</f>
        <v/>
      </c>
    </row>
    <row r="289" spans="2:46" s="209" customFormat="1" ht="15" customHeight="1" x14ac:dyDescent="0.3">
      <c r="B289" s="208" t="str">
        <f t="shared" si="77"/>
        <v/>
      </c>
      <c r="C289" s="335" t="str">
        <f t="shared" si="84"/>
        <v/>
      </c>
      <c r="D289" s="27"/>
      <c r="E289" s="336" t="str">
        <f t="shared" si="85"/>
        <v/>
      </c>
      <c r="F289" s="9"/>
      <c r="G289" s="9"/>
      <c r="H289" s="337" t="str">
        <f t="shared" si="78"/>
        <v/>
      </c>
      <c r="I289" s="337" t="str">
        <f t="shared" si="87"/>
        <v xml:space="preserve">  </v>
      </c>
      <c r="J289" s="338" t="str">
        <f t="shared" si="89"/>
        <v/>
      </c>
      <c r="K289" s="339" t="str">
        <f t="shared" si="90"/>
        <v xml:space="preserve"> </v>
      </c>
      <c r="L289" s="339" t="str">
        <f t="shared" si="86"/>
        <v/>
      </c>
      <c r="M289" s="339" t="str">
        <f t="shared" si="79"/>
        <v/>
      </c>
      <c r="N289" s="340" t="str">
        <f t="shared" si="80"/>
        <v/>
      </c>
      <c r="O289" s="341" t="str">
        <f t="shared" si="81"/>
        <v/>
      </c>
      <c r="P289" s="342" t="str">
        <f t="shared" si="82"/>
        <v/>
      </c>
      <c r="Q289" s="343" t="str">
        <f t="shared" si="83"/>
        <v/>
      </c>
      <c r="R289" s="10" t="str">
        <f t="shared" si="93"/>
        <v/>
      </c>
      <c r="S289" s="337" t="str">
        <f t="shared" si="76"/>
        <v/>
      </c>
      <c r="T289" s="9"/>
      <c r="U289" s="8"/>
      <c r="V289" s="202" t="str">
        <f>IF(OR(E289="",E289&lt;$U$2),"",ProjTvdAtBit(E289,F289,G289,H289,D289,W289,X289))</f>
        <v/>
      </c>
      <c r="W289" s="344" t="str">
        <f>IF(OR(E289="",E289&lt;$U$2),"",ProjIncAtBit(F289,J289,C289,M289,AJ289,IF(AK289="",0,AK289)))</f>
        <v/>
      </c>
      <c r="X289" s="455" t="str">
        <f>IF(OR(E289="",E289&lt;$U$2),"",ProjAzmAtBit(F289,G289,J289,C289,M289,AJ289,IF(AK289="",0,AK289)))</f>
        <v/>
      </c>
      <c r="Y289" s="461"/>
      <c r="Z289" s="206"/>
      <c r="AA289" s="512" t="str">
        <f t="shared" si="91"/>
        <v/>
      </c>
      <c r="AB289" s="520" t="str">
        <f t="shared" si="92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88"/>
        <v/>
      </c>
      <c r="AO289" s="330" t="str">
        <f>IF(OR(E289="",E289&lt;$U$2),"",ProjActiveTargetMdEx(D289,W289,V289,ProjTargets_MD,ProjTargets_INC,ProjTargets_AZM,ProjTargets_TVD,F289,H289))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>IF(OR(E289="",E289&lt;$U$2,AO289=""),"",ProjBurr(D289,W289,X289,Q289,C289,ProjTargets_MD,ProjTargets_INC,ProjTargets_AZM,ProjTargets_TVD,V289))</f>
        <v/>
      </c>
      <c r="AS289" s="207" t="str">
        <f>IF(OR(E289="",E289&lt;$U$2,AO289=""),"",ProjMetersToSlide(D289,W289,X289,Q289,C289,ProjTargets_MD,ProjTargets_INC,ProjTargets_AZM,ProjTargets_TVD,V289))</f>
        <v/>
      </c>
      <c r="AT289" s="207" t="str">
        <f>IF(OR(E289="",E289&lt;$U$2,AO289=""),"",ProjRequiredTf(D289,W289,X289,ProjTargets_MD,ProjTargets_INC,ProjTargets_AZM,ProjTargets_TVD,5,V289))</f>
        <v/>
      </c>
    </row>
    <row r="290" spans="2:46" s="209" customFormat="1" ht="15" customHeight="1" x14ac:dyDescent="0.3">
      <c r="B290" s="208" t="str">
        <f t="shared" si="77"/>
        <v/>
      </c>
      <c r="C290" s="335" t="str">
        <f t="shared" si="84"/>
        <v/>
      </c>
      <c r="D290" s="27"/>
      <c r="E290" s="336" t="str">
        <f t="shared" si="85"/>
        <v/>
      </c>
      <c r="F290" s="9"/>
      <c r="G290" s="9"/>
      <c r="H290" s="337" t="str">
        <f t="shared" si="78"/>
        <v/>
      </c>
      <c r="I290" s="337" t="str">
        <f t="shared" si="87"/>
        <v xml:space="preserve">  </v>
      </c>
      <c r="J290" s="338" t="str">
        <f t="shared" si="89"/>
        <v/>
      </c>
      <c r="K290" s="339" t="str">
        <f t="shared" si="90"/>
        <v xml:space="preserve"> </v>
      </c>
      <c r="L290" s="339" t="str">
        <f t="shared" si="86"/>
        <v/>
      </c>
      <c r="M290" s="339" t="str">
        <f t="shared" si="79"/>
        <v/>
      </c>
      <c r="N290" s="340" t="str">
        <f t="shared" si="80"/>
        <v/>
      </c>
      <c r="O290" s="341" t="str">
        <f t="shared" si="81"/>
        <v/>
      </c>
      <c r="P290" s="342" t="str">
        <f t="shared" si="82"/>
        <v/>
      </c>
      <c r="Q290" s="343" t="str">
        <f t="shared" si="83"/>
        <v/>
      </c>
      <c r="R290" s="10" t="str">
        <f t="shared" si="93"/>
        <v/>
      </c>
      <c r="S290" s="337" t="str">
        <f t="shared" si="76"/>
        <v/>
      </c>
      <c r="T290" s="9"/>
      <c r="U290" s="8"/>
      <c r="V290" s="202" t="str">
        <f>IF(OR(E290="",E290&lt;$U$2),"",ProjTvdAtBit(E290,F290,G290,H290,D290,W290,X290))</f>
        <v/>
      </c>
      <c r="W290" s="344" t="str">
        <f>IF(OR(E290="",E290&lt;$U$2),"",ProjIncAtBit(F290,J290,C290,M290,AJ290,IF(AK290="",0,AK290)))</f>
        <v/>
      </c>
      <c r="X290" s="455" t="str">
        <f>IF(OR(E290="",E290&lt;$U$2),"",ProjAzmAtBit(F290,G290,J290,C290,M290,AJ290,IF(AK290="",0,AK290)))</f>
        <v/>
      </c>
      <c r="Y290" s="461"/>
      <c r="Z290" s="206"/>
      <c r="AA290" s="512" t="str">
        <f t="shared" si="91"/>
        <v/>
      </c>
      <c r="AB290" s="520" t="str">
        <f t="shared" si="92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88"/>
        <v/>
      </c>
      <c r="AO290" s="330" t="str">
        <f>IF(OR(E290="",E290&lt;$U$2),"",ProjActiveTargetMdEx(D290,W290,V290,ProjTargets_MD,ProjTargets_INC,ProjTargets_AZM,ProjTargets_TVD,F290,H290))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>IF(OR(E290="",E290&lt;$U$2,AO290=""),"",ProjBurr(D290,W290,X290,Q290,C290,ProjTargets_MD,ProjTargets_INC,ProjTargets_AZM,ProjTargets_TVD,V290))</f>
        <v/>
      </c>
      <c r="AS290" s="207" t="str">
        <f>IF(OR(E290="",E290&lt;$U$2,AO290=""),"",ProjMetersToSlide(D290,W290,X290,Q290,C290,ProjTargets_MD,ProjTargets_INC,ProjTargets_AZM,ProjTargets_TVD,V290))</f>
        <v/>
      </c>
      <c r="AT290" s="207" t="str">
        <f>IF(OR(E290="",E290&lt;$U$2,AO290=""),"",ProjRequiredTf(D290,W290,X290,ProjTargets_MD,ProjTargets_INC,ProjTargets_AZM,ProjTargets_TVD,5,V290))</f>
        <v/>
      </c>
    </row>
    <row r="291" spans="2:46" s="209" customFormat="1" ht="15" customHeight="1" x14ac:dyDescent="0.3">
      <c r="B291" s="208" t="str">
        <f t="shared" si="77"/>
        <v/>
      </c>
      <c r="C291" s="335" t="str">
        <f t="shared" si="84"/>
        <v/>
      </c>
      <c r="D291" s="27"/>
      <c r="E291" s="336" t="str">
        <f t="shared" si="85"/>
        <v/>
      </c>
      <c r="F291" s="9"/>
      <c r="G291" s="9"/>
      <c r="H291" s="337" t="str">
        <f t="shared" si="78"/>
        <v/>
      </c>
      <c r="I291" s="337" t="str">
        <f t="shared" si="87"/>
        <v xml:space="preserve">  </v>
      </c>
      <c r="J291" s="338" t="str">
        <f t="shared" si="89"/>
        <v/>
      </c>
      <c r="K291" s="339" t="str">
        <f t="shared" si="90"/>
        <v xml:space="preserve"> </v>
      </c>
      <c r="L291" s="339" t="str">
        <f t="shared" si="86"/>
        <v/>
      </c>
      <c r="M291" s="339" t="str">
        <f t="shared" si="79"/>
        <v/>
      </c>
      <c r="N291" s="340" t="str">
        <f t="shared" si="80"/>
        <v/>
      </c>
      <c r="O291" s="341" t="str">
        <f t="shared" si="81"/>
        <v/>
      </c>
      <c r="P291" s="342" t="str">
        <f t="shared" si="82"/>
        <v/>
      </c>
      <c r="Q291" s="343" t="str">
        <f t="shared" si="83"/>
        <v/>
      </c>
      <c r="R291" s="10" t="str">
        <f t="shared" si="93"/>
        <v/>
      </c>
      <c r="S291" s="337" t="str">
        <f t="shared" si="76"/>
        <v/>
      </c>
      <c r="T291" s="9"/>
      <c r="U291" s="8"/>
      <c r="V291" s="202" t="str">
        <f>IF(OR(E291="",E291&lt;$U$2),"",ProjTvdAtBit(E291,F291,G291,H291,D291,W291,X291))</f>
        <v/>
      </c>
      <c r="W291" s="344" t="str">
        <f>IF(OR(E291="",E291&lt;$U$2),"",ProjIncAtBit(F291,J291,C291,M291,AJ291,IF(AK291="",0,AK291)))</f>
        <v/>
      </c>
      <c r="X291" s="455" t="str">
        <f>IF(OR(E291="",E291&lt;$U$2),"",ProjAzmAtBit(F291,G291,J291,C291,M291,AJ291,IF(AK291="",0,AK291)))</f>
        <v/>
      </c>
      <c r="Y291" s="461"/>
      <c r="Z291" s="206"/>
      <c r="AA291" s="512" t="str">
        <f t="shared" si="91"/>
        <v/>
      </c>
      <c r="AB291" s="520" t="str">
        <f t="shared" si="92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88"/>
        <v/>
      </c>
      <c r="AO291" s="330" t="str">
        <f>IF(OR(E291="",E291&lt;$U$2),"",ProjActiveTargetMdEx(D291,W291,V291,ProjTargets_MD,ProjTargets_INC,ProjTargets_AZM,ProjTargets_TVD,F291,H291))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>IF(OR(E291="",E291&lt;$U$2,AO291=""),"",ProjBurr(D291,W291,X291,Q291,C291,ProjTargets_MD,ProjTargets_INC,ProjTargets_AZM,ProjTargets_TVD,V291))</f>
        <v/>
      </c>
      <c r="AS291" s="207" t="str">
        <f>IF(OR(E291="",E291&lt;$U$2,AO291=""),"",ProjMetersToSlide(D291,W291,X291,Q291,C291,ProjTargets_MD,ProjTargets_INC,ProjTargets_AZM,ProjTargets_TVD,V291))</f>
        <v/>
      </c>
      <c r="AT291" s="207" t="str">
        <f>IF(OR(E291="",E291&lt;$U$2,AO291=""),"",ProjRequiredTf(D291,W291,X291,ProjTargets_MD,ProjTargets_INC,ProjTargets_AZM,ProjTargets_TVD,5,V291))</f>
        <v/>
      </c>
    </row>
    <row r="292" spans="2:46" s="209" customFormat="1" ht="15" customHeight="1" x14ac:dyDescent="0.3">
      <c r="B292" s="208" t="str">
        <f t="shared" si="77"/>
        <v/>
      </c>
      <c r="C292" s="335" t="str">
        <f t="shared" si="84"/>
        <v/>
      </c>
      <c r="D292" s="27"/>
      <c r="E292" s="336" t="str">
        <f t="shared" si="85"/>
        <v/>
      </c>
      <c r="F292" s="9"/>
      <c r="G292" s="9"/>
      <c r="H292" s="337" t="str">
        <f t="shared" si="78"/>
        <v/>
      </c>
      <c r="I292" s="337" t="str">
        <f t="shared" si="87"/>
        <v xml:space="preserve">  </v>
      </c>
      <c r="J292" s="338" t="str">
        <f t="shared" si="89"/>
        <v/>
      </c>
      <c r="K292" s="339" t="str">
        <f t="shared" si="90"/>
        <v xml:space="preserve"> </v>
      </c>
      <c r="L292" s="339" t="str">
        <f t="shared" si="86"/>
        <v/>
      </c>
      <c r="M292" s="339" t="str">
        <f t="shared" si="79"/>
        <v/>
      </c>
      <c r="N292" s="340" t="str">
        <f t="shared" si="80"/>
        <v/>
      </c>
      <c r="O292" s="341" t="str">
        <f t="shared" si="81"/>
        <v/>
      </c>
      <c r="P292" s="342" t="str">
        <f t="shared" si="82"/>
        <v/>
      </c>
      <c r="Q292" s="343" t="str">
        <f t="shared" si="83"/>
        <v/>
      </c>
      <c r="R292" s="10" t="str">
        <f t="shared" si="93"/>
        <v/>
      </c>
      <c r="S292" s="337" t="str">
        <f t="shared" si="76"/>
        <v/>
      </c>
      <c r="T292" s="9"/>
      <c r="U292" s="8"/>
      <c r="V292" s="202" t="str">
        <f>IF(OR(E292="",E292&lt;$U$2),"",ProjTvdAtBit(E292,F292,G292,H292,D292,W292,X292))</f>
        <v/>
      </c>
      <c r="W292" s="344" t="str">
        <f>IF(OR(E292="",E292&lt;$U$2),"",ProjIncAtBit(F292,J292,C292,M292,AJ292,IF(AK292="",0,AK292)))</f>
        <v/>
      </c>
      <c r="X292" s="455" t="str">
        <f>IF(OR(E292="",E292&lt;$U$2),"",ProjAzmAtBit(F292,G292,J292,C292,M292,AJ292,IF(AK292="",0,AK292)))</f>
        <v/>
      </c>
      <c r="Y292" s="461"/>
      <c r="Z292" s="206"/>
      <c r="AA292" s="512" t="str">
        <f t="shared" si="91"/>
        <v/>
      </c>
      <c r="AB292" s="520" t="str">
        <f t="shared" si="92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88"/>
        <v/>
      </c>
      <c r="AO292" s="330" t="str">
        <f>IF(OR(E292="",E292&lt;$U$2),"",ProjActiveTargetMdEx(D292,W292,V292,ProjTargets_MD,ProjTargets_INC,ProjTargets_AZM,ProjTargets_TVD,F292,H292))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>IF(OR(E292="",E292&lt;$U$2,AO292=""),"",ProjBurr(D292,W292,X292,Q292,C292,ProjTargets_MD,ProjTargets_INC,ProjTargets_AZM,ProjTargets_TVD,V292))</f>
        <v/>
      </c>
      <c r="AS292" s="207" t="str">
        <f>IF(OR(E292="",E292&lt;$U$2,AO292=""),"",ProjMetersToSlide(D292,W292,X292,Q292,C292,ProjTargets_MD,ProjTargets_INC,ProjTargets_AZM,ProjTargets_TVD,V292))</f>
        <v/>
      </c>
      <c r="AT292" s="207" t="str">
        <f>IF(OR(E292="",E292&lt;$U$2,AO292=""),"",ProjRequiredTf(D292,W292,X292,ProjTargets_MD,ProjTargets_INC,ProjTargets_AZM,ProjTargets_TVD,5,V292))</f>
        <v/>
      </c>
    </row>
    <row r="293" spans="2:46" s="209" customFormat="1" ht="15" customHeight="1" x14ac:dyDescent="0.3">
      <c r="B293" s="208" t="str">
        <f t="shared" si="77"/>
        <v/>
      </c>
      <c r="C293" s="335" t="str">
        <f t="shared" si="84"/>
        <v/>
      </c>
      <c r="D293" s="27"/>
      <c r="E293" s="336" t="str">
        <f t="shared" si="85"/>
        <v/>
      </c>
      <c r="F293" s="9"/>
      <c r="G293" s="9"/>
      <c r="H293" s="337" t="str">
        <f t="shared" si="78"/>
        <v/>
      </c>
      <c r="I293" s="337" t="str">
        <f t="shared" si="87"/>
        <v xml:space="preserve">  </v>
      </c>
      <c r="J293" s="338" t="str">
        <f t="shared" si="89"/>
        <v/>
      </c>
      <c r="K293" s="339" t="str">
        <f t="shared" si="90"/>
        <v xml:space="preserve"> </v>
      </c>
      <c r="L293" s="339" t="str">
        <f t="shared" si="86"/>
        <v/>
      </c>
      <c r="M293" s="339" t="str">
        <f t="shared" si="79"/>
        <v/>
      </c>
      <c r="N293" s="340" t="str">
        <f t="shared" si="80"/>
        <v/>
      </c>
      <c r="O293" s="341" t="str">
        <f t="shared" si="81"/>
        <v/>
      </c>
      <c r="P293" s="342" t="str">
        <f t="shared" si="82"/>
        <v/>
      </c>
      <c r="Q293" s="343" t="str">
        <f t="shared" si="83"/>
        <v/>
      </c>
      <c r="R293" s="10" t="str">
        <f t="shared" si="93"/>
        <v/>
      </c>
      <c r="S293" s="337" t="str">
        <f t="shared" si="76"/>
        <v/>
      </c>
      <c r="T293" s="9"/>
      <c r="U293" s="8"/>
      <c r="V293" s="202" t="str">
        <f>IF(OR(E293="",E293&lt;$U$2),"",ProjTvdAtBit(E293,F293,G293,H293,D293,W293,X293))</f>
        <v/>
      </c>
      <c r="W293" s="344" t="str">
        <f>IF(OR(E293="",E293&lt;$U$2),"",ProjIncAtBit(F293,J293,C293,M293,AJ293,IF(AK293="",0,AK293)))</f>
        <v/>
      </c>
      <c r="X293" s="455" t="str">
        <f>IF(OR(E293="",E293&lt;$U$2),"",ProjAzmAtBit(F293,G293,J293,C293,M293,AJ293,IF(AK293="",0,AK293)))</f>
        <v/>
      </c>
      <c r="Y293" s="461"/>
      <c r="Z293" s="206"/>
      <c r="AA293" s="512" t="str">
        <f t="shared" si="91"/>
        <v/>
      </c>
      <c r="AB293" s="520" t="str">
        <f t="shared" si="92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88"/>
        <v/>
      </c>
      <c r="AO293" s="330" t="str">
        <f>IF(OR(E293="",E293&lt;$U$2),"",ProjActiveTargetMdEx(D293,W293,V293,ProjTargets_MD,ProjTargets_INC,ProjTargets_AZM,ProjTargets_TVD,F293,H293))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>IF(OR(E293="",E293&lt;$U$2,AO293=""),"",ProjBurr(D293,W293,X293,Q293,C293,ProjTargets_MD,ProjTargets_INC,ProjTargets_AZM,ProjTargets_TVD,V293))</f>
        <v/>
      </c>
      <c r="AS293" s="207" t="str">
        <f>IF(OR(E293="",E293&lt;$U$2,AO293=""),"",ProjMetersToSlide(D293,W293,X293,Q293,C293,ProjTargets_MD,ProjTargets_INC,ProjTargets_AZM,ProjTargets_TVD,V293))</f>
        <v/>
      </c>
      <c r="AT293" s="207" t="str">
        <f>IF(OR(E293="",E293&lt;$U$2,AO293=""),"",ProjRequiredTf(D293,W293,X293,ProjTargets_MD,ProjTargets_INC,ProjTargets_AZM,ProjTargets_TVD,5,V293))</f>
        <v/>
      </c>
    </row>
    <row r="294" spans="2:46" s="209" customFormat="1" ht="15" customHeight="1" x14ac:dyDescent="0.3">
      <c r="B294" s="208" t="str">
        <f t="shared" si="77"/>
        <v/>
      </c>
      <c r="C294" s="335" t="str">
        <f t="shared" si="84"/>
        <v/>
      </c>
      <c r="D294" s="27"/>
      <c r="E294" s="336" t="str">
        <f t="shared" si="85"/>
        <v/>
      </c>
      <c r="F294" s="9"/>
      <c r="G294" s="9"/>
      <c r="H294" s="337" t="str">
        <f t="shared" si="78"/>
        <v/>
      </c>
      <c r="I294" s="337" t="str">
        <f t="shared" si="87"/>
        <v xml:space="preserve">  </v>
      </c>
      <c r="J294" s="338" t="str">
        <f t="shared" si="89"/>
        <v/>
      </c>
      <c r="K294" s="339" t="str">
        <f t="shared" si="90"/>
        <v xml:space="preserve"> </v>
      </c>
      <c r="L294" s="339" t="str">
        <f t="shared" si="86"/>
        <v/>
      </c>
      <c r="M294" s="339" t="str">
        <f t="shared" si="79"/>
        <v/>
      </c>
      <c r="N294" s="340" t="str">
        <f t="shared" si="80"/>
        <v/>
      </c>
      <c r="O294" s="341" t="str">
        <f t="shared" si="81"/>
        <v/>
      </c>
      <c r="P294" s="342" t="str">
        <f t="shared" si="82"/>
        <v/>
      </c>
      <c r="Q294" s="343" t="str">
        <f t="shared" si="83"/>
        <v/>
      </c>
      <c r="R294" s="10" t="str">
        <f t="shared" si="93"/>
        <v/>
      </c>
      <c r="S294" s="337" t="str">
        <f t="shared" si="76"/>
        <v/>
      </c>
      <c r="T294" s="9"/>
      <c r="U294" s="8"/>
      <c r="V294" s="202" t="str">
        <f>IF(OR(E294="",E294&lt;$U$2),"",ProjTvdAtBit(E294,F294,G294,H294,D294,W294,X294))</f>
        <v/>
      </c>
      <c r="W294" s="344" t="str">
        <f>IF(OR(E294="",E294&lt;$U$2),"",ProjIncAtBit(F294,J294,C294,M294,AJ294,IF(AK294="",0,AK294)))</f>
        <v/>
      </c>
      <c r="X294" s="455" t="str">
        <f>IF(OR(E294="",E294&lt;$U$2),"",ProjAzmAtBit(F294,G294,J294,C294,M294,AJ294,IF(AK294="",0,AK294)))</f>
        <v/>
      </c>
      <c r="Y294" s="461"/>
      <c r="Z294" s="206"/>
      <c r="AA294" s="512" t="str">
        <f t="shared" si="91"/>
        <v/>
      </c>
      <c r="AB294" s="520" t="str">
        <f t="shared" si="92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88"/>
        <v/>
      </c>
      <c r="AO294" s="330" t="str">
        <f>IF(OR(E294="",E294&lt;$U$2),"",ProjActiveTargetMdEx(D294,W294,V294,ProjTargets_MD,ProjTargets_INC,ProjTargets_AZM,ProjTargets_TVD,F294,H294))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>IF(OR(E294="",E294&lt;$U$2,AO294=""),"",ProjBurr(D294,W294,X294,Q294,C294,ProjTargets_MD,ProjTargets_INC,ProjTargets_AZM,ProjTargets_TVD,V294))</f>
        <v/>
      </c>
      <c r="AS294" s="207" t="str">
        <f>IF(OR(E294="",E294&lt;$U$2,AO294=""),"",ProjMetersToSlide(D294,W294,X294,Q294,C294,ProjTargets_MD,ProjTargets_INC,ProjTargets_AZM,ProjTargets_TVD,V294))</f>
        <v/>
      </c>
      <c r="AT294" s="207" t="str">
        <f>IF(OR(E294="",E294&lt;$U$2,AO294=""),"",ProjRequiredTf(D294,W294,X294,ProjTargets_MD,ProjTargets_INC,ProjTargets_AZM,ProjTargets_TVD,5,V294))</f>
        <v/>
      </c>
    </row>
    <row r="295" spans="2:46" s="209" customFormat="1" ht="15" customHeight="1" x14ac:dyDescent="0.3">
      <c r="B295" s="208" t="str">
        <f t="shared" si="77"/>
        <v/>
      </c>
      <c r="C295" s="335" t="str">
        <f t="shared" si="84"/>
        <v/>
      </c>
      <c r="D295" s="27"/>
      <c r="E295" s="336" t="str">
        <f t="shared" si="85"/>
        <v/>
      </c>
      <c r="F295" s="9"/>
      <c r="G295" s="9"/>
      <c r="H295" s="337" t="str">
        <f t="shared" si="78"/>
        <v/>
      </c>
      <c r="I295" s="337" t="str">
        <f t="shared" si="87"/>
        <v xml:space="preserve">  </v>
      </c>
      <c r="J295" s="338" t="str">
        <f t="shared" si="89"/>
        <v/>
      </c>
      <c r="K295" s="339" t="str">
        <f t="shared" si="90"/>
        <v xml:space="preserve"> </v>
      </c>
      <c r="L295" s="339" t="str">
        <f t="shared" si="86"/>
        <v/>
      </c>
      <c r="M295" s="339" t="str">
        <f t="shared" si="79"/>
        <v/>
      </c>
      <c r="N295" s="340" t="str">
        <f t="shared" si="80"/>
        <v/>
      </c>
      <c r="O295" s="341" t="str">
        <f t="shared" si="81"/>
        <v/>
      </c>
      <c r="P295" s="342" t="str">
        <f t="shared" si="82"/>
        <v/>
      </c>
      <c r="Q295" s="343" t="str">
        <f t="shared" si="83"/>
        <v/>
      </c>
      <c r="R295" s="10" t="str">
        <f t="shared" si="93"/>
        <v/>
      </c>
      <c r="S295" s="337" t="str">
        <f t="shared" si="76"/>
        <v/>
      </c>
      <c r="T295" s="9"/>
      <c r="U295" s="8"/>
      <c r="V295" s="202" t="str">
        <f>IF(OR(E295="",E295&lt;$U$2),"",ProjTvdAtBit(E295,F295,G295,H295,D295,W295,X295))</f>
        <v/>
      </c>
      <c r="W295" s="344" t="str">
        <f>IF(OR(E295="",E295&lt;$U$2),"",ProjIncAtBit(F295,J295,C295,M295,AJ295,IF(AK295="",0,AK295)))</f>
        <v/>
      </c>
      <c r="X295" s="455" t="str">
        <f>IF(OR(E295="",E295&lt;$U$2),"",ProjAzmAtBit(F295,G295,J295,C295,M295,AJ295,IF(AK295="",0,AK295)))</f>
        <v/>
      </c>
      <c r="Y295" s="461"/>
      <c r="Z295" s="206"/>
      <c r="AA295" s="512" t="str">
        <f t="shared" si="91"/>
        <v/>
      </c>
      <c r="AB295" s="520" t="str">
        <f t="shared" si="92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88"/>
        <v/>
      </c>
      <c r="AO295" s="330" t="str">
        <f>IF(OR(E295="",E295&lt;$U$2),"",ProjActiveTargetMdEx(D295,W295,V295,ProjTargets_MD,ProjTargets_INC,ProjTargets_AZM,ProjTargets_TVD,F295,H295))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>IF(OR(E295="",E295&lt;$U$2,AO295=""),"",ProjBurr(D295,W295,X295,Q295,C295,ProjTargets_MD,ProjTargets_INC,ProjTargets_AZM,ProjTargets_TVD,V295))</f>
        <v/>
      </c>
      <c r="AS295" s="207" t="str">
        <f>IF(OR(E295="",E295&lt;$U$2,AO295=""),"",ProjMetersToSlide(D295,W295,X295,Q295,C295,ProjTargets_MD,ProjTargets_INC,ProjTargets_AZM,ProjTargets_TVD,V295))</f>
        <v/>
      </c>
      <c r="AT295" s="207" t="str">
        <f>IF(OR(E295="",E295&lt;$U$2,AO295=""),"",ProjRequiredTf(D295,W295,X295,ProjTargets_MD,ProjTargets_INC,ProjTargets_AZM,ProjTargets_TVD,5,V295))</f>
        <v/>
      </c>
    </row>
    <row r="296" spans="2:46" s="209" customFormat="1" ht="15" customHeight="1" x14ac:dyDescent="0.3">
      <c r="B296" s="208" t="str">
        <f t="shared" si="77"/>
        <v/>
      </c>
      <c r="C296" s="335" t="str">
        <f t="shared" si="84"/>
        <v/>
      </c>
      <c r="D296" s="27"/>
      <c r="E296" s="336" t="str">
        <f t="shared" si="85"/>
        <v/>
      </c>
      <c r="F296" s="9"/>
      <c r="G296" s="9"/>
      <c r="H296" s="337" t="str">
        <f t="shared" si="78"/>
        <v/>
      </c>
      <c r="I296" s="337" t="str">
        <f t="shared" si="87"/>
        <v xml:space="preserve">  </v>
      </c>
      <c r="J296" s="338" t="str">
        <f t="shared" si="89"/>
        <v/>
      </c>
      <c r="K296" s="339" t="str">
        <f t="shared" si="90"/>
        <v xml:space="preserve"> </v>
      </c>
      <c r="L296" s="339" t="str">
        <f t="shared" si="86"/>
        <v/>
      </c>
      <c r="M296" s="339" t="str">
        <f t="shared" si="79"/>
        <v/>
      </c>
      <c r="N296" s="340" t="str">
        <f t="shared" si="80"/>
        <v/>
      </c>
      <c r="O296" s="341" t="str">
        <f t="shared" si="81"/>
        <v/>
      </c>
      <c r="P296" s="342" t="str">
        <f t="shared" si="82"/>
        <v/>
      </c>
      <c r="Q296" s="343" t="str">
        <f t="shared" si="83"/>
        <v/>
      </c>
      <c r="R296" s="10" t="str">
        <f t="shared" si="93"/>
        <v/>
      </c>
      <c r="S296" s="337" t="str">
        <f t="shared" si="76"/>
        <v/>
      </c>
      <c r="T296" s="9"/>
      <c r="U296" s="8"/>
      <c r="V296" s="202" t="str">
        <f>IF(OR(E296="",E296&lt;$U$2),"",ProjTvdAtBit(E296,F296,G296,H296,D296,W296,X296))</f>
        <v/>
      </c>
      <c r="W296" s="344" t="str">
        <f>IF(OR(E296="",E296&lt;$U$2),"",ProjIncAtBit(F296,J296,C296,M296,AJ296,IF(AK296="",0,AK296)))</f>
        <v/>
      </c>
      <c r="X296" s="455" t="str">
        <f>IF(OR(E296="",E296&lt;$U$2),"",ProjAzmAtBit(F296,G296,J296,C296,M296,AJ296,IF(AK296="",0,AK296)))</f>
        <v/>
      </c>
      <c r="Y296" s="461"/>
      <c r="Z296" s="206"/>
      <c r="AA296" s="512" t="str">
        <f t="shared" si="91"/>
        <v/>
      </c>
      <c r="AB296" s="520" t="str">
        <f t="shared" si="92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88"/>
        <v/>
      </c>
      <c r="AO296" s="330" t="str">
        <f>IF(OR(E296="",E296&lt;$U$2),"",ProjActiveTargetMdEx(D296,W296,V296,ProjTargets_MD,ProjTargets_INC,ProjTargets_AZM,ProjTargets_TVD,F296,H296))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>IF(OR(E296="",E296&lt;$U$2,AO296=""),"",ProjBurr(D296,W296,X296,Q296,C296,ProjTargets_MD,ProjTargets_INC,ProjTargets_AZM,ProjTargets_TVD,V296))</f>
        <v/>
      </c>
      <c r="AS296" s="207" t="str">
        <f>IF(OR(E296="",E296&lt;$U$2,AO296=""),"",ProjMetersToSlide(D296,W296,X296,Q296,C296,ProjTargets_MD,ProjTargets_INC,ProjTargets_AZM,ProjTargets_TVD,V296))</f>
        <v/>
      </c>
      <c r="AT296" s="207" t="str">
        <f>IF(OR(E296="",E296&lt;$U$2,AO296=""),"",ProjRequiredTf(D296,W296,X296,ProjTargets_MD,ProjTargets_INC,ProjTargets_AZM,ProjTargets_TVD,5,V296))</f>
        <v/>
      </c>
    </row>
    <row r="297" spans="2:46" s="209" customFormat="1" ht="15" customHeight="1" x14ac:dyDescent="0.3">
      <c r="B297" s="208" t="str">
        <f t="shared" si="77"/>
        <v/>
      </c>
      <c r="C297" s="335" t="str">
        <f t="shared" si="84"/>
        <v/>
      </c>
      <c r="D297" s="27"/>
      <c r="E297" s="336" t="str">
        <f t="shared" si="85"/>
        <v/>
      </c>
      <c r="F297" s="9"/>
      <c r="G297" s="9"/>
      <c r="H297" s="337" t="str">
        <f t="shared" si="78"/>
        <v/>
      </c>
      <c r="I297" s="337" t="str">
        <f t="shared" si="87"/>
        <v xml:space="preserve">  </v>
      </c>
      <c r="J297" s="338" t="str">
        <f t="shared" si="89"/>
        <v/>
      </c>
      <c r="K297" s="339" t="str">
        <f t="shared" si="90"/>
        <v xml:space="preserve"> </v>
      </c>
      <c r="L297" s="339" t="str">
        <f t="shared" si="86"/>
        <v/>
      </c>
      <c r="M297" s="339" t="str">
        <f t="shared" si="79"/>
        <v/>
      </c>
      <c r="N297" s="340" t="str">
        <f t="shared" si="80"/>
        <v/>
      </c>
      <c r="O297" s="341" t="str">
        <f t="shared" si="81"/>
        <v/>
      </c>
      <c r="P297" s="342" t="str">
        <f t="shared" si="82"/>
        <v/>
      </c>
      <c r="Q297" s="343" t="str">
        <f t="shared" si="83"/>
        <v/>
      </c>
      <c r="R297" s="10" t="str">
        <f t="shared" si="93"/>
        <v/>
      </c>
      <c r="S297" s="337" t="str">
        <f t="shared" si="76"/>
        <v/>
      </c>
      <c r="T297" s="9"/>
      <c r="U297" s="8"/>
      <c r="V297" s="202" t="str">
        <f>IF(OR(E297="",E297&lt;$U$2),"",ProjTvdAtBit(E297,F297,G297,H297,D297,W297,X297))</f>
        <v/>
      </c>
      <c r="W297" s="344" t="str">
        <f>IF(OR(E297="",E297&lt;$U$2),"",ProjIncAtBit(F297,J297,C297,M297,AJ297,IF(AK297="",0,AK297)))</f>
        <v/>
      </c>
      <c r="X297" s="455" t="str">
        <f>IF(OR(E297="",E297&lt;$U$2),"",ProjAzmAtBit(F297,G297,J297,C297,M297,AJ297,IF(AK297="",0,AK297)))</f>
        <v/>
      </c>
      <c r="Y297" s="461"/>
      <c r="Z297" s="206"/>
      <c r="AA297" s="512" t="str">
        <f t="shared" si="91"/>
        <v/>
      </c>
      <c r="AB297" s="520" t="str">
        <f t="shared" si="92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88"/>
        <v/>
      </c>
      <c r="AO297" s="330" t="str">
        <f>IF(OR(E297="",E297&lt;$U$2),"",ProjActiveTargetMdEx(D297,W297,V297,ProjTargets_MD,ProjTargets_INC,ProjTargets_AZM,ProjTargets_TVD,F297,H297))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>IF(OR(E297="",E297&lt;$U$2,AO297=""),"",ProjBurr(D297,W297,X297,Q297,C297,ProjTargets_MD,ProjTargets_INC,ProjTargets_AZM,ProjTargets_TVD,V297))</f>
        <v/>
      </c>
      <c r="AS297" s="207" t="str">
        <f>IF(OR(E297="",E297&lt;$U$2,AO297=""),"",ProjMetersToSlide(D297,W297,X297,Q297,C297,ProjTargets_MD,ProjTargets_INC,ProjTargets_AZM,ProjTargets_TVD,V297))</f>
        <v/>
      </c>
      <c r="AT297" s="207" t="str">
        <f>IF(OR(E297="",E297&lt;$U$2,AO297=""),"",ProjRequiredTf(D297,W297,X297,ProjTargets_MD,ProjTargets_INC,ProjTargets_AZM,ProjTargets_TVD,5,V297))</f>
        <v/>
      </c>
    </row>
    <row r="298" spans="2:46" s="209" customFormat="1" ht="15" customHeight="1" x14ac:dyDescent="0.3">
      <c r="B298" s="208" t="str">
        <f t="shared" si="77"/>
        <v/>
      </c>
      <c r="C298" s="335" t="str">
        <f t="shared" si="84"/>
        <v/>
      </c>
      <c r="D298" s="27"/>
      <c r="E298" s="336" t="str">
        <f t="shared" si="85"/>
        <v/>
      </c>
      <c r="F298" s="9"/>
      <c r="G298" s="9"/>
      <c r="H298" s="337" t="str">
        <f t="shared" si="78"/>
        <v/>
      </c>
      <c r="I298" s="337" t="str">
        <f t="shared" si="87"/>
        <v xml:space="preserve">  </v>
      </c>
      <c r="J298" s="338" t="str">
        <f t="shared" si="89"/>
        <v/>
      </c>
      <c r="K298" s="339" t="str">
        <f t="shared" si="90"/>
        <v xml:space="preserve"> </v>
      </c>
      <c r="L298" s="339" t="str">
        <f t="shared" si="86"/>
        <v/>
      </c>
      <c r="M298" s="339" t="str">
        <f t="shared" si="79"/>
        <v/>
      </c>
      <c r="N298" s="340" t="str">
        <f t="shared" si="80"/>
        <v/>
      </c>
      <c r="O298" s="341" t="str">
        <f t="shared" si="81"/>
        <v/>
      </c>
      <c r="P298" s="342" t="str">
        <f t="shared" si="82"/>
        <v/>
      </c>
      <c r="Q298" s="343" t="str">
        <f t="shared" si="83"/>
        <v/>
      </c>
      <c r="R298" s="10" t="str">
        <f t="shared" ref="R298:R305" si="94">IF(T298="", "", D298)</f>
        <v/>
      </c>
      <c r="S298" s="337" t="str">
        <f t="shared" si="76"/>
        <v/>
      </c>
      <c r="T298" s="9"/>
      <c r="U298" s="8"/>
      <c r="V298" s="202" t="str">
        <f>IF(OR(E298="",E298&lt;$U$2),"",ProjTvdAtBit(E298,F298,G298,H298,D298,W298,X298))</f>
        <v/>
      </c>
      <c r="W298" s="344" t="str">
        <f>IF(OR(E298="",E298&lt;$U$2),"",ProjIncAtBit(F298,J298,C298,M298,AJ298,IF(AK298="",0,AK298)))</f>
        <v/>
      </c>
      <c r="X298" s="455" t="str">
        <f>IF(OR(E298="",E298&lt;$U$2),"",ProjAzmAtBit(F298,G298,J298,C298,M298,AJ298,IF(AK298="",0,AK298)))</f>
        <v/>
      </c>
      <c r="Y298" s="461"/>
      <c r="Z298" s="206"/>
      <c r="AA298" s="512" t="str">
        <f t="shared" si="91"/>
        <v/>
      </c>
      <c r="AB298" s="520" t="str">
        <f t="shared" si="92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88"/>
        <v/>
      </c>
      <c r="AO298" s="330" t="str">
        <f>IF(OR(E298="",E298&lt;$U$2),"",ProjActiveTargetMdEx(D298,W298,V298,ProjTargets_MD,ProjTargets_INC,ProjTargets_AZM,ProjTargets_TVD,F298,H298))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>IF(OR(E298="",E298&lt;$U$2,AO298=""),"",ProjBurr(D298,W298,X298,Q298,C298,ProjTargets_MD,ProjTargets_INC,ProjTargets_AZM,ProjTargets_TVD,V298))</f>
        <v/>
      </c>
      <c r="AS298" s="207" t="str">
        <f>IF(OR(E298="",E298&lt;$U$2,AO298=""),"",ProjMetersToSlide(D298,W298,X298,Q298,C298,ProjTargets_MD,ProjTargets_INC,ProjTargets_AZM,ProjTargets_TVD,V298))</f>
        <v/>
      </c>
      <c r="AT298" s="207" t="str">
        <f>IF(OR(E298="",E298&lt;$U$2,AO298=""),"",ProjRequiredTf(D298,W298,X298,ProjTargets_MD,ProjTargets_INC,ProjTargets_AZM,ProjTargets_TVD,5,V298))</f>
        <v/>
      </c>
    </row>
    <row r="299" spans="2:46" s="209" customFormat="1" ht="15" customHeight="1" x14ac:dyDescent="0.3">
      <c r="B299" s="208" t="str">
        <f t="shared" si="77"/>
        <v/>
      </c>
      <c r="C299" s="335" t="str">
        <f t="shared" si="84"/>
        <v/>
      </c>
      <c r="D299" s="27"/>
      <c r="E299" s="336" t="str">
        <f t="shared" si="85"/>
        <v/>
      </c>
      <c r="F299" s="9"/>
      <c r="G299" s="9"/>
      <c r="H299" s="337" t="str">
        <f t="shared" si="78"/>
        <v/>
      </c>
      <c r="I299" s="337" t="str">
        <f t="shared" si="87"/>
        <v xml:space="preserve">  </v>
      </c>
      <c r="J299" s="338" t="str">
        <f t="shared" si="89"/>
        <v/>
      </c>
      <c r="K299" s="339" t="str">
        <f t="shared" si="90"/>
        <v xml:space="preserve"> </v>
      </c>
      <c r="L299" s="339" t="str">
        <f t="shared" si="86"/>
        <v/>
      </c>
      <c r="M299" s="339" t="str">
        <f t="shared" si="79"/>
        <v/>
      </c>
      <c r="N299" s="340" t="str">
        <f t="shared" si="80"/>
        <v/>
      </c>
      <c r="O299" s="341" t="str">
        <f t="shared" si="81"/>
        <v/>
      </c>
      <c r="P299" s="342" t="str">
        <f t="shared" si="82"/>
        <v/>
      </c>
      <c r="Q299" s="343" t="str">
        <f t="shared" si="83"/>
        <v/>
      </c>
      <c r="R299" s="10" t="str">
        <f t="shared" si="94"/>
        <v/>
      </c>
      <c r="S299" s="337" t="str">
        <f t="shared" si="76"/>
        <v/>
      </c>
      <c r="T299" s="9"/>
      <c r="U299" s="8"/>
      <c r="V299" s="202" t="str">
        <f>IF(OR(E299="",E299&lt;$U$2),"",ProjTvdAtBit(E299,F299,G299,H299,D299,W299,X299))</f>
        <v/>
      </c>
      <c r="W299" s="344" t="str">
        <f>IF(OR(E299="",E299&lt;$U$2),"",ProjIncAtBit(F299,J299,C299,M299,AJ299,IF(AK299="",0,AK299)))</f>
        <v/>
      </c>
      <c r="X299" s="455" t="str">
        <f>IF(OR(E299="",E299&lt;$U$2),"",ProjAzmAtBit(F299,G299,J299,C299,M299,AJ299,IF(AK299="",0,AK299)))</f>
        <v/>
      </c>
      <c r="Y299" s="461"/>
      <c r="Z299" s="206"/>
      <c r="AA299" s="512" t="str">
        <f t="shared" si="91"/>
        <v/>
      </c>
      <c r="AB299" s="520" t="str">
        <f t="shared" si="92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88"/>
        <v/>
      </c>
      <c r="AO299" s="330" t="str">
        <f>IF(OR(E299="",E299&lt;$U$2),"",ProjActiveTargetMdEx(D299,W299,V299,ProjTargets_MD,ProjTargets_INC,ProjTargets_AZM,ProjTargets_TVD,F299,H299))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>IF(OR(E299="",E299&lt;$U$2,AO299=""),"",ProjBurr(D299,W299,X299,Q299,C299,ProjTargets_MD,ProjTargets_INC,ProjTargets_AZM,ProjTargets_TVD,V299))</f>
        <v/>
      </c>
      <c r="AS299" s="207" t="str">
        <f>IF(OR(E299="",E299&lt;$U$2,AO299=""),"",ProjMetersToSlide(D299,W299,X299,Q299,C299,ProjTargets_MD,ProjTargets_INC,ProjTargets_AZM,ProjTargets_TVD,V299))</f>
        <v/>
      </c>
      <c r="AT299" s="207" t="str">
        <f>IF(OR(E299="",E299&lt;$U$2,AO299=""),"",ProjRequiredTf(D299,W299,X299,ProjTargets_MD,ProjTargets_INC,ProjTargets_AZM,ProjTargets_TVD,5,V299))</f>
        <v/>
      </c>
    </row>
    <row r="300" spans="2:46" s="209" customFormat="1" ht="15" customHeight="1" x14ac:dyDescent="0.3">
      <c r="B300" s="208" t="str">
        <f t="shared" si="77"/>
        <v/>
      </c>
      <c r="C300" s="335" t="str">
        <f t="shared" si="84"/>
        <v/>
      </c>
      <c r="D300" s="27"/>
      <c r="E300" s="336" t="str">
        <f t="shared" si="85"/>
        <v/>
      </c>
      <c r="F300" s="9"/>
      <c r="G300" s="9"/>
      <c r="H300" s="337" t="str">
        <f t="shared" si="78"/>
        <v/>
      </c>
      <c r="I300" s="337" t="str">
        <f t="shared" si="87"/>
        <v xml:space="preserve">  </v>
      </c>
      <c r="J300" s="338" t="str">
        <f t="shared" si="89"/>
        <v/>
      </c>
      <c r="K300" s="339" t="str">
        <f t="shared" si="90"/>
        <v xml:space="preserve"> </v>
      </c>
      <c r="L300" s="339" t="str">
        <f t="shared" si="86"/>
        <v/>
      </c>
      <c r="M300" s="339" t="str">
        <f t="shared" si="79"/>
        <v/>
      </c>
      <c r="N300" s="340" t="str">
        <f t="shared" si="80"/>
        <v/>
      </c>
      <c r="O300" s="341" t="str">
        <f t="shared" si="81"/>
        <v/>
      </c>
      <c r="P300" s="342" t="str">
        <f t="shared" si="82"/>
        <v/>
      </c>
      <c r="Q300" s="343" t="str">
        <f t="shared" si="83"/>
        <v/>
      </c>
      <c r="R300" s="10" t="str">
        <f t="shared" si="94"/>
        <v/>
      </c>
      <c r="S300" s="337" t="str">
        <f t="shared" si="76"/>
        <v/>
      </c>
      <c r="T300" s="9"/>
      <c r="U300" s="8"/>
      <c r="V300" s="202" t="str">
        <f>IF(OR(E300="",E300&lt;$U$2),"",ProjTvdAtBit(E300,F300,G300,H300,D300,W300,X300))</f>
        <v/>
      </c>
      <c r="W300" s="344" t="str">
        <f>IF(OR(E300="",E300&lt;$U$2),"",ProjIncAtBit(F300,J300,C300,M300,AJ300,IF(AK300="",0,AK300)))</f>
        <v/>
      </c>
      <c r="X300" s="455" t="str">
        <f>IF(OR(E300="",E300&lt;$U$2),"",ProjAzmAtBit(F300,G300,J300,C300,M300,AJ300,IF(AK300="",0,AK300)))</f>
        <v/>
      </c>
      <c r="Y300" s="461"/>
      <c r="Z300" s="206"/>
      <c r="AA300" s="512" t="str">
        <f t="shared" si="91"/>
        <v/>
      </c>
      <c r="AB300" s="520" t="str">
        <f t="shared" si="92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88"/>
        <v/>
      </c>
      <c r="AO300" s="330" t="str">
        <f>IF(OR(E300="",E300&lt;$U$2),"",ProjActiveTargetMdEx(D300,W300,V300,ProjTargets_MD,ProjTargets_INC,ProjTargets_AZM,ProjTargets_TVD,F300,H300))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>IF(OR(E300="",E300&lt;$U$2,AO300=""),"",ProjBurr(D300,W300,X300,Q300,C300,ProjTargets_MD,ProjTargets_INC,ProjTargets_AZM,ProjTargets_TVD,V300))</f>
        <v/>
      </c>
      <c r="AS300" s="207" t="str">
        <f>IF(OR(E300="",E300&lt;$U$2,AO300=""),"",ProjMetersToSlide(D300,W300,X300,Q300,C300,ProjTargets_MD,ProjTargets_INC,ProjTargets_AZM,ProjTargets_TVD,V300))</f>
        <v/>
      </c>
      <c r="AT300" s="207" t="str">
        <f>IF(OR(E300="",E300&lt;$U$2,AO300=""),"",ProjRequiredTf(D300,W300,X300,ProjTargets_MD,ProjTargets_INC,ProjTargets_AZM,ProjTargets_TVD,5,V300))</f>
        <v/>
      </c>
    </row>
    <row r="301" spans="2:46" s="209" customFormat="1" ht="15" customHeight="1" x14ac:dyDescent="0.3">
      <c r="B301" s="208" t="str">
        <f t="shared" si="77"/>
        <v/>
      </c>
      <c r="C301" s="335" t="str">
        <f t="shared" si="84"/>
        <v/>
      </c>
      <c r="D301" s="27"/>
      <c r="E301" s="336" t="str">
        <f t="shared" si="85"/>
        <v/>
      </c>
      <c r="F301" s="9"/>
      <c r="G301" s="9"/>
      <c r="H301" s="337" t="str">
        <f t="shared" si="78"/>
        <v/>
      </c>
      <c r="I301" s="337" t="str">
        <f t="shared" si="87"/>
        <v xml:space="preserve">  </v>
      </c>
      <c r="J301" s="338" t="str">
        <f t="shared" si="89"/>
        <v/>
      </c>
      <c r="K301" s="339" t="str">
        <f t="shared" si="90"/>
        <v xml:space="preserve"> </v>
      </c>
      <c r="L301" s="339" t="str">
        <f t="shared" si="86"/>
        <v/>
      </c>
      <c r="M301" s="339" t="str">
        <f t="shared" si="79"/>
        <v/>
      </c>
      <c r="N301" s="340" t="str">
        <f t="shared" si="80"/>
        <v/>
      </c>
      <c r="O301" s="341" t="str">
        <f t="shared" si="81"/>
        <v/>
      </c>
      <c r="P301" s="342" t="str">
        <f t="shared" si="82"/>
        <v/>
      </c>
      <c r="Q301" s="343" t="str">
        <f t="shared" si="83"/>
        <v/>
      </c>
      <c r="R301" s="10" t="str">
        <f t="shared" si="94"/>
        <v/>
      </c>
      <c r="S301" s="337" t="str">
        <f t="shared" si="76"/>
        <v/>
      </c>
      <c r="T301" s="9"/>
      <c r="U301" s="8"/>
      <c r="V301" s="202" t="str">
        <f>IF(OR(E301="",E301&lt;$U$2),"",ProjTvdAtBit(E301,F301,G301,H301,D301,W301,X301))</f>
        <v/>
      </c>
      <c r="W301" s="344" t="str">
        <f>IF(OR(E301="",E301&lt;$U$2),"",ProjIncAtBit(F301,J301,C301,M301,AJ301,IF(AK301="",0,AK301)))</f>
        <v/>
      </c>
      <c r="X301" s="455" t="str">
        <f>IF(OR(E301="",E301&lt;$U$2),"",ProjAzmAtBit(F301,G301,J301,C301,M301,AJ301,IF(AK301="",0,AK301)))</f>
        <v/>
      </c>
      <c r="Y301" s="461"/>
      <c r="Z301" s="206"/>
      <c r="AA301" s="512" t="str">
        <f t="shared" si="91"/>
        <v/>
      </c>
      <c r="AB301" s="520" t="str">
        <f t="shared" si="92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88"/>
        <v/>
      </c>
      <c r="AO301" s="330" t="str">
        <f>IF(OR(E301="",E301&lt;$U$2),"",ProjActiveTargetMdEx(D301,W301,V301,ProjTargets_MD,ProjTargets_INC,ProjTargets_AZM,ProjTargets_TVD,F301,H301))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>IF(OR(E301="",E301&lt;$U$2,AO301=""),"",ProjBurr(D301,W301,X301,Q301,C301,ProjTargets_MD,ProjTargets_INC,ProjTargets_AZM,ProjTargets_TVD,V301))</f>
        <v/>
      </c>
      <c r="AS301" s="207" t="str">
        <f>IF(OR(E301="",E301&lt;$U$2,AO301=""),"",ProjMetersToSlide(D301,W301,X301,Q301,C301,ProjTargets_MD,ProjTargets_INC,ProjTargets_AZM,ProjTargets_TVD,V301))</f>
        <v/>
      </c>
      <c r="AT301" s="207" t="str">
        <f>IF(OR(E301="",E301&lt;$U$2,AO301=""),"",ProjRequiredTf(D301,W301,X301,ProjTargets_MD,ProjTargets_INC,ProjTargets_AZM,ProjTargets_TVD,5,V301))</f>
        <v/>
      </c>
    </row>
    <row r="302" spans="2:46" s="209" customFormat="1" ht="15" customHeight="1" x14ac:dyDescent="0.3">
      <c r="B302" s="208" t="str">
        <f t="shared" si="77"/>
        <v/>
      </c>
      <c r="C302" s="335" t="str">
        <f t="shared" si="84"/>
        <v/>
      </c>
      <c r="D302" s="27"/>
      <c r="E302" s="336" t="str">
        <f t="shared" si="85"/>
        <v/>
      </c>
      <c r="F302" s="9"/>
      <c r="G302" s="9"/>
      <c r="H302" s="337" t="str">
        <f t="shared" si="78"/>
        <v/>
      </c>
      <c r="I302" s="337" t="str">
        <f t="shared" si="87"/>
        <v xml:space="preserve">  </v>
      </c>
      <c r="J302" s="338" t="str">
        <f t="shared" si="89"/>
        <v/>
      </c>
      <c r="K302" s="339" t="str">
        <f t="shared" si="90"/>
        <v xml:space="preserve"> </v>
      </c>
      <c r="L302" s="339" t="str">
        <f t="shared" si="86"/>
        <v/>
      </c>
      <c r="M302" s="339" t="str">
        <f t="shared" si="79"/>
        <v/>
      </c>
      <c r="N302" s="340" t="str">
        <f t="shared" si="80"/>
        <v/>
      </c>
      <c r="O302" s="341" t="str">
        <f t="shared" si="81"/>
        <v/>
      </c>
      <c r="P302" s="342" t="str">
        <f t="shared" si="82"/>
        <v/>
      </c>
      <c r="Q302" s="343" t="str">
        <f t="shared" si="83"/>
        <v/>
      </c>
      <c r="R302" s="10" t="str">
        <f t="shared" si="94"/>
        <v/>
      </c>
      <c r="S302" s="337" t="str">
        <f t="shared" si="76"/>
        <v/>
      </c>
      <c r="T302" s="9"/>
      <c r="U302" s="8"/>
      <c r="V302" s="202" t="str">
        <f>IF(OR(E302="",E302&lt;$U$2),"",ProjTvdAtBit(E302,F302,G302,H302,D302,W302,X302))</f>
        <v/>
      </c>
      <c r="W302" s="344" t="str">
        <f>IF(OR(E302="",E302&lt;$U$2),"",ProjIncAtBit(F302,J302,C302,M302,AJ302,IF(AK302="",0,AK302)))</f>
        <v/>
      </c>
      <c r="X302" s="455" t="str">
        <f>IF(OR(E302="",E302&lt;$U$2),"",ProjAzmAtBit(F302,G302,J302,C302,M302,AJ302,IF(AK302="",0,AK302)))</f>
        <v/>
      </c>
      <c r="Y302" s="461"/>
      <c r="Z302" s="206"/>
      <c r="AA302" s="512" t="str">
        <f t="shared" si="91"/>
        <v/>
      </c>
      <c r="AB302" s="520" t="str">
        <f t="shared" si="92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88"/>
        <v/>
      </c>
      <c r="AO302" s="330" t="str">
        <f>IF(OR(E302="",E302&lt;$U$2),"",ProjActiveTargetMdEx(D302,W302,V302,ProjTargets_MD,ProjTargets_INC,ProjTargets_AZM,ProjTargets_TVD,F302,H302))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>IF(OR(E302="",E302&lt;$U$2,AO302=""),"",ProjBurr(D302,W302,X302,Q302,C302,ProjTargets_MD,ProjTargets_INC,ProjTargets_AZM,ProjTargets_TVD,V302))</f>
        <v/>
      </c>
      <c r="AS302" s="207" t="str">
        <f>IF(OR(E302="",E302&lt;$U$2,AO302=""),"",ProjMetersToSlide(D302,W302,X302,Q302,C302,ProjTargets_MD,ProjTargets_INC,ProjTargets_AZM,ProjTargets_TVD,V302))</f>
        <v/>
      </c>
      <c r="AT302" s="207" t="str">
        <f>IF(OR(E302="",E302&lt;$U$2,AO302=""),"",ProjRequiredTf(D302,W302,X302,ProjTargets_MD,ProjTargets_INC,ProjTargets_AZM,ProjTargets_TVD,5,V302))</f>
        <v/>
      </c>
    </row>
    <row r="303" spans="2:46" s="209" customFormat="1" ht="15" customHeight="1" x14ac:dyDescent="0.3">
      <c r="B303" s="208" t="str">
        <f t="shared" si="77"/>
        <v/>
      </c>
      <c r="C303" s="335" t="str">
        <f t="shared" si="84"/>
        <v/>
      </c>
      <c r="D303" s="27"/>
      <c r="E303" s="336" t="str">
        <f t="shared" si="85"/>
        <v/>
      </c>
      <c r="F303" s="9"/>
      <c r="G303" s="9"/>
      <c r="H303" s="337" t="str">
        <f t="shared" si="78"/>
        <v/>
      </c>
      <c r="I303" s="337" t="str">
        <f t="shared" si="87"/>
        <v xml:space="preserve">  </v>
      </c>
      <c r="J303" s="338" t="str">
        <f t="shared" si="89"/>
        <v/>
      </c>
      <c r="K303" s="339" t="str">
        <f t="shared" si="90"/>
        <v xml:space="preserve"> </v>
      </c>
      <c r="L303" s="339" t="str">
        <f t="shared" si="86"/>
        <v/>
      </c>
      <c r="M303" s="339" t="str">
        <f t="shared" si="79"/>
        <v/>
      </c>
      <c r="N303" s="340" t="str">
        <f t="shared" si="80"/>
        <v/>
      </c>
      <c r="O303" s="341" t="str">
        <f t="shared" si="81"/>
        <v/>
      </c>
      <c r="P303" s="342" t="str">
        <f t="shared" si="82"/>
        <v/>
      </c>
      <c r="Q303" s="343" t="str">
        <f t="shared" si="83"/>
        <v/>
      </c>
      <c r="R303" s="10" t="str">
        <f t="shared" si="94"/>
        <v/>
      </c>
      <c r="S303" s="337" t="str">
        <f t="shared" si="76"/>
        <v/>
      </c>
      <c r="T303" s="9"/>
      <c r="U303" s="8"/>
      <c r="V303" s="202" t="str">
        <f>IF(OR(E303="",E303&lt;$U$2),"",ProjTvdAtBit(E303,F303,G303,H303,D303,W303,X303))</f>
        <v/>
      </c>
      <c r="W303" s="344" t="str">
        <f>IF(OR(E303="",E303&lt;$U$2),"",ProjIncAtBit(F303,J303,C303,M303,AJ303,IF(AK303="",0,AK303)))</f>
        <v/>
      </c>
      <c r="X303" s="455" t="str">
        <f>IF(OR(E303="",E303&lt;$U$2),"",ProjAzmAtBit(F303,G303,J303,C303,M303,AJ303,IF(AK303="",0,AK303)))</f>
        <v/>
      </c>
      <c r="Y303" s="461"/>
      <c r="Z303" s="206"/>
      <c r="AA303" s="512" t="str">
        <f t="shared" si="91"/>
        <v/>
      </c>
      <c r="AB303" s="520" t="str">
        <f t="shared" si="92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88"/>
        <v/>
      </c>
      <c r="AO303" s="330" t="str">
        <f>IF(OR(E303="",E303&lt;$U$2),"",ProjActiveTargetMdEx(D303,W303,V303,ProjTargets_MD,ProjTargets_INC,ProjTargets_AZM,ProjTargets_TVD,F303,H303))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>IF(OR(E303="",E303&lt;$U$2,AO303=""),"",ProjBurr(D303,W303,X303,Q303,C303,ProjTargets_MD,ProjTargets_INC,ProjTargets_AZM,ProjTargets_TVD,V303))</f>
        <v/>
      </c>
      <c r="AS303" s="207" t="str">
        <f>IF(OR(E303="",E303&lt;$U$2,AO303=""),"",ProjMetersToSlide(D303,W303,X303,Q303,C303,ProjTargets_MD,ProjTargets_INC,ProjTargets_AZM,ProjTargets_TVD,V303))</f>
        <v/>
      </c>
      <c r="AT303" s="207" t="str">
        <f>IF(OR(E303="",E303&lt;$U$2,AO303=""),"",ProjRequiredTf(D303,W303,X303,ProjTargets_MD,ProjTargets_INC,ProjTargets_AZM,ProjTargets_TVD,5,V303))</f>
        <v/>
      </c>
    </row>
    <row r="304" spans="2:46" s="209" customFormat="1" ht="15" customHeight="1" x14ac:dyDescent="0.3">
      <c r="B304" s="208" t="str">
        <f t="shared" si="77"/>
        <v/>
      </c>
      <c r="C304" s="335" t="str">
        <f t="shared" si="84"/>
        <v/>
      </c>
      <c r="D304" s="27"/>
      <c r="E304" s="336" t="str">
        <f t="shared" si="85"/>
        <v/>
      </c>
      <c r="F304" s="9"/>
      <c r="G304" s="9"/>
      <c r="H304" s="337" t="str">
        <f t="shared" si="78"/>
        <v/>
      </c>
      <c r="I304" s="337" t="str">
        <f t="shared" si="87"/>
        <v xml:space="preserve">  </v>
      </c>
      <c r="J304" s="338" t="str">
        <f t="shared" si="89"/>
        <v/>
      </c>
      <c r="K304" s="339" t="str">
        <f t="shared" si="90"/>
        <v xml:space="preserve"> </v>
      </c>
      <c r="L304" s="339" t="str">
        <f t="shared" si="86"/>
        <v/>
      </c>
      <c r="M304" s="339" t="str">
        <f t="shared" si="79"/>
        <v/>
      </c>
      <c r="N304" s="340" t="str">
        <f t="shared" si="80"/>
        <v/>
      </c>
      <c r="O304" s="341" t="str">
        <f t="shared" si="81"/>
        <v/>
      </c>
      <c r="P304" s="342" t="str">
        <f t="shared" si="82"/>
        <v/>
      </c>
      <c r="Q304" s="343" t="str">
        <f t="shared" si="83"/>
        <v/>
      </c>
      <c r="R304" s="10" t="str">
        <f t="shared" si="94"/>
        <v/>
      </c>
      <c r="S304" s="337" t="str">
        <f t="shared" si="76"/>
        <v/>
      </c>
      <c r="T304" s="9"/>
      <c r="U304" s="8"/>
      <c r="V304" s="202" t="str">
        <f>IF(OR(E304="",E304&lt;$U$2),"",ProjTvdAtBit(E304,F304,G304,H304,D304,W304,X304))</f>
        <v/>
      </c>
      <c r="W304" s="344" t="str">
        <f>IF(OR(E304="",E304&lt;$U$2),"",ProjIncAtBit(F304,J304,C304,M304,AJ304,IF(AK304="",0,AK304)))</f>
        <v/>
      </c>
      <c r="X304" s="455" t="str">
        <f>IF(OR(E304="",E304&lt;$U$2),"",ProjAzmAtBit(F304,G304,J304,C304,M304,AJ304,IF(AK304="",0,AK304)))</f>
        <v/>
      </c>
      <c r="Y304" s="461"/>
      <c r="Z304" s="206"/>
      <c r="AA304" s="512" t="str">
        <f t="shared" si="91"/>
        <v/>
      </c>
      <c r="AB304" s="520" t="str">
        <f t="shared" si="92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88"/>
        <v/>
      </c>
      <c r="AO304" s="330" t="str">
        <f>IF(OR(E304="",E304&lt;$U$2),"",ProjActiveTargetMdEx(D304,W304,V304,ProjTargets_MD,ProjTargets_INC,ProjTargets_AZM,ProjTargets_TVD,F304,H304))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>IF(OR(E304="",E304&lt;$U$2,AO304=""),"",ProjBurr(D304,W304,X304,Q304,C304,ProjTargets_MD,ProjTargets_INC,ProjTargets_AZM,ProjTargets_TVD,V304))</f>
        <v/>
      </c>
      <c r="AS304" s="207" t="str">
        <f>IF(OR(E304="",E304&lt;$U$2,AO304=""),"",ProjMetersToSlide(D304,W304,X304,Q304,C304,ProjTargets_MD,ProjTargets_INC,ProjTargets_AZM,ProjTargets_TVD,V304))</f>
        <v/>
      </c>
      <c r="AT304" s="207" t="str">
        <f>IF(OR(E304="",E304&lt;$U$2,AO304=""),"",ProjRequiredTf(D304,W304,X304,ProjTargets_MD,ProjTargets_INC,ProjTargets_AZM,ProjTargets_TVD,5,V304))</f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84"/>
        <v/>
      </c>
      <c r="D305" s="27"/>
      <c r="E305" s="336" t="str">
        <f t="shared" si="85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87"/>
        <v xml:space="preserve">  </v>
      </c>
      <c r="J305" s="338" t="str">
        <f t="shared" si="89"/>
        <v/>
      </c>
      <c r="K305" s="339" t="str">
        <f>IF(F305=0," ",SUM(F305-F304)/SUM(E305-E304)*30)</f>
        <v xml:space="preserve"> </v>
      </c>
      <c r="L305" s="339" t="str">
        <f t="shared" si="86"/>
        <v/>
      </c>
      <c r="M305" s="339" t="str">
        <f t="shared" si="79"/>
        <v/>
      </c>
      <c r="N305" s="340" t="str">
        <f t="shared" si="80"/>
        <v/>
      </c>
      <c r="O305" s="341" t="str">
        <f t="shared" si="81"/>
        <v/>
      </c>
      <c r="P305" s="342" t="str">
        <f t="shared" si="82"/>
        <v/>
      </c>
      <c r="Q305" s="343" t="str">
        <f t="shared" si="83"/>
        <v/>
      </c>
      <c r="R305" s="10" t="str">
        <f t="shared" si="94"/>
        <v/>
      </c>
      <c r="S305" s="337" t="str">
        <f>IF(T305="","",SUM(R305+T305))</f>
        <v/>
      </c>
      <c r="T305" s="9"/>
      <c r="U305" s="8"/>
      <c r="V305" s="202" t="str">
        <f>IF(OR(E305="",E305&lt;$U$2),"",ProjTvdAtBit(E305,F305,G305,H305,D305,W305,X305))</f>
        <v/>
      </c>
      <c r="W305" s="344" t="str">
        <f>IF(OR(E305="",E305&lt;$U$2),"",ProjIncAtBit(F305,J305,C305,M305,AJ305,IF(AK305="",0,AK305)))</f>
        <v/>
      </c>
      <c r="X305" s="455" t="str">
        <f>IF(OR(E305="",E305&lt;$U$2),"",ProjAzmAtBit(F305,G305,J305,C305,M305,AJ305,IF(AK305="",0,AK305)))</f>
        <v/>
      </c>
      <c r="Y305" s="461"/>
      <c r="Z305" s="206"/>
      <c r="AA305" s="522" t="str">
        <f t="shared" si="91"/>
        <v/>
      </c>
      <c r="AB305" s="523" t="str">
        <f t="shared" si="92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88"/>
        <v/>
      </c>
      <c r="AO305" s="330" t="str">
        <f>IF(OR(E305="",E305&lt;$U$2),"",ProjActiveTargetMdEx(D305,W305,V305,ProjTargets_MD,ProjTargets_INC,ProjTargets_AZM,ProjTargets_TVD,F305,H305))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>IF(OR(E305="",E305&lt;$U$2,AO305=""),"",ProjBurr(D305,W305,X305,Q305,C305,ProjTargets_MD,ProjTargets_INC,ProjTargets_AZM,ProjTargets_TVD,V305))</f>
        <v/>
      </c>
      <c r="AS305" s="207" t="str">
        <f>IF(OR(E305="",E305&lt;$U$2,AO305=""),"",ProjMetersToSlide(D305,W305,X305,Q305,C305,ProjTargets_MD,ProjTargets_INC,ProjTargets_AZM,ProjTargets_TVD,V305))</f>
        <v/>
      </c>
      <c r="AT305" s="207" t="str">
        <f>IF(OR(E305="",E305&lt;$U$2,AO305=""),"",ProjRequiredTf(D305,W305,X305,ProjTargets_MD,ProjTargets_INC,ProjTargets_AZM,ProjTargets_TVD,5,V305))</f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6028.74</v>
      </c>
      <c r="E306" s="226" cm="1">
        <f t="array" ref="E306">LOOKUP(2,1/(F12:F305&lt;&gt;""),E12:E305)</f>
        <v>6011.74</v>
      </c>
      <c r="F306" s="226" cm="1">
        <f t="array" ref="F306">LOOKUP(2,1/(F12:F305&lt;&gt;""),F12:F305)</f>
        <v>90.38</v>
      </c>
      <c r="G306" s="226">
        <v>0.59</v>
      </c>
      <c r="H306" s="226" cm="1">
        <f t="array" ref="H306">LOOKUP(2,1/(H12:H305&lt;&gt;""),H12:H305)</f>
        <v>3070.6313769994513</v>
      </c>
      <c r="I306" s="227"/>
      <c r="J306" s="227" cm="1">
        <f t="array" ref="J306">LOOKUP(2,1/(J12:J305&lt;&gt;""),J12:J305)</f>
        <v>0.53112823123875741</v>
      </c>
      <c r="K306" s="227"/>
      <c r="L306" s="227"/>
      <c r="M306" s="227"/>
      <c r="N306" s="228"/>
      <c r="O306" s="229"/>
      <c r="P306" s="227"/>
      <c r="Q306" s="226" t="e">
        <f>AVERAGE(Q12:Q304)</f>
        <v>#DIV/0!</v>
      </c>
      <c r="R306" s="227"/>
      <c r="S306" s="227"/>
      <c r="T306" s="225">
        <f>SUM(T16:T305)</f>
        <v>626.59</v>
      </c>
      <c r="U306" s="225"/>
      <c r="V306" s="225">
        <f>SUM(V16:V305)</f>
        <v>433387.72914029524</v>
      </c>
      <c r="W306" s="230"/>
      <c r="X306" s="230"/>
      <c r="Y306" s="230"/>
      <c r="AB306" s="519">
        <f t="shared" ref="AB306" si="95">IFERROR(IF(E306="","",IF(COUNT($AE$14:$AE$33)=0,"",IF(E306&lt;_xlfn.AGGREGATE(5,6,$AE$14:$AE$33),"",INDEX($AG$15:$AG$33,MATCH(E306,$AE$14:$AE$33,1))))),"")</f>
        <v>0</v>
      </c>
      <c r="AC306" s="518" t="str">
        <f t="shared" ref="AC306" si="96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</mergeCells>
  <phoneticPr fontId="29" type="noConversion"/>
  <conditionalFormatting sqref="L2 I13:I305">
    <cfRule type="containsErrors" dxfId="31" priority="113">
      <formula>ISERROR(I2)</formula>
    </cfRule>
  </conditionalFormatting>
  <conditionalFormatting sqref="AC8:AC11 AD16:AD1048576 F13:G46">
    <cfRule type="containsErrors" dxfId="30" priority="112">
      <formula>ISERROR(F8)</formula>
    </cfRule>
  </conditionalFormatting>
  <conditionalFormatting sqref="AC8:AC11 AA307:AB1048576 AA306">
    <cfRule type="cellIs" dxfId="29" priority="109" operator="equal">
      <formula>0</formula>
    </cfRule>
  </conditionalFormatting>
  <conditionalFormatting sqref="Q12:Q305 N12:O305">
    <cfRule type="expression" dxfId="28" priority="126">
      <formula>#REF!=0</formula>
    </cfRule>
    <cfRule type="expression" dxfId="27" priority="127">
      <formula>#REF!=""</formula>
    </cfRule>
  </conditionalFormatting>
  <conditionalFormatting sqref="Y12:Y305">
    <cfRule type="containsText" dxfId="26" priority="10" operator="containsText" text="Target">
      <formula>NOT(ISERROR(SEARCH("Target",Y12)))</formula>
    </cfRule>
    <cfRule type="expression" dxfId="25" priority="108">
      <formula>_xlfn.ISFORMULA(Y12)</formula>
    </cfRule>
    <cfRule type="expression" dxfId="24" priority="110">
      <formula>ISBLANK(Y12)</formula>
    </cfRule>
  </conditionalFormatting>
  <conditionalFormatting sqref="AA8:AB11">
    <cfRule type="cellIs" dxfId="23" priority="90" operator="equal">
      <formula>0</formula>
    </cfRule>
  </conditionalFormatting>
  <conditionalFormatting sqref="J2 J6:J11 Q6:Q1048576 N6:O1048576 AA8:AC11 J13:J1048576 AA16:AA146 AA307:AC1048576 AA148:AA306">
    <cfRule type="containsErrors" dxfId="22" priority="87">
      <formula>ISERROR(J2)</formula>
    </cfRule>
  </conditionalFormatting>
  <conditionalFormatting sqref="AA306:AA1048576 AA8:AA12 AA15">
    <cfRule type="containsErrors" dxfId="21" priority="64">
      <formula>ISERROR(AA8)</formula>
    </cfRule>
  </conditionalFormatting>
  <conditionalFormatting sqref="I12">
    <cfRule type="containsErrors" dxfId="20" priority="20">
      <formula>ISERROR(I12)</formula>
    </cfRule>
  </conditionalFormatting>
  <conditionalFormatting sqref="J12">
    <cfRule type="containsErrors" dxfId="19" priority="19">
      <formula>ISERROR(J12)</formula>
    </cfRule>
  </conditionalFormatting>
  <conditionalFormatting sqref="F51:G52 F53:F70">
    <cfRule type="containsErrors" dxfId="18" priority="18">
      <formula>ISERROR(F51)</formula>
    </cfRule>
  </conditionalFormatting>
  <conditionalFormatting sqref="F50:G50">
    <cfRule type="containsErrors" dxfId="17" priority="17">
      <formula>ISERROR(F50)</formula>
    </cfRule>
  </conditionalFormatting>
  <conditionalFormatting sqref="F47:G49">
    <cfRule type="containsErrors" dxfId="16" priority="16">
      <formula>ISERROR(F47)</formula>
    </cfRule>
  </conditionalFormatting>
  <conditionalFormatting sqref="M4">
    <cfRule type="containsErrors" dxfId="15" priority="11">
      <formula>ISERROR(M4)</formula>
    </cfRule>
  </conditionalFormatting>
  <conditionalFormatting sqref="W1:W6 W8:W1048576">
    <cfRule type="containsErrors" dxfId="14" priority="132">
      <formula>ISERROR(W1)</formula>
    </cfRule>
  </conditionalFormatting>
  <conditionalFormatting sqref="AA12">
    <cfRule type="containsErrors" dxfId="13" priority="7">
      <formula>ISERROR(AA12)</formula>
    </cfRule>
  </conditionalFormatting>
  <conditionalFormatting sqref="AA15:AB15 AA12">
    <cfRule type="cellIs" dxfId="12" priority="5" operator="equal">
      <formula>0</formula>
    </cfRule>
  </conditionalFormatting>
  <conditionalFormatting sqref="AA15:AB15">
    <cfRule type="containsErrors" dxfId="11" priority="4">
      <formula>ISERROR(AA15)</formula>
    </cfRule>
  </conditionalFormatting>
  <conditionalFormatting sqref="AA12">
    <cfRule type="containsErrors" dxfId="10" priority="3">
      <formula>ISERROR(AA12)</formula>
    </cfRule>
  </conditionalFormatting>
  <conditionalFormatting sqref="AB16:AB306">
    <cfRule type="expression" dxfId="9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5" t="s">
        <v>790</v>
      </c>
      <c r="C2" s="916"/>
      <c r="D2" s="916"/>
      <c r="E2" s="916"/>
      <c r="F2" s="916"/>
      <c r="G2" s="916"/>
      <c r="H2" s="916"/>
      <c r="I2" s="916"/>
      <c r="J2" s="916"/>
      <c r="K2" s="916"/>
      <c r="L2" s="916"/>
      <c r="M2" s="916"/>
      <c r="N2" s="916"/>
      <c r="O2" s="916"/>
      <c r="P2" s="916"/>
      <c r="Q2" s="916"/>
      <c r="R2" s="916"/>
      <c r="S2" s="916"/>
      <c r="T2" s="917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8" t="s">
        <v>92</v>
      </c>
      <c r="C4" s="919"/>
      <c r="D4" s="920"/>
      <c r="E4" s="470"/>
      <c r="F4" s="471" t="s">
        <v>791</v>
      </c>
      <c r="G4" s="472"/>
      <c r="H4" s="473" t="s">
        <v>792</v>
      </c>
      <c r="I4" s="472"/>
      <c r="J4" s="921" t="s">
        <v>793</v>
      </c>
      <c r="K4" s="922"/>
      <c r="L4" s="923"/>
      <c r="M4" s="474"/>
      <c r="N4" s="474"/>
      <c r="O4" s="474"/>
      <c r="P4" s="474"/>
      <c r="Q4" s="474"/>
      <c r="R4" s="921" t="s">
        <v>794</v>
      </c>
      <c r="S4" s="922"/>
      <c r="T4" s="923"/>
      <c r="U4" s="468"/>
    </row>
    <row r="5" spans="1:31" ht="15.75" customHeight="1" thickBot="1" x14ac:dyDescent="0.35">
      <c r="B5" s="924">
        <f>LOOKUP(2,1/(Slidesheet!D:D&lt;&gt;""),Slidesheet!D:D)</f>
        <v>6168</v>
      </c>
      <c r="C5" s="925"/>
      <c r="D5" s="926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7"/>
      <c r="C6" s="928"/>
      <c r="D6" s="929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0" t="s">
        <v>806</v>
      </c>
      <c r="C7" s="931"/>
      <c r="D7" s="932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3"/>
      <c r="C8" s="934"/>
      <c r="D8" s="935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6"/>
      <c r="C9" s="937"/>
      <c r="D9" s="938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7"/>
      <c r="C11" s="909">
        <v>3</v>
      </c>
      <c r="D11" s="911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7"/>
      <c r="C12" s="909"/>
      <c r="D12" s="912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7"/>
      <c r="C13" s="909"/>
      <c r="D13" s="912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8"/>
      <c r="C14" s="910"/>
      <c r="D14" s="913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4"/>
      <c r="C16" s="914"/>
      <c r="D16" s="914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4"/>
      <c r="C17" s="914"/>
      <c r="D17" s="914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4"/>
      <c r="C18" s="914"/>
      <c r="D18" s="914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4"/>
      <c r="C19" s="914"/>
      <c r="D19" s="914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39" t="s">
        <v>437</v>
      </c>
      <c r="B1" s="939"/>
      <c r="C1" s="939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1" t="s">
        <v>451</v>
      </c>
      <c r="P3" s="941"/>
      <c r="Q3" s="941"/>
      <c r="R3" s="941"/>
      <c r="S3" s="941"/>
      <c r="T3" s="941"/>
      <c r="U3" s="941"/>
      <c r="V3" s="941"/>
      <c r="W3" s="941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0" t="s">
        <v>438</v>
      </c>
      <c r="K5" s="940"/>
      <c r="L5" s="940" t="s">
        <v>869</v>
      </c>
      <c r="M5" s="940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886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887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888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889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890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870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871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870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871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872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873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874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875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876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877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878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942" t="s">
        <v>204</v>
      </c>
      <c r="C4" s="943"/>
      <c r="D4" s="49"/>
      <c r="F4" s="50"/>
      <c r="G4" s="944" t="s">
        <v>205</v>
      </c>
      <c r="H4" s="945"/>
      <c r="I4" s="43"/>
      <c r="J4" s="48"/>
      <c r="K4" s="946" t="s">
        <v>206</v>
      </c>
      <c r="L4" s="947"/>
      <c r="M4" s="51"/>
      <c r="N4" s="52"/>
      <c r="O4" s="52"/>
      <c r="P4" s="52"/>
      <c r="Q4" s="948" t="s">
        <v>207</v>
      </c>
      <c r="R4" s="947"/>
      <c r="S4" s="949"/>
      <c r="T4" s="950"/>
      <c r="U4" s="48"/>
    </row>
    <row r="5" spans="1:27" s="45" customFormat="1" ht="18.75" customHeight="1" thickBot="1" x14ac:dyDescent="0.3">
      <c r="A5" s="43"/>
      <c r="B5" s="963" t="s">
        <v>193</v>
      </c>
      <c r="C5" s="964"/>
      <c r="D5" s="53"/>
      <c r="F5" s="54"/>
      <c r="G5" s="965" t="s">
        <v>208</v>
      </c>
      <c r="H5" s="966"/>
      <c r="I5" s="43"/>
      <c r="J5" s="48"/>
      <c r="K5" s="946" t="s">
        <v>209</v>
      </c>
      <c r="L5" s="947"/>
      <c r="M5" s="52"/>
      <c r="N5" s="52"/>
      <c r="O5" s="52"/>
      <c r="P5" s="52"/>
      <c r="Q5" s="948" t="s">
        <v>210</v>
      </c>
      <c r="R5" s="947"/>
      <c r="S5" s="967"/>
      <c r="T5" s="968"/>
      <c r="U5" s="48"/>
      <c r="V5" s="55" t="s">
        <v>211</v>
      </c>
      <c r="W5" s="953" t="s">
        <v>212</v>
      </c>
      <c r="X5" s="953"/>
    </row>
    <row r="6" spans="1:27" s="45" customFormat="1" ht="10.5" customHeight="1" x14ac:dyDescent="0.25">
      <c r="A6" s="43"/>
      <c r="B6" s="954" t="s">
        <v>213</v>
      </c>
      <c r="C6" s="955"/>
      <c r="D6" s="956"/>
      <c r="F6" s="957"/>
      <c r="G6" s="959" t="s">
        <v>214</v>
      </c>
      <c r="H6" s="960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54"/>
      <c r="C7" s="955"/>
      <c r="D7" s="956"/>
      <c r="F7" s="958"/>
      <c r="G7" s="961"/>
      <c r="H7" s="962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63" t="s">
        <v>215</v>
      </c>
      <c r="C8" s="964"/>
      <c r="D8" s="53"/>
      <c r="F8" s="64"/>
      <c r="G8" s="951" t="s">
        <v>216</v>
      </c>
      <c r="H8" s="952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54" t="s">
        <v>227</v>
      </c>
      <c r="C9" s="955"/>
      <c r="D9" s="69"/>
      <c r="F9" s="140">
        <f>F4-F8</f>
        <v>0</v>
      </c>
      <c r="G9" s="70" t="s">
        <v>228</v>
      </c>
      <c r="H9" s="71"/>
      <c r="J9" s="969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63" t="s">
        <v>233</v>
      </c>
      <c r="C10" s="964"/>
      <c r="D10" s="53"/>
      <c r="F10" s="140">
        <f>F5-F6</f>
        <v>0</v>
      </c>
      <c r="G10" s="70" t="s">
        <v>234</v>
      </c>
      <c r="H10" s="71"/>
      <c r="J10" s="970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2" t="s">
        <v>235</v>
      </c>
      <c r="C11" s="973"/>
      <c r="D11" s="85">
        <v>1.2</v>
      </c>
      <c r="F11" s="86"/>
      <c r="G11" s="87"/>
      <c r="H11" s="87"/>
      <c r="J11" s="970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4" t="s">
        <v>237</v>
      </c>
      <c r="C12" s="975"/>
      <c r="D12" s="94">
        <v>1</v>
      </c>
      <c r="F12" s="95"/>
      <c r="G12" s="95" t="s">
        <v>238</v>
      </c>
      <c r="H12" s="95"/>
      <c r="I12" s="95"/>
      <c r="J12" s="970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76" t="s">
        <v>240</v>
      </c>
      <c r="C13" s="977"/>
      <c r="D13" s="96">
        <v>0.8</v>
      </c>
      <c r="F13" s="95"/>
      <c r="G13" s="95"/>
      <c r="H13" s="95"/>
      <c r="I13" s="95"/>
      <c r="J13" s="970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0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78" t="s">
        <v>242</v>
      </c>
      <c r="C15" s="979"/>
      <c r="D15" s="979"/>
      <c r="E15" s="979"/>
      <c r="F15" s="979"/>
      <c r="G15" s="980"/>
      <c r="H15" s="98"/>
      <c r="J15" s="971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81" t="s">
        <v>244</v>
      </c>
      <c r="C16" s="982"/>
      <c r="D16" s="982"/>
      <c r="E16" s="982"/>
      <c r="F16" s="982"/>
      <c r="G16" s="983"/>
      <c r="H16" s="98"/>
      <c r="I16" s="105"/>
      <c r="K16" s="948" t="s">
        <v>245</v>
      </c>
      <c r="L16" s="947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84" t="s">
        <v>246</v>
      </c>
      <c r="C17" s="985"/>
      <c r="D17" s="985"/>
      <c r="E17" s="985"/>
      <c r="F17" s="985"/>
      <c r="G17" s="986"/>
      <c r="H17" s="98"/>
      <c r="I17" s="105"/>
      <c r="U17" s="48"/>
      <c r="Y17" s="78"/>
    </row>
    <row r="18" spans="1:25" s="45" customFormat="1" ht="18.75" customHeight="1" x14ac:dyDescent="0.25">
      <c r="A18" s="43"/>
      <c r="B18" s="987"/>
      <c r="C18" s="988"/>
      <c r="D18" s="988"/>
      <c r="E18" s="988"/>
      <c r="F18" s="988"/>
      <c r="G18" s="989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90" t="s">
        <v>247</v>
      </c>
      <c r="C19" s="991"/>
      <c r="D19" s="991"/>
      <c r="E19" s="991"/>
      <c r="F19" s="991"/>
      <c r="G19" s="992"/>
      <c r="H19" s="98"/>
      <c r="U19" s="48"/>
      <c r="Y19" s="78"/>
    </row>
    <row r="20" spans="1:25" s="45" customFormat="1" ht="18.75" customHeight="1" thickBot="1" x14ac:dyDescent="0.3">
      <c r="A20" s="43"/>
      <c r="B20" s="993"/>
      <c r="C20" s="994"/>
      <c r="D20" s="994"/>
      <c r="E20" s="994"/>
      <c r="F20" s="994"/>
      <c r="G20" s="995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84" t="s">
        <v>248</v>
      </c>
      <c r="C21" s="985"/>
      <c r="D21" s="985"/>
      <c r="E21" s="985"/>
      <c r="F21" s="985"/>
      <c r="G21" s="986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96"/>
      <c r="C22" s="997"/>
      <c r="D22" s="997"/>
      <c r="E22" s="997"/>
      <c r="F22" s="997"/>
      <c r="G22" s="998"/>
      <c r="H22" s="98"/>
      <c r="J22" s="999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1000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1002" t="s">
        <v>250</v>
      </c>
      <c r="E24" s="1002"/>
      <c r="F24" s="1003" t="s">
        <v>251</v>
      </c>
      <c r="G24" s="1004"/>
      <c r="H24" s="109"/>
      <c r="J24" s="1000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1000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1000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1000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1001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8" t="s">
        <v>245</v>
      </c>
      <c r="L29" s="947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  <mergeCell ref="B9:C9"/>
    <mergeCell ref="J9:J15"/>
    <mergeCell ref="B10:C10"/>
    <mergeCell ref="B11:C11"/>
    <mergeCell ref="B12:C12"/>
    <mergeCell ref="B13:C13"/>
    <mergeCell ref="B15:G15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4:C4"/>
    <mergeCell ref="G4:H4"/>
    <mergeCell ref="K4:L4"/>
    <mergeCell ref="Q4:R4"/>
    <mergeCell ref="S4:T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884</v>
      </c>
      <c r="D95" t="s">
        <v>885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953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973</v>
      </c>
      <c r="K3" t="s">
        <v>974</v>
      </c>
      <c r="L3" t="s">
        <v>975</v>
      </c>
      <c r="M3" t="s">
        <v>976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973</v>
      </c>
      <c r="K4" t="s">
        <v>974</v>
      </c>
      <c r="L4" t="s">
        <v>975</v>
      </c>
      <c r="M4" t="s">
        <v>976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973</v>
      </c>
      <c r="K5" t="s">
        <v>974</v>
      </c>
      <c r="L5" t="s">
        <v>975</v>
      </c>
      <c r="M5" t="s">
        <v>976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973</v>
      </c>
      <c r="K6" t="s">
        <v>974</v>
      </c>
      <c r="L6" t="s">
        <v>975</v>
      </c>
      <c r="M6" t="s">
        <v>976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973</v>
      </c>
      <c r="K7" t="s">
        <v>974</v>
      </c>
      <c r="L7" t="s">
        <v>975</v>
      </c>
      <c r="M7" t="s">
        <v>976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973</v>
      </c>
      <c r="K8" t="s">
        <v>974</v>
      </c>
      <c r="L8" t="s">
        <v>975</v>
      </c>
      <c r="M8" t="s">
        <v>976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973</v>
      </c>
      <c r="K9" t="s">
        <v>974</v>
      </c>
      <c r="L9" t="s">
        <v>975</v>
      </c>
      <c r="M9" t="s">
        <v>976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973</v>
      </c>
      <c r="K10" t="s">
        <v>974</v>
      </c>
      <c r="L10" t="s">
        <v>975</v>
      </c>
      <c r="M10" t="s">
        <v>976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973</v>
      </c>
      <c r="K11" t="s">
        <v>974</v>
      </c>
      <c r="L11" t="s">
        <v>975</v>
      </c>
      <c r="M11" t="s">
        <v>976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973</v>
      </c>
      <c r="K12" t="s">
        <v>974</v>
      </c>
      <c r="L12" t="s">
        <v>975</v>
      </c>
      <c r="M12" t="s">
        <v>976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973</v>
      </c>
      <c r="K13" t="s">
        <v>974</v>
      </c>
      <c r="L13" t="s">
        <v>975</v>
      </c>
      <c r="M13" t="s">
        <v>976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973</v>
      </c>
      <c r="K14" t="s">
        <v>974</v>
      </c>
      <c r="L14" t="s">
        <v>975</v>
      </c>
      <c r="M14" t="s">
        <v>976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973</v>
      </c>
      <c r="K15" t="s">
        <v>974</v>
      </c>
      <c r="L15" t="s">
        <v>975</v>
      </c>
      <c r="M15" t="s">
        <v>976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973</v>
      </c>
      <c r="K16" t="s">
        <v>974</v>
      </c>
      <c r="L16" t="s">
        <v>975</v>
      </c>
      <c r="M16" t="s">
        <v>976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973</v>
      </c>
      <c r="K17" t="s">
        <v>974</v>
      </c>
      <c r="L17" t="s">
        <v>975</v>
      </c>
      <c r="M17" t="s">
        <v>976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973</v>
      </c>
      <c r="K18" t="s">
        <v>974</v>
      </c>
      <c r="L18" t="s">
        <v>975</v>
      </c>
      <c r="M18" t="s">
        <v>976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973</v>
      </c>
      <c r="K19" t="s">
        <v>974</v>
      </c>
      <c r="L19" t="s">
        <v>975</v>
      </c>
      <c r="M19" t="s">
        <v>976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973</v>
      </c>
      <c r="K20" t="s">
        <v>974</v>
      </c>
      <c r="L20" t="s">
        <v>975</v>
      </c>
      <c r="M20" t="s">
        <v>976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973</v>
      </c>
      <c r="K21" t="s">
        <v>974</v>
      </c>
      <c r="L21" t="s">
        <v>975</v>
      </c>
      <c r="M21" t="s">
        <v>976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973</v>
      </c>
      <c r="K22" t="s">
        <v>974</v>
      </c>
      <c r="L22" t="s">
        <v>975</v>
      </c>
      <c r="M22" t="s">
        <v>976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973</v>
      </c>
      <c r="K23" t="s">
        <v>974</v>
      </c>
      <c r="L23" t="s">
        <v>975</v>
      </c>
      <c r="M23" t="s">
        <v>976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973</v>
      </c>
      <c r="K24" t="s">
        <v>974</v>
      </c>
      <c r="L24" t="s">
        <v>975</v>
      </c>
      <c r="M24" t="s">
        <v>976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973</v>
      </c>
      <c r="K25" t="s">
        <v>974</v>
      </c>
      <c r="L25" t="s">
        <v>975</v>
      </c>
      <c r="M25" t="s">
        <v>976</v>
      </c>
      <c r="N25" t="s">
        <v>977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978</v>
      </c>
      <c r="K26" t="s">
        <v>979</v>
      </c>
      <c r="L26" t="s">
        <v>980</v>
      </c>
      <c r="M26" t="s">
        <v>981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982</v>
      </c>
      <c r="K27" t="s">
        <v>983</v>
      </c>
      <c r="L27" t="s">
        <v>984</v>
      </c>
      <c r="M27" t="s">
        <v>985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986</v>
      </c>
      <c r="K28" t="s">
        <v>987</v>
      </c>
      <c r="L28" t="s">
        <v>988</v>
      </c>
      <c r="M28" t="s">
        <v>989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990</v>
      </c>
      <c r="K29" t="s">
        <v>991</v>
      </c>
      <c r="L29" t="s">
        <v>992</v>
      </c>
      <c r="M29" t="s">
        <v>993</v>
      </c>
      <c r="N29" t="s">
        <v>960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994</v>
      </c>
      <c r="K30" t="s">
        <v>995</v>
      </c>
      <c r="L30" t="s">
        <v>996</v>
      </c>
      <c r="M30" t="s">
        <v>997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998</v>
      </c>
      <c r="K31" t="s">
        <v>999</v>
      </c>
      <c r="L31" t="s">
        <v>1000</v>
      </c>
      <c r="M31" t="s">
        <v>1001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1002</v>
      </c>
      <c r="K32" t="s">
        <v>1003</v>
      </c>
      <c r="L32" t="s">
        <v>1004</v>
      </c>
      <c r="M32" t="s">
        <v>1005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1006</v>
      </c>
      <c r="K33" t="s">
        <v>1007</v>
      </c>
      <c r="L33" t="s">
        <v>1008</v>
      </c>
      <c r="M33" t="s">
        <v>1009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1010</v>
      </c>
      <c r="K34" t="s">
        <v>1011</v>
      </c>
      <c r="L34" t="s">
        <v>1012</v>
      </c>
      <c r="M34" t="s">
        <v>1013</v>
      </c>
      <c r="N34" t="s">
        <v>1014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1010</v>
      </c>
      <c r="K35" t="s">
        <v>1011</v>
      </c>
      <c r="L35" t="s">
        <v>1012</v>
      </c>
      <c r="M35" t="s">
        <v>1013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1010</v>
      </c>
      <c r="K36" t="s">
        <v>1011</v>
      </c>
      <c r="L36" t="s">
        <v>1012</v>
      </c>
      <c r="M36" t="s">
        <v>1013</v>
      </c>
      <c r="N36" t="s">
        <v>1015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1010</v>
      </c>
      <c r="K37" t="s">
        <v>1011</v>
      </c>
      <c r="L37" t="s">
        <v>1012</v>
      </c>
      <c r="M37" t="s">
        <v>1013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1010</v>
      </c>
      <c r="K38" t="s">
        <v>1011</v>
      </c>
      <c r="L38" t="s">
        <v>1012</v>
      </c>
      <c r="M38" t="s">
        <v>1013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1010</v>
      </c>
      <c r="K39" t="s">
        <v>1011</v>
      </c>
      <c r="L39" t="s">
        <v>1012</v>
      </c>
      <c r="M39" t="s">
        <v>1013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1010</v>
      </c>
      <c r="K40" t="s">
        <v>1011</v>
      </c>
      <c r="L40" t="s">
        <v>1012</v>
      </c>
      <c r="M40" t="s">
        <v>1013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1010</v>
      </c>
      <c r="K41" t="s">
        <v>1011</v>
      </c>
      <c r="L41" t="s">
        <v>1012</v>
      </c>
      <c r="M41" t="s">
        <v>1013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1010</v>
      </c>
      <c r="K42" t="s">
        <v>1011</v>
      </c>
      <c r="L42" t="s">
        <v>1012</v>
      </c>
      <c r="M42" t="s">
        <v>1013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1010</v>
      </c>
      <c r="K43" t="s">
        <v>1011</v>
      </c>
      <c r="L43" t="s">
        <v>1012</v>
      </c>
      <c r="M43" t="s">
        <v>1013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1010</v>
      </c>
      <c r="K44" t="s">
        <v>1011</v>
      </c>
      <c r="L44" t="s">
        <v>1012</v>
      </c>
      <c r="M44" t="s">
        <v>1013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1010</v>
      </c>
      <c r="K45" t="s">
        <v>1011</v>
      </c>
      <c r="L45" t="s">
        <v>1012</v>
      </c>
      <c r="M45" t="s">
        <v>1013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1010</v>
      </c>
      <c r="K46" t="s">
        <v>1011</v>
      </c>
      <c r="L46" t="s">
        <v>1012</v>
      </c>
      <c r="M46" t="s">
        <v>1013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1010</v>
      </c>
      <c r="K47" t="s">
        <v>1011</v>
      </c>
      <c r="L47" t="s">
        <v>1012</v>
      </c>
      <c r="M47" t="s">
        <v>1013</v>
      </c>
      <c r="N47" t="s">
        <v>1016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1010</v>
      </c>
      <c r="K48" t="s">
        <v>1011</v>
      </c>
      <c r="L48" t="s">
        <v>1012</v>
      </c>
      <c r="M48" t="s">
        <v>1013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1010</v>
      </c>
      <c r="K49" t="s">
        <v>1011</v>
      </c>
      <c r="L49" t="s">
        <v>1012</v>
      </c>
      <c r="M49" t="s">
        <v>1013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1010</v>
      </c>
      <c r="K50" t="s">
        <v>1011</v>
      </c>
      <c r="L50" t="s">
        <v>1012</v>
      </c>
      <c r="M50" t="s">
        <v>1013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1010</v>
      </c>
      <c r="K51" t="s">
        <v>1011</v>
      </c>
      <c r="L51" t="s">
        <v>1012</v>
      </c>
      <c r="M51" t="s">
        <v>1013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1010</v>
      </c>
      <c r="K52" t="s">
        <v>1011</v>
      </c>
      <c r="L52" t="s">
        <v>1012</v>
      </c>
      <c r="M52" t="s">
        <v>1013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1010</v>
      </c>
      <c r="K53" t="s">
        <v>1011</v>
      </c>
      <c r="L53" t="s">
        <v>1012</v>
      </c>
      <c r="M53" t="s">
        <v>1013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1010</v>
      </c>
      <c r="K54" t="s">
        <v>1011</v>
      </c>
      <c r="L54" t="s">
        <v>1012</v>
      </c>
      <c r="M54" t="s">
        <v>1013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1010</v>
      </c>
      <c r="K55" t="s">
        <v>1011</v>
      </c>
      <c r="L55" t="s">
        <v>1012</v>
      </c>
      <c r="M55" t="s">
        <v>1013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1010</v>
      </c>
      <c r="K56" t="s">
        <v>1011</v>
      </c>
      <c r="L56" t="s">
        <v>1012</v>
      </c>
      <c r="M56" t="s">
        <v>1013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1010</v>
      </c>
      <c r="K57" t="s">
        <v>1011</v>
      </c>
      <c r="L57" t="s">
        <v>1012</v>
      </c>
      <c r="M57" t="s">
        <v>1013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1010</v>
      </c>
      <c r="K58" t="s">
        <v>1011</v>
      </c>
      <c r="L58" t="s">
        <v>1012</v>
      </c>
      <c r="M58" t="s">
        <v>1013</v>
      </c>
      <c r="N58" t="s">
        <v>1017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1010</v>
      </c>
      <c r="K59" t="s">
        <v>1011</v>
      </c>
      <c r="L59" t="s">
        <v>1012</v>
      </c>
      <c r="M59" t="s">
        <v>1013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1010</v>
      </c>
      <c r="K60" t="s">
        <v>1011</v>
      </c>
      <c r="L60" t="s">
        <v>1012</v>
      </c>
      <c r="M60" t="s">
        <v>1013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1010</v>
      </c>
      <c r="K61" t="s">
        <v>1011</v>
      </c>
      <c r="L61" t="s">
        <v>1012</v>
      </c>
      <c r="M61" t="s">
        <v>1013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1010</v>
      </c>
      <c r="K62" t="s">
        <v>1011</v>
      </c>
      <c r="L62" t="s">
        <v>1012</v>
      </c>
      <c r="M62" t="s">
        <v>1013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1010</v>
      </c>
      <c r="K63" t="s">
        <v>1011</v>
      </c>
      <c r="L63" t="s">
        <v>1012</v>
      </c>
      <c r="M63" t="s">
        <v>1013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1018</v>
      </c>
      <c r="K64" t="s">
        <v>1019</v>
      </c>
      <c r="L64" t="s">
        <v>1020</v>
      </c>
      <c r="M64" t="s">
        <v>1021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1022</v>
      </c>
      <c r="K65" t="s">
        <v>1023</v>
      </c>
      <c r="L65" t="s">
        <v>1024</v>
      </c>
      <c r="M65" t="s">
        <v>1025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1026</v>
      </c>
      <c r="K66" t="s">
        <v>1027</v>
      </c>
      <c r="L66" t="s">
        <v>1028</v>
      </c>
      <c r="M66" t="s">
        <v>1029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1030</v>
      </c>
      <c r="K67" t="s">
        <v>1031</v>
      </c>
      <c r="L67" t="s">
        <v>1032</v>
      </c>
      <c r="M67" t="s">
        <v>1033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1034</v>
      </c>
      <c r="K68" t="s">
        <v>1035</v>
      </c>
      <c r="L68" t="s">
        <v>1036</v>
      </c>
      <c r="M68" t="s">
        <v>1037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1038</v>
      </c>
      <c r="K69" t="s">
        <v>1039</v>
      </c>
      <c r="L69" t="s">
        <v>1040</v>
      </c>
      <c r="M69" t="s">
        <v>1041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1042</v>
      </c>
      <c r="K70" t="s">
        <v>1043</v>
      </c>
      <c r="L70" t="s">
        <v>1044</v>
      </c>
      <c r="M70" t="s">
        <v>1045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1046</v>
      </c>
      <c r="K71" t="s">
        <v>1047</v>
      </c>
      <c r="L71" t="s">
        <v>1048</v>
      </c>
      <c r="M71" t="s">
        <v>1049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1050</v>
      </c>
      <c r="K72" t="s">
        <v>1051</v>
      </c>
      <c r="L72" t="s">
        <v>1052</v>
      </c>
      <c r="M72" t="s">
        <v>1053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1054</v>
      </c>
      <c r="K73" t="s">
        <v>1055</v>
      </c>
      <c r="L73" t="s">
        <v>1056</v>
      </c>
      <c r="M73" t="s">
        <v>1057</v>
      </c>
      <c r="N73" t="s">
        <v>963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1058</v>
      </c>
      <c r="K74" t="s">
        <v>1059</v>
      </c>
      <c r="L74" t="s">
        <v>1060</v>
      </c>
      <c r="M74" t="s">
        <v>1061</v>
      </c>
      <c r="N74" t="s">
        <v>1062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1063</v>
      </c>
      <c r="K75" t="s">
        <v>1064</v>
      </c>
      <c r="L75" t="s">
        <v>1065</v>
      </c>
      <c r="M75" t="s">
        <v>1066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1067</v>
      </c>
      <c r="K76" t="s">
        <v>1068</v>
      </c>
      <c r="L76" t="s">
        <v>1069</v>
      </c>
      <c r="M76" t="s">
        <v>1070</v>
      </c>
      <c r="N76" t="s">
        <v>1071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1072</v>
      </c>
      <c r="K77" t="s">
        <v>1073</v>
      </c>
      <c r="L77" t="s">
        <v>1074</v>
      </c>
      <c r="M77" t="s">
        <v>1075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1076</v>
      </c>
      <c r="K78" t="s">
        <v>1077</v>
      </c>
      <c r="L78" t="s">
        <v>1078</v>
      </c>
      <c r="M78" t="s">
        <v>1079</v>
      </c>
      <c r="N78" t="s">
        <v>1080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1081</v>
      </c>
      <c r="K79" t="s">
        <v>1082</v>
      </c>
      <c r="L79" t="s">
        <v>1083</v>
      </c>
      <c r="M79" t="s">
        <v>1084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1085</v>
      </c>
      <c r="K80" t="s">
        <v>1086</v>
      </c>
      <c r="L80" t="s">
        <v>1087</v>
      </c>
      <c r="M80" t="s">
        <v>1088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1089</v>
      </c>
      <c r="K81" t="s">
        <v>1090</v>
      </c>
      <c r="L81" t="s">
        <v>1091</v>
      </c>
      <c r="M81" t="s">
        <v>1092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1093</v>
      </c>
      <c r="K82" t="s">
        <v>1094</v>
      </c>
      <c r="L82" t="s">
        <v>1095</v>
      </c>
      <c r="M82" t="s">
        <v>1096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1097</v>
      </c>
      <c r="K83" t="s">
        <v>1098</v>
      </c>
      <c r="L83" t="s">
        <v>1099</v>
      </c>
      <c r="M83" t="s">
        <v>1100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1101</v>
      </c>
      <c r="K84" t="s">
        <v>1102</v>
      </c>
      <c r="L84" t="s">
        <v>1103</v>
      </c>
      <c r="M84" t="s">
        <v>1104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1105</v>
      </c>
      <c r="K85" t="s">
        <v>1106</v>
      </c>
      <c r="L85" t="s">
        <v>1107</v>
      </c>
      <c r="M85" t="s">
        <v>1108</v>
      </c>
      <c r="N85" t="s">
        <v>1109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1110</v>
      </c>
      <c r="K86" t="s">
        <v>1111</v>
      </c>
      <c r="L86" t="s">
        <v>1112</v>
      </c>
      <c r="M86" t="s">
        <v>1113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1114</v>
      </c>
      <c r="K87" t="s">
        <v>1115</v>
      </c>
      <c r="L87" t="s">
        <v>1116</v>
      </c>
      <c r="M87" t="s">
        <v>1117</v>
      </c>
      <c r="N87" t="s">
        <v>1118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1119</v>
      </c>
      <c r="K88" t="s">
        <v>1120</v>
      </c>
      <c r="L88" t="s">
        <v>1121</v>
      </c>
      <c r="M88" t="s">
        <v>1122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1123</v>
      </c>
      <c r="K89" t="s">
        <v>1124</v>
      </c>
      <c r="L89" t="s">
        <v>1125</v>
      </c>
      <c r="M89" t="s">
        <v>1126</v>
      </c>
      <c r="N89" t="s">
        <v>1127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1128</v>
      </c>
      <c r="K90" t="s">
        <v>1129</v>
      </c>
      <c r="L90" t="s">
        <v>1130</v>
      </c>
      <c r="M90" t="s">
        <v>1131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1132</v>
      </c>
      <c r="K91" t="s">
        <v>1133</v>
      </c>
      <c r="L91" t="s">
        <v>1134</v>
      </c>
      <c r="M91" t="s">
        <v>1135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1136</v>
      </c>
      <c r="K92" t="s">
        <v>1137</v>
      </c>
      <c r="L92" t="s">
        <v>1138</v>
      </c>
      <c r="M92" t="s">
        <v>1139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1140</v>
      </c>
      <c r="K93" t="s">
        <v>1141</v>
      </c>
      <c r="L93" t="s">
        <v>1142</v>
      </c>
      <c r="M93" t="s">
        <v>1143</v>
      </c>
      <c r="N93" t="s">
        <v>1144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1145</v>
      </c>
      <c r="K94" t="s">
        <v>1146</v>
      </c>
      <c r="L94" t="s">
        <v>1147</v>
      </c>
      <c r="M94" t="s">
        <v>1148</v>
      </c>
      <c r="N94" t="s">
        <v>1149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1150</v>
      </c>
      <c r="K95" t="s">
        <v>1151</v>
      </c>
      <c r="L95" t="s">
        <v>1152</v>
      </c>
      <c r="M95" t="s">
        <v>1153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1154</v>
      </c>
      <c r="K96" t="s">
        <v>1155</v>
      </c>
      <c r="L96" t="s">
        <v>1156</v>
      </c>
      <c r="M96" t="s">
        <v>1157</v>
      </c>
      <c r="N96" t="s">
        <v>1158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1159</v>
      </c>
      <c r="K97" t="s">
        <v>1160</v>
      </c>
      <c r="L97" t="s">
        <v>1161</v>
      </c>
      <c r="M97" t="s">
        <v>1162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1163</v>
      </c>
      <c r="K98" t="s">
        <v>1164</v>
      </c>
      <c r="L98" t="s">
        <v>1165</v>
      </c>
      <c r="M98" t="s">
        <v>1166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1167</v>
      </c>
      <c r="K99" t="s">
        <v>1168</v>
      </c>
      <c r="L99" t="s">
        <v>1169</v>
      </c>
      <c r="M99" t="s">
        <v>1170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1171</v>
      </c>
      <c r="K100" t="s">
        <v>1172</v>
      </c>
      <c r="L100" t="s">
        <v>1173</v>
      </c>
      <c r="M100" t="s">
        <v>1174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1175</v>
      </c>
      <c r="K101" t="s">
        <v>1176</v>
      </c>
      <c r="L101" t="s">
        <v>1177</v>
      </c>
      <c r="M101" t="s">
        <v>1178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1179</v>
      </c>
      <c r="K102" t="s">
        <v>1180</v>
      </c>
      <c r="L102" t="s">
        <v>1181</v>
      </c>
      <c r="M102" t="s">
        <v>1182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1183</v>
      </c>
      <c r="K103" t="s">
        <v>1184</v>
      </c>
      <c r="L103" t="s">
        <v>1185</v>
      </c>
      <c r="M103" t="s">
        <v>1186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1187</v>
      </c>
      <c r="K104" t="s">
        <v>1188</v>
      </c>
      <c r="L104" t="s">
        <v>1189</v>
      </c>
      <c r="M104" t="s">
        <v>1190</v>
      </c>
      <c r="N104" t="s">
        <v>1191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1192</v>
      </c>
      <c r="K105" t="s">
        <v>1193</v>
      </c>
      <c r="L105" t="s">
        <v>1194</v>
      </c>
      <c r="M105" t="s">
        <v>1195</v>
      </c>
      <c r="N105" t="s">
        <v>1196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1197</v>
      </c>
      <c r="K106" t="s">
        <v>1198</v>
      </c>
      <c r="L106" t="s">
        <v>1199</v>
      </c>
      <c r="M106" t="s">
        <v>1200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1201</v>
      </c>
      <c r="K107" t="s">
        <v>1202</v>
      </c>
      <c r="L107" t="s">
        <v>1203</v>
      </c>
      <c r="M107" t="s">
        <v>1204</v>
      </c>
      <c r="N107" t="s">
        <v>1205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1206</v>
      </c>
      <c r="K108" t="s">
        <v>1207</v>
      </c>
      <c r="L108" t="s">
        <v>1208</v>
      </c>
      <c r="M108" t="s">
        <v>1209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1210</v>
      </c>
      <c r="K109" t="s">
        <v>1211</v>
      </c>
      <c r="L109" t="s">
        <v>1212</v>
      </c>
      <c r="M109" t="s">
        <v>1213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1214</v>
      </c>
      <c r="K110" t="s">
        <v>1215</v>
      </c>
      <c r="L110" t="s">
        <v>1216</v>
      </c>
      <c r="M110" t="s">
        <v>1217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1218</v>
      </c>
      <c r="K111" t="s">
        <v>1219</v>
      </c>
      <c r="L111" t="s">
        <v>1220</v>
      </c>
      <c r="M111" t="s">
        <v>1221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1222</v>
      </c>
      <c r="K112" t="s">
        <v>1223</v>
      </c>
      <c r="L112" t="s">
        <v>1224</v>
      </c>
      <c r="M112" t="s">
        <v>1225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1226</v>
      </c>
      <c r="K113" t="s">
        <v>1227</v>
      </c>
      <c r="L113" t="s">
        <v>1228</v>
      </c>
      <c r="M113" t="s">
        <v>1229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1230</v>
      </c>
      <c r="K114" t="s">
        <v>1231</v>
      </c>
      <c r="L114" t="s">
        <v>1232</v>
      </c>
      <c r="M114" t="s">
        <v>1233</v>
      </c>
      <c r="N114" t="s">
        <v>1234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1235</v>
      </c>
      <c r="K115" t="s">
        <v>1236</v>
      </c>
      <c r="L115" t="s">
        <v>1237</v>
      </c>
      <c r="M115" t="s">
        <v>1238</v>
      </c>
      <c r="N115" t="s">
        <v>1239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1240</v>
      </c>
      <c r="K116" t="s">
        <v>1241</v>
      </c>
      <c r="L116" t="s">
        <v>1242</v>
      </c>
      <c r="M116" t="s">
        <v>1243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1244</v>
      </c>
      <c r="K117" t="s">
        <v>1245</v>
      </c>
      <c r="L117" t="s">
        <v>1246</v>
      </c>
      <c r="M117" t="s">
        <v>1247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1248</v>
      </c>
      <c r="K118" t="s">
        <v>1249</v>
      </c>
      <c r="L118" t="s">
        <v>1250</v>
      </c>
      <c r="M118" t="s">
        <v>1251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1252</v>
      </c>
      <c r="K119" t="s">
        <v>1253</v>
      </c>
      <c r="L119" t="s">
        <v>1254</v>
      </c>
      <c r="M119" t="s">
        <v>1255</v>
      </c>
      <c r="N119" t="s">
        <v>1256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1257</v>
      </c>
      <c r="K120" t="s">
        <v>1258</v>
      </c>
      <c r="L120" t="s">
        <v>1259</v>
      </c>
      <c r="M120" t="s">
        <v>1260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1261</v>
      </c>
      <c r="K121" t="s">
        <v>1262</v>
      </c>
      <c r="L121" t="s">
        <v>1263</v>
      </c>
      <c r="M121" t="s">
        <v>1264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1265</v>
      </c>
      <c r="K122" t="s">
        <v>1266</v>
      </c>
      <c r="L122" t="s">
        <v>1267</v>
      </c>
      <c r="M122" t="s">
        <v>1268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1269</v>
      </c>
      <c r="K123" t="s">
        <v>1270</v>
      </c>
      <c r="L123" t="s">
        <v>1271</v>
      </c>
      <c r="M123" t="s">
        <v>1272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1273</v>
      </c>
      <c r="K124" t="s">
        <v>1274</v>
      </c>
      <c r="L124" t="s">
        <v>1275</v>
      </c>
      <c r="M124" t="s">
        <v>1276</v>
      </c>
      <c r="N124" t="s">
        <v>1277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1278</v>
      </c>
      <c r="K125" t="s">
        <v>1279</v>
      </c>
      <c r="L125" t="s">
        <v>1275</v>
      </c>
      <c r="M125" t="s">
        <v>1276</v>
      </c>
      <c r="N125" t="s">
        <v>966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1280</v>
      </c>
      <c r="K126" t="s">
        <v>1281</v>
      </c>
      <c r="L126" t="s">
        <v>1282</v>
      </c>
      <c r="M126" t="s">
        <v>1283</v>
      </c>
      <c r="N126" t="s">
        <v>1284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1285</v>
      </c>
      <c r="K127" t="s">
        <v>1286</v>
      </c>
      <c r="L127" t="s">
        <v>1287</v>
      </c>
      <c r="M127" t="s">
        <v>1288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1289</v>
      </c>
      <c r="K128" t="s">
        <v>1290</v>
      </c>
      <c r="L128" t="s">
        <v>1291</v>
      </c>
      <c r="M128" t="s">
        <v>1292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1293</v>
      </c>
      <c r="K129" t="s">
        <v>1294</v>
      </c>
      <c r="L129" t="s">
        <v>1295</v>
      </c>
      <c r="M129" t="s">
        <v>1296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1297</v>
      </c>
      <c r="K130" t="s">
        <v>1298</v>
      </c>
      <c r="L130" t="s">
        <v>1299</v>
      </c>
      <c r="M130" t="s">
        <v>1300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1301</v>
      </c>
      <c r="K131" t="s">
        <v>1302</v>
      </c>
      <c r="L131" t="s">
        <v>1303</v>
      </c>
      <c r="M131" t="s">
        <v>1304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1305</v>
      </c>
      <c r="K132" t="s">
        <v>1306</v>
      </c>
      <c r="L132" t="s">
        <v>1307</v>
      </c>
      <c r="M132" t="s">
        <v>1308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1309</v>
      </c>
      <c r="K133" t="s">
        <v>1310</v>
      </c>
      <c r="L133" t="s">
        <v>1311</v>
      </c>
      <c r="M133" t="s">
        <v>1312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1313</v>
      </c>
      <c r="K134" t="s">
        <v>1314</v>
      </c>
      <c r="L134" t="s">
        <v>1315</v>
      </c>
      <c r="M134" t="s">
        <v>1316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1317</v>
      </c>
      <c r="K135" t="s">
        <v>1318</v>
      </c>
      <c r="L135" t="s">
        <v>1319</v>
      </c>
      <c r="M135" t="s">
        <v>1320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1321</v>
      </c>
      <c r="K136" t="s">
        <v>1322</v>
      </c>
      <c r="L136" t="s">
        <v>1323</v>
      </c>
      <c r="M136" t="s">
        <v>1324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1325</v>
      </c>
      <c r="K137" t="s">
        <v>1326</v>
      </c>
      <c r="L137" t="s">
        <v>1327</v>
      </c>
      <c r="M137" t="s">
        <v>1328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1329</v>
      </c>
      <c r="K138" t="s">
        <v>1330</v>
      </c>
      <c r="L138" t="s">
        <v>1331</v>
      </c>
      <c r="M138" t="s">
        <v>1332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1333</v>
      </c>
      <c r="K139" t="s">
        <v>1334</v>
      </c>
      <c r="L139" t="s">
        <v>1335</v>
      </c>
      <c r="M139" t="s">
        <v>1336</v>
      </c>
      <c r="N139" t="s">
        <v>1337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1338</v>
      </c>
      <c r="K140" t="s">
        <v>1339</v>
      </c>
      <c r="L140" t="s">
        <v>1340</v>
      </c>
      <c r="M140" t="s">
        <v>1341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1342</v>
      </c>
      <c r="K141" t="s">
        <v>1343</v>
      </c>
      <c r="L141" t="s">
        <v>1344</v>
      </c>
      <c r="M141" t="s">
        <v>1345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1346</v>
      </c>
      <c r="K142" t="s">
        <v>1347</v>
      </c>
      <c r="L142" t="s">
        <v>1348</v>
      </c>
      <c r="M142" t="s">
        <v>1349</v>
      </c>
      <c r="N142" t="s">
        <v>970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1350</v>
      </c>
      <c r="K143" t="s">
        <v>1351</v>
      </c>
      <c r="L143" t="s">
        <v>1352</v>
      </c>
      <c r="M143" t="s">
        <v>1353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1354</v>
      </c>
      <c r="K144" t="s">
        <v>1355</v>
      </c>
      <c r="L144" t="s">
        <v>1356</v>
      </c>
      <c r="M144" t="s">
        <v>1357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1358</v>
      </c>
      <c r="K145" t="s">
        <v>1359</v>
      </c>
      <c r="L145" t="s">
        <v>1360</v>
      </c>
      <c r="M145" t="s">
        <v>1361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1362</v>
      </c>
      <c r="K146" t="s">
        <v>1363</v>
      </c>
      <c r="L146" t="s">
        <v>1364</v>
      </c>
      <c r="M146" t="s">
        <v>1365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1366</v>
      </c>
      <c r="K147" t="s">
        <v>1367</v>
      </c>
      <c r="L147" t="s">
        <v>1368</v>
      </c>
      <c r="M147" t="s">
        <v>1369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1370</v>
      </c>
      <c r="K148" t="s">
        <v>1371</v>
      </c>
      <c r="L148" t="s">
        <v>1372</v>
      </c>
      <c r="M148" t="s">
        <v>1373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1374</v>
      </c>
      <c r="K149" t="s">
        <v>1375</v>
      </c>
      <c r="L149" t="s">
        <v>1376</v>
      </c>
      <c r="M149" t="s">
        <v>1377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1378</v>
      </c>
      <c r="K150" t="s">
        <v>1379</v>
      </c>
      <c r="L150" t="s">
        <v>1380</v>
      </c>
      <c r="M150" t="s">
        <v>1381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1382</v>
      </c>
      <c r="K151" t="s">
        <v>1383</v>
      </c>
      <c r="L151" t="s">
        <v>1384</v>
      </c>
      <c r="M151" t="s">
        <v>1385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1386</v>
      </c>
      <c r="K152" t="s">
        <v>1387</v>
      </c>
      <c r="L152" t="s">
        <v>1388</v>
      </c>
      <c r="M152" t="s">
        <v>1389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1390</v>
      </c>
      <c r="K153" t="s">
        <v>1391</v>
      </c>
      <c r="L153" t="s">
        <v>1392</v>
      </c>
      <c r="M153" t="s">
        <v>1393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1394</v>
      </c>
      <c r="K154" t="s">
        <v>1395</v>
      </c>
      <c r="L154" t="s">
        <v>1396</v>
      </c>
      <c r="M154" t="s">
        <v>1397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1398</v>
      </c>
      <c r="K155" t="s">
        <v>1399</v>
      </c>
      <c r="L155" t="s">
        <v>1400</v>
      </c>
      <c r="M155" t="s">
        <v>1401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1402</v>
      </c>
      <c r="K156" t="s">
        <v>1403</v>
      </c>
      <c r="L156" t="s">
        <v>1404</v>
      </c>
      <c r="M156" t="s">
        <v>1405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1406</v>
      </c>
      <c r="K157" t="s">
        <v>1407</v>
      </c>
      <c r="L157" t="s">
        <v>1408</v>
      </c>
      <c r="M157" t="s">
        <v>1409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1410</v>
      </c>
      <c r="K158" t="s">
        <v>1411</v>
      </c>
      <c r="L158" t="s">
        <v>1412</v>
      </c>
      <c r="M158" t="s">
        <v>1413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1414</v>
      </c>
      <c r="K159" t="s">
        <v>1415</v>
      </c>
      <c r="L159" t="s">
        <v>1416</v>
      </c>
      <c r="M159" t="s">
        <v>1417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1418</v>
      </c>
      <c r="K160" t="s">
        <v>1419</v>
      </c>
      <c r="L160" t="s">
        <v>1420</v>
      </c>
      <c r="M160" t="s">
        <v>1421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1422</v>
      </c>
      <c r="K161" t="s">
        <v>1423</v>
      </c>
      <c r="L161" t="s">
        <v>1424</v>
      </c>
      <c r="M161" t="s">
        <v>1425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1426</v>
      </c>
      <c r="K162" t="s">
        <v>1427</v>
      </c>
      <c r="L162" t="s">
        <v>1428</v>
      </c>
      <c r="M162" t="s">
        <v>1429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1430</v>
      </c>
      <c r="K163" t="s">
        <v>1431</v>
      </c>
      <c r="L163" t="s">
        <v>1432</v>
      </c>
      <c r="M163" t="s">
        <v>1433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1434</v>
      </c>
      <c r="K164" t="s">
        <v>1435</v>
      </c>
      <c r="L164" t="s">
        <v>1436</v>
      </c>
      <c r="M164" t="s">
        <v>1437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1438</v>
      </c>
      <c r="K165" t="s">
        <v>1439</v>
      </c>
      <c r="L165" t="s">
        <v>1440</v>
      </c>
      <c r="M165" t="s">
        <v>1441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1442</v>
      </c>
      <c r="K166" t="s">
        <v>1443</v>
      </c>
      <c r="L166" t="s">
        <v>1444</v>
      </c>
      <c r="M166" t="s">
        <v>1445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1446</v>
      </c>
      <c r="K167" t="s">
        <v>1447</v>
      </c>
      <c r="L167" t="s">
        <v>1448</v>
      </c>
      <c r="M167" t="s">
        <v>1449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1450</v>
      </c>
      <c r="K168" t="s">
        <v>1451</v>
      </c>
      <c r="L168" t="s">
        <v>1452</v>
      </c>
      <c r="M168" t="s">
        <v>1453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1454</v>
      </c>
      <c r="K169" t="s">
        <v>1455</v>
      </c>
      <c r="L169" t="s">
        <v>1456</v>
      </c>
      <c r="M169" t="s">
        <v>1457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1458</v>
      </c>
      <c r="K170" t="s">
        <v>1459</v>
      </c>
      <c r="L170" t="s">
        <v>1460</v>
      </c>
      <c r="M170" t="s">
        <v>1461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1462</v>
      </c>
      <c r="K171" t="s">
        <v>1463</v>
      </c>
      <c r="L171" t="s">
        <v>1464</v>
      </c>
      <c r="M171" t="s">
        <v>1465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1466</v>
      </c>
      <c r="K172" t="s">
        <v>1467</v>
      </c>
      <c r="L172" t="s">
        <v>1468</v>
      </c>
      <c r="M172" t="s">
        <v>1469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1470</v>
      </c>
      <c r="K173" t="s">
        <v>1471</v>
      </c>
      <c r="L173" t="s">
        <v>1472</v>
      </c>
      <c r="M173" t="s">
        <v>1473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1474</v>
      </c>
      <c r="K174" t="s">
        <v>1475</v>
      </c>
      <c r="L174" t="s">
        <v>1476</v>
      </c>
      <c r="M174" t="s">
        <v>1477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1478</v>
      </c>
      <c r="K175" t="s">
        <v>1479</v>
      </c>
      <c r="L175" t="s">
        <v>1480</v>
      </c>
      <c r="M175" t="s">
        <v>1481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1482</v>
      </c>
      <c r="K176" t="s">
        <v>1483</v>
      </c>
      <c r="L176" t="s">
        <v>1484</v>
      </c>
      <c r="M176" t="s">
        <v>1485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1486</v>
      </c>
      <c r="K177" t="s">
        <v>1487</v>
      </c>
      <c r="L177" t="s">
        <v>1488</v>
      </c>
      <c r="M177" t="s">
        <v>1489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1490</v>
      </c>
      <c r="K178" t="s">
        <v>1491</v>
      </c>
      <c r="L178" t="s">
        <v>1492</v>
      </c>
      <c r="M178" t="s">
        <v>1493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1494</v>
      </c>
      <c r="K179" t="s">
        <v>1495</v>
      </c>
      <c r="L179" t="s">
        <v>1496</v>
      </c>
      <c r="M179" t="s">
        <v>1497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1498</v>
      </c>
      <c r="K180" t="s">
        <v>1499</v>
      </c>
      <c r="L180" t="s">
        <v>1500</v>
      </c>
      <c r="M180" t="s">
        <v>1501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1502</v>
      </c>
      <c r="K181" t="s">
        <v>1503</v>
      </c>
      <c r="L181" t="s">
        <v>1504</v>
      </c>
      <c r="M181" t="s">
        <v>1505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1506</v>
      </c>
      <c r="K182" t="s">
        <v>1507</v>
      </c>
      <c r="L182" t="s">
        <v>1508</v>
      </c>
      <c r="M182" t="s">
        <v>1509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1510</v>
      </c>
      <c r="K183" t="s">
        <v>1511</v>
      </c>
      <c r="L183" t="s">
        <v>1512</v>
      </c>
      <c r="M183" t="s">
        <v>1513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1514</v>
      </c>
      <c r="K184" t="s">
        <v>1515</v>
      </c>
      <c r="L184" t="s">
        <v>1516</v>
      </c>
      <c r="M184" t="s">
        <v>1517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1518</v>
      </c>
      <c r="K185" t="s">
        <v>1519</v>
      </c>
      <c r="L185" t="s">
        <v>1520</v>
      </c>
      <c r="M185" t="s">
        <v>1521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1522</v>
      </c>
      <c r="K186" t="s">
        <v>1523</v>
      </c>
      <c r="L186" t="s">
        <v>1524</v>
      </c>
      <c r="M186" t="s">
        <v>1525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1526</v>
      </c>
      <c r="K187" t="s">
        <v>1527</v>
      </c>
      <c r="L187" t="s">
        <v>1528</v>
      </c>
      <c r="M187" t="s">
        <v>1529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1530</v>
      </c>
      <c r="K188" t="s">
        <v>1531</v>
      </c>
      <c r="L188" t="s">
        <v>1532</v>
      </c>
      <c r="M188" t="s">
        <v>1533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1534</v>
      </c>
      <c r="K189" t="s">
        <v>1535</v>
      </c>
      <c r="L189" t="s">
        <v>1536</v>
      </c>
      <c r="M189" t="s">
        <v>1537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1538</v>
      </c>
      <c r="K190" t="s">
        <v>1539</v>
      </c>
      <c r="L190" t="s">
        <v>1540</v>
      </c>
      <c r="M190" t="s">
        <v>1541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1542</v>
      </c>
      <c r="K191" t="s">
        <v>1543</v>
      </c>
      <c r="L191" t="s">
        <v>1544</v>
      </c>
      <c r="M191" t="s">
        <v>1545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1546</v>
      </c>
      <c r="K192" t="s">
        <v>1547</v>
      </c>
      <c r="L192" t="s">
        <v>1548</v>
      </c>
      <c r="M192" t="s">
        <v>1549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1550</v>
      </c>
      <c r="K193" t="s">
        <v>1551</v>
      </c>
      <c r="L193" t="s">
        <v>1552</v>
      </c>
      <c r="M193" t="s">
        <v>1553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1554</v>
      </c>
      <c r="K194" t="s">
        <v>1555</v>
      </c>
      <c r="L194" t="s">
        <v>1556</v>
      </c>
      <c r="M194" t="s">
        <v>1557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1558</v>
      </c>
      <c r="K195" t="s">
        <v>1559</v>
      </c>
      <c r="L195" t="s">
        <v>1560</v>
      </c>
      <c r="M195" t="s">
        <v>1561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1562</v>
      </c>
      <c r="K196" t="s">
        <v>1563</v>
      </c>
      <c r="L196" t="s">
        <v>1564</v>
      </c>
      <c r="M196" t="s">
        <v>1565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1566</v>
      </c>
      <c r="K197" t="s">
        <v>1567</v>
      </c>
      <c r="L197" t="s">
        <v>1568</v>
      </c>
      <c r="M197" t="s">
        <v>1569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1570</v>
      </c>
      <c r="K198" t="s">
        <v>1571</v>
      </c>
      <c r="L198" t="s">
        <v>1572</v>
      </c>
      <c r="M198" t="s">
        <v>1573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1574</v>
      </c>
      <c r="K199" t="s">
        <v>1575</v>
      </c>
      <c r="L199" t="s">
        <v>1576</v>
      </c>
      <c r="M199" t="s">
        <v>1577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1578</v>
      </c>
      <c r="K200" t="s">
        <v>1579</v>
      </c>
      <c r="L200" t="s">
        <v>1580</v>
      </c>
      <c r="M200" t="s">
        <v>1581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1582</v>
      </c>
      <c r="K201" t="s">
        <v>1583</v>
      </c>
      <c r="L201" t="s">
        <v>1584</v>
      </c>
      <c r="M201" t="s">
        <v>1585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1586</v>
      </c>
      <c r="K202" t="s">
        <v>1587</v>
      </c>
      <c r="L202" t="s">
        <v>1588</v>
      </c>
      <c r="M202" t="s">
        <v>1589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1590</v>
      </c>
      <c r="K203" t="s">
        <v>1591</v>
      </c>
      <c r="L203" t="s">
        <v>1592</v>
      </c>
      <c r="M203" t="s">
        <v>1593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1594</v>
      </c>
      <c r="K204" t="s">
        <v>1595</v>
      </c>
      <c r="L204" t="s">
        <v>1596</v>
      </c>
      <c r="M204" t="s">
        <v>1597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1598</v>
      </c>
      <c r="K205" t="s">
        <v>1599</v>
      </c>
      <c r="L205" t="s">
        <v>1600</v>
      </c>
      <c r="M205" t="s">
        <v>1601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1602</v>
      </c>
      <c r="K206" t="s">
        <v>1603</v>
      </c>
      <c r="L206" t="s">
        <v>1604</v>
      </c>
      <c r="M206" t="s">
        <v>1605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1606</v>
      </c>
      <c r="K207" t="s">
        <v>1607</v>
      </c>
      <c r="L207" t="s">
        <v>1608</v>
      </c>
      <c r="M207" t="s">
        <v>1609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1610</v>
      </c>
      <c r="K208" t="s">
        <v>1611</v>
      </c>
      <c r="L208" t="s">
        <v>1612</v>
      </c>
      <c r="M208" t="s">
        <v>1613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1614</v>
      </c>
      <c r="K209" t="s">
        <v>1615</v>
      </c>
      <c r="L209" t="s">
        <v>1616</v>
      </c>
      <c r="M209" t="s">
        <v>1617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1618</v>
      </c>
      <c r="K210" t="s">
        <v>1619</v>
      </c>
      <c r="L210" t="s">
        <v>1620</v>
      </c>
      <c r="M210" t="s">
        <v>1621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1622</v>
      </c>
      <c r="K211" t="s">
        <v>1623</v>
      </c>
      <c r="L211" t="s">
        <v>1624</v>
      </c>
      <c r="M211" t="s">
        <v>1625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1626</v>
      </c>
      <c r="K212" t="s">
        <v>1627</v>
      </c>
      <c r="L212" t="s">
        <v>1628</v>
      </c>
      <c r="M212" t="s">
        <v>1629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1630</v>
      </c>
      <c r="K213" t="s">
        <v>1631</v>
      </c>
      <c r="L213" t="s">
        <v>1632</v>
      </c>
      <c r="M213" t="s">
        <v>1633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1634</v>
      </c>
      <c r="K214" t="s">
        <v>1635</v>
      </c>
      <c r="L214" t="s">
        <v>1636</v>
      </c>
      <c r="M214" t="s">
        <v>1637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1638</v>
      </c>
      <c r="K215" t="s">
        <v>1639</v>
      </c>
      <c r="L215" t="s">
        <v>1640</v>
      </c>
      <c r="M215" t="s">
        <v>1641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1642</v>
      </c>
      <c r="K216" t="s">
        <v>1643</v>
      </c>
      <c r="L216" t="s">
        <v>1644</v>
      </c>
      <c r="M216" t="s">
        <v>1645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1646</v>
      </c>
      <c r="K217" t="s">
        <v>1647</v>
      </c>
      <c r="L217" t="s">
        <v>1648</v>
      </c>
      <c r="M217" t="s">
        <v>1649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1650</v>
      </c>
      <c r="K218" t="s">
        <v>1651</v>
      </c>
      <c r="L218" t="s">
        <v>1652</v>
      </c>
      <c r="M218" t="s">
        <v>1653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1654</v>
      </c>
      <c r="K219" t="s">
        <v>1655</v>
      </c>
      <c r="L219" t="s">
        <v>1656</v>
      </c>
      <c r="M219" t="s">
        <v>1657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1658</v>
      </c>
      <c r="K220" t="s">
        <v>1659</v>
      </c>
      <c r="L220" t="s">
        <v>1660</v>
      </c>
      <c r="M220" t="s">
        <v>1661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1662</v>
      </c>
      <c r="K221" t="s">
        <v>1663</v>
      </c>
      <c r="L221" t="s">
        <v>1664</v>
      </c>
      <c r="M221" t="s">
        <v>1665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1666</v>
      </c>
      <c r="K222" t="s">
        <v>1667</v>
      </c>
      <c r="L222" t="s">
        <v>1668</v>
      </c>
      <c r="M222" t="s">
        <v>1669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1670</v>
      </c>
      <c r="K223" t="s">
        <v>1671</v>
      </c>
      <c r="L223" t="s">
        <v>1672</v>
      </c>
      <c r="M223" t="s">
        <v>1673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1674</v>
      </c>
      <c r="K224" t="s">
        <v>1675</v>
      </c>
      <c r="L224" t="s">
        <v>1676</v>
      </c>
      <c r="M224" t="s">
        <v>1677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1678</v>
      </c>
      <c r="K225" t="s">
        <v>1679</v>
      </c>
      <c r="L225" t="s">
        <v>1680</v>
      </c>
      <c r="M225" t="s">
        <v>1681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1682</v>
      </c>
      <c r="K226" t="s">
        <v>1683</v>
      </c>
      <c r="L226" t="s">
        <v>1684</v>
      </c>
      <c r="M226" t="s">
        <v>1685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1686</v>
      </c>
      <c r="K227" t="s">
        <v>1687</v>
      </c>
      <c r="L227" t="s">
        <v>1688</v>
      </c>
      <c r="M227" t="s">
        <v>1689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1690</v>
      </c>
      <c r="K228" t="s">
        <v>1691</v>
      </c>
      <c r="L228" t="s">
        <v>1692</v>
      </c>
      <c r="M228" t="s">
        <v>1693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1694</v>
      </c>
      <c r="K229" t="s">
        <v>1695</v>
      </c>
      <c r="L229" t="s">
        <v>1696</v>
      </c>
      <c r="M229" t="s">
        <v>1697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1698</v>
      </c>
      <c r="K230" t="s">
        <v>1699</v>
      </c>
      <c r="L230" t="s">
        <v>1700</v>
      </c>
      <c r="M230" t="s">
        <v>1701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1702</v>
      </c>
      <c r="K231" t="s">
        <v>1703</v>
      </c>
      <c r="L231" t="s">
        <v>1704</v>
      </c>
      <c r="M231" t="s">
        <v>1705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1706</v>
      </c>
      <c r="K232" t="s">
        <v>1707</v>
      </c>
      <c r="L232" t="s">
        <v>1708</v>
      </c>
      <c r="M232" t="s">
        <v>1709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1710</v>
      </c>
      <c r="K233" t="s">
        <v>1711</v>
      </c>
      <c r="L233" t="s">
        <v>1712</v>
      </c>
      <c r="M233" t="s">
        <v>1713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1714</v>
      </c>
      <c r="K234" t="s">
        <v>1715</v>
      </c>
      <c r="L234" t="s">
        <v>1716</v>
      </c>
      <c r="M234" t="s">
        <v>1717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1718</v>
      </c>
      <c r="K235" t="s">
        <v>1719</v>
      </c>
      <c r="L235" t="s">
        <v>1720</v>
      </c>
      <c r="M235" t="s">
        <v>1721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1722</v>
      </c>
      <c r="K236" t="s">
        <v>1723</v>
      </c>
      <c r="L236" t="s">
        <v>1724</v>
      </c>
      <c r="M236" t="s">
        <v>1725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1726</v>
      </c>
      <c r="K237" t="s">
        <v>1727</v>
      </c>
      <c r="L237" t="s">
        <v>1728</v>
      </c>
      <c r="M237" t="s">
        <v>1729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1730</v>
      </c>
      <c r="K238" t="s">
        <v>1731</v>
      </c>
      <c r="L238" t="s">
        <v>1732</v>
      </c>
      <c r="M238" t="s">
        <v>1733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1734</v>
      </c>
      <c r="K239" t="s">
        <v>1735</v>
      </c>
      <c r="L239" t="s">
        <v>1736</v>
      </c>
      <c r="M239" t="s">
        <v>1737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1738</v>
      </c>
      <c r="K240" t="s">
        <v>1739</v>
      </c>
      <c r="L240" t="s">
        <v>1740</v>
      </c>
      <c r="M240" t="s">
        <v>1741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1742</v>
      </c>
      <c r="K241" t="s">
        <v>1743</v>
      </c>
      <c r="L241" t="s">
        <v>1744</v>
      </c>
      <c r="M241" t="s">
        <v>1745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1746</v>
      </c>
      <c r="K242" t="s">
        <v>1747</v>
      </c>
      <c r="L242" t="s">
        <v>1748</v>
      </c>
      <c r="M242" t="s">
        <v>1749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1750</v>
      </c>
      <c r="K243" t="s">
        <v>1751</v>
      </c>
      <c r="L243" t="s">
        <v>1752</v>
      </c>
      <c r="M243" t="s">
        <v>1753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1754</v>
      </c>
      <c r="K244" t="s">
        <v>1755</v>
      </c>
      <c r="L244" t="s">
        <v>1756</v>
      </c>
      <c r="M244" t="s">
        <v>1757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1758</v>
      </c>
      <c r="K245" t="s">
        <v>1759</v>
      </c>
      <c r="L245" t="s">
        <v>1760</v>
      </c>
      <c r="M245" t="s">
        <v>1761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1762</v>
      </c>
      <c r="K246" t="s">
        <v>1763</v>
      </c>
      <c r="L246" t="s">
        <v>1764</v>
      </c>
      <c r="M246" t="s">
        <v>1765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1766</v>
      </c>
      <c r="K247" t="s">
        <v>1767</v>
      </c>
      <c r="L247" t="s">
        <v>1768</v>
      </c>
      <c r="M247" t="s">
        <v>1769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1770</v>
      </c>
      <c r="K248" t="s">
        <v>1771</v>
      </c>
      <c r="L248" t="s">
        <v>1772</v>
      </c>
      <c r="M248" t="s">
        <v>1773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1774</v>
      </c>
      <c r="K249" t="s">
        <v>1775</v>
      </c>
      <c r="L249" t="s">
        <v>1776</v>
      </c>
      <c r="M249" t="s">
        <v>1777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1778</v>
      </c>
      <c r="K250" t="s">
        <v>1779</v>
      </c>
      <c r="L250" t="s">
        <v>1780</v>
      </c>
      <c r="M250" t="s">
        <v>1781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1782</v>
      </c>
      <c r="K251" t="s">
        <v>1783</v>
      </c>
      <c r="L251" t="s">
        <v>1784</v>
      </c>
      <c r="M251" t="s">
        <v>1785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1786</v>
      </c>
      <c r="K252" t="s">
        <v>1787</v>
      </c>
      <c r="L252" t="s">
        <v>1788</v>
      </c>
      <c r="M252" t="s">
        <v>1789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1790</v>
      </c>
      <c r="K253" t="s">
        <v>1791</v>
      </c>
      <c r="L253" t="s">
        <v>1792</v>
      </c>
      <c r="M253" t="s">
        <v>1793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1794</v>
      </c>
      <c r="K254" t="s">
        <v>1795</v>
      </c>
      <c r="L254" t="s">
        <v>1796</v>
      </c>
      <c r="M254" t="s">
        <v>1797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1798</v>
      </c>
      <c r="K255" t="s">
        <v>1799</v>
      </c>
      <c r="L255" t="s">
        <v>1800</v>
      </c>
      <c r="M255" t="s">
        <v>1801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1802</v>
      </c>
      <c r="K256" t="s">
        <v>1803</v>
      </c>
      <c r="L256" t="s">
        <v>1804</v>
      </c>
      <c r="M256" t="s">
        <v>1805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1806</v>
      </c>
      <c r="K257" t="s">
        <v>1807</v>
      </c>
      <c r="L257" t="s">
        <v>1808</v>
      </c>
      <c r="M257" t="s">
        <v>1809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1810</v>
      </c>
      <c r="K258" t="s">
        <v>1811</v>
      </c>
      <c r="L258" t="s">
        <v>1812</v>
      </c>
      <c r="M258" t="s">
        <v>1813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1814</v>
      </c>
      <c r="K259" t="s">
        <v>1815</v>
      </c>
      <c r="L259" t="s">
        <v>1816</v>
      </c>
      <c r="M259" t="s">
        <v>1817</v>
      </c>
      <c r="N259" t="s">
        <v>971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879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865</v>
      </c>
      <c r="B3">
        <v>570</v>
      </c>
      <c r="C3">
        <v>426.95</v>
      </c>
      <c r="D3">
        <v>33.194000000000003</v>
      </c>
    </row>
    <row r="4" spans="1:4" x14ac:dyDescent="0.3">
      <c r="A4" t="s">
        <v>865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L15"/>
  <sheetViews>
    <sheetView workbookViewId="0"/>
  </sheetViews>
  <sheetFormatPr defaultRowHeight="14.4" x14ac:dyDescent="0.3"/>
  <sheetData>
    <row r="1" spans="1:12" x14ac:dyDescent="0.3">
      <c r="A1" t="s">
        <v>953</v>
      </c>
    </row>
    <row r="2" spans="1:12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954</v>
      </c>
      <c r="I2" t="s">
        <v>955</v>
      </c>
      <c r="J2" t="s">
        <v>956</v>
      </c>
      <c r="K2" t="s">
        <v>957</v>
      </c>
      <c r="L2" t="s">
        <v>958</v>
      </c>
    </row>
    <row r="3" spans="1:12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12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959</v>
      </c>
    </row>
    <row r="5" spans="1:12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960</v>
      </c>
    </row>
    <row r="6" spans="1:12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</row>
    <row r="7" spans="1:12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961</v>
      </c>
    </row>
    <row r="8" spans="1:12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962</v>
      </c>
      <c r="K8" t="s">
        <v>732</v>
      </c>
    </row>
    <row r="9" spans="1:12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963</v>
      </c>
      <c r="K9" t="s">
        <v>739</v>
      </c>
    </row>
    <row r="10" spans="1:12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964</v>
      </c>
      <c r="K10" t="s">
        <v>965</v>
      </c>
    </row>
    <row r="11" spans="1:12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966</v>
      </c>
      <c r="K11" t="s">
        <v>967</v>
      </c>
    </row>
    <row r="12" spans="1:12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968</v>
      </c>
    </row>
    <row r="13" spans="1:12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969</v>
      </c>
    </row>
    <row r="14" spans="1:12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970</v>
      </c>
      <c r="K14" t="s">
        <v>740</v>
      </c>
    </row>
    <row r="15" spans="1:12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971</v>
      </c>
      <c r="K15" t="s">
        <v>972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2026-08-29T06:33:31Z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