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queryTables/queryTable3.xml" ContentType="application/vnd.openxmlformats-officedocument.spreadsheetml.queryTable+xml"/>
  <Override PartName="/xl/comments3.xml" ContentType="application/vnd.openxmlformats-officedocument.spreadsheetml.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jamel-Eddine\Desktop\Direction des Méthodes\SIB\"/>
    </mc:Choice>
  </mc:AlternateContent>
  <xr:revisionPtr revIDLastSave="0" documentId="13_ncr:1_{BA5B49F5-670B-403D-BF3F-992FE08B0FE5}" xr6:coauthVersionLast="47" xr6:coauthVersionMax="47" xr10:uidLastSave="{00000000-0000-0000-0000-000000000000}"/>
  <bookViews>
    <workbookView xWindow="-120" yWindow="-120" windowWidth="29040" windowHeight="15720" firstSheet="8" activeTab="8" xr2:uid="{00000000-000D-0000-FFFF-FFFF00000000}"/>
  </bookViews>
  <sheets>
    <sheet name="liste" sheetId="5" state="hidden" r:id="rId1"/>
    <sheet name="Alger" sheetId="1" state="hidden" r:id="rId2"/>
    <sheet name="Feuil2" sheetId="2" state="hidden" r:id="rId3"/>
    <sheet name="béchar" sheetId="6" state="hidden" r:id="rId4"/>
    <sheet name="CHELEF" sheetId="15" state="hidden" r:id="rId5"/>
    <sheet name="ouargla" sheetId="9" state="hidden" r:id="rId6"/>
    <sheet name="Annaba" sheetId="11" state="hidden" r:id="rId7"/>
    <sheet name="Oran" sheetId="13" state="hidden" r:id="rId8"/>
    <sheet name="détail des opérations" sheetId="21" r:id="rId9"/>
    <sheet name="récap-wila " sheetId="22" r:id="rId10"/>
    <sheet name="ministère  " sheetId="23" r:id="rId11"/>
    <sheet name="BD-GP" sheetId="4" state="hidden" r:id="rId12"/>
    <sheet name="récap-wila" sheetId="14" state="hidden" r:id="rId13"/>
    <sheet name="ministère" sheetId="20" state="hidden" r:id="rId14"/>
  </sheets>
  <externalReferences>
    <externalReference r:id="rId15"/>
    <externalReference r:id="rId16"/>
    <externalReference r:id="rId17"/>
    <externalReference r:id="rId18"/>
    <externalReference r:id="rId19"/>
    <externalReference r:id="rId20"/>
    <externalReference r:id="rId21"/>
    <externalReference r:id="rId22"/>
  </externalReferences>
  <definedNames>
    <definedName name="_xlnm._FilterDatabase" localSheetId="1" hidden="1">Alger!$A$3:$P$79</definedName>
    <definedName name="_xlnm._FilterDatabase" localSheetId="11" hidden="1">'BD-GP'!$A$3:$Q$842</definedName>
    <definedName name="_xlnm._FilterDatabase" localSheetId="3" hidden="1">béchar!$A$1:$S$93</definedName>
    <definedName name="_xlnm._FilterDatabase" localSheetId="4" hidden="1">CHELEF!$A$2:$T$56</definedName>
    <definedName name="_xlnm._FilterDatabase" localSheetId="8" hidden="1">'détail des opérations'!$A$3:$Q$765</definedName>
    <definedName name="_xlnm._FilterDatabase" localSheetId="2" hidden="1">Feuil2!$A$3:$J$77</definedName>
    <definedName name="_xlnm._FilterDatabase" localSheetId="10" hidden="1">'ministère  '!$F$3:$I$3</definedName>
    <definedName name="_xlnm._FilterDatabase" localSheetId="7" hidden="1">Oran!$A$2:$R$42</definedName>
    <definedName name="_xlnm._FilterDatabase" localSheetId="5" hidden="1">ouargla!$A$1:$U$263</definedName>
    <definedName name="Action" localSheetId="13">[1]liste!#REF!</definedName>
    <definedName name="Action" localSheetId="10">[1]liste!#REF!</definedName>
    <definedName name="Action">[1]liste!#REF!</definedName>
    <definedName name="_xlnm.Database" localSheetId="13">#REF!</definedName>
    <definedName name="_xlnm.Database" localSheetId="10">#REF!</definedName>
    <definedName name="_xlnm.Database">#REF!</definedName>
    <definedName name="_xlnm.Print_Titles" localSheetId="11">'BD-GP'!$1:$3</definedName>
    <definedName name="_xlnm.Print_Titles" localSheetId="4">CHELEF!$2:$2</definedName>
    <definedName name="_xlnm.Print_Titles" localSheetId="8">'détail des opérations'!$1:$3</definedName>
    <definedName name="_xlnm.Print_Titles" localSheetId="2">Feuil2!$3:$3</definedName>
    <definedName name="_xlnm.Print_Titles" localSheetId="13">ministère!$1:$3</definedName>
    <definedName name="_xlnm.Print_Titles" localSheetId="10">'ministère  '!$1:$3</definedName>
    <definedName name="_xlnm.Print_Titles" localSheetId="7">Oran!$2:$2</definedName>
    <definedName name="_xlnm.Print_Titles" localSheetId="5">ouargla!$1:$1</definedName>
    <definedName name="JR_PAGE_ANCHOR_0_1" localSheetId="13">#REF!</definedName>
    <definedName name="JR_PAGE_ANCHOR_0_1" localSheetId="10">#REF!</definedName>
    <definedName name="JR_PAGE_ANCHOR_0_1" localSheetId="7">'[2]strc pog'!#REF!</definedName>
    <definedName name="JR_PAGE_ANCHOR_0_1">#REF!</definedName>
    <definedName name="listee" localSheetId="13">[1]liste!#REF!</definedName>
    <definedName name="listee" localSheetId="10">[1]liste!#REF!</definedName>
    <definedName name="listee">[1]liste!#REF!</definedName>
    <definedName name="Pop_Dispersion">[3]POP!$A$378</definedName>
    <definedName name="Pop_Structure_commune">[3]POP!$A$182</definedName>
    <definedName name="résultat.DB_262" localSheetId="11">'BD-GP'!$H$256:$J$257</definedName>
    <definedName name="résultat.DB_262" localSheetId="8">'détail des opérations'!$H$250:$J$251</definedName>
    <definedName name="résultat.DB_262" localSheetId="7">Oran!#REF!</definedName>
    <definedName name="résultat.DB_262" localSheetId="5">ouargla!$H$34:$S$35</definedName>
    <definedName name="résultat_231" localSheetId="7">Oran!#REF!</definedName>
    <definedName name="résultat_231" localSheetId="5">ouargla!#REF!</definedName>
    <definedName name="Segment_Programmes">#N/A</definedName>
    <definedName name="Z_03A36084_54D6_405C_AACF_EB1EA66AFBE6_.wvu.FilterData" localSheetId="4" hidden="1">CHELEF!$D$2:$O$24</definedName>
    <definedName name="Z_03A36084_54D6_405C_AACF_EB1EA66AFBE6_.wvu.PrintArea" localSheetId="4" hidden="1">CHELEF!$D$2:$K$24</definedName>
    <definedName name="Z_3F5D7316_7B17_4334_AA53_C839AD92C256_.wvu.FilterData" localSheetId="4" hidden="1">CHELEF!$D$2:$O$24</definedName>
    <definedName name="Z_3F5D7316_7B17_4334_AA53_C839AD92C256_.wvu.PrintArea" localSheetId="4" hidden="1">CHELEF!$D$2:$K$24</definedName>
    <definedName name="Z_72E6B56C_A51D_4F40_84A5_F3A0FCD393EF_.wvu.FilterData" localSheetId="4" hidden="1">CHELEF!#REF!</definedName>
    <definedName name="Z_E86727D5_BE03_44E6_BD1E_DA6CF499F460_.wvu.Cols" localSheetId="4" hidden="1">CHELEF!$F:$F,CHELEF!$K:$K,CHELEF!#REF!,CHELEF!#REF!</definedName>
    <definedName name="Z_E86727D5_BE03_44E6_BD1E_DA6CF499F460_.wvu.FilterData" localSheetId="4" hidden="1">CHELEF!#REF!</definedName>
    <definedName name="Z_E86727D5_BE03_44E6_BD1E_DA6CF499F460_.wvu.PrintArea" localSheetId="4" hidden="1">CHELEF!$D$2:$O$13</definedName>
    <definedName name="_xlnm.Print_Area" localSheetId="1">Alger!$A$3:$P$79</definedName>
    <definedName name="_xlnm.Print_Area" localSheetId="11">'BD-GP'!$A$1:$Q$842</definedName>
    <definedName name="_xlnm.Print_Area" localSheetId="4">CHELEF!$A$2:$Q$44</definedName>
    <definedName name="_xlnm.Print_Area" localSheetId="8">'détail des opérations'!$A$1:$Q$765</definedName>
    <definedName name="_xlnm.Print_Area" localSheetId="2">Feuil2!$A$1:$J$77</definedName>
    <definedName name="_xlnm.Print_Area" localSheetId="10">'ministère  '!$A$1:$I$321</definedName>
    <definedName name="_xlnm.Print_Area" localSheetId="7">Oran!$A$2:$Q$4</definedName>
    <definedName name="_xlnm.Print_Area" localSheetId="5">ouargla!$A$1:$T$163</definedName>
  </definedNames>
  <calcPr calcId="181029"/>
  <pivotCaches>
    <pivotCache cacheId="0" r:id="rId23"/>
    <pivotCache cacheId="1" r:id="rId24"/>
    <pivotCache cacheId="2" r:id="rId2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5" i="23" l="1"/>
  <c r="K765" i="21" l="1"/>
  <c r="L765" i="21"/>
  <c r="M765" i="21"/>
  <c r="D71" i="22"/>
  <c r="D70" i="22"/>
  <c r="D69" i="22"/>
  <c r="D68" i="22"/>
  <c r="N765" i="21" l="1"/>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 i="5"/>
  <c r="K40" i="15" l="1"/>
  <c r="U39" i="15"/>
  <c r="U38" i="15"/>
  <c r="N38" i="15"/>
  <c r="U37" i="15"/>
  <c r="N37" i="15"/>
  <c r="U36" i="15"/>
  <c r="N36" i="15"/>
  <c r="U35" i="15"/>
  <c r="N35" i="15"/>
  <c r="U34" i="15"/>
  <c r="N34" i="15"/>
  <c r="U33" i="15"/>
  <c r="N33" i="15"/>
  <c r="U32" i="15"/>
  <c r="N32" i="15"/>
  <c r="U31" i="15"/>
  <c r="N31" i="15"/>
  <c r="U30" i="15"/>
  <c r="N30" i="15"/>
  <c r="U29" i="15"/>
  <c r="N29" i="15"/>
  <c r="J94" i="11" l="1"/>
  <c r="J93" i="11"/>
  <c r="U234" i="9" l="1"/>
  <c r="U233" i="9"/>
  <c r="U232" i="9"/>
  <c r="U231" i="9"/>
  <c r="U230" i="9"/>
  <c r="R230" i="9"/>
  <c r="O230" i="9"/>
  <c r="U229" i="9"/>
  <c r="U228" i="9"/>
  <c r="L228" i="9"/>
  <c r="U227" i="9"/>
  <c r="L227" i="9"/>
  <c r="U226" i="9"/>
  <c r="U225" i="9"/>
  <c r="U224" i="9"/>
  <c r="L224" i="9"/>
  <c r="U223" i="9"/>
  <c r="U222" i="9"/>
  <c r="U221" i="9"/>
  <c r="U220" i="9"/>
  <c r="U219" i="9"/>
  <c r="U218" i="9"/>
  <c r="U217" i="9"/>
  <c r="U216" i="9"/>
  <c r="U215" i="9"/>
  <c r="U214" i="9"/>
  <c r="U213" i="9"/>
  <c r="U212" i="9"/>
  <c r="U211" i="9"/>
  <c r="U210" i="9"/>
  <c r="U209" i="9" s="1"/>
  <c r="U208" i="9" s="1"/>
  <c r="U207" i="9" s="1"/>
  <c r="R209" i="9"/>
  <c r="O209" i="9"/>
  <c r="L209" i="9"/>
  <c r="K209" i="9"/>
  <c r="K208" i="9" s="1"/>
  <c r="K207" i="9" s="1"/>
  <c r="J209" i="9"/>
  <c r="J208" i="9" s="1"/>
  <c r="J207" i="9" s="1"/>
  <c r="R208" i="9"/>
  <c r="R207" i="9" s="1"/>
  <c r="O208" i="9"/>
  <c r="O207" i="9" s="1"/>
  <c r="L208" i="9"/>
  <c r="L207" i="9" s="1"/>
  <c r="U206" i="9"/>
  <c r="U205" i="9"/>
  <c r="U204" i="9"/>
  <c r="U203" i="9" s="1"/>
  <c r="U202" i="9" s="1"/>
  <c r="R204" i="9"/>
  <c r="R203" i="9" s="1"/>
  <c r="R202" i="9" s="1"/>
  <c r="O204" i="9"/>
  <c r="O203" i="9" s="1"/>
  <c r="O202" i="9" s="1"/>
  <c r="L204" i="9"/>
  <c r="L203" i="9" s="1"/>
  <c r="L202" i="9" s="1"/>
  <c r="K204" i="9"/>
  <c r="K203" i="9" s="1"/>
  <c r="K202" i="9" s="1"/>
  <c r="J204" i="9"/>
  <c r="J203" i="9" s="1"/>
  <c r="J202" i="9" s="1"/>
  <c r="U201" i="9"/>
  <c r="U200" i="9"/>
  <c r="U199" i="9"/>
  <c r="K198" i="9"/>
  <c r="U198" i="9" s="1"/>
  <c r="K197" i="9"/>
  <c r="U197" i="9" s="1"/>
  <c r="U196" i="9"/>
  <c r="U195" i="9"/>
  <c r="U194" i="9"/>
  <c r="U193" i="9"/>
  <c r="U192" i="9"/>
  <c r="U191" i="9"/>
  <c r="U190" i="9"/>
  <c r="U189" i="9"/>
  <c r="U188" i="9"/>
  <c r="U187" i="9"/>
  <c r="U186" i="9"/>
  <c r="U185" i="9"/>
  <c r="U184" i="9"/>
  <c r="U183" i="9"/>
  <c r="U182" i="9"/>
  <c r="U181" i="9"/>
  <c r="U180" i="9"/>
  <c r="U179" i="9"/>
  <c r="U178" i="9"/>
  <c r="U177" i="9"/>
  <c r="U176" i="9"/>
  <c r="U175" i="9"/>
  <c r="U174" i="9"/>
  <c r="U173" i="9"/>
  <c r="U172" i="9"/>
  <c r="U171" i="9"/>
  <c r="U170" i="9"/>
  <c r="U169" i="9"/>
  <c r="U168" i="9"/>
  <c r="U167" i="9"/>
  <c r="U166" i="9"/>
  <c r="U165" i="9"/>
  <c r="U164" i="9"/>
  <c r="U163" i="9"/>
  <c r="U162" i="9"/>
  <c r="U161" i="9"/>
  <c r="U160" i="9"/>
  <c r="U159" i="9"/>
  <c r="U158" i="9"/>
  <c r="U157" i="9"/>
  <c r="U155" i="9"/>
  <c r="U154" i="9"/>
  <c r="R154" i="9"/>
  <c r="L154" i="9"/>
  <c r="U153" i="9"/>
  <c r="L153" i="9"/>
  <c r="U152" i="9"/>
  <c r="U151" i="9"/>
  <c r="K150" i="9"/>
  <c r="U150" i="9" s="1"/>
  <c r="K149" i="9"/>
  <c r="U149" i="9" s="1"/>
  <c r="U148" i="9"/>
  <c r="K147" i="9"/>
  <c r="U147" i="9" s="1"/>
  <c r="K146" i="9"/>
  <c r="U146" i="9" s="1"/>
  <c r="U145" i="9"/>
  <c r="O144" i="9"/>
  <c r="K144" i="9"/>
  <c r="U144" i="9" s="1"/>
  <c r="U143" i="9"/>
  <c r="K142" i="9"/>
  <c r="U142" i="9" s="1"/>
  <c r="K141" i="9"/>
  <c r="U141" i="9" s="1"/>
  <c r="K140" i="9"/>
  <c r="U140" i="9" s="1"/>
  <c r="K139" i="9"/>
  <c r="U139" i="9" s="1"/>
  <c r="K138" i="9"/>
  <c r="U138" i="9" s="1"/>
  <c r="K137" i="9"/>
  <c r="U137" i="9" s="1"/>
  <c r="U136" i="9"/>
  <c r="U135" i="9"/>
  <c r="K134" i="9"/>
  <c r="U134" i="9" s="1"/>
  <c r="K133" i="9"/>
  <c r="U133" i="9" s="1"/>
  <c r="K132" i="9"/>
  <c r="U132" i="9" s="1"/>
  <c r="K131" i="9"/>
  <c r="U131" i="9" s="1"/>
  <c r="K130" i="9"/>
  <c r="U130" i="9" s="1"/>
  <c r="K129" i="9"/>
  <c r="U129" i="9" s="1"/>
  <c r="U128" i="9"/>
  <c r="U127" i="9"/>
  <c r="U126" i="9"/>
  <c r="U125" i="9"/>
  <c r="U124" i="9"/>
  <c r="U123" i="9"/>
  <c r="U122" i="9"/>
  <c r="U121" i="9"/>
  <c r="U120" i="9"/>
  <c r="U119" i="9"/>
  <c r="U118" i="9"/>
  <c r="U117" i="9"/>
  <c r="U116" i="9"/>
  <c r="U115" i="9"/>
  <c r="U114" i="9"/>
  <c r="U113" i="9"/>
  <c r="U112" i="9"/>
  <c r="U111" i="9"/>
  <c r="U110" i="9"/>
  <c r="U109" i="9"/>
  <c r="U108" i="9"/>
  <c r="U107" i="9"/>
  <c r="O107" i="9"/>
  <c r="U106" i="9"/>
  <c r="U105" i="9"/>
  <c r="U104" i="9"/>
  <c r="U103" i="9"/>
  <c r="U102" i="9"/>
  <c r="U101" i="9"/>
  <c r="O101" i="9"/>
  <c r="U100" i="9"/>
  <c r="O100" i="9"/>
  <c r="U99" i="9"/>
  <c r="O99" i="9"/>
  <c r="U98" i="9"/>
  <c r="O98" i="9"/>
  <c r="U97" i="9"/>
  <c r="O97" i="9"/>
  <c r="U96" i="9"/>
  <c r="O96" i="9"/>
  <c r="U95" i="9"/>
  <c r="O95" i="9"/>
  <c r="U94" i="9"/>
  <c r="U93" i="9"/>
  <c r="U92" i="9"/>
  <c r="U91" i="9"/>
  <c r="U90" i="9"/>
  <c r="U89" i="9"/>
  <c r="O89" i="9"/>
  <c r="U88" i="9"/>
  <c r="U87" i="9"/>
  <c r="U86" i="9"/>
  <c r="U85" i="9"/>
  <c r="U82" i="9"/>
  <c r="U81" i="9"/>
  <c r="U80" i="9"/>
  <c r="U79" i="9"/>
  <c r="U78" i="9"/>
  <c r="U77" i="9"/>
  <c r="U76" i="9"/>
  <c r="U75" i="9"/>
  <c r="U74" i="9"/>
  <c r="U73" i="9"/>
  <c r="U72" i="9"/>
  <c r="U71" i="9"/>
  <c r="U70" i="9"/>
  <c r="U69" i="9"/>
  <c r="U68" i="9"/>
  <c r="U67" i="9"/>
  <c r="U66" i="9"/>
  <c r="U65" i="9"/>
  <c r="U64" i="9"/>
  <c r="U63" i="9"/>
  <c r="U62" i="9"/>
  <c r="U61" i="9"/>
  <c r="U60" i="9"/>
  <c r="U59" i="9"/>
  <c r="U58" i="9"/>
  <c r="U57" i="9"/>
  <c r="U56" i="9"/>
  <c r="U55" i="9"/>
  <c r="U54" i="9"/>
  <c r="U35" i="9"/>
  <c r="U34" i="9"/>
  <c r="U33" i="9"/>
  <c r="U32" i="9"/>
  <c r="U31" i="9"/>
  <c r="U30" i="9"/>
  <c r="U29" i="9"/>
  <c r="U28" i="9"/>
  <c r="U27" i="9"/>
  <c r="U26" i="9"/>
  <c r="U25" i="9"/>
  <c r="U24" i="9"/>
  <c r="U23" i="9"/>
  <c r="U22" i="9"/>
  <c r="U21" i="9"/>
  <c r="U20" i="9"/>
  <c r="U19" i="9"/>
  <c r="U18" i="9"/>
  <c r="U17" i="9"/>
  <c r="U16" i="9"/>
  <c r="U15" i="9"/>
  <c r="T14" i="9"/>
  <c r="R14" i="9"/>
  <c r="O14" i="9"/>
  <c r="L14" i="9"/>
  <c r="K14" i="9"/>
  <c r="J14" i="9"/>
  <c r="I14" i="9"/>
  <c r="U13" i="9"/>
  <c r="U14" i="9" s="1"/>
  <c r="U12" i="9"/>
  <c r="U11" i="9"/>
  <c r="U10" i="9"/>
  <c r="U8" i="9"/>
  <c r="U7" i="9"/>
  <c r="U6" i="9"/>
  <c r="T5" i="9"/>
  <c r="R5" i="9"/>
  <c r="O5" i="9"/>
  <c r="L5" i="9"/>
  <c r="K5" i="9"/>
  <c r="J5" i="9"/>
  <c r="I5" i="9"/>
  <c r="U4" i="9"/>
  <c r="U3" i="9"/>
  <c r="U2" i="9"/>
  <c r="U5" i="9" s="1"/>
  <c r="O2" i="6" l="1"/>
  <c r="O3" i="6"/>
  <c r="O4" i="6"/>
  <c r="O5" i="6"/>
  <c r="O6" i="6"/>
  <c r="O7" i="6"/>
  <c r="I8" i="6"/>
  <c r="J8" i="6"/>
  <c r="K8" i="6"/>
  <c r="L8" i="6"/>
  <c r="M8" i="6"/>
  <c r="N8" i="6"/>
  <c r="P8" i="6"/>
  <c r="Q8" i="6"/>
  <c r="O9" i="6"/>
  <c r="O10" i="6"/>
  <c r="O11" i="6"/>
  <c r="O12" i="6"/>
  <c r="O13" i="6"/>
  <c r="O14" i="6" s="1"/>
  <c r="I14" i="6"/>
  <c r="J14" i="6"/>
  <c r="K14" i="6"/>
  <c r="L14" i="6"/>
  <c r="M14" i="6"/>
  <c r="N14" i="6"/>
  <c r="P14" i="6"/>
  <c r="Q14" i="6"/>
  <c r="O15" i="6"/>
  <c r="O16" i="6"/>
  <c r="L17" i="6"/>
  <c r="J18" i="6"/>
  <c r="J26" i="6" s="1"/>
  <c r="L18" i="6"/>
  <c r="L19" i="6"/>
  <c r="L20" i="6"/>
  <c r="L21" i="6"/>
  <c r="L22" i="6"/>
  <c r="L23" i="6"/>
  <c r="L24" i="6"/>
  <c r="L25" i="6"/>
  <c r="I26" i="6"/>
  <c r="K26" i="6"/>
  <c r="M26" i="6"/>
  <c r="N26" i="6"/>
  <c r="P26" i="6"/>
  <c r="Q26" i="6"/>
  <c r="R26" i="6"/>
  <c r="S26" i="6"/>
  <c r="L27" i="6"/>
  <c r="L29" i="6"/>
  <c r="L30" i="6"/>
  <c r="L31" i="6"/>
  <c r="L32" i="6"/>
  <c r="L33" i="6"/>
  <c r="L34" i="6"/>
  <c r="L36" i="6"/>
  <c r="L40" i="6" s="1"/>
  <c r="O36" i="6"/>
  <c r="L37" i="6"/>
  <c r="O37" i="6"/>
  <c r="L38" i="6"/>
  <c r="O38" i="6"/>
  <c r="L39" i="6"/>
  <c r="O39" i="6"/>
  <c r="I40" i="6"/>
  <c r="J40" i="6"/>
  <c r="K40" i="6"/>
  <c r="M40" i="6"/>
  <c r="N40" i="6"/>
  <c r="P40" i="6"/>
  <c r="Q40" i="6"/>
  <c r="L41" i="6"/>
  <c r="O41" i="6"/>
  <c r="O44" i="6" s="1"/>
  <c r="L42" i="6"/>
  <c r="O42" i="6"/>
  <c r="L43" i="6"/>
  <c r="O43" i="6"/>
  <c r="I44" i="6"/>
  <c r="J44" i="6"/>
  <c r="K44" i="6"/>
  <c r="M44" i="6"/>
  <c r="N44" i="6"/>
  <c r="P44" i="6"/>
  <c r="Q44" i="6"/>
  <c r="R44" i="6"/>
  <c r="L45" i="6"/>
  <c r="O45" i="6"/>
  <c r="L46" i="6"/>
  <c r="O46" i="6"/>
  <c r="O47" i="6" s="1"/>
  <c r="I47" i="6"/>
  <c r="J47" i="6"/>
  <c r="K47" i="6"/>
  <c r="M47" i="6"/>
  <c r="N47" i="6"/>
  <c r="P47" i="6"/>
  <c r="Q47" i="6"/>
  <c r="L48" i="6"/>
  <c r="L50" i="6" s="1"/>
  <c r="O48" i="6"/>
  <c r="L49" i="6"/>
  <c r="O49" i="6"/>
  <c r="I50" i="6"/>
  <c r="J50" i="6"/>
  <c r="K50" i="6"/>
  <c r="M50" i="6"/>
  <c r="N50" i="6"/>
  <c r="P50" i="6"/>
  <c r="Q50" i="6"/>
  <c r="L51" i="6"/>
  <c r="O51" i="6"/>
  <c r="L52" i="6"/>
  <c r="O52" i="6"/>
  <c r="L53" i="6"/>
  <c r="O53" i="6"/>
  <c r="L54" i="6"/>
  <c r="O54" i="6"/>
  <c r="I55" i="6"/>
  <c r="J55" i="6"/>
  <c r="K55" i="6"/>
  <c r="M55" i="6"/>
  <c r="N55" i="6"/>
  <c r="P55" i="6"/>
  <c r="Q55" i="6"/>
  <c r="L56" i="6"/>
  <c r="L58" i="6" s="1"/>
  <c r="O56" i="6"/>
  <c r="L57" i="6"/>
  <c r="O57" i="6"/>
  <c r="I58" i="6"/>
  <c r="J58" i="6"/>
  <c r="K58" i="6"/>
  <c r="M58" i="6"/>
  <c r="N58" i="6"/>
  <c r="P58" i="6"/>
  <c r="Q58" i="6"/>
  <c r="L59" i="6"/>
  <c r="L61" i="6" s="1"/>
  <c r="O59" i="6"/>
  <c r="O60" i="6"/>
  <c r="I61" i="6"/>
  <c r="J61" i="6"/>
  <c r="K61" i="6"/>
  <c r="M61" i="6"/>
  <c r="N61" i="6"/>
  <c r="P61" i="6"/>
  <c r="Q61" i="6"/>
  <c r="O62" i="6"/>
  <c r="Q62" i="6"/>
  <c r="O63" i="6"/>
  <c r="O64" i="6"/>
  <c r="O65" i="6"/>
  <c r="L66" i="6"/>
  <c r="L67" i="6" s="1"/>
  <c r="O66" i="6"/>
  <c r="O67" i="6" s="1"/>
  <c r="I67" i="6"/>
  <c r="J67" i="6"/>
  <c r="K67" i="6"/>
  <c r="M67" i="6"/>
  <c r="N67" i="6"/>
  <c r="P67" i="6"/>
  <c r="Q67" i="6"/>
  <c r="O68" i="6"/>
  <c r="O69" i="6"/>
  <c r="O70" i="6"/>
  <c r="I71" i="6"/>
  <c r="J71" i="6"/>
  <c r="K71" i="6"/>
  <c r="L71" i="6"/>
  <c r="M71" i="6"/>
  <c r="N71" i="6"/>
  <c r="P71" i="6"/>
  <c r="Q71" i="6"/>
  <c r="O72" i="6"/>
  <c r="O73" i="6"/>
  <c r="O74" i="6"/>
  <c r="O75" i="6"/>
  <c r="O76" i="6"/>
  <c r="O77" i="6"/>
  <c r="O78" i="6"/>
  <c r="I79" i="6"/>
  <c r="J79" i="6"/>
  <c r="K79" i="6"/>
  <c r="L79" i="6"/>
  <c r="M79" i="6"/>
  <c r="N79" i="6"/>
  <c r="P79" i="6"/>
  <c r="Q79" i="6"/>
  <c r="O80" i="6"/>
  <c r="O81" i="6"/>
  <c r="I82" i="6"/>
  <c r="J82" i="6"/>
  <c r="K82" i="6"/>
  <c r="L82" i="6"/>
  <c r="M82" i="6"/>
  <c r="N82" i="6"/>
  <c r="O82" i="6"/>
  <c r="P82" i="6"/>
  <c r="Q82" i="6"/>
  <c r="O83" i="6"/>
  <c r="O84" i="6"/>
  <c r="O85" i="6"/>
  <c r="I86" i="6"/>
  <c r="J86" i="6"/>
  <c r="K86" i="6"/>
  <c r="L86" i="6"/>
  <c r="M86" i="6"/>
  <c r="N86" i="6"/>
  <c r="O86" i="6"/>
  <c r="P86" i="6"/>
  <c r="O87" i="6"/>
  <c r="O88" i="6"/>
  <c r="O89" i="6"/>
  <c r="O90" i="6"/>
  <c r="I91" i="6"/>
  <c r="J91" i="6"/>
  <c r="K91" i="6"/>
  <c r="L91" i="6"/>
  <c r="M91" i="6"/>
  <c r="N91" i="6"/>
  <c r="P91" i="6"/>
  <c r="Q91" i="6"/>
  <c r="O92" i="6"/>
  <c r="J94" i="6"/>
  <c r="L94" i="6" s="1"/>
  <c r="O94" i="6"/>
  <c r="O95" i="6"/>
  <c r="O96" i="6"/>
  <c r="O97" i="6" s="1"/>
  <c r="I97" i="6"/>
  <c r="J97" i="6"/>
  <c r="K97" i="6"/>
  <c r="L97" i="6"/>
  <c r="M97" i="6"/>
  <c r="N97" i="6"/>
  <c r="P97" i="6"/>
  <c r="Q97" i="6"/>
  <c r="O98" i="6"/>
  <c r="O99" i="6"/>
  <c r="O100" i="6"/>
  <c r="I101" i="6"/>
  <c r="J101" i="6"/>
  <c r="K101" i="6"/>
  <c r="L101" i="6"/>
  <c r="M101" i="6"/>
  <c r="N101" i="6"/>
  <c r="P101" i="6"/>
  <c r="Q101" i="6"/>
  <c r="O102" i="6"/>
  <c r="J103" i="6"/>
  <c r="L103" i="6"/>
  <c r="O103" i="6"/>
  <c r="O104" i="6"/>
  <c r="O105" i="6"/>
  <c r="O106" i="6"/>
  <c r="O107" i="6"/>
  <c r="I108" i="6"/>
  <c r="J108" i="6"/>
  <c r="K108" i="6"/>
  <c r="L108" i="6"/>
  <c r="M108" i="6"/>
  <c r="N108" i="6"/>
  <c r="P108" i="6"/>
  <c r="Q108" i="6"/>
  <c r="O113" i="6"/>
  <c r="O116" i="6" s="1"/>
  <c r="O114" i="6"/>
  <c r="O115" i="6"/>
  <c r="I116" i="6"/>
  <c r="J116" i="6"/>
  <c r="K116" i="6"/>
  <c r="L116" i="6"/>
  <c r="M116" i="6"/>
  <c r="N116" i="6"/>
  <c r="P116" i="6"/>
  <c r="Q116" i="6"/>
  <c r="O117" i="6"/>
  <c r="O118" i="6"/>
  <c r="O119" i="6"/>
  <c r="O120" i="6"/>
  <c r="O121" i="6"/>
  <c r="I122" i="6"/>
  <c r="J122" i="6"/>
  <c r="K122" i="6"/>
  <c r="L122" i="6"/>
  <c r="M122" i="6"/>
  <c r="N122" i="6"/>
  <c r="P122" i="6"/>
  <c r="Q122" i="6"/>
  <c r="R122" i="6"/>
  <c r="O123" i="6"/>
  <c r="O124" i="6"/>
  <c r="O125" i="6"/>
  <c r="O126" i="6" s="1"/>
  <c r="I126" i="6"/>
  <c r="J126" i="6"/>
  <c r="K126" i="6"/>
  <c r="L126" i="6"/>
  <c r="M126" i="6"/>
  <c r="N126" i="6"/>
  <c r="P126" i="6"/>
  <c r="Q126" i="6"/>
  <c r="O127" i="6"/>
  <c r="O129" i="6" s="1"/>
  <c r="O128" i="6"/>
  <c r="I129" i="6"/>
  <c r="J129" i="6"/>
  <c r="K129" i="6"/>
  <c r="L129" i="6"/>
  <c r="M129" i="6"/>
  <c r="M131" i="6" s="1"/>
  <c r="N129" i="6"/>
  <c r="N131" i="6" s="1"/>
  <c r="P129" i="6"/>
  <c r="P131" i="6" s="1"/>
  <c r="Q129" i="6"/>
  <c r="Q131" i="6" s="1"/>
  <c r="O130" i="6"/>
  <c r="I131" i="6"/>
  <c r="J131" i="6"/>
  <c r="K131" i="6"/>
  <c r="L131" i="6"/>
  <c r="O132" i="6"/>
  <c r="O133" i="6"/>
  <c r="O134" i="6"/>
  <c r="O135" i="6"/>
  <c r="O136" i="6"/>
  <c r="O137" i="6"/>
  <c r="O138" i="6"/>
  <c r="I139" i="6"/>
  <c r="J139" i="6"/>
  <c r="K139" i="6"/>
  <c r="L139" i="6"/>
  <c r="M139" i="6"/>
  <c r="N139" i="6"/>
  <c r="O139" i="6"/>
  <c r="P139" i="6"/>
  <c r="Q139" i="6"/>
  <c r="R139" i="6"/>
  <c r="O140" i="6"/>
  <c r="O141" i="6"/>
  <c r="I142" i="6"/>
  <c r="J142" i="6"/>
  <c r="K142" i="6"/>
  <c r="L142" i="6"/>
  <c r="M142" i="6"/>
  <c r="N142" i="6"/>
  <c r="O142" i="6"/>
  <c r="P142" i="6"/>
  <c r="Q142" i="6"/>
  <c r="O143" i="6"/>
  <c r="O144" i="6"/>
  <c r="O145" i="6"/>
  <c r="O8" i="6" l="1"/>
  <c r="O122" i="6"/>
  <c r="O131" i="6"/>
  <c r="O108" i="6"/>
  <c r="O91" i="6"/>
  <c r="O55" i="6"/>
  <c r="L55" i="6"/>
  <c r="O50" i="6"/>
  <c r="O40" i="6"/>
  <c r="O58" i="6"/>
  <c r="O71" i="6"/>
  <c r="L47" i="6"/>
  <c r="L26" i="6"/>
  <c r="L44" i="6"/>
  <c r="O79" i="6"/>
  <c r="O101" i="6"/>
  <c r="O6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G44" authorId="0" shapeId="0" xr:uid="{00000000-0006-0000-0400-000001000000}">
      <text>
        <r>
          <rPr>
            <b/>
            <sz val="9"/>
            <color indexed="81"/>
            <rFont val="Tahoma"/>
            <family val="2"/>
          </rPr>
          <t>pc:</t>
        </r>
        <r>
          <rPr>
            <sz val="9"/>
            <color indexed="81"/>
            <rFont val="Tahoma"/>
            <family val="2"/>
          </rPr>
          <t xml:space="preserve">
</t>
        </r>
        <r>
          <rPr>
            <sz val="9"/>
            <color indexed="81"/>
            <rFont val="Arial"/>
            <family val="2"/>
          </rPr>
          <t>N°DP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acer</author>
    <author>hakima chitti</author>
    <author>pc</author>
  </authors>
  <commentList>
    <comment ref="D463" authorId="0" shapeId="0" xr:uid="{00000000-0006-0000-0800-000001000000}">
      <text>
        <r>
          <rPr>
            <b/>
            <sz val="9"/>
            <color indexed="81"/>
            <rFont val="Tahoma"/>
            <family val="2"/>
          </rPr>
          <t>acer:</t>
        </r>
        <r>
          <rPr>
            <sz val="9"/>
            <color indexed="81"/>
            <rFont val="Tahoma"/>
            <family val="2"/>
          </rPr>
          <t xml:space="preserve">
6</t>
        </r>
      </text>
    </comment>
    <comment ref="D464" authorId="0" shapeId="0" xr:uid="{00000000-0006-0000-0800-000002000000}">
      <text>
        <r>
          <rPr>
            <b/>
            <sz val="9"/>
            <color indexed="81"/>
            <rFont val="Tahoma"/>
            <family val="2"/>
          </rPr>
          <t>acer:</t>
        </r>
        <r>
          <rPr>
            <sz val="9"/>
            <color indexed="81"/>
            <rFont val="Tahoma"/>
            <family val="2"/>
          </rPr>
          <t xml:space="preserve">
5</t>
        </r>
      </text>
    </comment>
    <comment ref="M467" authorId="1" shapeId="0" xr:uid="{00000000-0006-0000-0800-000003000000}">
      <text>
        <r>
          <rPr>
            <b/>
            <sz val="9"/>
            <color indexed="81"/>
            <rFont val="Tahoma"/>
            <family val="2"/>
          </rPr>
          <t>hakima chitti:</t>
        </r>
        <r>
          <rPr>
            <sz val="9"/>
            <color indexed="81"/>
            <rFont val="Tahoma"/>
            <family val="2"/>
          </rPr>
          <t xml:space="preserve">
961960335,45</t>
        </r>
      </text>
    </comment>
    <comment ref="D517" authorId="0" shapeId="0" xr:uid="{00000000-0006-0000-0800-000004000000}">
      <text>
        <r>
          <rPr>
            <b/>
            <sz val="9"/>
            <color indexed="81"/>
            <rFont val="Tahoma"/>
            <family val="2"/>
          </rPr>
          <t>acer:</t>
        </r>
        <r>
          <rPr>
            <sz val="9"/>
            <color indexed="81"/>
            <rFont val="Tahoma"/>
            <family val="2"/>
          </rPr>
          <t xml:space="preserve">
5</t>
        </r>
      </text>
    </comment>
    <comment ref="D518" authorId="0" shapeId="0" xr:uid="{00000000-0006-0000-0800-000005000000}">
      <text>
        <r>
          <rPr>
            <b/>
            <sz val="9"/>
            <color indexed="81"/>
            <rFont val="Tahoma"/>
            <family val="2"/>
          </rPr>
          <t>acer:</t>
        </r>
        <r>
          <rPr>
            <sz val="9"/>
            <color indexed="81"/>
            <rFont val="Tahoma"/>
            <family val="2"/>
          </rPr>
          <t xml:space="preserve">
6</t>
        </r>
      </text>
    </comment>
    <comment ref="D519" authorId="0" shapeId="0" xr:uid="{00000000-0006-0000-0800-000006000000}">
      <text>
        <r>
          <rPr>
            <b/>
            <sz val="9"/>
            <color indexed="81"/>
            <rFont val="Tahoma"/>
            <family val="2"/>
          </rPr>
          <t>acer:</t>
        </r>
        <r>
          <rPr>
            <sz val="9"/>
            <color indexed="81"/>
            <rFont val="Tahoma"/>
            <family val="2"/>
          </rPr>
          <t xml:space="preserve">
7</t>
        </r>
      </text>
    </comment>
    <comment ref="G611" authorId="2" shapeId="0" xr:uid="{00000000-0006-0000-0800-000007000000}">
      <text>
        <r>
          <rPr>
            <b/>
            <sz val="9"/>
            <color indexed="81"/>
            <rFont val="Tahoma"/>
            <family val="2"/>
          </rPr>
          <t>pc:</t>
        </r>
        <r>
          <rPr>
            <sz val="9"/>
            <color indexed="81"/>
            <rFont val="Tahoma"/>
            <family val="2"/>
          </rPr>
          <t xml:space="preserve">
</t>
        </r>
        <r>
          <rPr>
            <sz val="9"/>
            <color indexed="81"/>
            <rFont val="Arial"/>
            <family val="2"/>
          </rPr>
          <t>N°DP</t>
        </r>
      </text>
    </comment>
    <comment ref="D626" authorId="0" shapeId="0" xr:uid="{00000000-0006-0000-0800-000008000000}">
      <text>
        <r>
          <rPr>
            <b/>
            <sz val="9"/>
            <color indexed="81"/>
            <rFont val="Tahoma"/>
            <family val="2"/>
          </rPr>
          <t>acer:</t>
        </r>
        <r>
          <rPr>
            <sz val="9"/>
            <color indexed="81"/>
            <rFont val="Tahoma"/>
            <family val="2"/>
          </rPr>
          <t xml:space="preserve">
</t>
        </r>
      </text>
    </comment>
    <comment ref="D627" authorId="0" shapeId="0" xr:uid="{00000000-0006-0000-0800-000009000000}">
      <text>
        <r>
          <rPr>
            <b/>
            <sz val="9"/>
            <color indexed="81"/>
            <rFont val="Tahoma"/>
            <family val="2"/>
          </rPr>
          <t>acer:</t>
        </r>
        <r>
          <rPr>
            <sz val="9"/>
            <color indexed="81"/>
            <rFont val="Tahoma"/>
            <family val="2"/>
          </rPr>
          <t xml:space="preserve">
32 - GRANDE HYDRAULIQUE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acer</author>
    <author>hakima chitti</author>
    <author>pc</author>
  </authors>
  <commentList>
    <comment ref="D487" authorId="0" shapeId="0" xr:uid="{00000000-0006-0000-0B00-000001000000}">
      <text>
        <r>
          <rPr>
            <b/>
            <sz val="9"/>
            <color indexed="81"/>
            <rFont val="Tahoma"/>
            <family val="2"/>
          </rPr>
          <t>acer:</t>
        </r>
        <r>
          <rPr>
            <sz val="9"/>
            <color indexed="81"/>
            <rFont val="Tahoma"/>
            <family val="2"/>
          </rPr>
          <t xml:space="preserve">
6</t>
        </r>
      </text>
    </comment>
    <comment ref="D488" authorId="0" shapeId="0" xr:uid="{00000000-0006-0000-0B00-000002000000}">
      <text>
        <r>
          <rPr>
            <b/>
            <sz val="9"/>
            <color indexed="81"/>
            <rFont val="Tahoma"/>
            <family val="2"/>
          </rPr>
          <t>acer:</t>
        </r>
        <r>
          <rPr>
            <sz val="9"/>
            <color indexed="81"/>
            <rFont val="Tahoma"/>
            <family val="2"/>
          </rPr>
          <t xml:space="preserve">
5</t>
        </r>
      </text>
    </comment>
    <comment ref="M491" authorId="1" shapeId="0" xr:uid="{00000000-0006-0000-0B00-000003000000}">
      <text>
        <r>
          <rPr>
            <b/>
            <sz val="9"/>
            <color indexed="81"/>
            <rFont val="Tahoma"/>
            <family val="2"/>
          </rPr>
          <t>hakima chitti:</t>
        </r>
        <r>
          <rPr>
            <sz val="9"/>
            <color indexed="81"/>
            <rFont val="Tahoma"/>
            <family val="2"/>
          </rPr>
          <t xml:space="preserve">
961960335,45</t>
        </r>
      </text>
    </comment>
    <comment ref="D560" authorId="0" shapeId="0" xr:uid="{00000000-0006-0000-0B00-000004000000}">
      <text>
        <r>
          <rPr>
            <b/>
            <sz val="9"/>
            <color indexed="81"/>
            <rFont val="Tahoma"/>
            <family val="2"/>
          </rPr>
          <t>acer:</t>
        </r>
        <r>
          <rPr>
            <sz val="9"/>
            <color indexed="81"/>
            <rFont val="Tahoma"/>
            <family val="2"/>
          </rPr>
          <t xml:space="preserve">
5</t>
        </r>
      </text>
    </comment>
    <comment ref="D561" authorId="0" shapeId="0" xr:uid="{00000000-0006-0000-0B00-000005000000}">
      <text>
        <r>
          <rPr>
            <b/>
            <sz val="9"/>
            <color indexed="81"/>
            <rFont val="Tahoma"/>
            <family val="2"/>
          </rPr>
          <t>acer:</t>
        </r>
        <r>
          <rPr>
            <sz val="9"/>
            <color indexed="81"/>
            <rFont val="Tahoma"/>
            <family val="2"/>
          </rPr>
          <t xml:space="preserve">
6</t>
        </r>
      </text>
    </comment>
    <comment ref="D562" authorId="0" shapeId="0" xr:uid="{00000000-0006-0000-0B00-000006000000}">
      <text>
        <r>
          <rPr>
            <b/>
            <sz val="9"/>
            <color indexed="81"/>
            <rFont val="Tahoma"/>
            <family val="2"/>
          </rPr>
          <t>acer:</t>
        </r>
        <r>
          <rPr>
            <sz val="9"/>
            <color indexed="81"/>
            <rFont val="Tahoma"/>
            <family val="2"/>
          </rPr>
          <t xml:space="preserve">
7</t>
        </r>
      </text>
    </comment>
    <comment ref="G665" authorId="2" shapeId="0" xr:uid="{00000000-0006-0000-0B00-000007000000}">
      <text>
        <r>
          <rPr>
            <b/>
            <sz val="9"/>
            <color indexed="81"/>
            <rFont val="Tahoma"/>
            <family val="2"/>
          </rPr>
          <t>pc:</t>
        </r>
        <r>
          <rPr>
            <sz val="9"/>
            <color indexed="81"/>
            <rFont val="Tahoma"/>
            <family val="2"/>
          </rPr>
          <t xml:space="preserve">
</t>
        </r>
        <r>
          <rPr>
            <sz val="9"/>
            <color indexed="81"/>
            <rFont val="Arial"/>
            <family val="2"/>
          </rPr>
          <t>N°DP</t>
        </r>
      </text>
    </comment>
    <comment ref="D681" authorId="0" shapeId="0" xr:uid="{00000000-0006-0000-0B00-000008000000}">
      <text>
        <r>
          <rPr>
            <b/>
            <sz val="9"/>
            <color indexed="81"/>
            <rFont val="Tahoma"/>
            <family val="2"/>
          </rPr>
          <t>acer:</t>
        </r>
        <r>
          <rPr>
            <sz val="9"/>
            <color indexed="81"/>
            <rFont val="Tahoma"/>
            <family val="2"/>
          </rPr>
          <t xml:space="preserve">
</t>
        </r>
      </text>
    </comment>
    <comment ref="D682" authorId="0" shapeId="0" xr:uid="{00000000-0006-0000-0B00-000009000000}">
      <text>
        <r>
          <rPr>
            <b/>
            <sz val="9"/>
            <color indexed="81"/>
            <rFont val="Tahoma"/>
            <family val="2"/>
          </rPr>
          <t>acer:</t>
        </r>
        <r>
          <rPr>
            <sz val="9"/>
            <color indexed="81"/>
            <rFont val="Tahoma"/>
            <family val="2"/>
          </rPr>
          <t xml:space="preserve">
32 - GRANDE HYDRAULIQUE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ésultat281111412111" type="5" refreshedVersion="2" background="1" saveData="1">
    <dbPr connection="" command="" commandType="3"/>
  </connection>
  <connection id="2" xr16:uid="{00000000-0015-0000-FFFF-FFFF01000000}" keepAlive="1" name="résultat2811114121111" type="5" refreshedVersion="2" background="1" saveData="1">
    <dbPr connection="" command="" commandType="3"/>
  </connection>
  <connection id="3" xr16:uid="{00000000-0015-0000-FFFF-FFFF02000000}" keepAlive="1" name="résultat28111141211111" type="5" refreshedVersion="2" background="1" saveData="1">
    <dbPr connection="" command="" commandType="3"/>
  </connection>
</connections>
</file>

<file path=xl/sharedStrings.xml><?xml version="1.0" encoding="utf-8"?>
<sst xmlns="http://schemas.openxmlformats.org/spreadsheetml/2006/main" count="18453" uniqueCount="3251">
  <si>
    <t xml:space="preserve">Portefeuille de programme </t>
  </si>
  <si>
    <t xml:space="preserve">programme </t>
  </si>
  <si>
    <t>Commune</t>
  </si>
  <si>
    <t>Date d'inscription</t>
  </si>
  <si>
    <t>Date d’ODS</t>
  </si>
  <si>
    <t>Délais de réalis</t>
  </si>
  <si>
    <t>Date d'achèvement</t>
  </si>
  <si>
    <t>Taux FIN %</t>
  </si>
  <si>
    <t>Taux phys %</t>
  </si>
  <si>
    <t>Etat du Projet</t>
  </si>
  <si>
    <t>Observations</t>
  </si>
  <si>
    <t>051:Vie Estudiantine</t>
  </si>
  <si>
    <t>Ouled Fayet,El Djorf,Said Hamdine, Benknoun</t>
  </si>
  <si>
    <t>Achevée</t>
  </si>
  <si>
    <t>Travaux achevés</t>
  </si>
  <si>
    <t>024: Travaux Publics et des Infrastructures de Base</t>
  </si>
  <si>
    <t>090:Infrastructures Routières et autoroutières</t>
  </si>
  <si>
    <t>Baraki- Gué de constantine</t>
  </si>
  <si>
    <t>71 mois</t>
  </si>
  <si>
    <t>2ème tri 2024</t>
  </si>
  <si>
    <t>En cours</t>
  </si>
  <si>
    <t>projet achevé , reste aménagement des accès limitrophes .</t>
  </si>
  <si>
    <t>Sidi Abdallah</t>
  </si>
  <si>
    <t>DEC 2014</t>
  </si>
  <si>
    <t>005: Intérieur ,Des Collectivités Locales et de l'Aménagement du Territoire</t>
  </si>
  <si>
    <t>017:Sûreté Nationale</t>
  </si>
  <si>
    <t>ATW</t>
  </si>
  <si>
    <t>021: Habitat, Urbanisme et Ville</t>
  </si>
  <si>
    <t>079:Logement</t>
  </si>
  <si>
    <t>Ain Benian, Saoula et Beni Messous</t>
  </si>
  <si>
    <t>à l'arrêt</t>
  </si>
  <si>
    <t xml:space="preserve">014: Culture et des Arts </t>
  </si>
  <si>
    <t>57:Patrimoine culturel</t>
  </si>
  <si>
    <t>Casbah</t>
  </si>
  <si>
    <t>092:Infastructures Maritimes</t>
  </si>
  <si>
    <t>Hussein Dey - Belouazded</t>
  </si>
  <si>
    <t>101 mois</t>
  </si>
  <si>
    <t xml:space="preserve">Travaux achevés, reste apurement financier (avenant n°09 de réajustement au niveau de la commission sectorielle, levée de réserves en cours- avenant de réajustement pour prolongement de rejets en cours de préparation- demande de réévaluation de 1,5 milliard DA pour couvrir la situation n° 01 et définitive après validation du Monsieur le PM) . </t>
  </si>
  <si>
    <t>049:Enseignement et Formation Supérieurs</t>
  </si>
  <si>
    <t>051: Hydraulique</t>
  </si>
  <si>
    <t>096:Assainissement et protection du milieu naturel</t>
  </si>
  <si>
    <t>82 mois</t>
  </si>
  <si>
    <t>4ème tr 2023</t>
  </si>
  <si>
    <t>Mise en demeure N°02 publiée dans le journal Algérie Aujourd'hui le 21/01/2025.</t>
  </si>
  <si>
    <t xml:space="preserve">Libellé de l'opération / Numéro d'individualisation </t>
  </si>
  <si>
    <t xml:space="preserve">012: Enseignement Supérieur et Recherche Scientifique </t>
  </si>
  <si>
    <t>16-Alger</t>
  </si>
  <si>
    <t>wilaya</t>
  </si>
  <si>
    <t>Réalisation du dédoublement de la RN 23 sur 15 km entre Ain Osmane et Djedar</t>
  </si>
  <si>
    <t>Réalisation de la Station d'épuration (parachèvement des travaux )</t>
  </si>
  <si>
    <t xml:space="preserve"> Etude d’adaptation, suivi, contrôle et travaux de réalisation et équipement 08 centres de proximités pour stockage des céréales au niveau de la wilaya de Laghouat</t>
  </si>
  <si>
    <t>Réalisation de Mosquée Pole de Laghouat</t>
  </si>
  <si>
    <t>Réalisation et Équipement d'un hôpital Psychiatrique de 120 lits de Laghouat</t>
  </si>
  <si>
    <t>Réalisation et équipement d'un centre anti-cancer à Laghouat</t>
  </si>
  <si>
    <t>Étude, suivi ,et réalisation et équipement d'un Hôpital de 60 lits à Bellil Hassi R'mel</t>
  </si>
  <si>
    <t>Étude, suivi , réalisation et équipement d'un Hôpital de 60 lits à Ain Madhi</t>
  </si>
  <si>
    <t>03-Laghouat</t>
  </si>
  <si>
    <t>Oued Morra</t>
  </si>
  <si>
    <t>Laghouat/ Tadjmout</t>
  </si>
  <si>
    <t>Aflou</t>
  </si>
  <si>
    <t>Laghouat/ Aflou/ brida/oued morra/sidi makhlouf/gueltet sisi saad/ ben nacer ben chohra / tadjmout</t>
  </si>
  <si>
    <t>Laghouat</t>
  </si>
  <si>
    <t>Bellil Hassi R'mel</t>
  </si>
  <si>
    <t>Ain Madhi</t>
  </si>
  <si>
    <t>100% (réalisation)</t>
  </si>
  <si>
    <t>95% (équipement)</t>
  </si>
  <si>
    <t>85% (réalisation)</t>
  </si>
  <si>
    <t>Travaux en cours</t>
  </si>
  <si>
    <t>en cours l'achèvement minaret + coupole salle - d'ablution et VRD.</t>
  </si>
  <si>
    <t>Opération achevée</t>
  </si>
  <si>
    <t>Acquisition des accélérateurs en cours</t>
  </si>
  <si>
    <t xml:space="preserve">Travaux en cours </t>
  </si>
  <si>
    <t>Etude achevée travaux réalisation en cours</t>
  </si>
  <si>
    <t>Programme: Enseignement et Formation supérieur</t>
  </si>
  <si>
    <t>26-Médéa</t>
  </si>
  <si>
    <t>Viabilisation et aménagement du site universitaire Ouzera</t>
  </si>
  <si>
    <t xml:space="preserve">Etue d’adaptation, suivi, contrôle et travaux de réalisation et équipement de 12 centre de proximité pour le stockage intermédiaire des céréales au niveaux de la wilaya de Médéa  </t>
  </si>
  <si>
    <t xml:space="preserve">Programme: Agriculture et du Développement rural </t>
  </si>
  <si>
    <t>Réalisation du contournement nord de la ville de Médéa sur 11 kms</t>
  </si>
  <si>
    <t>Dédoublement de la RN18 entre Sidi Naamane et Beni Slimane sur 23 Km (Pk83 au PK 106)</t>
  </si>
  <si>
    <t>Programme:Infrastructures Routières et Autoroutières</t>
  </si>
  <si>
    <t>Etude, suivi, réalisation et équipement d'un complèxe mère et enfant à Médéa</t>
  </si>
  <si>
    <t>Réalisation et équipement d'un centre anti cancer de 120 lits</t>
  </si>
  <si>
    <t>Programme: Prévention et Soins</t>
  </si>
  <si>
    <t>Réalisation, équipement et exploitation de la station d'épuration des eaux ussées de la ville de Berrouaghia pour 100.000 eq/hab (y compris étude d'exécution)</t>
  </si>
  <si>
    <t>Programme: Assainissement et Protection du Millieu Naturel</t>
  </si>
  <si>
    <t>infrastructures routières et autoroutières</t>
  </si>
  <si>
    <t>Suivi et réalisation du dédoublement de la RN46 commune de Charef  vers Chef lieu  de la Wilaya de Djelfa du PK00 au PK60 sur 60Km (Wilaya Djelfa)</t>
  </si>
  <si>
    <t xml:space="preserve">En cours d'individualisation </t>
  </si>
  <si>
    <t>17-Djelfa</t>
  </si>
  <si>
    <t>Construction d'un barrage de Souk N'tleta</t>
  </si>
  <si>
    <t xml:space="preserve">Réalisation de la station de dessalement de l'eau de mer Tamdat Ougemoune de capacité 60 000 m3/j; </t>
  </si>
  <si>
    <t>15-Tizi Ouzou</t>
  </si>
  <si>
    <t>Le site est situé sur l'Oued Bouguedoura à 8 Km au sud de la ville Draa Ben Khedda ( commune de Tadmait )</t>
  </si>
  <si>
    <t xml:space="preserve">Le site est situé à Iflissen </t>
  </si>
  <si>
    <t xml:space="preserve">Tizi Ouzou </t>
  </si>
  <si>
    <t>OUED FALLI</t>
  </si>
  <si>
    <t xml:space="preserve">  /</t>
  </si>
  <si>
    <t>40 mois</t>
  </si>
  <si>
    <t>Délai initial : 08 mois </t>
  </si>
  <si>
    <t>72 Mois</t>
  </si>
  <si>
    <t xml:space="preserve">  Présence des habitations sur les sites des travaux ;
  AE insuffisante
 </t>
  </si>
  <si>
    <t>Construction et habitation (délogement) ; Réseaux divers: 93 (Lignes électriques , dont 01 de haute tension HT, Gaz ; Fibres Optiques etc.).</t>
  </si>
  <si>
    <t>Enseignement  et formation supérieurs</t>
  </si>
  <si>
    <t>35-Boumerdes</t>
  </si>
  <si>
    <t>Réalisation de 6.000 places pédagogiques à Boumerdes</t>
  </si>
  <si>
    <t>0</t>
  </si>
  <si>
    <t>Gelée</t>
  </si>
  <si>
    <t>Gelée par Décision N°5508 du 19/10/2015</t>
  </si>
  <si>
    <t>Réalisation de 4.000 places pédagogiques à Boumerdes</t>
  </si>
  <si>
    <t>70</t>
  </si>
  <si>
    <t>Etude, réalisation et équipement d'un établissement de prévention et réadaptation de 300 détenus à Issers</t>
  </si>
  <si>
    <t>Administration pénitentiare</t>
  </si>
  <si>
    <t>Approvisionnement en eau potable te Industrielle</t>
  </si>
  <si>
    <t>En Cours</t>
  </si>
  <si>
    <t>09 lots achevés, 01 lot en cours de réalisation.</t>
  </si>
  <si>
    <t>100</t>
  </si>
  <si>
    <t>Alimentation en eau potable de la zone Sud Est de la wilaya de Boumerdes à partir du système de dessalement d'eau de mer (SDEM) de cap Djinet</t>
  </si>
  <si>
    <t>Raccordement des systèmes d'AEP de la wilya de Boumerdes Dellys-Boudouaou-Hammadi au SPET.</t>
  </si>
  <si>
    <t>Prévention et soins</t>
  </si>
  <si>
    <t>Etude, suivi et réalisation d'un hopital de 60 lits à Baghlia</t>
  </si>
  <si>
    <t>Réalisation et équipement d'une maternité de 60 lits à Bordj-Ménaiel</t>
  </si>
  <si>
    <t>Réalisation d'un hopital général de 120 lits à Boudouaou</t>
  </si>
  <si>
    <t>Réalisation d'un hopital de 240 lits à Boumerdes</t>
  </si>
  <si>
    <t>Réalisation et équipement d'un complexe mère-enfant de 80 lits à Boumerdes</t>
  </si>
  <si>
    <t>Etude, suivi et réalisation d'un hopital de 120 lits à Khemis El khechna</t>
  </si>
  <si>
    <t xml:space="preserve">Non lancée </t>
  </si>
  <si>
    <t xml:space="preserve"> Dossier d'étude déposé  au niveau du ministère de la santé pour approbation</t>
  </si>
  <si>
    <t>80</t>
  </si>
  <si>
    <t>Non lancée</t>
  </si>
  <si>
    <t>Infrastructures routières et autoroutières</t>
  </si>
  <si>
    <t>Evitement de la ville de Boumerdes CW 146- RN 24 sur 10 Kms (lot route et lot ouvrage d'art)</t>
  </si>
  <si>
    <t>Dédoublement de la RN24 entre Figuier (Boumerdes) et Oued Issers sur 15 Kms</t>
  </si>
  <si>
    <t>Evitement de la ville de Boumerdes:lot route et lot ouvrages d'art sur 4,9 Kms</t>
  </si>
  <si>
    <t>90</t>
  </si>
  <si>
    <t xml:space="preserve">A clôturer </t>
  </si>
  <si>
    <t>Raccordement aval de la station de dessalement d’eau de mer cap djinet</t>
  </si>
  <si>
    <t xml:space="preserve">Etude et réalisation d'une station d'épuration du parc industriel de Larbaatche   </t>
  </si>
  <si>
    <t xml:space="preserve">Réalisation de la station d’Epuration des eaux usées des villes de Boudouaou,  Boudouaou El Bahri et Kherrouba
</t>
  </si>
  <si>
    <t>realisation de la station d'epuration du bassin versant de ouled haddadj</t>
  </si>
  <si>
    <t>La wilaya de Boumerdes</t>
  </si>
  <si>
    <t xml:space="preserve">parc industriel de Larbaatche   </t>
  </si>
  <si>
    <t xml:space="preserve">Boudouaou,  Boudouaou El Bahri et Kherrouba
</t>
  </si>
  <si>
    <t>ouled moussa ,ouled heddadj boudouaou</t>
  </si>
  <si>
    <t>10-Bouira</t>
  </si>
  <si>
    <t>Réalisation de l'évitement Est de la ville de Bouira sur 10 Kms</t>
  </si>
  <si>
    <t>Raccordement vers l'autoroute est-ouest, dédoublement de la route reliant l'échangeur Est de Bouira à la ville de Sour El Ghozlanesur 23 Kms</t>
  </si>
  <si>
    <t>Réalisation du dédoublement du CW127 entre RN5 et Sour El Ghozlane sur 08 Km du PK 0+000 au PK 08+000</t>
  </si>
  <si>
    <t>Réalisation du dédoublement de la RN8 entre Sour El Ghozlane et limite de wilaya de M'Sila sur 32 Km (1ere tranche sur 17 Km) (wilaya de bouira)</t>
  </si>
  <si>
    <t>EN COURS</t>
  </si>
  <si>
    <t>Programme 090: Infrastructures routières et autoroutières</t>
  </si>
  <si>
    <t>Programme 105: Prévention et Soins</t>
  </si>
  <si>
    <t xml:space="preserve">Réalisation et équipement d'un Hôpital 80 lits à Bordj Okhriss </t>
  </si>
  <si>
    <t>Suivi, Réalisation et équipement d'un hôpital 120 lits à Ain Bessem</t>
  </si>
  <si>
    <t>Suivi, réalisation et équipement d'un complexe mère et enfant (CME) à Bouira</t>
  </si>
  <si>
    <t>Réalisation et équipement d'un hôpital 120 lits à M'chedallah</t>
  </si>
  <si>
    <t>Programme 094: Approvisionnement en eau potable et industrielle</t>
  </si>
  <si>
    <t>Aménagement aval d'alimentation en eau potable du système du barrage Koudiat Acerdoune des centres de : Bouderbala, Kadiria,Aomar,Djebahia et Lakhdaria</t>
  </si>
  <si>
    <t>Réalisation des ouvrages de stockage à travers la wilaya y compris leurs raccordements</t>
  </si>
  <si>
    <t>Étude, réalisation et équipement de station d'épuration des eaux usées de la ville de Ain Bessem (y compris raccordement)</t>
  </si>
  <si>
    <t>Programme 096: Assainissement et protection du milieu naturel</t>
  </si>
  <si>
    <t xml:space="preserve">etude d'adaptation suivi, contrôle et travaux de realisation et equipement de 08 centres de proximite pour le stokage intermediare des cereales au niveau de la wilaya de bouira </t>
  </si>
  <si>
    <t>Developpement de l'agriculture</t>
  </si>
  <si>
    <t>Réalisation d'une zone industrielle à Oued El Berdi wilaya de Bouira sur 193 Ha (tranche 2)</t>
  </si>
  <si>
    <t>Réalisation d'une zone industrielle à Dirah,wilaya de Bouira sur 250 Ha</t>
  </si>
  <si>
    <t>Programme 074:Appoui a l'investissement</t>
  </si>
  <si>
    <t>09-Blida</t>
  </si>
  <si>
    <t>093: Mobilisation des ressources en eau et de sécurité hydrique</t>
  </si>
  <si>
    <t xml:space="preserve">       Réalisation, équipement, éléctrification et raccordement de 25 forages (6800 ml ) à travers les communes de : Grand Blida, Meftah, Larbaa, Bougara, Chebli, Soumaa, Béni Mered, Mouzaia, Oued El Alleug, Ouled Slama, Boufarik, El Affroun, Ben Khelil, Chiffa et Ain Romana (W Blida) </t>
  </si>
  <si>
    <t xml:space="preserve">   Réalisation de 07 sept forages y compris équipement et électrification au niveau de la wilaya de Blida .</t>
  </si>
  <si>
    <t>094 : Approvisionnement en eau potable et industrielle</t>
  </si>
  <si>
    <t xml:space="preserve">      Réalisation et interrconnection des systèmes d'adduction d'eau potable à travers les communes de : Meftah, Larbaa, Boufarik, Chebli Beni Tamou, Bouarfa, Chiffa, Mouzaia, Ain Romana et El Affroun sur linéaire de 9,5 Kms (W Blida )</t>
  </si>
  <si>
    <t>Réalisation de la station d'épuration des eaux usées des communes de Larbâa, Bougara et Ouled Slama y compris collecteurs (W, Blida)</t>
  </si>
  <si>
    <t>Réalisation de la station d'épuration des eaux usées de Meftah et le pole urbain de Safsaf y compris collecteurs (W, Blida)</t>
  </si>
  <si>
    <t>Réalisation de la station d'épuration de la ville nouvelle de Bouinan (wilaya de Blida)</t>
  </si>
  <si>
    <t>Programme 2025</t>
  </si>
  <si>
    <t>dégelée en date du 10/12/2020 (gestion ONA)</t>
  </si>
  <si>
    <t>090 :Infrastructures routières et auto routières</t>
  </si>
  <si>
    <t xml:space="preserve">
Réalisation de l'évitement de Meftah sur 17 Km avec l'accès au nouveau pôle urbain de Safsaf</t>
  </si>
  <si>
    <t xml:space="preserve"> Contrôle;suivi et réalisation du contournement Sud de la ville nouvelle de Bouinane entre pk 4+000 (Rn 29-CW 116 Sidi Sarhane )
</t>
  </si>
  <si>
    <t xml:space="preserve">   Réalisation, contrôle et suivi du dédoublement de la RN29 entre Bouinan et l'université de Blida y compris l'évitement de la ville Soumaa "linéaire 5,9 km" (W.Blida)</t>
  </si>
  <si>
    <t>041:Orientation  religieuse et culture islamique</t>
  </si>
  <si>
    <t xml:space="preserve">
Etude suivi réalisation et équipement d'une mosquée pole à Blida </t>
  </si>
  <si>
    <t>91 :Infrastructures routières et auto routières</t>
  </si>
  <si>
    <t>92 :Infrastructures routières et auto routières</t>
  </si>
  <si>
    <t>027: Santé</t>
  </si>
  <si>
    <t>105: Prévention et soins</t>
  </si>
  <si>
    <t xml:space="preserve">      Etude, suivi,Aménagement et extension du service des maladies infectieuses de L'EPH boufarik "Wilaya de blida "</t>
  </si>
  <si>
    <t>020: Agriculture et du Développement Rural</t>
  </si>
  <si>
    <t>076: AGRICULTURE ET DE DEVELOPPEMENT RURAL</t>
  </si>
  <si>
    <t xml:space="preserve">    Etude d'adaptation, suivi, contôle et travaux de réalisation et équipement de 06 centres de proximité pour le stockage intermédiaire des céréales au niveau de la wilay de Blida</t>
  </si>
  <si>
    <t>Assainissement et protection du milieu naturel</t>
  </si>
  <si>
    <t>019-Industrie</t>
  </si>
  <si>
    <t>006-Justice</t>
  </si>
  <si>
    <t>010-Affaires Religieuses et des Wakfs</t>
  </si>
  <si>
    <t>Étude et réalisation de nouvelles résidences universitaires 18 000 lits: (4000 lits à Ouled Fayet II; 4000 lits à El Alia; 4000 lits à El Djorf; 3000 lits à Said Hamdine; 3000 lits à Ziania) avec dépendances</t>
  </si>
  <si>
    <t>Radiale Oued Ouchaiah-liaison RN 38 -Benghazi</t>
  </si>
  <si>
    <t>Étude et réalisation résidences universitaires de 11.000 lits à Sidi Abdallah avec dépendances à sidi abdellah</t>
  </si>
  <si>
    <t>Sécurité publique au niveau de la capitale et réhabilitation du système de la vidéo surveillance</t>
  </si>
  <si>
    <t>Etude et réalisation de 5000 logements locatifs (y compris viabilisation et les réservations pour les locaux commerciaux)</t>
  </si>
  <si>
    <t>Etude, suivi, acquisition des biens immobiliers et des parcelles de terrains, travaux de restauration et de mise en valeur du secteur sauvegardé de la Casbah d’Alger (2ème tranche)</t>
  </si>
  <si>
    <t>Travaux de protection et d'aménagement de la bande côtière (promenade et plage de la baie d'Alger, 1ere tranche)- Etude et réalisation</t>
  </si>
  <si>
    <t>Réalisation de 20.000 places pédagogiques avec dépendances à Sidi Abdallah</t>
  </si>
  <si>
    <t>Aménagement de l'Oued El Harrach- Travaux et suivi</t>
  </si>
  <si>
    <t xml:space="preserve">Réalisation de la pénétrante autoroutière reliant la ville de Tizi Ouzou vers l’autoroute Est/Ouest sur 48 Kms dont 36 Kms dans la wilaya de Tizi Ouzou ; </t>
  </si>
  <si>
    <t xml:space="preserve">Etude d'adaptation, suivi et réalisation d'un CHU 500 lits à Tizi Ouzou; </t>
  </si>
  <si>
    <t>Travaux en cours, pour la mise à niveau de 1736 caméras, reste la 2ème tranche : travaux de mats, électricité et fibre optique en cours. Conformément à l'envoi émanant du MICLAT n° 11970 du 04/11/2024, un accord préalable pour réévaluer l'opération d'un montant de 1,5 milliard de DA au titre de l'exercice 2025, alors que la demande d'inscription de la nouvelle opération de vidéosurveillance d'un montant de 7,5 milliards DA na pas abouti pour 2025 avec possibilité d'étude de la demande dans le cadre des projets des lois de finances des années à venir ).</t>
  </si>
  <si>
    <t>3600 logts achevés,1000 logt Ain Benian à 54% (résiliation avec l'entreprise BATIGEC le 24/10/2019.reprise du cahier des charges après 3 AAO infructueux), 150 logt Saoula à 32 % (affaire en justice contentieux suite à une résiliation),250 logt Sidi Youcef à 44 % (résiliation avec l'entreprise BATIGEC le 29/09/2019 reprise des travaux avec l'entreprise SNC NAAS)</t>
  </si>
  <si>
    <t xml:space="preserve">Travaux en cours opération transférer à la DARQ </t>
  </si>
  <si>
    <t>Travaux achevés, projet réceptionné</t>
  </si>
  <si>
    <t>Mohammadia, El Harrach, Baraki, Sidi Moussa, Hussein Dey, Bourouba, Gué de Constantine, Saoula, Birtouta et Ouled Chebel.</t>
  </si>
  <si>
    <t>Réalisation de dédoublement de la RN 23 du PK 397 au PK 368 sur 29 Km à El Hadjeb (Laghouat)</t>
  </si>
  <si>
    <t>Travaux en cours (réévaluation accordée en 2025 avec un montant 150000000 da)</t>
  </si>
  <si>
    <t>Travaux achevés, Projet réceptionné le 19-06-2023</t>
  </si>
  <si>
    <t>Impact du projet Renforcement de l'AEP des communes côtières. Population touchée par le projet 190 000 habitants,</t>
  </si>
  <si>
    <t>Ce projet constitue un objectif stratégique qui assurera: Une distribution de soins spécialisés à l'échelon régional et placera la Wilaya de Tizi Ouzou en pôle médical d'excellence ;Des soins de haut niveau en matière des services de santé, basés sur les nouvelles techniques de chirurgie, de médecine et d'explorations ;Un meilleur accès de la population à des soins hautement spécialisés ;Accroitre la recherche médicale et privilégier davantage les spécialités innovantes ;</t>
  </si>
  <si>
    <t>Travaux à l'arrêt depuis le 29/08/2022, résiliation à l'amiable du marché est en cours.</t>
  </si>
  <si>
    <t>Travaux à l'arrêt depuis 22/03/2020, motif approbation de l'avenant n°05 auprès  de la commission sectorielle,</t>
  </si>
  <si>
    <t>Travaux  en voie d'achèvement                                               *aménagement extérieur en cours                   *rinçage des conduites en cours</t>
  </si>
  <si>
    <t>travaux  a l'arrêt (ODS d'arrêt)</t>
  </si>
  <si>
    <t xml:space="preserve"> projet attribué,  PDM en cours de la levée des réserves                                           Déclassement de l’assiette  en cours
</t>
  </si>
  <si>
    <t xml:space="preserve">CDC en cours de la levée des réserves                                           Déclassement de l’assiette  en cours
</t>
  </si>
  <si>
    <t>Total général</t>
  </si>
  <si>
    <t>en Milliers DA</t>
  </si>
  <si>
    <t>AE ACTUELLE</t>
  </si>
  <si>
    <t>Engagements cumulés</t>
  </si>
  <si>
    <t>Paiement cumulés</t>
  </si>
  <si>
    <t>Point de Situation sur les projets structurants relevant de la DRB D'Alger</t>
  </si>
  <si>
    <t xml:space="preserve">Etude suivi réalisation et équipement d'une mosquée pole à Blida </t>
  </si>
  <si>
    <t xml:space="preserve"> Contrôle;suivi et réalisation du contournement Sud de la ville nouvelle de Bouinane entre pk 4+000 (Rn 29-CW 116 Sidi Sarhane )</t>
  </si>
  <si>
    <t>Réalisation de l'évitement de Meftah sur 17 Km avec l'accès au nouveau pôle urbain de Safsaf</t>
  </si>
  <si>
    <t>Présence des habitations sur les sites des travaux ; AE insuffisante</t>
  </si>
  <si>
    <t xml:space="preserve">Etue d’adaptation, suivi, contrôle et travaux de réalisation et équipement de 12 centre de proximité pour le stockage intermédiaire des céréales au niveaux de la wilaya de Médéa 
</t>
  </si>
  <si>
    <t xml:space="preserve"> Dossier d'étude déposé 
au niveau du ministère de la santé pour approbation</t>
  </si>
  <si>
    <t>Travaux à l'arrêt depuis 22/03/2020, motif approbation de l'avenant n°05 auprès 
de la commission sectorielle,</t>
  </si>
  <si>
    <t>travaux 
a l'arrêt (ODS d'arrêt)</t>
  </si>
  <si>
    <t>Réalisation et interrconnection des systèmes d'adduction d'eau potable à travers les communes de : Meftah, Larbaa, Boufarik, Chebli Beni Tamou, Bouarfa, Chiffa, Mouzaia, Ain Romana et El Affroun sur linéaire de 9,5 Kms (W Blida )</t>
  </si>
  <si>
    <t xml:space="preserve"> Réalisation, équipement, éléctrification et raccordement de 25 forages (6800 ml ) à travers les communes de : Grand Blida, Meftah, Larbaa, Bougara, Chebli, Soumaa, Béni Mered, Mouzaia, Oued El Alleug, Ouled Slama, Boufarik, El Affroun, Ben Khelil, Chiffa et Ain Romana (W Blida) </t>
  </si>
  <si>
    <t xml:space="preserve">  Réalisation, contrôle et suivi du dédoublement de la RN29 entre Bouinan et l'université de Blida y compris l'évitement de la ville Soumaa "linéaire 5,9 km" (W.Blida)</t>
  </si>
  <si>
    <t xml:space="preserve"> Etude, suivi,Aménagement et extension du service des maladies infectieuses de L'EPH boufarik "Wilaya de blida "</t>
  </si>
  <si>
    <t xml:space="preserve"> Etude d'adaptation, suivi, contôle et travaux de réalisation et équipement de 06 centres de proximité pour le stockage intermédiaire des céréales au niveau de la wilay de Blida</t>
  </si>
  <si>
    <t xml:space="preserve">  Réalisation de 07 sept forages y compris équipement et électrification au niveau de la wilaya de Blida .</t>
  </si>
  <si>
    <t>Travaux 
en voie d'achèvement 
  *aménagement extérieur en cours *rinçage des conduites en cours</t>
  </si>
  <si>
    <t>CDC en cours de la levée des réserves 
 Déclassement de l’assiette 
en cours</t>
  </si>
  <si>
    <t xml:space="preserve"> projet attribué, 
PDM en cours de la levée des réserves 
 Déclassement de l’assiette 
en cours</t>
  </si>
  <si>
    <t>Suivi et réalisation du dédoublement de la RN46 commune de Charef vers Chef lieu de la Wilaya de Djelfa du PK00 au PK60 sur 60Km (Wilaya Djelfa)</t>
  </si>
  <si>
    <t xml:space="preserve">Etude et réalisation d'une station d'épuration du parc industriel de Larbaatche </t>
  </si>
  <si>
    <t>Réalisation de la station d’Epuration des eaux usées des villes de Boudouaou, Boudouaou El Bahri et Kherrouba</t>
  </si>
  <si>
    <t>Intitulé Sous programme</t>
  </si>
  <si>
    <t xml:space="preserve">Numéro d'individualisation </t>
  </si>
  <si>
    <t xml:space="preserve"> Intitulé Opération</t>
  </si>
  <si>
    <t>DRB</t>
  </si>
  <si>
    <t>Type programme</t>
  </si>
  <si>
    <t>Intitulé Programme</t>
  </si>
  <si>
    <t>AE initiale</t>
  </si>
  <si>
    <t>AE actuelle</t>
  </si>
  <si>
    <t>AE Engagée</t>
  </si>
  <si>
    <t>AE non engagée</t>
  </si>
  <si>
    <t>CP reportés</t>
  </si>
  <si>
    <t>CP notifiés en 2025</t>
  </si>
  <si>
    <t>Total CP</t>
  </si>
  <si>
    <t>CP consommés en 2025</t>
  </si>
  <si>
    <t>Dépenses cumulée</t>
  </si>
  <si>
    <t>Tx phys (%)</t>
  </si>
  <si>
    <t>Wilaya</t>
  </si>
  <si>
    <t>00-plusieurs wilayas</t>
  </si>
  <si>
    <t>01-Adrar</t>
  </si>
  <si>
    <t>02-Chlef</t>
  </si>
  <si>
    <t>04-Oum El Bouaghi</t>
  </si>
  <si>
    <t>05-Batna</t>
  </si>
  <si>
    <t>06-Beajaia</t>
  </si>
  <si>
    <t>07-Biskra</t>
  </si>
  <si>
    <t>08-Bechar</t>
  </si>
  <si>
    <t>11-Tamenrasset</t>
  </si>
  <si>
    <t>12-Tebessa</t>
  </si>
  <si>
    <t>13-Tlemcen</t>
  </si>
  <si>
    <t>14-Tiaret</t>
  </si>
  <si>
    <t>18-Jijel</t>
  </si>
  <si>
    <t>19-Setif</t>
  </si>
  <si>
    <t>20-Saida</t>
  </si>
  <si>
    <t>21-Skikda</t>
  </si>
  <si>
    <t>22-Sidi Bel Abbes</t>
  </si>
  <si>
    <t>23-Annaba</t>
  </si>
  <si>
    <t>24-Guelma</t>
  </si>
  <si>
    <t>25-Constantine</t>
  </si>
  <si>
    <t>26-Medea</t>
  </si>
  <si>
    <t>27-Mostaganem</t>
  </si>
  <si>
    <t>28-M'sila</t>
  </si>
  <si>
    <t>29-Mascara</t>
  </si>
  <si>
    <t>30-Ouargla</t>
  </si>
  <si>
    <t>31-Oran</t>
  </si>
  <si>
    <t>32-El bayadh</t>
  </si>
  <si>
    <t>33-Illizi</t>
  </si>
  <si>
    <t>34-Bordj Bou Arreridj</t>
  </si>
  <si>
    <t>36-El Tarf</t>
  </si>
  <si>
    <t>37-Tindouf</t>
  </si>
  <si>
    <t>38-Tissemsilt</t>
  </si>
  <si>
    <t>39-El Oued</t>
  </si>
  <si>
    <t>40-Khenechla</t>
  </si>
  <si>
    <t>41-Souk Ahras</t>
  </si>
  <si>
    <t>42-Tipaza</t>
  </si>
  <si>
    <t>43-Mila</t>
  </si>
  <si>
    <t>44-Ain Defla</t>
  </si>
  <si>
    <t>45-Naama</t>
  </si>
  <si>
    <t>46-Ain Temouchent</t>
  </si>
  <si>
    <t>47-Ghardaia</t>
  </si>
  <si>
    <t>48-Relizane</t>
  </si>
  <si>
    <t>49-Timimoun</t>
  </si>
  <si>
    <t>50-Bordj Badj Mokhtar</t>
  </si>
  <si>
    <t>51-Ouled Djellal</t>
  </si>
  <si>
    <t>52-Beni Abbes</t>
  </si>
  <si>
    <t>53-In Salah</t>
  </si>
  <si>
    <t>54-In Guezzam</t>
  </si>
  <si>
    <t>55-Tougourt</t>
  </si>
  <si>
    <t>56-Djanet</t>
  </si>
  <si>
    <t>57-El Maghair</t>
  </si>
  <si>
    <t>58-El Meniaa</t>
  </si>
  <si>
    <t>Alger</t>
  </si>
  <si>
    <t>béchar</t>
  </si>
  <si>
    <t>PSD</t>
  </si>
  <si>
    <t>Portefeuille de programme 006 : Justice</t>
  </si>
  <si>
    <t>N1.006.022.04.4837.000.037.07.004</t>
  </si>
  <si>
    <t>Portefeuille de programme 019 : Industrie et de la production pharmaceutique</t>
  </si>
  <si>
    <t>N1.019.074.01.4837.000.037.11.001</t>
  </si>
  <si>
    <t>Portefeuille de programme 021 : Habitat, de l'urbanisme et de la Ville</t>
  </si>
  <si>
    <t>S1.021.080.02.4837.000.037.18.013</t>
  </si>
  <si>
    <t>Travaux En cours</t>
  </si>
  <si>
    <t>Portefeuille de programme 024 :Travaux Publics, et Infrastructures de Base</t>
  </si>
  <si>
    <t>N1.024.090.01.4037.000.037.20.001</t>
  </si>
  <si>
    <t>N1.024.090.01.4037.000.037.13.025</t>
  </si>
  <si>
    <t xml:space="preserve">En cours </t>
  </si>
  <si>
    <t>N1.024.091.02.4037.000.037.21.043</t>
  </si>
  <si>
    <t xml:space="preserve">Portefeuille de programme027 : SANTE </t>
  </si>
  <si>
    <t>S1.027.105.01.4037.000.037.19.016</t>
  </si>
  <si>
    <t>marche de gré à gré déposé au ministère de la sante en date du 23/05/2024</t>
  </si>
  <si>
    <t>Portefeuille de programme 051 : hydraulique</t>
  </si>
  <si>
    <t>N1.051.094.01.4837.000.037.17.005</t>
  </si>
  <si>
    <t>Programme Complémentaire</t>
  </si>
  <si>
    <t>S1.021.080.02.4737.000.037.24.001</t>
  </si>
  <si>
    <t xml:space="preserve"> En cours</t>
  </si>
  <si>
    <t>S1.021.080.02.4737.000.037.24.002</t>
  </si>
  <si>
    <t>S1.021.080.02.4737.000.037.24.004</t>
  </si>
  <si>
    <t>S1.027.105.01.4737.000.037.24.001</t>
  </si>
  <si>
    <t xml:space="preserve">Portefeuille de programme 030 : Environnement et des énergies Renouvelables </t>
  </si>
  <si>
    <t>S1.030.114.01.4737.000.037.24.001</t>
  </si>
  <si>
    <t>Hydraulique</t>
  </si>
  <si>
    <t>Ministère des Travaux Publics et des infrastructures de Base</t>
  </si>
  <si>
    <t>S1.024.090.01.4050.000.050.23.001</t>
  </si>
  <si>
    <t>N1.024.090.01.4050.000.050.24.001</t>
  </si>
  <si>
    <t>S.1.024.090.01.4050.000.050.23.003</t>
  </si>
  <si>
    <t>N.1.024.090.01.4050.000.050.18.004</t>
  </si>
  <si>
    <t>Les procédures pour achever le projet en cours</t>
  </si>
  <si>
    <t>N.1.024.090.01.2050.000.050.24.001</t>
  </si>
  <si>
    <t>N / I</t>
  </si>
  <si>
    <t>Phase: Jugement des offres</t>
  </si>
  <si>
    <t>Marché BET en cours d'engagement</t>
  </si>
  <si>
    <t>Etude achevée- Chahier des charges Travaux de réalisation en cours de visa par la commission sectorielle</t>
  </si>
  <si>
    <t xml:space="preserve">Habitat, de l'urbanisme et de la ville </t>
  </si>
  <si>
    <t>Agriculture et du Développement Rural</t>
  </si>
  <si>
    <t>Agriculture et Développement Rural ( 076)</t>
  </si>
  <si>
    <t>Sous Programme 01: Développement de l'Agriculture</t>
  </si>
  <si>
    <t>S102007601474900004924001</t>
  </si>
  <si>
    <t>Etude d'adaptation, Suivi, Contrôle et travaux de réalisation et équipement de 09 centres de proximité pour le stockage intermédiaire des céréales au niveau de la wilaya de Timimoun</t>
  </si>
  <si>
    <t>ND</t>
  </si>
  <si>
    <t>Sous Programme 03: Développement de l'Agriculture</t>
  </si>
  <si>
    <t>NI</t>
  </si>
  <si>
    <t>Electrification agricole, destiné aus périmètres des cultures stratégiques "appui au développement des cultures stratégiques" W Timimoun</t>
  </si>
  <si>
    <t xml:space="preserve"> Agriculture et Développement Rural ( 076)</t>
  </si>
  <si>
    <t>Ouverture et aménagement de pistes agricoles sur 300km, destiné aux périmètres des cultures stratégiques "appui au développement des cultures stratégiques" W Timimoun</t>
  </si>
  <si>
    <t>Travaux publics</t>
  </si>
  <si>
    <t xml:space="preserve"> infrastructures routières et autoroutières ( 090)</t>
  </si>
  <si>
    <t>Sous Programme 01: développement des infrastructures routières</t>
  </si>
  <si>
    <t>N102409001204900004924001</t>
  </si>
  <si>
    <t>reconstruction de la RN118 du pk 172+000 au pk 192+000 sur 20 km (w,Timimoun)</t>
  </si>
  <si>
    <t xml:space="preserve"> justice</t>
  </si>
  <si>
    <t xml:space="preserve"> activité judiciaire  021</t>
  </si>
  <si>
    <t xml:space="preserve">sous programme  activité judiciaire ordinaire et administrative </t>
  </si>
  <si>
    <t>N100602101410700004924003</t>
  </si>
  <si>
    <t>suivi réalisation et équipement d'une cours de justice à Timimoun</t>
  </si>
  <si>
    <t>santé</t>
  </si>
  <si>
    <t xml:space="preserve"> prévenstion et soins</t>
  </si>
  <si>
    <t>sous programme prévenstion et soins</t>
  </si>
  <si>
    <t>S102710501484900004924001</t>
  </si>
  <si>
    <t>étude suivi et réalisation d'un hopital de 60 lits à Aougrout</t>
  </si>
  <si>
    <t>Habitat (021)</t>
  </si>
  <si>
    <t xml:space="preserve"> urbanisme (080)</t>
  </si>
  <si>
    <t>sous programme aménagement du foncier (02)</t>
  </si>
  <si>
    <t>N102108002204900004923001</t>
  </si>
  <si>
    <t>amélioration urbaine de l'ancien tissu urbain à travers la wilaya de timimoun-2023</t>
  </si>
  <si>
    <t xml:space="preserve"> Energies et mines</t>
  </si>
  <si>
    <t>Interconnexion RIN-PIAT ligne DTF 400KV Hassi R’mel-Timimoun</t>
  </si>
  <si>
    <t>EX -PSD</t>
  </si>
  <si>
    <t>Travaux Publics et Infrastructures de base</t>
  </si>
  <si>
    <t>NK5.521,3,262.132.12,01</t>
  </si>
  <si>
    <t>NE5.521,8,262.132.21,02</t>
  </si>
  <si>
    <t>N1.024.090.01.2032.000.032.24.003</t>
  </si>
  <si>
    <t>Non individualisée</t>
  </si>
  <si>
    <t>Santé</t>
  </si>
  <si>
    <t>NK5.731,1,262.132.10,01</t>
  </si>
  <si>
    <t>NK5.731,1,262.132.14.01</t>
  </si>
  <si>
    <t>Etude 100% réalisat 59%</t>
  </si>
  <si>
    <t>S1.027.105.01.4032.000.032.24.001</t>
  </si>
  <si>
    <t>A l'arrêt pourv résiliation BET</t>
  </si>
  <si>
    <t>Intérieur, Collectivités Locales et Aménagement du Territoire</t>
  </si>
  <si>
    <t>NF5.852,8,262.132.06,01</t>
  </si>
  <si>
    <t>Reste stand de tir</t>
  </si>
  <si>
    <t>N1.005.020.01.2032.000.032.24.002</t>
  </si>
  <si>
    <t>Industrie et de la Production pharmaceutique</t>
  </si>
  <si>
    <t>NE5.176.3.262.132.18.01</t>
  </si>
  <si>
    <t>Plusieurs lots sont à l'arrêt suite à des résiliation pour augmentation du prix du bitume</t>
  </si>
  <si>
    <t>NE5.176.3.262.132.18.02</t>
  </si>
  <si>
    <t>Habitat, Urbanisme et ville</t>
  </si>
  <si>
    <t>Enseignement Supérieur et Recherche Scientifique</t>
  </si>
  <si>
    <t>Reste hall téchnologique en voie de lancement</t>
  </si>
  <si>
    <t>Agricultre et Développement Rural</t>
  </si>
  <si>
    <t>AAO  en date 27/03/2025</t>
  </si>
  <si>
    <t>S1 020 076 01 4732 000 032 24 001</t>
  </si>
  <si>
    <t>6 centres en cours,  1 centre en cours de lancement</t>
  </si>
  <si>
    <t>PROGRAMME CENTRALISEE</t>
  </si>
  <si>
    <t>N1 024 090 02 2032 000 032 16 219</t>
  </si>
  <si>
    <t>N1 024 090 02 2032 000 032 17 196</t>
  </si>
  <si>
    <t>Ouverte</t>
  </si>
  <si>
    <t>TRANSPORT</t>
  </si>
  <si>
    <t>ENERGIE</t>
  </si>
  <si>
    <t>Phase lancement génie civil</t>
  </si>
  <si>
    <t xml:space="preserve">Zones concernées : Bordj El May- El Faraa – Dair El Hessiane – Oum Djrabiaa – Chaaba Beida et Lighen –   El Khodr  </t>
  </si>
  <si>
    <t>Agriculture et Développement Rural</t>
  </si>
  <si>
    <t>NI, Prog 2025</t>
  </si>
  <si>
    <t xml:space="preserve">les procédures administratives de lancement été entamées, ce projet nécessite l’insertion du suivi dans l’intitulé de l’opération pour une meilleure prise charge lors de son exécution </t>
  </si>
  <si>
    <t>procédures administratives lancées </t>
  </si>
  <si>
    <t>S102007601470100000124001</t>
  </si>
  <si>
    <t xml:space="preserve">en cours, ce projet nécessite un besoin en matières des crédits de paiement de l’ordre de 1418 millions de DA et une réévaluation de 400 millions de DA </t>
  </si>
  <si>
    <t xml:space="preserve"> Travaux publics et infrastructures de base</t>
  </si>
  <si>
    <t>N102409001200100000125001</t>
  </si>
  <si>
    <t>lancée</t>
  </si>
  <si>
    <t>N102409001200100000124002</t>
  </si>
  <si>
    <t>en cours</t>
  </si>
  <si>
    <t>001/FSDRS/WA/DPSB/2021</t>
  </si>
  <si>
    <t>001/FSDRS/WA/DPSP/2020</t>
  </si>
  <si>
    <t xml:space="preserve">N.E.5.522.3.262.101.22.01 </t>
  </si>
  <si>
    <t>N.F.5.521.2.262.101.06.02, N1 024 090 01 4001 000 001 06 032</t>
  </si>
  <si>
    <t>N.K.5.521.2.262.101.11.02 N1 024 090 01 4001 000 001 11 011</t>
  </si>
  <si>
    <t>N105109502200100000125001</t>
  </si>
  <si>
    <t>N.E.5.342.2.262.101.21.01</t>
  </si>
  <si>
    <t>Industrie</t>
  </si>
  <si>
    <t>N.E.5.176.3.262.101.18.01</t>
  </si>
  <si>
    <t>N.E.5.176.3.262.101.18.02</t>
  </si>
  <si>
    <t>002/FSDRS/WA/DPAT/2014, S1 019 074 01 4801 000 001 14 002</t>
  </si>
  <si>
    <t>016/FSDRS/WA/DPSB/2014</t>
  </si>
  <si>
    <t>Habitat Urbanisme et Ville</t>
  </si>
  <si>
    <t>026/FSDRS/WA/DPAT/2014</t>
  </si>
  <si>
    <t>004/FSDRS/WA/DPSB/2018, S1 021 080 02 4001 000 001 18 020</t>
  </si>
  <si>
    <t>005/FSDRS/WA/DPSB/2018, S1 021 080 02 4001 000 001 18 021</t>
  </si>
  <si>
    <t>Intérieur, collectivités locales et aménagement de territoire</t>
  </si>
  <si>
    <t>N.K.5.852.8.262.101.10.01, N1 005 017 02 4001 000 001 10 002</t>
  </si>
  <si>
    <t>010 : Affaires religieuses et des wakfs</t>
  </si>
  <si>
    <t>N1 010 041 04 4808 000 008 11 001</t>
  </si>
  <si>
    <t>019 : INDUSTRIE ET DE PRODUCTION PHARMACEUTIAUE</t>
  </si>
  <si>
    <t>N1 019 074 01 4808 000 008 18 004</t>
  </si>
  <si>
    <t>N1 019 074 01 4808 000 008 18 005</t>
  </si>
  <si>
    <t xml:space="preserve">027 : SANTE </t>
  </si>
  <si>
    <t>N1 027 105 01 4808 000 008 18 007</t>
  </si>
  <si>
    <t xml:space="preserve">Cahier des charges étude et suivi déposé au niveau  de la commission sectorielle ministère de la santé
Besoin en reevaluation de
25 000 000 000 DA </t>
  </si>
  <si>
    <t xml:space="preserve">28 : SANTE </t>
  </si>
  <si>
    <t>S1 027 105 01 4808 000 008 07 012</t>
  </si>
  <si>
    <t xml:space="preserve">29 : SANTE </t>
  </si>
  <si>
    <t>N1 027 105 01 4808 000 008 06 001</t>
  </si>
  <si>
    <t xml:space="preserve">30 : SANTE </t>
  </si>
  <si>
    <t>051 : HYDRAULIQUE</t>
  </si>
  <si>
    <t>N1 051 094 02 4808 000 008 22 008</t>
  </si>
  <si>
    <t>012 : Enseignement supérieur et de la recherche scientifique</t>
  </si>
  <si>
    <t>N1 012 049 01 4808 000 008 12 004</t>
  </si>
  <si>
    <t>PROG NEUF</t>
  </si>
  <si>
    <t>024 : TRAVAUX PUBLICS ET DES INFERASTRUCTEURES DE BASE</t>
  </si>
  <si>
    <t>/</t>
  </si>
  <si>
    <t xml:space="preserve">Cahier des charges  au niveau  de la commission sectorielle </t>
  </si>
  <si>
    <t>N1 051094 01 2008 000 008 24 001</t>
  </si>
  <si>
    <t xml:space="preserve">EN COUR </t>
  </si>
  <si>
    <t>Réquisition délivrée
 le 11/11/2024</t>
  </si>
  <si>
    <t>PROJETS DE MARCHES AU NIVEAU DES COMMISSIONS DES MARCHES COMPETENTES</t>
  </si>
  <si>
    <t>PSC</t>
  </si>
  <si>
    <t xml:space="preserve"> 020 : Agriculture et du développement rural</t>
  </si>
  <si>
    <t>021 : HABITAT , DE L'URBANISME ET DE LA VILLE</t>
  </si>
  <si>
    <t>GESTION TRANSFERER 
À  L'ANRIE</t>
  </si>
  <si>
    <t>Enseignement supérieur et de la recherche scientifique</t>
  </si>
  <si>
    <t>N1 012 049 01 4035 000 045 10 006</t>
  </si>
  <si>
    <t>N1 012 051 01 4845 000 045 10 005</t>
  </si>
  <si>
    <t>Habitat, de l'urbanisme et  de la ville</t>
  </si>
  <si>
    <t>S1 021 079 01 4001 000 045 13 001</t>
  </si>
  <si>
    <t>N1 021 080 02 4845 000 045 07 008</t>
  </si>
  <si>
    <t>N1 021 080 02 4845 000 045 08 009</t>
  </si>
  <si>
    <t>S1 021 080 02 4845 000 045 08 001</t>
  </si>
  <si>
    <t>S1 021 080 02 4845 000 045 20 004</t>
  </si>
  <si>
    <t>N1 051 093 01 4845 000 045 22 005</t>
  </si>
  <si>
    <t>Industrie et de la production pharmaceutique</t>
  </si>
  <si>
    <t>N1 019 074 01 4845 000 045 18 001</t>
  </si>
  <si>
    <t>Demande de fusionnement des deux tranche au niveau du MF pour régler le probléme de dépassement de l'AE</t>
  </si>
  <si>
    <t>N1 019 074 01 4845 000 045 18 002</t>
  </si>
  <si>
    <t>Justice</t>
  </si>
  <si>
    <t>N1 006 021 01 4045 000 045 10 001</t>
  </si>
  <si>
    <t>N1 006 022 04 4845 000 045 06 002</t>
  </si>
  <si>
    <t>S1 027 105 01 4845 000 045 07 021</t>
  </si>
  <si>
    <t>Travaux publics et des infrastructures de base</t>
  </si>
  <si>
    <t>N1 024 090 01 4045 000 045 12 004</t>
  </si>
  <si>
    <t>N1 024 090 01 4045 000 045 13 001</t>
  </si>
  <si>
    <t>N1 024 090 01 4045 000 045 21 003</t>
  </si>
  <si>
    <t xml:space="preserve"> Habitat, de l'urbanisme et  de la ville</t>
  </si>
  <si>
    <t>NE 5 721 3 145 225 30 19</t>
  </si>
  <si>
    <t xml:space="preserve"> Travaux Publics, de l’hydraulique et des infrastructures de base</t>
  </si>
  <si>
    <t>NE.5.521.2.214.045.01.03</t>
  </si>
  <si>
    <t>PN</t>
  </si>
  <si>
    <t>Agriculture et du développement rural</t>
  </si>
  <si>
    <t xml:space="preserve">
Etude d'adaptation  suivi  control et travaux de réalisation et équipement de 08 centres de proximité pour le stockage intermédiaire des céréales au niveau de la wilaya de Naâma</t>
  </si>
  <si>
    <t xml:space="preserve">08 centres en cours </t>
  </si>
  <si>
    <t>Électrification agricole, destiné aux périmètres des cultures stratégiques, "Appui au développement des cultures stratégiques», Wilaya de Nâama</t>
  </si>
  <si>
    <t>Réalisation de 2000 places pédagogiques à Naâma</t>
  </si>
  <si>
    <t>Réalisation de 1000 lits d'hébergement à Naâma</t>
  </si>
  <si>
    <t>suivi  réalisation et équipement d'une cour de justice à Naâma</t>
  </si>
  <si>
    <t>Reconstruction des 05 ouvrages d'art sur RN 06C Oued founassa avec raccordement de la routes</t>
  </si>
  <si>
    <t>Renforcement de la RN22 du PK 155 au PK 159, PK 180 au PK 195, PK 202 au PK 209 et PK 252 sur 31 Km (W Nâama)</t>
  </si>
  <si>
    <t>Portefeuille: Travaux Publics et des Infrastructures de base</t>
  </si>
  <si>
    <t>Programmes: Infrastructures Routiéres et autoroutiéres</t>
  </si>
  <si>
    <t xml:space="preserve">Entretien routiere </t>
  </si>
  <si>
    <t>Renforcement de la RN 06 DU PK 852+000 au PK 887+000 sur 35 Km</t>
  </si>
  <si>
    <t>Notifiée en 2025</t>
  </si>
  <si>
    <t>Déponses cumulée</t>
  </si>
  <si>
    <t>Sétif</t>
  </si>
  <si>
    <t>Ouargla</t>
  </si>
  <si>
    <t>Oran</t>
  </si>
  <si>
    <t>Annaba</t>
  </si>
  <si>
    <t>Observation</t>
  </si>
  <si>
    <t>Année de notification</t>
  </si>
  <si>
    <t>AE intiale</t>
  </si>
  <si>
    <t>AE Engageé cumule au 31/03/2025</t>
  </si>
  <si>
    <t>Dépanses Cumule 31/03/2025</t>
  </si>
  <si>
    <t>Taux Physique</t>
  </si>
  <si>
    <t>RAR Fin Mars 2025</t>
  </si>
  <si>
    <t>Portefuille: Intérieur, des collectivités locales et de l'aménagement du territoire.</t>
  </si>
  <si>
    <t>N.1.005.017.02.4830.000.030.21.001
Etude et réalisation d'un système de vidéosurveillance au Chef lieu de la wilaya</t>
  </si>
  <si>
    <t>réevaluée en 2025 Pou
AE=205.000.000DA</t>
  </si>
  <si>
    <t>Progrmme: Protection civile</t>
  </si>
  <si>
    <t xml:space="preserve">N.1.005.017.03.4830.000.030.06.020
 Etude et réalisation d'une école de police à Ouargla ( LFC 2006 ) </t>
  </si>
  <si>
    <t>en cours d'élaboration le CC de réalisation</t>
  </si>
  <si>
    <t xml:space="preserve">S.1.005.018.01.4830.000.030.12.002
Etude , réalisation et équipement d'une unité principale de la protection civil  à Hassi Messaoud </t>
  </si>
  <si>
    <t xml:space="preserve">En cours reévaluation en 2025 par une
AE= 720 000 000 </t>
  </si>
  <si>
    <t>Total Portefeuille: Intérieur, des collectivités locales et de l'aménagement du territoire.</t>
  </si>
  <si>
    <t>Total Portefeuille:Justice</t>
  </si>
  <si>
    <t>Programme: Administration pénitentiaire</t>
  </si>
  <si>
    <t>Sous-Programme: Soutien administratif (Activité Pénitenaire)</t>
  </si>
  <si>
    <t>N.1.006.021.01.4830.000.030.02.004
Etude et réalisation et équipement d'un centre régional d'archives (justice)</t>
  </si>
  <si>
    <t xml:space="preserve">reste equipement et réseau </t>
  </si>
  <si>
    <t>S.1.006.022.04.4830.000.030.06.002
Réalisation et équipement d'un établissement de prévention 300 places à Ouargla</t>
  </si>
  <si>
    <t>achevée</t>
  </si>
  <si>
    <t xml:space="preserve">S.1.006.022.04.4830.000.030.07.005
Réalisation et équipement d'un établissement de prévention de 300 détenus à Touggourt </t>
  </si>
  <si>
    <t>en instance décision DGB de transfert à wilaya de touggourt</t>
  </si>
  <si>
    <t xml:space="preserve"> Portefeuille: Enseignement supérieur et de la recherche scientifique</t>
  </si>
  <si>
    <t xml:space="preserve">N.1.012.049.01.4830.000.030.12.002
Suivi et réalisation de 3000 places pédagogiques </t>
  </si>
  <si>
    <t>gelée</t>
  </si>
  <si>
    <t>N.1.012.049.01.4830.000.030.11.003
Suivi et réalisation de 6000 places pédagogiques</t>
  </si>
  <si>
    <t xml:space="preserve">N.1.012.051.01.4830.000.030.12.002
Suivi et réalisation de 1500 lits d'hébergement </t>
  </si>
  <si>
    <t xml:space="preserve">Achevée </t>
  </si>
  <si>
    <t>N.1.012.051.01.4830.000.030.11.003
Suivi et réalisation de 3000 lits d'hébergement</t>
  </si>
  <si>
    <t>Total Portefeuille: Enseignement supérieur et de la recherche scientifique</t>
  </si>
  <si>
    <t xml:space="preserve"> Portefeuille: Jeunesse et des sports</t>
  </si>
  <si>
    <t>N.1.015.060.01.4830.000.030.10.002
Etude, réalisation et équipement d'une salle OMS de 3000 places à Ouargla ( Programme complémentaire 2010)</t>
  </si>
  <si>
    <t xml:space="preserve">Achevée réevalue en 2025 Pou une AE= 87 558 000 reste Equipement </t>
  </si>
  <si>
    <t>S.1.015.060.01.4830.000.030.06.003
Etude, réalisation et équipement d'une piscine olympique à Ouargla</t>
  </si>
  <si>
    <t>N.1.015.060.02.4830.000.030.10.004
 Etude réalisation et équipement de 04 stades de football à Rouissat, Temacine Megarine et Ain Beida ( Programme complémentaire 2010)</t>
  </si>
  <si>
    <t>En cours reste equipement</t>
  </si>
  <si>
    <t xml:space="preserve"> Portefeuille: Industrie et de la production pharmaceutique</t>
  </si>
  <si>
    <t>N.1.019.074.01.4830.000.030.15.003
Etude et réalisation d'une zone d'activité à Ain Beida</t>
  </si>
  <si>
    <t>N.1.019.074.01.4830.000.030.18.001
Réalisation d'une zone industrielle à Hassi benabdalah ( Tranche 1)</t>
  </si>
  <si>
    <t>N.1.019.074.01.4830.000.030.18.002
Réalisation d'une zone industrielle à Hassi benabdalah ( Tranche 2)</t>
  </si>
  <si>
    <t xml:space="preserve"> Portefeuille: Agriculture et du développement rural</t>
  </si>
  <si>
    <t>S.1.020.076.03.4830.000.030.14.007
 Développement du potentiel productif par l' amélioration des services ,sa modernisation et son extension ( 3 éme tranche )</t>
  </si>
  <si>
    <t>S.1.020.076.03.4830.000.030.13.005
Développement du potentiel productif par l' amélioration des services ,sa modernisation et son extension ( 2 éme tranche )</t>
  </si>
  <si>
    <t>S.1.020.076.03.4830.000.030.12.002
Développement du potentiel productif par l' amélioration des services ,sa modernisation et son extension ( 1ére tranche )</t>
  </si>
  <si>
    <t xml:space="preserve"> Portefeuille:Habitat, de l’urbanisme et de la ville</t>
  </si>
  <si>
    <t>S.1.021.079.01.4830.000.030.09.001
Réalisation de 430 logements publics locatifs</t>
  </si>
  <si>
    <t>a l'arrêt en justice contentieux
330 logts achevées , 100 logts à l'arrêt</t>
  </si>
  <si>
    <t xml:space="preserve">S.1.021.080.02.4830.000.030.18.002
Travaux de VRD des lotissements créés dans le cadre de développement de l'offre foncière publique dans les wilayas du Sud -prog .2018 </t>
  </si>
  <si>
    <t>N.1.021.080.02.4830.000.030.22.001
Travaux d'amenées en hors site au niveau de 51 sites d'habitat rural groupé ( 2392 lots) à travers les commnes de Ouargla , Rouissat , Sidi khouiled , Hassi ben abdallah , Ain beida et N'Goussa ( wilya de Ouargla )</t>
  </si>
  <si>
    <t>N.1.021.080.02.4830.000.030.22.006
 Travaux d'amenées en hors site au niveau de 19 lotissements urbains ( 4985 lots) à travers les commnes de Ouargla  et  de N'Goussa ( wilya de Ouargla )</t>
  </si>
  <si>
    <t xml:space="preserve"> Portefeuille: Santé</t>
  </si>
  <si>
    <t>S.1.027.105.01.4830.000.030.12.006
Etude d'adaptation, réalisation et équipement d'une maternité urbaine à Hassi Messaoud</t>
  </si>
  <si>
    <t>Procédures en cours (comité sectorielle</t>
  </si>
  <si>
    <t>N.1.027.105.01.4830.000.030.13.003
Réalisation d'un hôpital de 60 lits à Rouissat</t>
  </si>
  <si>
    <t>N.1.027.105.01.4830.000.030.18.004
 Etude ,suivi , réalisation et équipement d'un Centre Hospitalo-universitaire de 400 lits à Ouargla</t>
  </si>
  <si>
    <t xml:space="preserve">En cours
</t>
  </si>
  <si>
    <t xml:space="preserve"> Portefeuille: Hydraulique</t>
  </si>
  <si>
    <t>N.1.051.096.01.4830.000.030.22.006
Réalisation d'une système d'évacuation des eaux pour le nouveau pole Ain beida , wilaya de Ouargla ( 02 tations de refoulement ,01 station d'épuration d'une capacité de 35000 eq/h et 26,5 kms de conduites de refoulement )</t>
  </si>
  <si>
    <t xml:space="preserve">en cours d'achevement </t>
  </si>
  <si>
    <t>Portefeuille des programmes (021):  Ministère de l'habitat, de l'urbanisme et de la ville.</t>
  </si>
  <si>
    <t>Programme (80): Urbanisme et aménagement.</t>
  </si>
  <si>
    <t>S.Programme (02): Aménagement du foncier.</t>
  </si>
  <si>
    <t>NE5.721.3.268.583.22.02
N.1.021.080.02.4855.000.055.22.002.</t>
  </si>
  <si>
    <t>SE5.721.3.268.583.18.04
S.1.021.080.02.4855.000.055.18.004.</t>
  </si>
  <si>
    <t>Opération (commune) a été notifiée à la wilaya de Ouargla en 2018 et transférée (partiellement) à wilaya de Touggourt en date du 27/12/2023.</t>
  </si>
  <si>
    <t>Portefeuille des programmes (027): Ministère  de la santé.</t>
  </si>
  <si>
    <t>Programme (105): Prévention et soins.</t>
  </si>
  <si>
    <t>S.Programme (01): Prévention et soins.</t>
  </si>
  <si>
    <t>NK5.731.1.268.583.13.01
N.1.027.105.01.4855.000.055.13.003.</t>
  </si>
  <si>
    <t>Opération a été notifiée à la wilaya de Ouargla en 2013 et transférée à wilaya de Touggourt en Juin 2022.</t>
  </si>
  <si>
    <t>SF5.731.1.268.583.07.02
S.1.027.105.01.4855.000.055.07.009.</t>
  </si>
  <si>
    <t>Opération a été notifiée à la wilaya de Ouargla en 2013 et transférée à la wilaya de Touggourt en date du 23/10/2023.</t>
  </si>
  <si>
    <t xml:space="preserve">Portefeuille de programme : Justice  </t>
  </si>
  <si>
    <t>Programme : Administration pénitentiaire</t>
  </si>
  <si>
    <t>Sous-programme : Soutien administratif</t>
  </si>
  <si>
    <t>S1.006.022.04.4839.000.039.06.001</t>
  </si>
  <si>
    <t>Réalisation et équipement d'un établissement de rééducation de 500 places à El-Oued</t>
  </si>
  <si>
    <t>2006</t>
  </si>
  <si>
    <t>Opération Gelée</t>
  </si>
  <si>
    <t>S1.006.022.04.4839.000.039.07.002</t>
  </si>
  <si>
    <t>Réalisation et équipement d'un établissement de prévention de 300 détenus à Guemar</t>
  </si>
  <si>
    <t>2007</t>
  </si>
  <si>
    <t>Portefeuille de programme : Education Nationale</t>
  </si>
  <si>
    <t>Programme : Enseignement</t>
  </si>
  <si>
    <t>Sous-programme : Enseignement préparatoire et primaire</t>
  </si>
  <si>
    <t>N1.011.044.01.4839.000.039.10.001</t>
  </si>
  <si>
    <t>Etude, construction et équipement de 272 classes dont 40 groupes scolaires type 33B+5C+2D, 05 classes en extension et 40 logements d’astreinte.</t>
  </si>
  <si>
    <t xml:space="preserve">Portefeuille de programme : Enseignement Supérieur et Recherche Scientifique </t>
  </si>
  <si>
    <t>Programme : Enseignement et formation supérieurs</t>
  </si>
  <si>
    <t>Sous-programme : Premier et deuxième cycles d'enseignement</t>
  </si>
  <si>
    <t>N1.012.049.01.4839.000.039.11.001</t>
  </si>
  <si>
    <t>Réalisation de 6000 places pédagogiques</t>
  </si>
  <si>
    <t xml:space="preserve">Portefeuille de programme : Industrie et de la Production Pharmaceutique </t>
  </si>
  <si>
    <t>Programme : Appui à l'investissement</t>
  </si>
  <si>
    <t>Sous-programme : Promotion de l'investissement</t>
  </si>
  <si>
    <t>N1.019.074.01.4839.000.039.18.003</t>
  </si>
  <si>
    <t>Réalisation d’une Zone Industrielle à Guemar Wilaya d’EL-Oued (Tranche 2).</t>
  </si>
  <si>
    <t xml:space="preserve">En Cours </t>
  </si>
  <si>
    <t xml:space="preserve">Portefeuille de programme : Habitat, l'Urbanisme et de la Ville </t>
  </si>
  <si>
    <t>Programme : Logement</t>
  </si>
  <si>
    <t>Sous-programme : Logement public locatif</t>
  </si>
  <si>
    <t>C1.021.079.01.4839.000.039.14.001</t>
  </si>
  <si>
    <t>Etude et réalisation de 1000 logements LPL</t>
  </si>
  <si>
    <t>Programme : Urbanisme et aménagement</t>
  </si>
  <si>
    <t>Sous-programme : Aménagement du foncier</t>
  </si>
  <si>
    <t>N1.021.080.02.4839.000.039.22.001</t>
  </si>
  <si>
    <t>Travaux d'amenées en hors site au niveau de 07 lotissements urbains (4074 lots) à travers les communes de Guemar, Taghzout, Hassi khalifa, Debila, Ourmes, Reguiba et Bayada (wilaya d'El-Oued)</t>
  </si>
  <si>
    <t>C1.021.080.02.4839.000.039.18.002</t>
  </si>
  <si>
    <t>Travaux de VRD des lotissements créés dans le cadre de développement de l'offre foncière publique dans les wilayas du Sud - Programme 2018</t>
  </si>
  <si>
    <t>C1.021.080.02.4839.000.039.18.003</t>
  </si>
  <si>
    <t>Travaux de VRD de d'habitat rural groupé à travers les wilayas du Sud - Programme 2018</t>
  </si>
  <si>
    <t>C1.021.080.02.4839.000.039.20.004</t>
  </si>
  <si>
    <t xml:space="preserve">Etude, suivi et réalisation des travaux de VRD des lotissements créés dans le cadre de développement de l’offre foncière publique dans les wilayas </t>
  </si>
  <si>
    <t xml:space="preserve">Portefeuille de programme : Travaux publics et Infrastructures de Base </t>
  </si>
  <si>
    <t>Programme : Infrastructures routières et autoroutières</t>
  </si>
  <si>
    <t>Sous-programme : Développement des infrastructures routières</t>
  </si>
  <si>
    <t>N1.024.090.01.4039.000.039.17.001</t>
  </si>
  <si>
    <t>Dédoublement de RN 48 avec rectification du profil en travers de la chaussée existante entre Guemar et Stil sur 125 km (1ère tranche sur 35 km à partir de Guemar du PK 90+000 au PK 125 + 000)</t>
  </si>
  <si>
    <t xml:space="preserve">Portefeuille de programme : Santé </t>
  </si>
  <si>
    <t>Programme : Prévention et Soins</t>
  </si>
  <si>
    <t>Sous-programme : Prévention et Soins</t>
  </si>
  <si>
    <t>N1.027.105.01.4839.000.039.06.001</t>
  </si>
  <si>
    <t>Etude, suivi et réalisation d'un Hôpital 60 lits à Debila</t>
  </si>
  <si>
    <t>N1.027.105.01.4839.000.039.16.011</t>
  </si>
  <si>
    <t>Acquisition d'équipements au profit du CAC de El-Oued</t>
  </si>
  <si>
    <t>2016</t>
  </si>
  <si>
    <t>C1.027.105.01.4839.000.039.14.012</t>
  </si>
  <si>
    <t xml:space="preserve">Etude, réalisation et équipement d'un hôpital EHS Mère et Enfant à El-Oued  </t>
  </si>
  <si>
    <t>2014</t>
  </si>
  <si>
    <t xml:space="preserve"> Portefeuille de programme : 006 la Justice</t>
  </si>
  <si>
    <t>Programme : "022"Administration Pénitentiaire</t>
  </si>
  <si>
    <t>Sous Programme :" 04" Soutient Administratif</t>
  </si>
  <si>
    <t>Réalisation et équipement d'un établissement de prévention de 300 détenus à Djamaa
N.1.006.022.04.4857.000.057.22.002</t>
  </si>
  <si>
    <t>Réalisation d'un E,P  de 300 détenus à M'ghaier
N.1.006.022.04.4857.000.057.22.003</t>
  </si>
  <si>
    <t xml:space="preserve"> Portefeuille de programme : 024 Travaux Publics et des infrastructures de base</t>
  </si>
  <si>
    <t>Programme : "090"infrastructures routières et autoroutières</t>
  </si>
  <si>
    <t>Sous Programme :" 01" Développement des Infrastructures Routières</t>
  </si>
  <si>
    <t>Dédoublement de la R03 (1ére tranche sur 20km)
N.1.024.090.01.4057.000.057.22.001</t>
  </si>
  <si>
    <t xml:space="preserve"> Portefeuille de programme : 027 Santé</t>
  </si>
  <si>
    <t>Programme : "105" Prévention et Soins</t>
  </si>
  <si>
    <t>Sous Programme :" 01" Prévention et Soins</t>
  </si>
  <si>
    <t>Etude, réalisation et équipement d'un hôpital 120 lits à Djamaa
S.1.027.105.01.4857.000.057.22.001</t>
  </si>
  <si>
    <t>Portefeuille de programmes 006. Justice</t>
  </si>
  <si>
    <t>Programme 022. Administration pénitentiaire</t>
  </si>
  <si>
    <t>Sous Programme 04. Soutien administratif</t>
  </si>
  <si>
    <t>N.1.006.022.04.4007.000.007.04.001        N.D.5.853.3.262.107.04.01                                                  Réalisation d'un centre pénitentiaire pour mineurs</t>
  </si>
  <si>
    <t>S.1.006.022.04.4007.000.007.07.003  S.F.5.853.3.262.107.07.01                                                    Réalisation et équipement d'un établissement de prévention de 1000 détenus à Biskra</t>
  </si>
  <si>
    <t>Portefeuille de programmes 012. Enseignement supérieur et de la recherche</t>
  </si>
  <si>
    <t>Programme 049. Enseignement et formation supérieurs</t>
  </si>
  <si>
    <t>Sous Programme 01. 1er et 2ème cycles d’enseignement</t>
  </si>
  <si>
    <t>N.1.012.049.01.4006.000.007.11.004   N.K.5.621.2.262.107.11.01                                                            Suivi et réalisation de 6000 places pédagogiques</t>
  </si>
  <si>
    <t>4000 places achevée et fonctionnele. 2000 places en cours à 98%</t>
  </si>
  <si>
    <t>Programme 051. Vie estudiantine</t>
  </si>
  <si>
    <t>Sous Programme 01. Œuvres universitaires</t>
  </si>
  <si>
    <t>N.1.012.051.01.4005.000.007.11.007 N.K.5.621.5.262.107.11.01                                                                Suivi et réalisation de 3000 lits  d'hébergement</t>
  </si>
  <si>
    <t>Reste paiement de créances</t>
  </si>
  <si>
    <t>Portefeuille de programmes 014. Culture et des arts</t>
  </si>
  <si>
    <t>Programme 057. Patrimoine culturel</t>
  </si>
  <si>
    <t>Sous Programme 01. Protection, valorisation et exploitation du patrimoine culturel</t>
  </si>
  <si>
    <t>S.1.014.057.01.4807.000.007.14.002  FSDRS.75.262.107.14.01                                                                           Etude, réalisation et équipement d'un musée pluridisciplinaire à Biskra</t>
  </si>
  <si>
    <t>Evaluation B.E.T en cours</t>
  </si>
  <si>
    <t>Portefeuille de programmes 015. Sports</t>
  </si>
  <si>
    <t>Programme 060. Sports</t>
  </si>
  <si>
    <t>Sous Programme 01. Jeunes talents, sports d'élite et de haut niveau</t>
  </si>
  <si>
    <t>N.1.015.060.01.4006.000.007.06.005 N.F.5.742.8.262.107.06.12                                                    Etude, réalisation et équipement d'un centre de regroupement pour jeunes talents en football</t>
  </si>
  <si>
    <t>Portefeuille de programmes 019. Industrie</t>
  </si>
  <si>
    <t>Programme 074. Appui à l'investissement</t>
  </si>
  <si>
    <t>Sous Programme 01. Promotion de l'investissement</t>
  </si>
  <si>
    <t>N.1.019.074.01.4002.000.007.18.008  N.E.5.176.3.262.107.18.01                                    Réalisation d'une Zone Industrielle à Oumeche, wilaya de Biskra, (tranche 1)</t>
  </si>
  <si>
    <t>N.1.019.074.01.4002.000.007.18.009  N.E.5.176.3.262.107.18.02                                                   Réalisation d'une zone Industrielle à Oumeche, wilaya de Biskra, (tranche 2)</t>
  </si>
  <si>
    <t>S.1.019.074.01.4002.000.007.14.002  FSDRS.17.262.107.14.02                                                      Etude et aménagement de deux (02) nouvelles Zones d'activite (Communes de Tolga et Branis)</t>
  </si>
  <si>
    <t>Etude achevée. Travaux d'aménagement : choix entreprise en cours</t>
  </si>
  <si>
    <t>Portefeuille de programmes 024. Travaux publics et des infrastructures de base</t>
  </si>
  <si>
    <t>Programme 090. Infrastructures routières et autoroutières</t>
  </si>
  <si>
    <t>Sous Programme 01. Développement des infrastructures routières</t>
  </si>
  <si>
    <t>N.1.024.090.01.4007.000.007.21.004 N.E.5.521.2.262.107.21.02                                                  Réalisation du dédoublement de la RN83 sur 15km</t>
  </si>
  <si>
    <t>Reste indemnisation expropriation</t>
  </si>
  <si>
    <t>Portefeuille de programmes 027. Santé</t>
  </si>
  <si>
    <t>Programme 105. Prévention et soins</t>
  </si>
  <si>
    <t>Sous Programme 01. Prévention et soins</t>
  </si>
  <si>
    <t>N.1.027.105.01.4007.000.007.06.006 N.F.5.731.1.262.107.06.01                                                   Réalisation d'un hopital psychiatrique de 120 lits</t>
  </si>
  <si>
    <t>Hôpital achevée et fonctionnelle. Reste installation chauffage central en cours à 85%</t>
  </si>
  <si>
    <t>N.1.027.105.01.4007.000.007.10.010  N.K.5.731.3.262.107.10.01                                       Equipement de l'Hôpital de psychiatrie 120 lits</t>
  </si>
  <si>
    <t>Reste lot : Electro-ménager + buanderie (marché en cours d'engagement )</t>
  </si>
  <si>
    <t>N.1.027.105.01.4007.000.007.08.007 N.F.5.731.1.262.107.08.02                                                   Etude et réalisation d'un hôpital 60 lits à Elkantara</t>
  </si>
  <si>
    <t>Montant de la réevaluation 498.983.000 DA notifié en 2025</t>
  </si>
  <si>
    <t>N.1.027.105.01.4007.000.007.15.012 N.L.5.731.3.262.107.15.01            
Acquisition d'équipements médicaux de l'hôpital de 60 lits à El-Kantara</t>
  </si>
  <si>
    <t>Procédure en cours</t>
  </si>
  <si>
    <t>N.1.027.105.01.4007.000.007.15.013 N.L.5.731.3.262.107.15.02                         
Acquisition d'équipement collectif de l'hôpital de 60 lits à   El-Kantara</t>
  </si>
  <si>
    <t>N.1.027.105.01.4007.000.007.13.020 N.K.5.733.9.262.107.13.02                                                   Etude et suivi pour la Réalisation d'une maternite 80 lits à Bordj Ben Azzouz</t>
  </si>
  <si>
    <t xml:space="preserve">Etude achevée, Reste suivi  </t>
  </si>
  <si>
    <t>N.1.027.105.01.4007.000.007.14.017 N.K.5.733.1.262.107.14.01                                                   Réalisation et équipement d'une maternite 80 lits à Bordj Ben Azzouz</t>
  </si>
  <si>
    <t>Appel d'offre lancé</t>
  </si>
  <si>
    <t>S.1.027.105.01.4007.000.007.14.023  FSDRS.73.262.107.14.01                                                                   Etude, suivi, réalisation et equipement d'un hopital de 240 lits à Biskra (Remplacement de l'hopital Hakime Saadane)</t>
  </si>
  <si>
    <t xml:space="preserve">Montant de la réevaluation 4.983.000.000 DA notifié en 2025 </t>
  </si>
  <si>
    <t>S.1.027.105.01.4007.000.007.14.024  FSDRS.73.262.107.14.03                                                                       Etude, suivi, réalisation et equipement d'un hopital de 60 lits (Cardio-vasculaire) à Biskra</t>
  </si>
  <si>
    <t>Etude achevée. Réalisation : Appel d'offre lancé</t>
  </si>
  <si>
    <t>Programme 094. Approvisionnement en eau potable et industrielle</t>
  </si>
  <si>
    <t>Sous Programme 01. Adduction et réseaux de distribution en eau potable et industrielle</t>
  </si>
  <si>
    <t>N.1.051.094.01.4007.000.007.17.002 N.E.5.341.8.262.107.17.01                                                   Réalisation du système d'AEP du nouveau pôle Urbain Zhun Ouest-Biskra</t>
  </si>
  <si>
    <t>Portefeuille de programmes 051. Hydraulique</t>
  </si>
  <si>
    <t>Programme 096. Assainissement et protection du milieu naturel</t>
  </si>
  <si>
    <t>Sous Programme 01. Réseaux d'assainissement et système d'épuration</t>
  </si>
  <si>
    <t>N.1.051.096.01.4007.000.007.06.005 N.F.5.342.3.262.107.06.01                                                   Réalisation de STEP de Biskra</t>
  </si>
  <si>
    <t>N.1.051.096.01.4007.000.007.12.003 N.K.5.342.2.262.107.12.02                                           Réalisation et extension des collecteurs d'assainissement de dix (10) centres à travers la Wilaya</t>
  </si>
  <si>
    <t>Clôture en cours</t>
  </si>
  <si>
    <t>Portefeuille de programmes (021): Habitat, de l'urbanisme et de la ville</t>
  </si>
  <si>
    <t>Programme (080): Urbanisme et aménagement</t>
  </si>
  <si>
    <t>Sous Programme (02): Aménagement du foncier</t>
  </si>
  <si>
    <t>N.1.021.080.02.4851.000.051.22.001
      Travaux d’amenées  en hors site au niveau de deux lotissements urbains (3 137 lots) à travers les communes de Ouled Djellal et Sidi Khaled (wilaya  de Ouled Djellal)</t>
  </si>
  <si>
    <t>في طور الإنجاز</t>
  </si>
  <si>
    <t>Portefeuille de programmes (027): Santé</t>
  </si>
  <si>
    <t>Programme (105): Prévention et soins</t>
  </si>
  <si>
    <t>Sous Programme (01): Prévention et soins</t>
  </si>
  <si>
    <t>N.1.027.105.01.4851.000.051.23.001
            Etude, suivi et réalisation d'un complexe mère et enfant de 80 lits       à Ouled Djellal</t>
  </si>
  <si>
    <t>20%
( الدراسة )</t>
  </si>
  <si>
    <t>في طور الدراسة 
(العملية تحتاج الى إعادة التقييم)</t>
  </si>
  <si>
    <t>N.1.027.105.01.4851.000.051.24.002
Etude, suivi et réalisation d'un hôpital de 120 lits à Ouled Djellal</t>
  </si>
  <si>
    <t>70%
( الدراسة )</t>
  </si>
  <si>
    <t>Portefeuille de programmes (051): Hydraulique</t>
  </si>
  <si>
    <t>Programme (096): Assainissement et protection du milieu naturel</t>
  </si>
  <si>
    <t>Sous Programme (01): Réseaux d'assainissement et Système d'épuration</t>
  </si>
  <si>
    <t xml:space="preserve">N.1.051.096.01.4851.000.051.22.001
Réalisation de la STEP de Ouled Djellal et Sidi Khaled </t>
  </si>
  <si>
    <t xml:space="preserve">Ministère de l'hydraulique </t>
  </si>
  <si>
    <t xml:space="preserve">assainissement et protection du milieu naturel </t>
  </si>
  <si>
    <t xml:space="preserve">Réseaux d'assainissement et systèmes d'épuration </t>
  </si>
  <si>
    <t>Réalisation des collecteurs principaux à travers les communes de ghardaia ( sur 55.000 ml )                                                                                                               N1 051 096 01 4847 000 047 22 002</t>
  </si>
  <si>
    <t>Dédoublement du collecteur par la réalisation d'une galerie ovoidale sur 4.500ml N1 051 096 01 4847 000 047 22 003</t>
  </si>
  <si>
    <r>
      <t>Assainissement et protection contre les crues de la vallée du M'zab (2</t>
    </r>
    <r>
      <rPr>
        <vertAlign val="superscript"/>
        <sz val="13"/>
        <rFont val="Calibri"/>
        <family val="2"/>
        <scheme val="minor"/>
      </rPr>
      <t>ème</t>
    </r>
    <r>
      <rPr>
        <sz val="13"/>
        <rFont val="Calibri"/>
        <family val="2"/>
        <scheme val="minor"/>
      </rPr>
      <t xml:space="preserve"> tranche) N1 051 096 01 4847 000 047 22 001</t>
    </r>
  </si>
  <si>
    <t>Achevée, à cloturer</t>
  </si>
  <si>
    <t xml:space="preserve">Approvisionnement en eau potable et industrielle </t>
  </si>
  <si>
    <t>Adduction et réseaux de distribution en eau potable et industrielle</t>
  </si>
  <si>
    <t>Réalisation de ( 11 ) ouvrages de stockage à travers la wilaya d'une capacité de stockage globale de 15.500 M                                                                                 N1 051 094 01 4847 000 047 22 001</t>
  </si>
  <si>
    <t xml:space="preserve">Ministère du commerce et de la promotion des exportations </t>
  </si>
  <si>
    <t xml:space="preserve">admistratin generale </t>
  </si>
  <si>
    <t xml:space="preserve">Soutien Administratif </t>
  </si>
  <si>
    <t>Etude, réalisation et équipement d'une école de formation et de perfectionnement des agents de contrôle et de répression des fraudes à Ghardaïa                             N1 022 087 01 4847 000 047 09 001</t>
  </si>
  <si>
    <t>2009</t>
  </si>
  <si>
    <t xml:space="preserve">Ministère des travaux publics et des infrastructures de base </t>
  </si>
  <si>
    <t xml:space="preserve">infrastructures routières et autoroutières </t>
  </si>
  <si>
    <t>developpement des infrastructures routières</t>
  </si>
  <si>
    <t>Dédoublement de la RN01 entre Ghardaia et Berriane sur 32 kms ( entre PK538+000 et PK621 + 000 )                                                                                N1 024 090 01 4047 000 047 12 002</t>
  </si>
  <si>
    <t>2012</t>
  </si>
  <si>
    <t>Dédoublement de la RN 49 entre carrefour RN 1/ RN 49 et carrefour RN 49 / cw 201 (zelfana) sur 20 Km ( 1ere tranche )                                                                N1 024 090 01 4047 000 047 21 003</t>
  </si>
  <si>
    <t>2021</t>
  </si>
  <si>
    <t>Dédoublement de la RN1 entre Berriane et la limite de la wilaya de Laghouat  sur 18 Km. S1 024 090 01 4047 000 047 14 006</t>
  </si>
  <si>
    <t xml:space="preserve">Ministre de l'enseignement supérieur et de la recherche scientifique </t>
  </si>
  <si>
    <t xml:space="preserve">vie estudiantine </t>
  </si>
  <si>
    <t>ouevres universitères</t>
  </si>
  <si>
    <t>Suivi et réalisation de 1000 lits d'hébergement                                                       N1 012 051 01 4034 000 047 12 001</t>
  </si>
  <si>
    <t>Réalisation  de 2000 lits d'hébergement                                                                  N1 012 051 01 4034 000 047 11 004</t>
  </si>
  <si>
    <t xml:space="preserve">Ministère de l'intérieur et des collectivités locales et de l'aménagement du territoire </t>
  </si>
  <si>
    <t>sureté nationale</t>
  </si>
  <si>
    <t xml:space="preserve">sécurité, ordre public, prévention et intervention </t>
  </si>
  <si>
    <t>Etude et réalisation  d'une unité Républicaine de sécurité au chef lieu de la wilaya (URS)                                                                                                                       N1 005 017 02 4847 000 047 10 001</t>
  </si>
  <si>
    <t>2010</t>
  </si>
  <si>
    <t>Ministère de l'habitat, de l'urbanisme et de la ville</t>
  </si>
  <si>
    <t xml:space="preserve">urbanisme et aménagement </t>
  </si>
  <si>
    <t xml:space="preserve">aménagement du fonciér </t>
  </si>
  <si>
    <t>Maitrise de la situation sécuritaire dans la wilaya de Ghardaia, tranche complémentaire                                                                                                        S1 021 080 02 4847 000 047 10 001</t>
  </si>
  <si>
    <t>Travaux d'amenées en hors site ( y compris réalisation et équipement de reservoir, forages et chateau d'eau ) au niveau de lotissemnets urbains à travers la wilaya de Ghardaia                                                                                                                   N1 021 080 02 4847 000 047 22 009</t>
  </si>
  <si>
    <t>2022</t>
  </si>
  <si>
    <t>Travaux de réfection des VRD  des sites touchés par les intemperies et viabilisation sites habitat rural                                                                                 S1 021 080 02 4847 000 047 09 010</t>
  </si>
  <si>
    <t>Etude et réalisation d'un système de vidéosurveillance  dans la wilaya de Ghardaia S1 021 080 02 4847 000 047 14 012</t>
  </si>
  <si>
    <t>Etude, suivi et réalisation de travaux d’amélioration urbaine à travers les communes de la wilaya                                                                                              S1 021 080 02 4847 000 047 14 014</t>
  </si>
  <si>
    <t>Travaux de VRD des lotissements créés dans le cadre  de développement de l'offre foncière publique dans les wilaya du Sud                                                        S1 021 080 02 4847 000 047 18 015</t>
  </si>
  <si>
    <t>2018</t>
  </si>
  <si>
    <t>Etude, suivi et réalisation de travaux de VRD des lotissements  crées dans le cadrede développement de loffre fonciére publique dans les wilaya du  Sud - prog 2020.                                                                                                                           S1 021 080 02 4847 000 047 20 007</t>
  </si>
  <si>
    <t>2020</t>
  </si>
  <si>
    <t>Logement</t>
  </si>
  <si>
    <t>Logement public locatif</t>
  </si>
  <si>
    <t>Réalisation de 800 logements publics locatifs (LPL)                                                S1 021 079 01 4847 000 047 14 001</t>
  </si>
  <si>
    <t>Réhabilitation des logements au niveau des K’sour.                                                S1 021 079 01 4847 000 047 14 002</t>
  </si>
  <si>
    <t xml:space="preserve">Ministère de la justice, garde des sceaux </t>
  </si>
  <si>
    <t>Activité judiciaire</t>
  </si>
  <si>
    <t xml:space="preserve">Activité judiciaire ordinaire et administrative </t>
  </si>
  <si>
    <t>Etude, réalis et équipt d'un tribunal à Ghardaia                                                       N1 006 021 01 4047 000 047 08 002</t>
  </si>
  <si>
    <t>2008</t>
  </si>
  <si>
    <t xml:space="preserve">Administration pénitentiaire </t>
  </si>
  <si>
    <t xml:space="preserve">soutien administrative </t>
  </si>
  <si>
    <t>Réalisation  et équipement d'un  établissement de Rééducation de 500 détenus a Ghardaïa                                                                                                                    S1 006 022 04 4847 000 047 07 001</t>
  </si>
  <si>
    <t xml:space="preserve">Ministère de la santé </t>
  </si>
  <si>
    <t xml:space="preserve">Prévention et soins </t>
  </si>
  <si>
    <t>Réalisation et équipement d'un E H S  de  psychiatrie à Ghardaia                          S1 027 105 01 4045 000 047 07 003</t>
  </si>
  <si>
    <t>Réalisation et équipement d'un hôpital de 60 lits à  Berriane                                 S1 027 105 01 4045 000 047 06 001</t>
  </si>
  <si>
    <t>Réalisation et équipement d'un hôpital de 120 lits à Guerrara                                S1 027 105 01 4045 000 047 07 002</t>
  </si>
  <si>
    <t>Suiv, réalisation et équipement d’un hôpital 240 lits à Bounoura.                           S1 027 105 01 4847 000 047 14 015</t>
  </si>
  <si>
    <t>Achevée, équipement en cours</t>
  </si>
  <si>
    <t>005 : Intérieur, des Collectivités Locales et de l’Aménagement du Territoire</t>
  </si>
  <si>
    <t>017 : Sûreté nationale</t>
  </si>
  <si>
    <t>02 : Sécurité, ordre public, prévention et intervention</t>
  </si>
  <si>
    <t xml:space="preserve">  N1.005.017.02.4833.000.033.06.002                                                  Etude et réalisation d'une unité républicaine de sécurité à Illizi avec  04 logts et acquis de groupe électrogène</t>
  </si>
  <si>
    <t>020 : Administration générale</t>
  </si>
  <si>
    <t>01 : Soutien administratif et logistique</t>
  </si>
  <si>
    <t xml:space="preserve">S1.005.020.01.4833.000.033.14.001                                                           Etude, réalisation et équipement en climatisation (400) de 200 logements incessibles à travers la wilaya </t>
  </si>
  <si>
    <t>006 : Justice, garde des sceaux</t>
  </si>
  <si>
    <t>021 : Activité judiciaire</t>
  </si>
  <si>
    <t>01 : Activité judiciaire ordinaire et administrative</t>
  </si>
  <si>
    <t>N1.006.021.01.4833.000.033.08.002                                                    Etude , réalisation et équipement d'une Cour de justice à Illizi</t>
  </si>
  <si>
    <t>021 : Habitat, de l'Urbanisme et de la Ville</t>
  </si>
  <si>
    <t>079 : Logement</t>
  </si>
  <si>
    <t>01 : Logement public locatif</t>
  </si>
  <si>
    <t>S1.021.079.01.4833.000.033.14.002                                                     Etude et réalisation de 1450 logements destinés à la résorption de l'habitat précaire (RHP)</t>
  </si>
  <si>
    <t>080 : Urbanisme et aménagement</t>
  </si>
  <si>
    <t>02 : Aménagement du foncier</t>
  </si>
  <si>
    <t>S1.021.080.02.4020.000.033.18.004                                                        Travaux de  VRD de d'habitat rural  groupé à travers les wilayas du Sud</t>
  </si>
  <si>
    <t>024 : Travaux Publics et Infrastructures de Base</t>
  </si>
  <si>
    <t>090 : Infrastructures routières et autoroutières</t>
  </si>
  <si>
    <t>01 : Développement des infrastructures routières</t>
  </si>
  <si>
    <t>N1.024.090.01.4033.000.033.19.003                                                  Réalisation de la route BF15-BF15/03 DE Debdeb -Timeroualine sur 105 Kms</t>
  </si>
  <si>
    <t xml:space="preserve"> S1.024.090.01.4033.000.033.14.002                                                        Modernisation de la RN 54 entre  Bordj Omar Driss  vers Amguid sur 150 km</t>
  </si>
  <si>
    <t xml:space="preserve"> S1.024.090.01.4033.000.033.14.001                                                        Réalisation du CW N° 02 reliant Oued Samen-Bordj Omar driss sur 210 Km du PK 150 au PK 360</t>
  </si>
  <si>
    <t>02 : Entretien routier</t>
  </si>
  <si>
    <t xml:space="preserve"> S1.024.090.02.4033.000.033.07.008                                                   Elimination des obstacles à la circulation et balisage au niveau principales pistes</t>
  </si>
  <si>
    <t>091 : Infrastructures aéroportuaires</t>
  </si>
  <si>
    <t>01 : Développement des infrastructures aéroportuaires</t>
  </si>
  <si>
    <t>S1.024.091.01.4023.000.033.06.003                                                      Renforcement de l'Aérodrome d'Illizi</t>
  </si>
  <si>
    <t>027 : Santé</t>
  </si>
  <si>
    <t>105 : Prévention et soins</t>
  </si>
  <si>
    <t>01 : Prévention et soins</t>
  </si>
  <si>
    <t>N1.027.105.01.4033.000.033.08.005                                                      Etude et réalisation d'un Hôpital de 60 lits à Bordj Omar Idris</t>
  </si>
  <si>
    <t xml:space="preserve">N1.027.105.01.4033.000.033.08.006                                                           Etude et réalisation d'un Hôpital de 60 lits à In Amenas </t>
  </si>
  <si>
    <t>S1.027.105.01.4033.000.033.19.003                                                       Suivi et réalisation d'un  hôpital de 120 lits à Illizi</t>
  </si>
  <si>
    <t xml:space="preserve"> S1.027.105.01.4033.000.033.19.004                                                       Suivi et réalisation d'un  hôpital de 60 lits à Deb Deb</t>
  </si>
  <si>
    <t>051 : Hydraulique</t>
  </si>
  <si>
    <t>096 : Assainissement et protection du milieu naturel</t>
  </si>
  <si>
    <t>01 : Réseaux d'assainissement et système d'épuration</t>
  </si>
  <si>
    <t>N1.051.096.01.4833.000.033.12.002                                                     Réalisation du système d'épuration (lagunage) à Illizi</t>
  </si>
  <si>
    <t>Portefeuille de Programme  006  : Justice</t>
  </si>
  <si>
    <t>Programme  022 : Administration Pénitentiaire</t>
  </si>
  <si>
    <t>Sous Programme 4:Soutien administratif</t>
  </si>
  <si>
    <t>S1 006 022 04 4856 000 056 22 002                                       Etude, réalisation et équipement d'un établiss. de prévention de 300 détenus à Djanet</t>
  </si>
  <si>
    <t xml:space="preserve">Opération en Cours </t>
  </si>
  <si>
    <t>Portefeuille de Programme  021 : l'Habitat, de l'Urbanisme et de la ville</t>
  </si>
  <si>
    <t>Programme  079 : Logements</t>
  </si>
  <si>
    <t>Sous Programme 1: Logements publics locatifs</t>
  </si>
  <si>
    <t>N1 021 079 01 4856 000 056 23 001                                     Etude, Réalisation de 550 logements destinés à la résorption de l'habitat précaire (RHP) wilaya de Djanet.</t>
  </si>
  <si>
    <t>(Etude achevée) la réalisation Non Lancée  (AAO en cours )</t>
  </si>
  <si>
    <t>Programme  080 :Urbanisme et aménagement</t>
  </si>
  <si>
    <t>Sous Programme 2: Aménagement du foncier</t>
  </si>
  <si>
    <t>N1 021 080 02 4856 000 056 23 001                                         Etude, éclairage public et aménagement des axes principaux</t>
  </si>
  <si>
    <t>Portefeuille de Programme 027  :Santé</t>
  </si>
  <si>
    <t>Programme 105 : Prévention et Soins</t>
  </si>
  <si>
    <t>Sous Programme 1 :Prévention et Soins</t>
  </si>
  <si>
    <t>N1 027 105 01 4856 000 056 22 002                                          Suivi et réalisation d'un  hôpital de 120 lits à Djanet</t>
  </si>
  <si>
    <t>Portefeuille de Programme 051  : Hydrauliques</t>
  </si>
  <si>
    <t>Programme 096 :Assainissement et protection du milieu naturel</t>
  </si>
  <si>
    <t>Sous Programme 2: Protection des villes contre les inondations</t>
  </si>
  <si>
    <t>N1 051 096 02 4856 000 056 23 002                                         Aménagement de 06 Oueds à Djanet : Ifri , Tissouine, Beni ouesken, Aghoum, Tin Alkoume et Arikin (y /compris étude, suivi et travaux)</t>
  </si>
  <si>
    <t>Opération Non Lancée (AAO en cours )</t>
  </si>
  <si>
    <t>PEC PSD au 31/12/2022.</t>
  </si>
  <si>
    <t>l'Intérieur, des Collectivités locales, et de l'Aménagement du Territoire</t>
  </si>
  <si>
    <t>Administration Générale</t>
  </si>
  <si>
    <t xml:space="preserve">                     Soutient Administratif et logistique</t>
  </si>
  <si>
    <t>N1.005.020.01.4811.000.011.11.005</t>
  </si>
  <si>
    <t>Etude, réalisation et équipement de 300 logements d'astreinte (170 lgts à Tam - 50 logts à In Salah - 10 logts à In Amguel - 02 logts à Abalessa - 08 logts à Silet - 10 logts à Fouggaret Ezzoua - 10 logts à In Ghar - 10 logts à Idles - 10 logts à Tazrouk - 10 logts à In Guezzam - 10 logts à Tin Zaouatine)</t>
  </si>
  <si>
    <t>En cours / 298 logts réceptionnés  / 2 logts à Hirafouk (Idles) en cours</t>
  </si>
  <si>
    <t>Sûreté Nationale</t>
  </si>
  <si>
    <t>Sécurité, ordre public, prévention et intervention</t>
  </si>
  <si>
    <t>N1.005.017.02.4811.000.011.07.017</t>
  </si>
  <si>
    <t>Etude et réalisation d'un laboratoire régional de la police scientifique et technique à Tam</t>
  </si>
  <si>
    <t>En cours / Les gros œuvres achevés/ BET parachèvement suivi marché en voie de dépôt au CMW</t>
  </si>
  <si>
    <t>Administration Pénitentiaire</t>
  </si>
  <si>
    <t>Soutien administratif</t>
  </si>
  <si>
    <t>S1.006.022.04.4011.000.011.07.006</t>
  </si>
  <si>
    <t xml:space="preserve">Réalisation et équipement d'un établissement de prévention 500 places à Tamanrasset </t>
  </si>
  <si>
    <t>Achevée/(exploité) (équip. DAL)</t>
  </si>
  <si>
    <t>S1.006.022.04.4011.000.011.06.001</t>
  </si>
  <si>
    <t>Réalisation et équipement d'un établissement de prévention 300 places à In Salah</t>
  </si>
  <si>
    <t>En cours / Equipements (DAL)</t>
  </si>
  <si>
    <t>S1.006.022.04.4011.000.011.06.002</t>
  </si>
  <si>
    <t>Réalisation et équipement d'un établissement de prévention 300 places à In Guezzam</t>
  </si>
  <si>
    <t>l'Enseignement Supérieur et de la Recherche Scientifique</t>
  </si>
  <si>
    <t>Vie estudiantine</t>
  </si>
  <si>
    <t>Œuvres universitaires</t>
  </si>
  <si>
    <t>N1.012.051.01.4811.000.011.20.002</t>
  </si>
  <si>
    <t>Réalisation d’une résidence universitaire de 1000 Lits à Tamanrasset.</t>
  </si>
  <si>
    <t>En cours / Lot 01 et 06 Achevés / Lots de 02 à 09 et 11 à 16 en cours / Lot 10 "château infructuex</t>
  </si>
  <si>
    <t>Jeunesse et des Sports</t>
  </si>
  <si>
    <t>Sports</t>
  </si>
  <si>
    <t>Promotion du sport pour tous et en milieux éducatif et spécialisé</t>
  </si>
  <si>
    <t>Etude, réalisation et équipement de 05 piscines de proximité couvertes (Tamanrasset, Tinzaouatine, F.Ezzoua, In Guezzam et In Amguel)</t>
  </si>
  <si>
    <t>l'Habitat, de l'Urbanisme et de la Ville</t>
  </si>
  <si>
    <t>Urbanisme et aménagement</t>
  </si>
  <si>
    <t>Aménagement du foncier</t>
  </si>
  <si>
    <t>N1.021.080.02.4811.000.011.11.001</t>
  </si>
  <si>
    <t>Etude pour la création et viabilisation de 05 centres de vie sur l'axe de la RN 1 Carrefour Abalessa/Taman - Ouhagene - Molay Lahcene - Takareft et Imlaoulaouene et réalisation des travaux de viabilité</t>
  </si>
  <si>
    <t>En cours  / A Relancer</t>
  </si>
  <si>
    <t>S1.021.080.02.4811.000.011.18.006</t>
  </si>
  <si>
    <t>Travaux de VRD des lotissements créés dans le cadre de développement de l'offre foncière publique dans les wilayas du Sud- Prog.2018</t>
  </si>
  <si>
    <t>En cours / Travaux de VRD des lotissements en cours de réalisation</t>
  </si>
  <si>
    <t>Travaux Publics et des Infrastructures de Base</t>
  </si>
  <si>
    <t>Développement des infrastructures routières</t>
  </si>
  <si>
    <t>N1.024.090.01.4011.000.011.18.001</t>
  </si>
  <si>
    <t>Réalisation de la route Silet - Tin Zaouatine sur 367 Km (2 ère tranche sur 207 KM)</t>
  </si>
  <si>
    <t xml:space="preserve">En cours / Reste travaux de protection en cours  </t>
  </si>
  <si>
    <t>N1.024.090.01.4011.000.011.13.011</t>
  </si>
  <si>
    <t xml:space="preserve">Réalisation de la piste Tinzaouatine-In Guezzam sur 365 km </t>
  </si>
  <si>
    <t xml:space="preserve">En cours / reste achévement de lot n° 2 (Gabossa),  </t>
  </si>
  <si>
    <t>N1.024.090.01.4011.000.011.18.009</t>
  </si>
  <si>
    <t>Modernisation de la RN 01 sur 258 KM (1 ère tranche sur 150 KM)</t>
  </si>
  <si>
    <t>N1.024.090.01.4011.000.011.11.013</t>
  </si>
  <si>
    <t xml:space="preserve">Réalisation de la transsaharienne entre Silet Timiaouine sur 240 Km </t>
  </si>
  <si>
    <t>A clôturer</t>
  </si>
  <si>
    <t>N1.024.090.01.4011.000.011.17.015</t>
  </si>
  <si>
    <t>Réalisation de la piste reliant Hassi Tiguert à hassi Tirririne sur 495 km (2ème tranche)</t>
  </si>
  <si>
    <t>En cours / Relancé pour achèvement de 20 km travaux en cours (SARL MAZINE)</t>
  </si>
  <si>
    <t>N1.024.090.01.4011.000.011.18.018</t>
  </si>
  <si>
    <t>Modernisation de la RN 01 sur 114 KM entre Arak et la limite de la wilaya de Ghardaïa (1 ère tranche)</t>
  </si>
  <si>
    <t>N1.024.090.01.4011.000.011.21.005</t>
  </si>
  <si>
    <t>Réalisation de la RN 55 reliant Idles et Djanet (2éme tranche sur 84 Km)</t>
  </si>
  <si>
    <t>N1.024.090.01.4011.000.011.14.008</t>
  </si>
  <si>
    <t>Réalisation de la route reliant Idles et Djanet 100 Km</t>
  </si>
  <si>
    <t>N1.024.091.01.4008.000.011.21.001</t>
  </si>
  <si>
    <t>Etude et réalisation des voies de circulation au niveau de la piste d’atterrissage et ses annexes à Hassi Tiririne</t>
  </si>
  <si>
    <t>N1.024.090.01.4011.000.011.14.004</t>
  </si>
  <si>
    <t>Etude et réalisation de la piste Tamanrasset-In Azaoua sur 292 km (1ère tranche)</t>
  </si>
  <si>
    <t>N1.024.090.01.4011.000.011.14.002</t>
  </si>
  <si>
    <t>Réalisation de dédoublement de la RN01 avec échangeur entre Tamanrasset et l'Aéroport sur 12 Km</t>
  </si>
  <si>
    <t xml:space="preserve">En cours / Reste passerelle à côté de l’université( marché résilié en cours de lancement 3ème fois) </t>
  </si>
  <si>
    <t>N1.024.090.01.4011.000.011.18.007</t>
  </si>
  <si>
    <t>Réhabilitation de la piste reliant la RN 01 - In Eker - Tinraram sur 50 Kms, dans le cadre du programme de décontamination des sites nucléaires dans le sud algérien</t>
  </si>
  <si>
    <t>En cours / Travaux lot n°01 achevés / Reste travaux lots 02 et 03 après l'autorisation des services exploitants</t>
  </si>
  <si>
    <t>N1.024.090.02.4011.000.011.11.027</t>
  </si>
  <si>
    <t>Revêtement de la piste reliant Silet-Tin Zaouatine sur 367 Km (1 ère tranche)</t>
  </si>
  <si>
    <t>En cours / Reste reprofilage des chaussés en cours</t>
  </si>
  <si>
    <t>S1.027.105.01.4811.000.011.14.009</t>
  </si>
  <si>
    <t xml:space="preserve">Etude, réalisation et équipement d'un Hôpital 240 lits à Tamanrasset </t>
  </si>
  <si>
    <t xml:space="preserve">Realisation     :en cours de leve de reserve et la reception       /  équipements (  2eme avis d'appel  lance  )    /  équipements receptienne ( les lots 01-02-03-04-05-06-07-08-09-10-11-12-13-16-17-18-19-20-21-22-23)  /  ( lot  15)   en cours de livraison </t>
  </si>
  <si>
    <t>N1.027.105.01.4811.000.011.06.008</t>
  </si>
  <si>
    <t>Réalisation et équipement d'un l'hôpital psychiatrique de 120 lits à Tamanrasset</t>
  </si>
  <si>
    <t>Equipement  ( Une lot reste:  lot N°16  -  relancer le : 15/12/2024  )             / Réalisation :   les lots  N° 18 -19-20 Réceptionnés   /    Lot N° 21 : Relance et Attribue Le : 25/12/2024</t>
  </si>
  <si>
    <t>l'Hydraulique</t>
  </si>
  <si>
    <t>Approvisionnement en eau potable et industrielle</t>
  </si>
  <si>
    <t>Adduction et Réseaux de distribution en eau potable et industrielle</t>
  </si>
  <si>
    <t>N1.051.094.01.4811.000.011.22.005</t>
  </si>
  <si>
    <t>Alimentation en eau potable de Timoultine et Djabel Lahdidi (Wilaya de Tamanrasset)</t>
  </si>
  <si>
    <t>PORTEFEUILLE DE PROGRAMME : Intérieur des collectivités locales et de l'aménagement du territoire</t>
  </si>
  <si>
    <t>PROGRAMME ; Suréte Nationale</t>
  </si>
  <si>
    <t>SOUS PROGRAMME :  Sucurite , ordre public , prevention et entrvention</t>
  </si>
  <si>
    <t>N1.005.017.02.4853.000.053.22.005  Etude et réalisation d'une Unité Républicaine de Sécurité (URS) avec 04 logements à In Salah.</t>
  </si>
  <si>
    <t xml:space="preserve">Résiliation du contrat de réalisation En cours d'annonce de marché </t>
  </si>
  <si>
    <t>PORTEFEUILLE DE PROGRAMME : Santé</t>
  </si>
  <si>
    <t>PROGRAMME : Prévention et soins</t>
  </si>
  <si>
    <t>SOUS PROGRAMME :  Prévention et soins</t>
  </si>
  <si>
    <t>F1.027.105.01.4048.000.053.22.004                                  Etude , réalisation et équipement d'un hôpital de 120 lits à In Salah</t>
  </si>
  <si>
    <t xml:space="preserve">Achèvement des travaux en cours aménagement et equipement </t>
  </si>
  <si>
    <t xml:space="preserve"> Interieur, Collectivité Locale et Aménagement du Territoire</t>
  </si>
  <si>
    <t>Sureté Nationale</t>
  </si>
  <si>
    <t>Securité, Ordre Public, Prévention et Intervention</t>
  </si>
  <si>
    <t>N.1.005.017.02.4054.000.054.22.002 Etude et réalisation d'un poste frontalier mixte (DGSN-DGD) et acquisition d'un groupe électrogène à Tinzaouatine</t>
  </si>
  <si>
    <t>Etude en cours</t>
  </si>
  <si>
    <t>Travaux Publics et Infrastructures de Base</t>
  </si>
  <si>
    <t>Infrastructures Routières et Autoroutères</t>
  </si>
  <si>
    <t>Développement des Infrastructures Routières</t>
  </si>
  <si>
    <t>N.1.024.090.01.4054.000.054.22.001 Etude et ouverture de la piste Tirek-Bordj Badji Mokhtar sur 225 km</t>
  </si>
  <si>
    <t xml:space="preserve"> Infrastructures Aéroportuaire</t>
  </si>
  <si>
    <t>Développement des Infrastructures Aéroportuaire</t>
  </si>
  <si>
    <t>N.1.024.091.01.4054.000.054.22.001 Réalisation de la nouvelle piste d'atterrissage sur 3000x45 m et ses annexes à l'aérodrome de Tinzaoutine</t>
  </si>
  <si>
    <t>En cours de réalisation</t>
  </si>
  <si>
    <t>N.1.024.091.01.4054.000.054.22.002 Etude et réalisation d'une nouvelle piste d'atterrissage sur 08/26 sur 3200 x 45 m et ses annexes à l'aérodrome d'In Guezzam</t>
  </si>
  <si>
    <t>N.1.024.091.01.4054.000.054.22.003 Etude et réalisation des voies de circulation au niveau de la nouvelle piste d’atterrissage et ses annexes de l’aérodrome de Tinzaouatine</t>
  </si>
  <si>
    <t>N.1.027.105.01.4054.000.054.22.003 Etude, réalisation et équipement d'un Hôpital 60 lits à In Guezzam</t>
  </si>
  <si>
    <t>N.1.027.105.01.4054.000.054.22.004 Etude, réalisation et équipement d'un Hôpital 60 lits à Tin Zaouatine</t>
  </si>
  <si>
    <t>Approvisionnement en Eau Potable et Industrielle</t>
  </si>
  <si>
    <t>N.1.051.094.01.4854.000.054.22.001 Alimentation en eau potable Zone Abelkane, commune In Guezzam</t>
  </si>
  <si>
    <t>Lolf 2023-2025</t>
  </si>
  <si>
    <t>N.1.012.049.01.3003.000.030.24.001
Réalisation d'une école nationale supérieure (ENS)de 2000 place pédagogique à Ouargla</t>
  </si>
  <si>
    <t xml:space="preserve">réevaluée en 2025 pour  une AE= 560 000 000
</t>
  </si>
  <si>
    <t>N.1.020.076.01.4730.000.030.24.001
Etude d'adaptation , suivi , contrôle et travaux de réalisation et équipement de 09 centres de proximité pour le stockage intermédiaire des céréales au niveau de la wilaya de ouargla</t>
  </si>
  <si>
    <t>Programme complémentaire Gérée Par le Wali comme ordonnateur territoriale</t>
  </si>
  <si>
    <t>Electrification agricole, destiné aux périmetres des cultures strategiques, « Appui au développement des cultures stratégiques», W Ouargla</t>
  </si>
  <si>
    <t>En attente des actes de gestion  visés</t>
  </si>
  <si>
    <t xml:space="preserve"> Portefeuille: Travaux publics et des infrastructures de base</t>
  </si>
  <si>
    <t>N.1.024.090.01.2030.000.030.24.004
Modernisation de la RN 51 du PK 90 au PK 140 sur 50 Km (W Ouargla)</t>
  </si>
  <si>
    <t>Entretien des Routes Nationales -Exercice 2025 (W.Ouargla)</t>
  </si>
  <si>
    <t>Non lancé</t>
  </si>
  <si>
    <t>N.1.024.091.01.2020.000.030.24.002 Renforcement de la piste principale de l'aérodrome de Hassi Messaoud et ses annexes</t>
  </si>
  <si>
    <t>Portefeuille de programmes : Justice</t>
  </si>
  <si>
    <t>N.1.006.021.01.4113.000.055.23.001.</t>
  </si>
  <si>
    <r>
      <t>Etp retenue après 2</t>
    </r>
    <r>
      <rPr>
        <vertAlign val="superscript"/>
        <sz val="13"/>
        <rFont val="Calibri"/>
        <family val="2"/>
        <scheme val="minor"/>
      </rPr>
      <t>ème</t>
    </r>
    <r>
      <rPr>
        <sz val="13"/>
        <rFont val="Calibri"/>
        <family val="2"/>
        <scheme val="minor"/>
      </rPr>
      <t xml:space="preserve"> AAO, projet de marché à déposer au niveau du comité sectoriel des marchés publics.</t>
    </r>
  </si>
  <si>
    <t>Portefeuille de programmes : Agriculture et du Développement Rural</t>
  </si>
  <si>
    <t>Notifiée en 2025.
Opération confie à SONELGAZ de gré à gré (en phase d'étude afin d'établir les marchés).</t>
  </si>
  <si>
    <t>Portefeuille de programmes : Habitat, de l'Urbanisme et de la Ville</t>
  </si>
  <si>
    <t>N.1.021.080.02.2055.000.055.23.001.</t>
  </si>
  <si>
    <t>N.1.021.080.02.2055.000.055.24.004.</t>
  </si>
  <si>
    <t>Portefeuille de programmes : Travaux Publics et des infrastructures de base.</t>
  </si>
  <si>
    <t>N.1.024.090.01.2055.000.055.24.001.</t>
  </si>
  <si>
    <t>N.1.024.090.02.2055.000.055.25.001.</t>
  </si>
  <si>
    <r>
      <t>Notifiée en 2025.
AAO lancée en lots séparés: un lot attribué et le marché en cours d'élaboration, le 2</t>
    </r>
    <r>
      <rPr>
        <vertAlign val="superscript"/>
        <sz val="13"/>
        <rFont val="Calibri"/>
        <family val="2"/>
        <scheme val="minor"/>
      </rPr>
      <t>ème</t>
    </r>
    <r>
      <rPr>
        <sz val="13"/>
        <rFont val="Calibri"/>
        <family val="2"/>
        <scheme val="minor"/>
      </rPr>
      <t xml:space="preserve"> lot déclaré infructueux.</t>
    </r>
  </si>
  <si>
    <t>N1.024.090.01.2039.000.039.24.004</t>
  </si>
  <si>
    <t>Portefeuille de programme :  Agriculture et développement rural</t>
  </si>
  <si>
    <t>S1.020.076.01.4739.000.039.23.001</t>
  </si>
  <si>
    <t>Etude achevée</t>
  </si>
  <si>
    <t xml:space="preserve"> Réalisation d'une cour de justice a El- M'ghaier</t>
  </si>
  <si>
    <t>Non inscrite</t>
  </si>
  <si>
    <t xml:space="preserve"> Portefeuille de programme : 020 de l'Agriculture et du Développement Rural</t>
  </si>
  <si>
    <t>Etude d'adaptation, suivi, contrôle et travaux de réalisation et équipement de 04 centres de proximité pour le stockage intermédiaire des céréales au niveau de la wilaya d'el M'Ghaier
S.1.020.076.01.4757.000.057.23.001</t>
  </si>
  <si>
    <t xml:space="preserve"> En cours
 (Gestion de wilaya) 
</t>
  </si>
  <si>
    <t xml:space="preserve"> Portefeuille de programme  021 :Habitat, de l'Urbanisme et de la ville</t>
  </si>
  <si>
    <t>Amélioration urbaine de l'ancien tissu urbain à travers la wilaya d'El M'Ghair-2023
N.1.021.080.02.2057.000.057.23.001</t>
  </si>
  <si>
    <t>Dédoublement de la RN03 entre Oum Etoyour et El-M'Ghaier (Sidi Khellil) sur19km N.1.024.090.01.2057.000.057.23.003</t>
  </si>
  <si>
    <t>Dédoublement de RN03 entre Sidi khelil et tendla sur 23 km (W.El M’Ghair)
N.1.024.090.01.2057.000.057.24.001</t>
  </si>
  <si>
    <t>Portfeuille 020. Agriculture et du développement rural</t>
  </si>
  <si>
    <t>S.1.020.076.01.4707.000.007.23.001
Etude d'adaptation,suivi,contrôleet travaux de réalisation et equipement de 08 centres de proximité pour le stockage intermédiaire des céréales au niveau de la wilaya de Biskra</t>
  </si>
  <si>
    <t>Portfeuille 024. Travaux publics et des infrastructures de base</t>
  </si>
  <si>
    <t>N.1.024.090.01.2007.000.007.24.004
Réalisation du dédoublement de la RN83 sur 15km (W-Biskra)</t>
  </si>
  <si>
    <t>60</t>
  </si>
  <si>
    <t>N.1.024.090.01.2007.000.007.24.003
Réalisation du dédoublement de la RN03 sur 26 km du PK336 au PK 342 et du PK363 au PK383 (2éme tranche) ( W-Biskra)</t>
  </si>
  <si>
    <t>45</t>
  </si>
  <si>
    <t>N.1.024.090.01.2007.000.007.24.002
Réalisation du dédoublement de la RN 46 sur 25km entre PK 219 et PK 244 ( W-Biskra)</t>
  </si>
  <si>
    <t>Portfeuille 051. Hydraulique</t>
  </si>
  <si>
    <t>N.1.051.096.01.2007.000.007.24.001
Réalisation et rénovation des collecteurs principaux d'assainissement de la ville Biskra</t>
  </si>
  <si>
    <t>Portefeuille de programmes (006): Justice</t>
  </si>
  <si>
    <t>NI
Réalisation d'une cour de justice à Ouled Djellal</t>
  </si>
  <si>
    <t>في طور تحضير دفتر الشروط للإنجاز</t>
  </si>
  <si>
    <t>N.1.021.080.02.2051.000.051.23.001
Amélioration urbaine de l’ancien tissu urbain à travers la wilaya de Ouled Djellal-2023</t>
  </si>
  <si>
    <t>NI
Réalisation , équipement et électrification de 2200 MI de forages Albien pour l'irrigation des palmerais à travers les communes de Ouled Djellal , Sidi Khaled et Besbes ( W , Ouled Djellal )</t>
  </si>
  <si>
    <t xml:space="preserve">تم إيداع دفتر الشروط على مستوى اللجنة القطاعية للصفقات العمومية </t>
  </si>
  <si>
    <t>Ministère  des travaux publics et des infrastructures de base</t>
  </si>
  <si>
    <t>Renforcement de la RN 107 du PK 0+000 au PK24+000 sur  24 km                 Non individualisée</t>
  </si>
  <si>
    <t>2025</t>
  </si>
  <si>
    <t>Attribution provisoire en cours</t>
  </si>
  <si>
    <r>
      <t>Dédoublement de la RN1 " 1</t>
    </r>
    <r>
      <rPr>
        <vertAlign val="superscript"/>
        <sz val="13"/>
        <rFont val="Calibri"/>
        <family val="2"/>
        <scheme val="minor"/>
      </rPr>
      <t>ere</t>
    </r>
    <r>
      <rPr>
        <sz val="13"/>
        <rFont val="Calibri"/>
        <family val="2"/>
        <scheme val="minor"/>
      </rPr>
      <t xml:space="preserve"> tranche sur 10 Km " wilaya de ghardaia     N1 024 090 01 2047 000 047 24 003</t>
    </r>
  </si>
  <si>
    <t>2024</t>
  </si>
  <si>
    <t xml:space="preserve">Ministère  de l'Agriculture et du développement rural </t>
  </si>
  <si>
    <t>Electrification agricole,  destiné aux périmètres des cultures stratégiques,   « Appui au développement  des cultures stratégiques »,  W Ghardaia            Non individualisée</t>
  </si>
  <si>
    <t>Préparation du marché avec Sonalgaz</t>
  </si>
  <si>
    <t>Etude d'adaptation, suivi, contrôle et travaux de réalisation et équipement de 08 centres    de proximité pour le stockage intermédiaire des céréales au niveau de la wilaya de Ghardaia                                                                         S1 020 076 01 4747 000 047 23 001</t>
  </si>
  <si>
    <t>2023</t>
  </si>
  <si>
    <t>Habitat, de l'Urbanisme et de la Ville</t>
  </si>
  <si>
    <t>Etude, suivi et réalisation des travaux  de 04 lotissements sociaux (6956 lots ) crées dans le cadre du développement de l'offre fonciere publique dans les régions du sud à berriane, guerrara wilaya de ghardaia ( programme2024 )                                                                                                       N1 021 080 02 2047 000 047 24 001</t>
  </si>
  <si>
    <t>N1 024 090 01 2058 000 058 24 002</t>
  </si>
  <si>
    <t>S1.020.076.01.4758.000.058.24.001</t>
  </si>
  <si>
    <t>N1.024.090.01.2033.000.033.24.004 Achèvement de la réalisation du CW 02 Illizi - Oued Samen sur 45 Km du  PK 105 au PK 150 (w.d'Illizi)</t>
  </si>
  <si>
    <t>N1.024.090.01.2033.000.033.23.003  Aménagement et revetement des pistes au niveau de la wilaya d'Illizi sur 149 Km</t>
  </si>
  <si>
    <t>020 : Agriculture et du Développement Rural</t>
  </si>
  <si>
    <t>076 : Agriculture et développement rural</t>
  </si>
  <si>
    <t>03 : Développement rural et gestion équilibrée et durable des territoires</t>
  </si>
  <si>
    <t>Electrification agricole, destiné aux périmètres des cultures Stratégiques, "Appui au développement des cultures stratégique" W.Illizi</t>
  </si>
  <si>
    <t>Préparation de cahier des charges en cours</t>
  </si>
  <si>
    <t>N 1 021 080 02 2056 000 056 23 001  Amélioration urbaine de l'ancien tissu urbain à travers la wilaya de Djanet - 2023.</t>
  </si>
  <si>
    <t>Portefeuille de Programme  024  :Travaux Publics, Hydraulique et Infrastructures de Base</t>
  </si>
  <si>
    <t>N 1 024 090 01 2056 000 056 23 003 Aménagement et revêtement des pistes au niveau de la wilaya de Djanet  sur 90 km.</t>
  </si>
  <si>
    <t>N 1 024 090 01 2056 000 056 24 003  Etude pour la réalisation de la route reliant CW 501 et la route BF10-BF11 sur 88 km.</t>
  </si>
  <si>
    <t>Etude Achevée</t>
  </si>
  <si>
    <t>Réalisation de la route reliant CW 501 et la route BF10-BF11 sur 88 km.</t>
  </si>
  <si>
    <t>Cahiers des Charges  Lancée ouvarteur le 25/03/2025</t>
  </si>
  <si>
    <t>N 1 024 090 01 2056 000 056 24 004 Etude pour la réalisation de la route reliant Tin Merzouga et la route BF11-BF12 sur 65 km.</t>
  </si>
  <si>
    <t>Réalisation de la route reliant Tin Merzouga et la route BF11-BF12 sur 65 km.</t>
  </si>
  <si>
    <t>Cahiers des Charges  Lancée ouvarteur le 20/03/2025</t>
  </si>
  <si>
    <t>N 1 024 090 01 2056 000 056 24 005   Etude pour la réalisation de la route reliant BF10 et BF11 sur 155 km.</t>
  </si>
  <si>
    <t>Réalisation de la route reliant BF10 et BF11 sur 155 km.</t>
  </si>
  <si>
    <t>Cahiers des Charges  Lancée ouvarteur le 24/03/2025</t>
  </si>
  <si>
    <t>N 1 024 090 01 2056 000 056 24 006 Etude pour la réalisation de la route reliant BF11 et BF12 sur 110 km.</t>
  </si>
  <si>
    <t>Réalisation de la route reliant BF11 et BF12 sur 110 km.</t>
  </si>
  <si>
    <t>Cahiers des Charges  Lancée ouvarteur le 27/03/2025</t>
  </si>
  <si>
    <t>N1.051.094.01.2011.000.011.24.001</t>
  </si>
  <si>
    <t>Attribuée / individualisée</t>
  </si>
  <si>
    <t>AE 2023</t>
  </si>
  <si>
    <t>AE 2024</t>
  </si>
  <si>
    <t>N1.024.090.01.2011.000.011.23.005</t>
  </si>
  <si>
    <t xml:space="preserve">Marché engagé / Travaux en voie de lancement </t>
  </si>
  <si>
    <t>N1.024.090.02.2011.000.011.24.003</t>
  </si>
  <si>
    <t>N1.012.049.01.4001.000.011.23.001</t>
  </si>
  <si>
    <t>Portefeuille Agriculture et du développement rural</t>
  </si>
  <si>
    <t>Electrification agricole destiné aux périmétres des cultures stratégiques ( Appui au développement des cultures stratégiques) w in salah</t>
  </si>
  <si>
    <t>Préparation Cahier des charges</t>
  </si>
  <si>
    <t>Portefeuille de programmes : Habitat, de l'Urbanisme et de la ville</t>
  </si>
  <si>
    <t>Amélioratoin urbaine de l'ancien tissu urbain à travers la wilaya d'In Salah - 2023</t>
  </si>
  <si>
    <t>travaux en cours</t>
  </si>
  <si>
    <r>
      <t>Travaux publics et des infrastructures</t>
    </r>
    <r>
      <rPr>
        <vertAlign val="superscript"/>
        <sz val="13"/>
        <rFont val="Calibri"/>
        <family val="2"/>
        <scheme val="minor"/>
      </rPr>
      <t xml:space="preserve">
</t>
    </r>
    <r>
      <rPr>
        <sz val="13"/>
        <rFont val="Calibri"/>
        <family val="2"/>
        <scheme val="minor"/>
      </rPr>
      <t>base</t>
    </r>
  </si>
  <si>
    <t>Renforcement de la RN 52 Sur 30KM du PK
222+600 au PK 252+600</t>
  </si>
  <si>
    <t>Habitat, de l'urbanisme et de la ville</t>
  </si>
  <si>
    <t xml:space="preserve"> N1 021 080 02 2054 000 054 23 001 Amélioration urbaine de l'ancien tissu urbain à travers la wilaya d'In Guezzam - 2023</t>
  </si>
  <si>
    <t>N.1.024.090.01.2054.000.054.23.002 Réalisation de la route entre Tirek - Timiaouine, sur 71 Km ( W. In Guezzam)</t>
  </si>
  <si>
    <t>N.1.024.090.01.2054.000.054.24.003 Modernisation de la RN1 sur 40,5 kms du PK 2230+000 au PK 2270+500 (1er tranche) (W.In Guezzam)</t>
  </si>
  <si>
    <t xml:space="preserve">aménagement du foncier </t>
  </si>
  <si>
    <t>NK 5 721 2 262 027 16</t>
  </si>
  <si>
    <t xml:space="preserve">Travaux L'amélioration urbaine DOTATION 2013 </t>
  </si>
  <si>
    <t>NK 5 721 2 262 027 23</t>
  </si>
  <si>
    <t>VRD Primaires et secondaires</t>
  </si>
  <si>
    <t>NK 5 721 2 262 027 17</t>
  </si>
  <si>
    <r>
      <t>VRD Primaires et second   1</t>
    </r>
    <r>
      <rPr>
        <vertAlign val="superscript"/>
        <sz val="13"/>
        <rFont val="Calibri"/>
        <family val="2"/>
        <scheme val="minor"/>
      </rPr>
      <t>ère</t>
    </r>
    <r>
      <rPr>
        <sz val="13"/>
        <rFont val="Calibri"/>
        <family val="2"/>
        <scheme val="minor"/>
      </rPr>
      <t xml:space="preserve"> Tranche DOTATION 2015 </t>
    </r>
  </si>
  <si>
    <t>NE 5 721 3 262 027 31</t>
  </si>
  <si>
    <t>VRD Primaires et secondaires pour lotissements Sociaux</t>
  </si>
  <si>
    <t>Travaux Public et des infrastructures des bases</t>
  </si>
  <si>
    <t>Infrastructures routier et autoroutiers</t>
  </si>
  <si>
    <t>Dévloppement des Infrastructures routier</t>
  </si>
  <si>
    <t>NE5.521.3.214.011.01.04</t>
  </si>
  <si>
    <t xml:space="preserve">Modernisation de la RN 01 sur 570 km entre In Geuzzam et la limite de la wilaya de Ghardaïa(1 ère Tranche) </t>
  </si>
  <si>
    <t>NE5.521.3.214.011.01.03</t>
  </si>
  <si>
    <t>Etude, Rehabilitation et Réalisation des tronçons de voies d'acces aux unités militaires sur 560 km a travers les wilayas de Tamanrasset, Tebessa et Naama (y compris contrôle et suivi)</t>
  </si>
  <si>
    <t>HABITAT, DE L’URBANISME ET DE LA VILLE</t>
  </si>
  <si>
    <t xml:space="preserve"> Urbanism et Aménagement</t>
  </si>
  <si>
    <t xml:space="preserve"> Aménagement du foncier</t>
  </si>
  <si>
    <t>NE5.721.3.225.111.02
N1.021.080.02.2011.000.011.17.022</t>
  </si>
  <si>
    <t xml:space="preserve">VRD Primaires et secondaires à travers les Wilayas </t>
  </si>
  <si>
    <t>NE5.721.3.225.111.22
N1.021.080.02.2011.000.011.18.029</t>
  </si>
  <si>
    <t xml:space="preserve">VRD Primaires et secondaires à travers les Wilayas - Programme Additionnel 2018, 2eme Tranche- </t>
  </si>
  <si>
    <t>Habitat, Urbanisme et Ville</t>
  </si>
  <si>
    <t>Urbanisme et Aménagement</t>
  </si>
  <si>
    <t>Urbanisme</t>
  </si>
  <si>
    <t>N1.021.080.01.2053.000.053.20.005</t>
  </si>
  <si>
    <t>Etude et révision des PDEU, études des pos, étude générale et spécifique -1ère tranche-</t>
  </si>
  <si>
    <t>N1.021.080.01.2053.000.053.21.006</t>
  </si>
  <si>
    <t>Etude et révision des PDEU, études des pos, étude générale et spécifique, générale sismiques à travers les wilayas -programme 2021-</t>
  </si>
  <si>
    <t>N1.021.080.02.2053.000.053.21.042</t>
  </si>
  <si>
    <t>VRD primaires et secondaires à travers les wilaya -2ème tranche- programme 2021</t>
  </si>
  <si>
    <t>Equipements publics</t>
  </si>
  <si>
    <t>Equipements publics de l'éducation et de la formation</t>
  </si>
  <si>
    <t>NE5.623.4.262.027.399</t>
  </si>
  <si>
    <t>Etude, suivi et réalisation d'un école primaire type D au niveau du site des 860 logements LPL hai Djoualil, commune in salah, wilaya in salah -cité d'habitat intégrés, programme 2021</t>
  </si>
  <si>
    <t>Equipements publics de sécurité et de  santé</t>
  </si>
  <si>
    <t>NE5.733.5.262.027.78</t>
  </si>
  <si>
    <t>Réalisation d'une polyclinique au niveau des site d'habitat integrés, wilaya d'In Salah (cités d'habitat integrés -programme 2021)</t>
  </si>
  <si>
    <t>Travaux publics et infrastructures de base</t>
  </si>
  <si>
    <t>Infrastructures toutières et autoroutières</t>
  </si>
  <si>
    <t>Entretient routier</t>
  </si>
  <si>
    <t>N1.024.090.01.2053.000.053.21.087</t>
  </si>
  <si>
    <t>Modernisation de la RN n°01 sur 570 km, y compris un ouvrage d'art – première tranche.</t>
  </si>
  <si>
    <t xml:space="preserve">Travaux publics et Infrastructures de Base </t>
  </si>
  <si>
    <t>Entretien routier</t>
  </si>
  <si>
    <t>NE5.521.3.214.058.23.04</t>
  </si>
  <si>
    <t>Modernisation de la RN 01 sur 
570km y compris la réalisation
 d'ouvrage d'art (1er tranche)</t>
  </si>
  <si>
    <t>NL5.531.1.214.058.23.08</t>
  </si>
  <si>
    <t>PACE2016: Entretien Des Routes Nationales Remise à niveau des routes national</t>
  </si>
  <si>
    <t xml:space="preserve">Habitat, l'Urbanisme et de la Ville </t>
  </si>
  <si>
    <t>Ville et ville nouvelles</t>
  </si>
  <si>
    <t>N1 021 081 01 3006 000 058 14 013</t>
  </si>
  <si>
    <t>Projet de la ville nouvelle d'el-meniaa</t>
  </si>
  <si>
    <t>NE5,531,1,214,054,10</t>
  </si>
  <si>
    <t>Modernisation de la RN01 sur 570 km y compris la réalisation d'un ouvrage d'art (1 er tranche)</t>
  </si>
  <si>
    <t xml:space="preserve">024_Travaux publics et Infrastructures de Base </t>
  </si>
  <si>
    <t>090_Infrastructures routières et autoroutières</t>
  </si>
  <si>
    <t>01_Développement des infrastructures routières</t>
  </si>
  <si>
    <t>NF5.521.2.214.239.85</t>
  </si>
  <si>
    <t>Etude et réalisation de la route reliant Mih Nacer El-Borma (limite avec wilaya d'Ouargla) sur 200 kms</t>
  </si>
  <si>
    <t>NL5.521.2.214.239.01</t>
  </si>
  <si>
    <t>Revêtement de la piste reliant Douar El Ma à Bir Dher sur 150 km (W. El-Oued)</t>
  </si>
  <si>
    <t>NL5.521.2.214.239.02</t>
  </si>
  <si>
    <t>Etude et réalisation de la piste reliant Bir Dher à Bir Lahrech sur 65 kms (W. El-Oued</t>
  </si>
  <si>
    <t>015_Hydraulique</t>
  </si>
  <si>
    <t>090_Mobilisation des ressources en eau et de la sécurité hydrique</t>
  </si>
  <si>
    <t>01_Mobilisation des ressources en eau conventionnelles</t>
  </si>
  <si>
    <t>N1.051·093·01·2039·000·039·15·160</t>
  </si>
  <si>
    <t>Réalisation de12700 ML de forges profonds dans la wilaya d' EL Oued destinés à l'agriculture</t>
  </si>
  <si>
    <t>024  :Travaux Publics, Hydraulique et Infrastructures de Base</t>
  </si>
  <si>
    <t xml:space="preserve"> 090 : Infrastructures routiéres et autoroutiéres</t>
  </si>
  <si>
    <t>1: Développement des infrastructures routières</t>
  </si>
  <si>
    <t>N 1 024 090 01 2056 000 056 21 485</t>
  </si>
  <si>
    <t>Revétement de la  route Azzane - Col d'Anai sur 115 km.</t>
  </si>
  <si>
    <t>25  :Travaux Publics, Hydraulique et Infrastructures de Base</t>
  </si>
  <si>
    <t xml:space="preserve"> 91 : Infrastructures routiéres et autoroutiéres</t>
  </si>
  <si>
    <t>N 1 024 090 01 2056 000 056 21 484</t>
  </si>
  <si>
    <t>Revétement de la  route Takisset - Col d'Anai sur 115 km.</t>
  </si>
  <si>
    <t>NE 5 721 3 225 130 31</t>
  </si>
  <si>
    <t>Travaux des VRD  des lotissements crées dans le cadre de l'offre fonciére dans les régions du Sud et des Hauts plateaux -Programme 2019-</t>
  </si>
  <si>
    <t>NE 5 721 3 225 130 37</t>
  </si>
  <si>
    <t>VRD Primaires et secondaires à travers les Wilayas - Programme Additionnel 2020-</t>
  </si>
  <si>
    <t>NE 5 721 3 225 130 38</t>
  </si>
  <si>
    <t>Amélioration Urbaine au niveau des zones d'ombre - Programme 2021</t>
  </si>
  <si>
    <t>Développements des infrastructures aéroportuaires</t>
  </si>
  <si>
    <t>NF5.521.2.214.230.01.86</t>
  </si>
  <si>
    <t xml:space="preserve">
(N.1.024.090.01.2030.000.030.16.066)
réalisation de la rocarde longeant les frontière tunisiennes entre Bire Yaakoub et Bir El Guelta en passant par El Borma sur 250 KM et réhabilitation de la Rn53 entre PK 155 et PK237 en lot(W.Ouargla)</t>
  </si>
  <si>
    <t>NL5.521.2.214.230.01.03</t>
  </si>
  <si>
    <t xml:space="preserve">
(N.1.024.090.01.2030.000.030.16.067)
étude, ouverture de piste Bire Colas- Akfou (bornee frontaliere10) sur 53 KM et Bir Yaakoub vers la frontalier (borne frontalière 8) sur 6,4 KM (W.Ouargla )</t>
  </si>
  <si>
    <t>s</t>
  </si>
  <si>
    <t>Oum El Bouaghi</t>
  </si>
  <si>
    <t>Ain Defla</t>
  </si>
  <si>
    <t>Skikda</t>
  </si>
  <si>
    <t>Taux financier</t>
  </si>
  <si>
    <t>Identication du projet</t>
  </si>
  <si>
    <r>
      <t>Montant
(AP 10</t>
    </r>
    <r>
      <rPr>
        <b/>
        <vertAlign val="superscript"/>
        <sz val="13"/>
        <color theme="1"/>
        <rFont val="Calibri"/>
        <family val="2"/>
        <scheme val="minor"/>
      </rPr>
      <t>3</t>
    </r>
    <r>
      <rPr>
        <b/>
        <sz val="13"/>
        <color theme="1"/>
        <rFont val="Calibri"/>
        <family val="2"/>
        <scheme val="minor"/>
      </rPr>
      <t>)
DA</t>
    </r>
  </si>
  <si>
    <t xml:space="preserve">Engagement cumulées </t>
  </si>
  <si>
    <t>Paiements cumulés</t>
  </si>
  <si>
    <t>Taux d'avancement physique</t>
  </si>
  <si>
    <t>OBS</t>
  </si>
  <si>
    <t>N1 005 017 02 4823 000 023 11 008
Etude et réalisation d'un système de vidéosurveillance de la wilaya de Annaba</t>
  </si>
  <si>
    <t>N1 005 020 01 4823 000 023 08 006
Etude, réalisation et équipement d’un centre national de formation et de perfectionnement et de recyclage du personnel des collectivités locales à El Bouni, Annaba</t>
  </si>
  <si>
    <t>N1 006 021 01 4023 000 023 04 001
Etude, réalisation et équipement d'une cour de justice à Annaba</t>
  </si>
  <si>
    <t xml:space="preserve">Etude et taravaux de mise à niveau de la station d'épuration d'annaba y compris l'amélioration de la collecte des eaux usées et les infrastructures de transfert des eaux épurées vers le périmétre agricole de Bounamoussa et le complexe d'EL Hadjar (Wilaya d'Annaba) </t>
  </si>
  <si>
    <t>Travaux Publics</t>
  </si>
  <si>
    <t xml:space="preserve">N1 024 090 01 2023 000 023 24 003
Dédoublement de la RN21 entre El Hadjar et la limite de la wilaya de Guelma sur 18 Kms (1 ere Tranche) (W d'Annaba)
</t>
  </si>
  <si>
    <t>N1 024 090 01 4023 000 023 08 006
Etude et réalisation d'un chemin communal y compris les ouvrages d'art reliant Ras El Hamra à Oued Begrat sur 08 km Annaba et Seraidi.</t>
  </si>
  <si>
    <t>N1 024 091 01 4023 000 023 09 001
Etude et Réalisation d'un parking avion E pour la nouvelle aérogare de Annaba</t>
  </si>
  <si>
    <t>51,77%</t>
  </si>
  <si>
    <t xml:space="preserve">travaux publics </t>
  </si>
  <si>
    <t xml:space="preserve">Réalisation du dédoublement de la RN 16 entre la limite de la wilaya de Souk ahras et la limite de la wilaya de Tarf via l'autoroute Est/Ouest sur 42 Km </t>
  </si>
  <si>
    <r>
      <t xml:space="preserve"> suite à l'accord pour la réévaluation de l'opération  au titre de l'exercice 2025, un avis d'appel d'offre a été lancé .                                </t>
    </r>
    <r>
      <rPr>
        <u/>
        <sz val="13"/>
        <color theme="1"/>
        <rFont val="Calibri"/>
        <family val="2"/>
        <scheme val="minor"/>
      </rPr>
      <t>pour  l'achevement de la RN 16    lot 03</t>
    </r>
    <r>
      <rPr>
        <sz val="13"/>
        <color theme="1"/>
        <rFont val="Calibri"/>
        <family val="2"/>
        <scheme val="minor"/>
      </rPr>
      <t xml:space="preserve"> : attribution provisoire en cours  et                      </t>
    </r>
    <r>
      <rPr>
        <u/>
        <sz val="13"/>
        <color theme="1"/>
        <rFont val="Calibri"/>
        <family val="2"/>
        <scheme val="minor"/>
      </rPr>
      <t xml:space="preserve">   lot 01</t>
    </r>
    <r>
      <rPr>
        <sz val="13"/>
        <color theme="1"/>
        <rFont val="Calibri"/>
        <family val="2"/>
        <scheme val="minor"/>
      </rPr>
      <t xml:space="preserve"> : attribution provisoire en cours </t>
    </r>
  </si>
  <si>
    <t>Réalisation d'un viaduc sur RN 16 au PK 69+800(wilaya de guelma)</t>
  </si>
  <si>
    <t xml:space="preserve">marché en cours de visa au niveau de la  commission séctorielle des marchés publics des travaux publics </t>
  </si>
  <si>
    <t>Enseignement supérieur et recherche scientifique</t>
  </si>
  <si>
    <t>Etude et réalisation de 2000 places pédagogiques</t>
  </si>
  <si>
    <t>Suivi et réalisation de 2000 Lits d'hébergement à El-Tarf</t>
  </si>
  <si>
    <t>Suivi et réalisation d'un restaurant central à El-Tarf</t>
  </si>
  <si>
    <t>Etude et réalisation de 1500 lits</t>
  </si>
  <si>
    <t>Viabilisation et aménagement du pôle universitaire</t>
  </si>
  <si>
    <t>Suivi et réalisation de 4000 places pédagogiques à El-Tarf</t>
  </si>
  <si>
    <t>Agriculture et de dévlopement rural</t>
  </si>
  <si>
    <t>Etude d’adaptation, suivi control et travaux de réalisation et équipement de 03 centres de proximité pour le stockage intermédiaire des céréales au niveau de la wilaya d’EL Tarf</t>
  </si>
  <si>
    <t>Bouhadjar   80% Ain assel 70%,Ben mhidi 100%</t>
  </si>
  <si>
    <t>industrie</t>
  </si>
  <si>
    <t>Suivi et réalisation d’une zone industrielle à matrouha wilaya de EL Tarf  ( tranche 1 )</t>
  </si>
  <si>
    <t xml:space="preserve">Travaux publics </t>
  </si>
  <si>
    <t>Projet de réalisation de la line ferroviaire chibaita moukhtar .drean . chihani</t>
  </si>
  <si>
    <t xml:space="preserve">Hydraulique </t>
  </si>
  <si>
    <t>Réalisation de la station eau dessalement des eaux de mer</t>
  </si>
  <si>
    <t>400 millions de dollar</t>
  </si>
  <si>
    <t>Travaux de raccordement à Laval  de la station de dessalement d’eau de mer . D’EL TARF   lot 0 01 : SDEM ver ANNABA</t>
  </si>
  <si>
    <t>Travaux de raccordement à Laval  de la station de dessalement d’eau de mer . D’EL TARF Lot n 2 : SDEM ver RMC</t>
  </si>
  <si>
    <t xml:space="preserve">Travaux de raccordement à Laval  de la station de dessalement d’eau de mer . D’EL TARF LOT n 03-1 : RMC LAC DES OISEAUX VERS MEXA </t>
  </si>
  <si>
    <t>Travaux de raccordement à Laval  de la station de dessalement d’eau de mer . D’EL TARF LOT n 03-2: RMC MEXA –RV EL KALA</t>
  </si>
  <si>
    <t>Travaux de raccordement de la station de dessalement d’eau de mer .LOT n 04 : RMC LAC DES OISEAUX –RMC daghoussa</t>
  </si>
  <si>
    <t>Travaux de raccordement de la station de dessalement d’eau de mer .LOT n 05 : RMC daghoussa EL TARF Sud Drean</t>
  </si>
  <si>
    <t>Construction et mise en service du barrage boukhroufa ( bouteldja )</t>
  </si>
  <si>
    <t>Agriculture et Développement rural</t>
  </si>
  <si>
    <t>Etude et Réalisation de  1000 km de réseaux éléctriques basse tension et moyenne tension</t>
  </si>
  <si>
    <t>Agriculture et développement rural</t>
  </si>
  <si>
    <t>Réalisation d'une unité de stockage</t>
  </si>
  <si>
    <t>Etude, suivi et réalisation de 03 unités de stockages d'une capacité de 60.000 Qtx pour chacune soit un total de 180.000 Qtx</t>
  </si>
  <si>
    <t>Etude, suivi, aménagement et réalisation des pistes agricoles améliorées et aménagements des pistes existantes sur 520 km</t>
  </si>
  <si>
    <t>Electrification agricole sur 500 km</t>
  </si>
  <si>
    <t>5000 logements publics locatifs</t>
  </si>
  <si>
    <t>Suivi, réalisation et équipement d’une station d’épuration à Babar</t>
  </si>
  <si>
    <t xml:space="preserve">Assainissement et protection du milieu naturel </t>
  </si>
  <si>
    <t>Suivi, réalisation et équipement d’une station d’épuration à Chechar</t>
  </si>
  <si>
    <t>Travaux Publics et infrastructures de Base</t>
  </si>
  <si>
    <t>Réalisation et suivi du dédoublement de la RN 88 reliant Kais -limite de la wilaya de Batna sur 18 km.</t>
  </si>
  <si>
    <t>Etude réhabilitation et développement de la zone d’activité de BAGHAI</t>
  </si>
  <si>
    <t xml:space="preserve">Appui à l'investissement </t>
  </si>
  <si>
    <t>Etude, suivi et réalisation de cinq (05) mini zones d'activité (10 ha chacune) au niveau des communes de : Taouzianet, Remila, Chechar, El Ouldja et Djellal.</t>
  </si>
  <si>
    <t>Etude ,réalisation et réhabilitation des zones d’activité de Ain touila, M’toussa, El mahmel.   </t>
  </si>
  <si>
    <t>Etude, construction et Equipement d'un hopital Mére et Enfant à Khenchela</t>
  </si>
  <si>
    <t>Etude,construction et Equipement d'une urgence médicale chirurgicale à Khenchela</t>
  </si>
  <si>
    <t>Suivi et réalisation de 6 000 places pédagogiques.</t>
  </si>
  <si>
    <t>Enseignement et formation supérieurs</t>
  </si>
  <si>
    <t>Suivi et réalisation de 3000 lits d’hébergement</t>
  </si>
  <si>
    <t>Formation et Enseignement Professionnels</t>
  </si>
  <si>
    <t xml:space="preserve">Suivi, réalisation et équipement d’un institut national  spécialisé de formation professionnelle  (INSFP) 300 PF/120 lits à khenchela </t>
  </si>
  <si>
    <t>Formation Professionnelle</t>
  </si>
  <si>
    <t>Suivi, réalisation et équipement d’un institut d’enseignement professionnel (IEP) 1000 PF /300 lits à khenchela</t>
  </si>
  <si>
    <t>Enseignement Professionnel</t>
  </si>
  <si>
    <t xml:space="preserve">Etude, construction et équipement d'un Centre Régional de  regroupement des Equipes Nationales à Ain Silane </t>
  </si>
  <si>
    <t>Tourisme</t>
  </si>
  <si>
    <t>Suivi et travaux de viabilisation de la station climatique à Chelia</t>
  </si>
  <si>
    <t>Energie</t>
  </si>
  <si>
    <t>Centrale Electrique cycle combiné 1266,71 MW à Remila - Daira de kais</t>
  </si>
  <si>
    <t>Retard et difficulté dans la régularisation du foncier (Périmètre de sécurité, l'accès de la route menant à la centrale et la canal de rejets)</t>
  </si>
  <si>
    <t>Réalisation du barrage lazreg  (w . Khenchela)</t>
  </si>
  <si>
    <t>la maturation des plans d'executions</t>
  </si>
  <si>
    <t>Etude, réalisation et gestion de la STEP de la ville de Oum El Bouaghi</t>
  </si>
  <si>
    <t>DSA</t>
  </si>
  <si>
    <t>Travaux de raccordement en energie electrique pour les expoloitations agricoles</t>
  </si>
  <si>
    <t xml:space="preserve"> /</t>
  </si>
  <si>
    <t>Culture</t>
  </si>
  <si>
    <t>Réalisation et équipement d'une annexe de l'école régionale des Beaux arts à Oum El Bouaghi_x000D_,</t>
  </si>
  <si>
    <t xml:space="preserve">Enseignement Supérieur </t>
  </si>
  <si>
    <t xml:space="preserve">Réalisation de 500 lits d’hébergement en extension de la résidence universitaire d’Ain M’lila. _x000D_
</t>
  </si>
  <si>
    <t xml:space="preserve">Réalisation et équipement d'un hôpital 120 lits à Ain Fakroun_x000D_
</t>
  </si>
  <si>
    <t xml:space="preserve">Réalisation d'un hôpital 240 lits à Ain M'Lila_x000D_
</t>
  </si>
  <si>
    <t>Réalisation d'un hôpital 60 lits à Ain Kercha_x000D_</t>
  </si>
  <si>
    <t xml:space="preserve">Etude, réalisation et gestion de la station d'épuration de la ville de Ain Fakroun _x000D_
</t>
  </si>
  <si>
    <t>Renforcement RN 80 du PK 128+000 au PK 150+500 sur 22,5 Km.</t>
  </si>
  <si>
    <t>PME</t>
  </si>
  <si>
    <t xml:space="preserve">Etude, Réhabilitation et développement de la zone d'activités d'Oum El Bouaghi Est _x000D_
</t>
  </si>
  <si>
    <t xml:space="preserve">Etude, réalisation et équipement d'une piscine de proximité à Ain M'lila_x000D_
</t>
  </si>
  <si>
    <t xml:space="preserve">Réalisation et équipement d'un centre de regroupement sportif  à Zorg_x000D_
</t>
  </si>
  <si>
    <t>Réalisation d'une zone industrielle à Ouled Gacem, wilaya d'Oum El Bouaghi sur 399,85 ha._x000D_</t>
  </si>
  <si>
    <t>Etude et construction d'un centre des brulés</t>
  </si>
  <si>
    <t>Opération à l'arrêt</t>
  </si>
  <si>
    <t>Réalisation et équipement d'un Hôpital 60 lits à Oum Toub (1ère tranche) (W.Skikda)</t>
  </si>
  <si>
    <t xml:space="preserve">
Phase ouverture des plis après le 3ème appel d'offres </t>
  </si>
  <si>
    <t>Etude et suivi pour la réalisation d'un hôpital 240 lits à Skikda</t>
  </si>
  <si>
    <t>Phase analyse des offres après un 1er avis infructueux</t>
  </si>
  <si>
    <t>Etude et suivi pour la réalisation d'un hôpital 120 lits à Collo, Wilaya de Skikda</t>
  </si>
  <si>
    <t xml:space="preserve">
Réalisation de la station d’épuration du groupement urbain de FILFILA</t>
  </si>
  <si>
    <t xml:space="preserve">La STEP est mise en régime et sera en exploitation (par l'entreprise) pendant deux (02) ans apres la reception provisoire </t>
  </si>
  <si>
    <t>Réalisation d'une zone industrielle à M'daourouch, wilaya souk ahras</t>
  </si>
  <si>
    <t>Reste travaux de pose des couches GB+BB+ETP réclament la hausse des prix +ETP est mise en demeure pour la deuxieme fois</t>
  </si>
  <si>
    <t>Etude et réalisation d'un centre frontalier mixte (DGSN - DGD) avec (05) logements de fonction et acquisition d'un groupe électrogène à Ouled-Moumen</t>
  </si>
  <si>
    <t>Etude et réalisation d'une Unité Républicaine de Sécurité (U.R.S) à Souk-Ahras</t>
  </si>
  <si>
    <t>تم الإعلان عن طلب عروض بعد تعديل دفتر الشروط  لإنجاز الوحدة الجمهورية في 07 حصص</t>
  </si>
  <si>
    <t>Suivi et réalisation de 6000 places pédagogiques</t>
  </si>
  <si>
    <t>Réalisation d'un hôpital de 120 lits à M'Daourouch</t>
  </si>
  <si>
    <t>Etude d'adaptation, suivi et réalisation d'un hôpital 120 lits en remplacement de l'ancienne structure à Sedrata</t>
  </si>
  <si>
    <t>Etude, suivi et réalisation d'un hôpital de 120 lits à Souk-Ahras</t>
  </si>
  <si>
    <t>Etude d'adaptation,suivi et réalisation d'un hôpital de 60 lits à Heddada</t>
  </si>
  <si>
    <t xml:space="preserve">Agriculture et développement rural </t>
  </si>
  <si>
    <t xml:space="preserve">Etude d'adaptation , suivi, cntrole  et travaux de réalisation et équipement de 08 centres de proximité pour le stockage intermédiaire des céréales au niveau de la wilaya de Tébessa </t>
  </si>
  <si>
    <t>pogramme 2023 En cours pour les 8 centres</t>
  </si>
  <si>
    <t>Réalisation Hopital 60 litsà Negrine</t>
  </si>
  <si>
    <t xml:space="preserve"> PEC-PSD                                  Non lancée,  lancement subordoné à l'achèvement de l'étude ,</t>
  </si>
  <si>
    <t>N 1 027 105 01 4012 000 012 08 004                           ETUDE ET REALISATION D'UN HÖPITAL 60 LITS EL OGLA</t>
  </si>
  <si>
    <t>PEC-PSD En cours</t>
  </si>
  <si>
    <t>N 1 027 105 01 4012 000 012 06 005                                REALISATION D'UN HOPITAL GENERAL  120 LITS A TEBESSA</t>
  </si>
  <si>
    <t xml:space="preserve">N 1 051 094 01 2012 000 012 24 003                                Travaux de renforcement de l'alimentation en eau potable de la ville de chéria à partir du champ captant d'El Malabiod (W-Tébessa)
</t>
  </si>
  <si>
    <t xml:space="preserve">pogramme 2023                travaux de réalisation en cours </t>
  </si>
  <si>
    <t xml:space="preserve"> N 1 051 094 01 2012 000 012 24 014                          Réalisation d’une conduite transfert d’eau potable à partir du barrage OULGET MELLEGUE  vers la commune d’ EL OUENZA y compris stockage ,équipement , amenée d’énergie et suivi
</t>
  </si>
  <si>
    <t>pogramme 2024                travaux de réalisation en cours</t>
  </si>
  <si>
    <t>Raccordement des Rejets des  eaux usées vers la STEP de la ville de Tébessa, Y compris la Réalisation de deux Stations de relevages</t>
  </si>
  <si>
    <t>pogramme 2024                *Marchés de réalisation au niveau du CMW pour approbation pour les 05 premiers lots et les deux derniers lots ont été déclarés infructueuses 
" demande de réévaluation de l'opération "</t>
  </si>
  <si>
    <t xml:space="preserve"> Travaux Publics</t>
  </si>
  <si>
    <t>Modernisation de la RN 88 sur 27.5 Kms du PK 183 au PK 210+500 (entre Ouenza– El-Aouinet) (W.Tébessa)</t>
  </si>
  <si>
    <t>Programme 2024</t>
  </si>
  <si>
    <t>Habitat et Urbanisme</t>
  </si>
  <si>
    <t>Etude, suivi et réalisation des travaux de VRD primaires et secondaires à travers la Wilaya de Tébessa -Programme 2024-</t>
  </si>
  <si>
    <t xml:space="preserve">programme 2024 en cours </t>
  </si>
  <si>
    <t>S 1 021 080 02 4812 000 012 18 003                               Suivi et réalisation des travaux de VRD des lotissements créés dans le cadre de développement de l'offre foncière publique dans les wilayas des hauts plateaux - prog,2018 - wilaya de Tébessa</t>
  </si>
  <si>
    <t xml:space="preserve">PEC-PSD                   en cours </t>
  </si>
  <si>
    <t>S 1 021 080 02 4812 000 012 14 009                             Résorption du déficit en VRD à travers les communes de la wilaya (1ère tranche)</t>
  </si>
  <si>
    <t xml:space="preserve">PEC-PSD                    en cours </t>
  </si>
  <si>
    <t xml:space="preserve">Haitat et urbanisme </t>
  </si>
  <si>
    <t>S 1 021 079 02 4812 000 012 14 001                              Etude et réalisation de 1.000 logements publics locatifs</t>
  </si>
  <si>
    <t xml:space="preserve">  PEC-PSD  Achevée</t>
  </si>
  <si>
    <t>PC 721 2 262 112 14 02                                                      VRD DES LOTISSMENTS SOCIAUX</t>
  </si>
  <si>
    <t xml:space="preserve"> PEC-PSD                  en cours </t>
  </si>
  <si>
    <t>Ifrastructures  administratives (sureté nationale)</t>
  </si>
  <si>
    <t>S1 005 017 02 4812 000 012 06 015                                  ETUDE, REALISATION ET EQUIPEMENT D'UN POSTE FRONTALIER MIXTE POLICE - DOUANE A EL-MERIDJ</t>
  </si>
  <si>
    <t xml:space="preserve">PEC-PSD                    Etude en cours </t>
  </si>
  <si>
    <t>Electrification rurale</t>
  </si>
  <si>
    <t>Programme complémentaire centralisé géré par SONELGAZ</t>
  </si>
  <si>
    <t>Raccordement des agglomérations secondaires et quartiers et lotissement sociaux en Gaz naturel QLS/Gaz</t>
  </si>
  <si>
    <t>Electricité pour les zones d'ombre</t>
  </si>
  <si>
    <t>Gaz naturel  pour les zones d'ombre</t>
  </si>
  <si>
    <t>N</t>
  </si>
  <si>
    <t>Communes
bénéficiaires</t>
  </si>
  <si>
    <t>Maitre d'ouvrage</t>
  </si>
  <si>
    <t>PROJET PAR LOT</t>
  </si>
  <si>
    <t>Entreprise(s) chargée(s) de réalisation</t>
  </si>
  <si>
    <t>Impacts du projet</t>
  </si>
  <si>
    <t>Délais de réalisation</t>
  </si>
  <si>
    <t>Date livraison 
(prévisionnelle)</t>
  </si>
  <si>
    <t>Emplois directs prévus</t>
  </si>
  <si>
    <t>Emplois indirects prévus</t>
  </si>
  <si>
    <t>Contraintes rencontrés</t>
  </si>
  <si>
    <t>Mesures proposées par la wilaya pour lever les contraintes</t>
  </si>
  <si>
    <t>W.ANNABA</t>
  </si>
  <si>
    <t>DEP</t>
  </si>
  <si>
    <t>1- les zone du système de vidéosurveillance
2- Extension du système de vidéosurveillance
3- Extension les zone du système de vidéosurveillance
4- Raccordement en energie electrique des camera de survillance</t>
  </si>
  <si>
    <t>1- S.A.D.E.G
2- EPIC-ERSV
3- EPW AM-UR
4- EPE-SPA ALGERIE TELECOM</t>
  </si>
  <si>
    <t>Sécurité, ordre public, prévention et intervention pour la wilaya d'annaba</t>
  </si>
  <si>
    <t>24 mois</t>
  </si>
  <si>
    <t>EL BOUNI</t>
  </si>
  <si>
    <t>DAL</t>
  </si>
  <si>
    <t>1- LOT ESPACE VERT
2- LOT TERRAINS DES SPORT
3- Reste à   Réaliser Bloc N°05  : l’Auditorium capacité  845 places, corps d’état secondaires
4- Reste à Réaliser Bloc 07 hébergement R+9 avec cage d'escalier (type A)</t>
  </si>
  <si>
    <t>1- yaala sofiane
2- sidrati khalifa
3- ETPBH MENDOUCHE LAMRI</t>
  </si>
  <si>
    <t xml:space="preserve">formé et recyclage du personnel des collectivités locales </t>
  </si>
  <si>
    <t>18 mois</t>
  </si>
  <si>
    <t>ANNABA</t>
  </si>
  <si>
    <t>1- realisation du rest a realiser  cour de justice a annaba</t>
  </si>
  <si>
    <t>1- ETPBH MENDOUCHE LAMRI</t>
  </si>
  <si>
    <t>une cour de justice à Annaba</t>
  </si>
  <si>
    <t>EL HADJAR</t>
  </si>
  <si>
    <t>DRE</t>
  </si>
  <si>
    <t>1-Travaux de réalisation des systèmes de traitementvtertiaire et d'une station de pompage pour la production d'eau industrielle pour le complexe Sider et agricole pour le périmetre agricole de Bounamoussa
2- travaux de transfert et d'adduction des eaux traitées au profit du complexe Sider avec ouvrages de réception</t>
  </si>
  <si>
    <t>1- EURL POWER HYDRAULIQUE 
2- EURL TGCTP</t>
  </si>
  <si>
    <t>la protection contre l innondation</t>
  </si>
  <si>
    <t>2 ans</t>
  </si>
  <si>
    <t>EL hadjar- Ain Berda</t>
  </si>
  <si>
    <t>DTP</t>
  </si>
  <si>
    <t xml:space="preserve"> lot 01: Réalisation d'une passerelle au pk 7+580</t>
  </si>
  <si>
    <t>EURL E,T,P,B,H,S Bouzida</t>
  </si>
  <si>
    <t>3 mois</t>
  </si>
  <si>
    <t xml:space="preserve"> lot 02: Réalisation d'une passerelle au pk 13+950</t>
  </si>
  <si>
    <t>Entreprise publique Economique Societe par Actions SAPTA</t>
  </si>
  <si>
    <t>Lot 03: Réalisation d'une passerelle au pk 17+200</t>
  </si>
  <si>
    <t>Lot 01: Realisation d'un chemin communal reliant RAS EL Hamra a oued Begrat ( accés sud)</t>
  </si>
  <si>
    <t xml:space="preserve">ETP: BEN ZAMIA </t>
  </si>
  <si>
    <t>11 mois</t>
  </si>
  <si>
    <t xml:space="preserve">Lot 2 : Réalisation d'un chemin communal y compris les ouvrages d'art reliant Ras el hamra à Oued Begrat sur 06 km </t>
  </si>
  <si>
    <t>ETP : Groupement  GRTOB ( ALTRO / SAPTA)</t>
  </si>
  <si>
    <t xml:space="preserve">27 mois </t>
  </si>
  <si>
    <t>parachevement de la réalisation d'un chemin communal reliant Ras el hamra à Oued Begrat sur 06 km ( rest à réaliser du lot 02)</t>
  </si>
  <si>
    <t>ETP : SARL ETPH BENATTIA</t>
  </si>
  <si>
    <t>14mois</t>
  </si>
  <si>
    <t xml:space="preserve"> EL BOUNI </t>
  </si>
  <si>
    <t xml:space="preserve">DTP </t>
  </si>
  <si>
    <t xml:space="preserve">lots 01: Travaux de réhabilitation </t>
  </si>
  <si>
    <t>Groupement abrantina - ALTRO</t>
  </si>
  <si>
    <t xml:space="preserve">lots 02: Travaux d'extention </t>
  </si>
  <si>
    <t>Lavantina ingenieria y construccion , S,L ( LIC)</t>
  </si>
  <si>
    <t>34 mois</t>
  </si>
  <si>
    <t>lot03 : parachevement de l'extension du parkinge avion E</t>
  </si>
  <si>
    <t xml:space="preserve">Groupement star route seghir abd elmadjid </t>
  </si>
  <si>
    <t>7 mois</t>
  </si>
  <si>
    <t xml:space="preserve">BOUCHEGOUF MDJEZ SAFA AIN TAHMMIMIN BOUCHEGOUF AIN BEN BAIDA  OUED FRAGHA </t>
  </si>
  <si>
    <r>
      <rPr>
        <u/>
        <sz val="13"/>
        <color theme="1"/>
        <rFont val="Calibri"/>
        <family val="2"/>
        <scheme val="minor"/>
      </rPr>
      <t xml:space="preserve">lot 01 </t>
    </r>
    <r>
      <rPr>
        <sz val="13"/>
        <color theme="1"/>
        <rFont val="Calibri"/>
        <family val="2"/>
        <scheme val="minor"/>
      </rPr>
      <t xml:space="preserve">: SARL GTR EL DJAZIRA EL ARABIA       </t>
    </r>
    <r>
      <rPr>
        <u/>
        <sz val="13"/>
        <color theme="1"/>
        <rFont val="Calibri"/>
        <family val="2"/>
        <scheme val="minor"/>
      </rPr>
      <t>lot 02:</t>
    </r>
    <r>
      <rPr>
        <sz val="13"/>
        <color theme="1"/>
        <rFont val="Calibri"/>
        <family val="2"/>
        <scheme val="minor"/>
      </rPr>
      <t xml:space="preserve"> TRENTERAP  Lot 02: EPTER SUD -EST -BATNA - lot 03: SARL GTR EL DJAZIRA EL ARABIA    </t>
    </r>
  </si>
  <si>
    <t xml:space="preserve">améliorer le niveau de service de la route et assurer l'accés rapide à l'autouroute EST -OUEST et assurer la continuité du dédoublement de la RN 16 et eviter l'empietement des deux cimetiéres et la traversée de la zone de glissement </t>
  </si>
  <si>
    <t xml:space="preserve">22 mois </t>
  </si>
  <si>
    <t xml:space="preserve">1 er trimestre 2027                    </t>
  </si>
  <si>
    <t xml:space="preserve">_ présence des différents réseaux dans l'emprise du projet                _ difficulté d'approvisionement  en matériaux de remblais          
_ opposition des proprétaires des terrains touchés </t>
  </si>
  <si>
    <t xml:space="preserve">_ Toutes les mesures ont été prises pour la prise en charge des déplacements des réseaux 
   _  Octroi des autorisations d'exploitation des gites d'emprunt au profit des entreprises    _  enquete parcellaire en cours pour l'indemnisation des proprétaires </t>
  </si>
  <si>
    <t xml:space="preserve"> AIN TAHMMIMIN </t>
  </si>
  <si>
    <t>ENGOA   ALGER</t>
  </si>
  <si>
    <t>20 mois</t>
  </si>
  <si>
    <t>1er trimestre 2027</t>
  </si>
  <si>
    <t>EL TARF</t>
  </si>
  <si>
    <t>equipement publique</t>
  </si>
  <si>
    <t>Création d’un nouveau pole</t>
  </si>
  <si>
    <t>EURL TALIAA,GROUPEMENT HITECH ,</t>
  </si>
  <si>
    <t>24 MOIS</t>
  </si>
  <si>
    <t>bouzergui soufiane</t>
  </si>
  <si>
    <t>ami kheiredine , chloufi mounir</t>
  </si>
  <si>
    <t>15 mois</t>
  </si>
  <si>
    <t xml:space="preserve">Insuffisance d’ AE </t>
  </si>
  <si>
    <t xml:space="preserve"> ( demande de réévaluation )  1,958,025,000,00</t>
  </si>
  <si>
    <t xml:space="preserve">Bouhadjar  ain assel , Ben mhidi </t>
  </si>
  <si>
    <t xml:space="preserve">bouzergui soufiane,batimital , ami kheiredine </t>
  </si>
  <si>
    <t xml:space="preserve">augmentation de stockage </t>
  </si>
  <si>
    <t>6 mois</t>
  </si>
  <si>
    <t>Insuffisance d’ AE</t>
  </si>
  <si>
    <t>Demande de réévaluation d’un montant 222 106 716 da</t>
  </si>
  <si>
    <t>Urbanisme , de l'architecture et de construction</t>
  </si>
  <si>
    <t>ETP maizi mohamed redha , dida, moundir nabil</t>
  </si>
  <si>
    <t>Création pole industrielle Encouragement de l’investissement privé              Création de richesse</t>
  </si>
  <si>
    <t>2 t 2025</t>
  </si>
  <si>
    <t>Demande de réévaluation d’un montant 318.606.000 da</t>
  </si>
  <si>
    <t>chibaita moukhtar .drean . chihani</t>
  </si>
  <si>
    <t>ANESRIF</t>
  </si>
  <si>
    <t>Cosider OA      INFRAFER , INFRARAIL , ENGOA , GCB,SERO EST</t>
  </si>
  <si>
    <t>La ligne ferroviaire miniére est à partir du port d'annaba jusqua' au gisement de blede hadba sur un finéaire total de 422 km traversant les territoire de cinq wilayas annaba el tarf geulma souk ahras et tebessa l'objectif principal de ce projet et d'augmenter la capacité de cette ligne miniére actuellement de l'ordre de 03 millions de tonnes pour un besoin future en premiére phase de l'onrdre de 13,5 million de tonnes /an a l'horizon 2027 et ce par rapport aux implantations industrielles et economiques existantes et future notamment le gisement de phosphate de bledhadba ppi et la mineral de fer prévenant des gisements de boukhadra et ouenza</t>
  </si>
  <si>
    <t>30 mois</t>
  </si>
  <si>
    <t>L’existence de 70 construction des EAC terrain privé ( relogement de 43 familles –démolition de 54 construction libration du couloir</t>
  </si>
  <si>
    <t>relogement de 43 familles –démolition de 54 construction libration du couloir</t>
  </si>
  <si>
    <t>W-EL TARF ,Geulma ,Annaba , Skikda</t>
  </si>
  <si>
    <t>société Miah EL tarf</t>
  </si>
  <si>
    <t>Groupement SARPI spa  et ENAC spa</t>
  </si>
  <si>
    <t>Renforcé et sécurisé le complexe hydraulique et besoin en eau de wilaya</t>
  </si>
  <si>
    <t>25 mois</t>
  </si>
  <si>
    <t>Wilaya ANNABA</t>
  </si>
  <si>
    <t>ADE</t>
  </si>
  <si>
    <t>COSIDER</t>
  </si>
  <si>
    <t xml:space="preserve">Alimentation en eau potable quatre wilaya Annaba, EL tarf , Geulma , et skikda </t>
  </si>
  <si>
    <t>14 MOIS</t>
  </si>
  <si>
    <t>FIN décembre 2024</t>
  </si>
  <si>
    <t>Groupe Gerhyd</t>
  </si>
  <si>
    <t>Cheffia,lac des oiseaux , bouteldja, berrihanne , el tarf ,geurgour ,zitouna</t>
  </si>
  <si>
    <t>eurl eatah</t>
  </si>
  <si>
    <t>Remonter des eaux de la nappe intempérie et impraticabilité de terrain</t>
  </si>
  <si>
    <t>Les autorité ont facilité  des terrains l’obtention nécessaire à l’installation  de centrales à béton et de bases de vie</t>
  </si>
  <si>
    <t>el kala ,ain el assel , bougous , el Aioun , Raml essougue</t>
  </si>
  <si>
    <t>SARL ETHIPE</t>
  </si>
  <si>
    <t>9 MOIS</t>
  </si>
  <si>
    <t>sidi kaci, ben m'hidi ,dréan , echatt , Besbes</t>
  </si>
  <si>
    <t>ERL STRAPHYD</t>
  </si>
  <si>
    <t>Janivier 2025</t>
  </si>
  <si>
    <t>Remonter des eaux de la nappe intempérie et impraticabilité de terrain demande traversé de ADA  DTP  il n'ya pas de réponse</t>
  </si>
  <si>
    <t>Les autorités ont facilité l’obtention des terrains nécessaires à l’inhalation de centrales à béton et de bases de vie</t>
  </si>
  <si>
    <t>Dagoussa , dréan sud</t>
  </si>
  <si>
    <t>HYDRO AMENAGEMENT</t>
  </si>
  <si>
    <t>12 MOIS</t>
  </si>
  <si>
    <t>Nnovembre 2025</t>
  </si>
  <si>
    <t>bouteldja</t>
  </si>
  <si>
    <t>ANBT</t>
  </si>
  <si>
    <t>Groupement Nurol / gesi TP TRUC / ALGERIE</t>
  </si>
  <si>
    <t>Assurer alimentation AEP + Irrigation agricole</t>
  </si>
  <si>
    <t>118 Mois marché + avent 11</t>
  </si>
  <si>
    <t>Fin 2025</t>
  </si>
  <si>
    <t>Travaux à l'arrét</t>
  </si>
  <si>
    <t xml:space="preserve">Confit ntre les deux membres du groupement. ( le groupement nurol gesi TP à refusé de signer RODS de reprise des travaux à partir 29/11/2023 pour motif non paiement des créances des situations causée par le manque de couverture de AE </t>
  </si>
  <si>
    <t>Attente du l’approbatif de réévaluation</t>
  </si>
  <si>
    <t>Oppositions des agriculteurs</t>
  </si>
  <si>
    <t>* Oppositions des agriculteurs contre le tracé des pistes traversent leurs terres agricoles
* problème de la disponibilité de la matière TUFF</t>
  </si>
  <si>
    <t>* Terrain rocheux
* Opposition des citoyens à la traversée du réseau gazier
* Résiliation du contrat avec le bureau d'études</t>
  </si>
  <si>
    <t>* Terrain rocheux
* Résiliation du Marché avec l'entreprise et relancement de procédure
* Insuffisance de l’enveloppe financière</t>
  </si>
  <si>
    <t>* Opposition des citoyens
* Résiliation du Marché avec l'entreprise et relancement de procédure
* Résiliation du contrat avec le bureau d'études</t>
  </si>
  <si>
    <t>* Insuffisance de l’enveloppe financière</t>
  </si>
  <si>
    <t>* Insuffisance de l’enveloppe financière
* Réévaluation notifié au titre de l'année 2025 pour un montant de 200 Millions DA</t>
  </si>
  <si>
    <t xml:space="preserve">* Résiliation du Marché avec l'entreprise et relancement de procédure pour 2000/6000 PP </t>
  </si>
  <si>
    <t>* stabilisation des terrains</t>
  </si>
  <si>
    <t>ONA</t>
  </si>
  <si>
    <t>Groupement Hydro-traitement (Algerie)/EFACEC (Portugal)</t>
  </si>
  <si>
    <t xml:space="preserve"> réutilisation des eaux usées à des fins agricoles 120 Ha ,protection de l'environnement , lutte contre les MTH</t>
  </si>
  <si>
    <t>46 mois</t>
  </si>
  <si>
    <t>fin 2025</t>
  </si>
  <si>
    <t>500</t>
  </si>
  <si>
    <t>Difficultés financières, situation juridique</t>
  </si>
  <si>
    <t>Arret des travaux depuis le15/06/2022</t>
  </si>
  <si>
    <t>sonelgaz</t>
  </si>
  <si>
    <t>prise en charge 940 exploitations agricoles +creation d'emplois + develloper l'industrie agro-alimentaire</t>
  </si>
  <si>
    <t>Opositions des agriculteurs 
Consultations declarées infrictueusements</t>
  </si>
  <si>
    <t>Lever des oppositions locales</t>
  </si>
  <si>
    <t>OUM EL BOUAGHI</t>
  </si>
  <si>
    <t>Nasri Mohamed Fouzi (Administration + Ateliers + Amphi théâtre  R+2 (gros œuvres) ) / Aboud Abd Elouahab (Travaux secondaires pour l'administration + les ateliers et l'amphi théâtre  + VRD + aménagement)</t>
  </si>
  <si>
    <t>prise en charge des jeunes artistes</t>
  </si>
  <si>
    <t>manque AP pour equipement</t>
  </si>
  <si>
    <t>demande de réevation de 20 millions lors des travaux d'arbitrages</t>
  </si>
  <si>
    <t>AIN M'LILA</t>
  </si>
  <si>
    <t>Barrah Abd Rahmane OEB</t>
  </si>
  <si>
    <t>prise en charge des etudiants en matière d'hebergement</t>
  </si>
  <si>
    <t>AIN FAKROUNE</t>
  </si>
  <si>
    <t>Hamel Ali Constantine</t>
  </si>
  <si>
    <t>Prise en charge sanitaire de la population</t>
  </si>
  <si>
    <t>Travaux en cours pour Lot n 01
les 03 lots du RAR projet des marchés au niveau de CMS pour etude 
Réevaluation accordée</t>
  </si>
  <si>
    <t>EURL Ababsa et associes</t>
  </si>
  <si>
    <t>Achevée,receptionné,  reste logement de fonction</t>
  </si>
  <si>
    <t>AIN KERCHA</t>
  </si>
  <si>
    <t>SARL Mohamed El Hachemi Ain M'lila</t>
  </si>
  <si>
    <t>procedures administratives (appel d'offre)</t>
  </si>
  <si>
    <t xml:space="preserve"> réutilisation des eaux usées à des fins agricoles 100 Ha ,protection de l'environnement , lutte contre les MTH</t>
  </si>
  <si>
    <t>probleme de distraction de terrain agricole</t>
  </si>
  <si>
    <t>dossier de disctraction à transmis au ministère de l'agriculture</t>
  </si>
  <si>
    <t>SOTROB</t>
  </si>
  <si>
    <t>Amélioration circulation et diminution des accidens de la route</t>
  </si>
  <si>
    <t>8 mois</t>
  </si>
  <si>
    <t>EPTR SUD EST Batna</t>
  </si>
  <si>
    <t>DUAC</t>
  </si>
  <si>
    <t>189 lots /unites de productions et de stokage</t>
  </si>
  <si>
    <t>Travaux Amenés electrique et Gaz non achevés par Sonelgaz</t>
  </si>
  <si>
    <t>Plusieurs réunions au niveau du secretariat Général de la wilaya avec Sonelgaz</t>
  </si>
  <si>
    <t>CETGTP</t>
  </si>
  <si>
    <t>Yahi Chakib</t>
  </si>
  <si>
    <t>Ben Sahli</t>
  </si>
  <si>
    <t>Adnane Hassanine</t>
  </si>
  <si>
    <t>Algégie Télécom</t>
  </si>
  <si>
    <t>DJS</t>
  </si>
  <si>
    <t>EPE d'individus mobilier et construction métalique (Ex Elm Tebessa)</t>
  </si>
  <si>
    <t>Prise en charge des clubs sportifs</t>
  </si>
  <si>
    <t xml:space="preserve">demande de réevation </t>
  </si>
  <si>
    <t>ZORG</t>
  </si>
  <si>
    <t xml:space="preserve">Lot N° 01 Maconst Sud Adrar et Chibane Rachid Ain Beida après résiliation (Bloc d'hébergement  + bloc pédagogique + Administration + bloc de récupération et soins) / Faraj Elkamassi Lot N°02 Complexe sportif (salle de sport + piscine + salle de musculation) / Lot N° 04 Berhail Mourad (Mur de clôture + loge de gardien + voie d'accès   </t>
  </si>
  <si>
    <t>Prise en charge des clubs sportifs et d'elites / 22 Ha</t>
  </si>
  <si>
    <t>p</t>
  </si>
  <si>
    <t>OULED GACEM</t>
  </si>
  <si>
    <t xml:space="preserve">Zone A+B:  SNCاغزر امقران و AFRO-TP Batna         Zone C:ش ذ م م etp hm مخلوفي يعقوب سطيف      zone D+E: ش ذ م م الاخوة غربي باتنة    ZONE F:سايغي محمد علي  الجزائر   ZONE G+H:EURLللاشغال العمومية خنشلة                       </t>
  </si>
  <si>
    <t>création 83 unites de productions</t>
  </si>
  <si>
    <t>Oppositions des occupants</t>
  </si>
  <si>
    <t>Les mesures d'indemnisation des occupants pour libérer l'assiette ont été prises par les services de la wilaya.</t>
  </si>
  <si>
    <t>Direction des Equipements Publics</t>
  </si>
  <si>
    <t>SPA TRAVOCOVIA</t>
  </si>
  <si>
    <t>Assurer une meileure prise en charge des brulés
Améliorer les indicateurs de santé
Réduire les évacuations sur d'autres Wilayas</t>
  </si>
  <si>
    <t>32 mois</t>
  </si>
  <si>
    <t>ETP et ETB hors délais</t>
  </si>
  <si>
    <t>Au niveau du ministère de la santé (CNM compétente)</t>
  </si>
  <si>
    <t>Oum Toub</t>
  </si>
  <si>
    <t>A.O le 10/12/2023
Ouverture le 31/12/2023
Montant du marché  après l'analyse des plis est : 
2 307 719 335,26 DA
Jugement subordonné à la réévaluation</t>
  </si>
  <si>
    <t>Assurer une meileure prise en charge de la population de la Daira d'Oum Toub
Réduction des délais de prise en charge des malades
Réduire les évacuations sur les CHU de Constantine et Annaba 
Désenclaver la région sur le plan sanitaire</t>
  </si>
  <si>
    <t>-</t>
  </si>
  <si>
    <t>notifiée en 2023 
(MF/2023/DI/494 du 14/08/2023)
(action déconcentrée 2023)</t>
  </si>
  <si>
    <t>Renforcement des infrastructures médicales
Assurer une meilleure couverture sanitaire</t>
  </si>
  <si>
    <t>Collo</t>
  </si>
  <si>
    <t xml:space="preserve">Renforcement des infrastructures médicales
Réduction des délais de prise en charge des malades
Réduire les évacuations sur les autres structures </t>
  </si>
  <si>
    <t>Skikda
FIL FILA</t>
  </si>
  <si>
    <t>Direction des Ressources en eau</t>
  </si>
  <si>
    <t>Power Hydraulique</t>
  </si>
  <si>
    <t xml:space="preserve"> - Collecte des eaux usées des groupements urbains (la nouvelle ville de bouzaaroura, Fil-Fila , Salah Chebel, Ben M'hidi et la ZET), 
 -  Elimination des rejets directs sur mer et chaabet, préservation de la nappe phréatique.
Population touchée: 30 000 hab</t>
  </si>
  <si>
    <t>36 mois et 15 jours (réalisation)
+ 24 mois (exploitation)</t>
  </si>
  <si>
    <t>Projet réceptionné le 31/12/2024</t>
  </si>
  <si>
    <t>01</t>
  </si>
  <si>
    <t>M'daourouch</t>
  </si>
  <si>
    <t xml:space="preserve">SARL MECELTI Yacine </t>
  </si>
  <si>
    <t>assainissement trottoirs+voirie + AEP</t>
  </si>
  <si>
    <t xml:space="preserve"> 06 mois</t>
  </si>
  <si>
    <t>Insuffisance de l’autorisation d’engagement de l’opération portant réalisation d'une zone industrielle à M'daourouch, wilaya                  Souk Ahras</t>
  </si>
  <si>
    <t>02</t>
  </si>
  <si>
    <t>Ouled-Moumen</t>
  </si>
  <si>
    <t>Lot N°01 et 02 : AFFIF ZAKIA</t>
  </si>
  <si>
    <t>تحسين ظروف إستقبال المسافرين إلى داخل و خارج الوطن</t>
  </si>
  <si>
    <t>Lot n°01: مستلم</t>
  </si>
  <si>
    <t>جوان 2026</t>
  </si>
  <si>
    <t>03</t>
  </si>
  <si>
    <t>Souk-Ahras</t>
  </si>
  <si>
    <t>Lot N°04:Nedjeh Ammar</t>
  </si>
  <si>
    <t>تعزيز الأمن و الإستقرار على مستوى المنطقة</t>
  </si>
  <si>
    <t xml:space="preserve">18 شهر </t>
  </si>
  <si>
    <t>04</t>
  </si>
  <si>
    <t xml:space="preserve">SINOHYDRO
( CHINE) </t>
  </si>
  <si>
    <t>UNIVERSITE  SOUK-AHRAS</t>
  </si>
  <si>
    <t>3000/6000 tuliser
3000/6000 juin 2025</t>
  </si>
  <si>
    <t>05</t>
  </si>
  <si>
    <t>EURL Touati Abdelkader</t>
  </si>
  <si>
    <t>Rapprocher la santé du citoyen</t>
  </si>
  <si>
    <t>06</t>
  </si>
  <si>
    <t>Sedrata</t>
  </si>
  <si>
    <t>ETB Ben Rahel abedelkrim</t>
  </si>
  <si>
    <t>07</t>
  </si>
  <si>
    <t xml:space="preserve">groupement sari mouldi </t>
  </si>
  <si>
    <t>Manque l’extrait de DPIC (réévaluation 2024) de l’opération portant Etude, suivi et réalisation d'un hôpital de 120 lits à Souk Ahras </t>
  </si>
  <si>
    <t>08</t>
  </si>
  <si>
    <t>Heddada</t>
  </si>
  <si>
    <t>EURL HYPROMAX</t>
  </si>
  <si>
    <t>36 mois</t>
  </si>
  <si>
    <t xml:space="preserve">Tébessa - Bir El Ater - Bir d Hab - El Ogla - El Malabiod – Chéria - Ferkane </t>
  </si>
  <si>
    <t>Directeur des équipements publics(DEP)</t>
  </si>
  <si>
    <t xml:space="preserve"> ETB: Prayem gérant Chorfi Tahar pour le lot N°01 
 ETB: SPA Frame Metal gérant Mechri Souhila pour le lot N°02
 ETB: SPA Divendus gérant Seddiki Hadj Yassine pour le lot N°03
 ETB: BH Bifouh Moussa  pour le lot N°04
 ETB: SPA Frame Metal gérant Mechri Souhila pour le lot N°05
 ETB: SARL Samet et ses fils gérant Samet Tahar pour le lot N°06
 ETB: Groupement des entreprises Ben Chanouf Abdel Hafid gérant  + Eyett El Hadj Kaled pour le lot N°07
ETB: Groupement des entreprises Ben Chanouf Abdel Hafid gérant  + Eyett El Hadj Kaled pour le lot N°08
</t>
  </si>
  <si>
    <t xml:space="preserve">-Renforcement des capacités de stockage.
-Promouvoir La filière céréalière.
</t>
  </si>
  <si>
    <t>08 mois</t>
  </si>
  <si>
    <t>Negrine</t>
  </si>
  <si>
    <t>-Amélioration de la couverture sanitaire
-Amélioration des services et des conditions d’accueil de malades</t>
  </si>
  <si>
    <t>EL OGLA</t>
  </si>
  <si>
    <t>Directeur de la santé</t>
  </si>
  <si>
    <t>*  Djaradi Zoubir Tébessa  * Slimani El Ouerdi Tébessa * Rachech Noredine Tébessa             * Boussahia Abdenoure Tébessa             *  Manad djalal Tébessa             * Younsi yassine Tébessa            * ETP rabhalah samir tébessa</t>
  </si>
  <si>
    <t>33 mois</t>
  </si>
  <si>
    <t>TEBESSA</t>
  </si>
  <si>
    <t xml:space="preserve">*Boulahbal Youcef Tébessa *Massar Tahar Tébessa        *Azaz Mabrouk Tébessa    * Slama Ismahane Tébessa    * Hamdadou Ridha Tébessa   * Achouri Ibrahim Tébessa   * Belamadi Salim Tébessa    * Messai Badis Tébessa </t>
  </si>
  <si>
    <t>Montant insufisant  pour prendre en charge le bloc opératoire et l'impact de la transformation d'un hopital psychiatrique à  un hopital général</t>
  </si>
  <si>
    <t>Demande de réévaluation introduite au niveau du Ministère de la santé pour prendre en charge le bloc opératoire et l'impact de la transformation d'un hopital psychiatrique à  un hopital général</t>
  </si>
  <si>
    <t xml:space="preserve">chéria </t>
  </si>
  <si>
    <t>Directeur Des Ressources En Eau  (DRE)</t>
  </si>
  <si>
    <t>* ETP, FARES ABD EL HAKIM-
BIR EL ATER
* ETP, DJARAMO AMOR Khenchella        * ETP, BOUSBIA EL AYECH HACEN-
EL OUED
*  ETP, DJARAMO AMOR-Khenchella               * ETP, GHARBI RIDA- BRIKA</t>
  </si>
  <si>
    <t>Amélioration de l’approvisionnement de la commune de Chéria en eau potable et amélioration de la fréquence horaire de distribution</t>
  </si>
  <si>
    <t>12 mois</t>
  </si>
  <si>
    <t>Mars 2025</t>
  </si>
  <si>
    <t>EL OUENZA</t>
  </si>
  <si>
    <t>Directeur Des Ressources En Eau (DRE)</t>
  </si>
  <si>
    <t>*ETP, BOUSBIA EL AYECH HACEN- 
EL OUED       * ETP M’ZAHDIA NABIL –SOUK AHRAS    * ETP- EL KMINE MORAD Khenchella * ETP HYDRO-TASSILI- Khenchella   * ETP NASRAT ALI EL OUED,</t>
  </si>
  <si>
    <t>Amélioration de l’approvisionnement de la commune d’El ouenza en eau potable et amélioration de la fréquence horaire de distribution</t>
  </si>
  <si>
    <t>04 mois</t>
  </si>
  <si>
    <t>Mars 2026</t>
  </si>
  <si>
    <t xml:space="preserve">* indisponibilité des équipements hydromécaniques " pompes "
* Terrain rocheux très dur  
</t>
  </si>
  <si>
    <t>Tébessa-Hammamet Morssot et Boulhafdyr et BirD’heb</t>
  </si>
  <si>
    <t xml:space="preserve">*Marchés de réalisation au niveau du CMW pour approbation pour les 05 premiers lots et les deux derniers lots ont été déclarés infructueuses </t>
  </si>
  <si>
    <t xml:space="preserve">*augmentation de la capacité de traitement de STEP de la ville de Tébessa, lutte contre les maladies transmissibles par voie hydrique et protection des eaux souterraines de la nappe stratégique Tébessa-Hammamet Morssot contre la contamination.
* augmentation de la superficie de terres irriguées par l'utilisation des eaux usées épurées.
</t>
  </si>
  <si>
    <t>07 mois</t>
  </si>
  <si>
    <t>Ouenza– El-Aouinet</t>
  </si>
  <si>
    <t>Directeur des Travaux Publics (DTP)</t>
  </si>
  <si>
    <t>SARL SOTRAMA
 -Tébessa-
EPTR SUD EST -Batna-
EURL Boughazala
 -El Oued-</t>
  </si>
  <si>
    <t>* Amélioration de la Sécurité Routière
* Réduction du Temps de Trajet
* Amélioration du Confort des Usagers</t>
  </si>
  <si>
    <t>Juin 2025</t>
  </si>
  <si>
    <t xml:space="preserve">Pénurie de matériaux utilisés dans la construction des remblais et de corps couches de la chaussée, en particulier en ce qui concerne les matériaux TVN, GNT et TVC, </t>
  </si>
  <si>
    <t>Les dossiers concernant les autorisations d'exploitation ont été déposés auprès des autorités compétentes, l'autorisation a été accordée   et le problème a été résolu</t>
  </si>
  <si>
    <t>Boulhef dyr- tebessa</t>
  </si>
  <si>
    <t>Directeur de l'urbanisme(DUAC)</t>
  </si>
  <si>
    <t>Tagoug-A- ZARIATA -SOTRAMA</t>
  </si>
  <si>
    <t>création de nouveaux noyaux urbains</t>
  </si>
  <si>
    <t>13 mois</t>
  </si>
  <si>
    <t>remblais en grande masse</t>
  </si>
  <si>
    <t>volontariat</t>
  </si>
  <si>
    <t>Tebessa, Cheria, Thlidjen, Ouanza, Aouinett,Kouif,Bir Ater,Bir Dheb,Negrine ,Ferkane,Gueriguer,El Hammamet,Oum Ali</t>
  </si>
  <si>
    <t>Sotrama,Isra, Boughrara, Younssi,Bohlal, Djedaoune, Batymide,TayamouneMenzer,Laychaoui,Nawres</t>
  </si>
  <si>
    <t>Création des Lotissements</t>
  </si>
  <si>
    <t>12Mois</t>
  </si>
  <si>
    <t>Oposition des citoyens,Remblai grand masse ,Construction illicite</t>
  </si>
  <si>
    <t xml:space="preserve">Volontariat,,et resolution des probleme d'oposition avec les citoyens </t>
  </si>
  <si>
    <t>Tebessa</t>
  </si>
  <si>
    <t>BOUHLEL</t>
  </si>
  <si>
    <t>amélioration urbaine des sites anciens et amélioration  du cadre de vie de la population</t>
  </si>
  <si>
    <t>06 mois</t>
  </si>
  <si>
    <t xml:space="preserve"> BOULHEF- DYR</t>
  </si>
  <si>
    <t>Directeur du logement</t>
  </si>
  <si>
    <t xml:space="preserve">ETP ACHI SALIM BATNA
SARL SOTRAMA TEBESSA
</t>
  </si>
  <si>
    <t>27 MOIS</t>
  </si>
  <si>
    <t>Mai 2025</t>
  </si>
  <si>
    <t xml:space="preserve">Bir el ater – Cheria - El kouif - El Ouenza – Negrine – 
Safsaf El Ouesra - Tébessa
</t>
  </si>
  <si>
    <t xml:space="preserve"> SARL soal tphf  Houam abdelKader
 Mesnadi belgacem
 Allala  lazhar
 Allala soufiane
 DJEDAOUNE MOHAMED
 slimi mohammed
 RAR  brahmi kamel
 Djadoune mohammed
 Belmadi salim
 Harrache abdelhaffid
 AIT IDIR  FAOUZI
 Laychaoui abdellatif soltane
 Bouakkaz khaled
 SARL tayamoune
 Harrache abdelhafid
 Laadjal seifeddine
 SARL BAMA INVEST 
 SARL Tayamoune
 Djadoune mohammed
 SARL B,CO,REAL 
 SARL el kahina
</t>
  </si>
  <si>
    <t>amélioration  du cadre de vie de la population</t>
  </si>
  <si>
    <t>5 mois</t>
  </si>
  <si>
    <t>Avril 2025</t>
  </si>
  <si>
    <t xml:space="preserve"> </t>
  </si>
  <si>
    <t>EL-MERIDJ</t>
  </si>
  <si>
    <t xml:space="preserve">Directeur de l'administration locale(DAL) </t>
  </si>
  <si>
    <t>Etude en cours ( BET Djouini Med Taha)</t>
  </si>
  <si>
    <t>projet stratégique s'inscrivant dans le cadre du développement économique dans les zones frontalières(coopération bilatéral Algéro-Tunisienne)</t>
  </si>
  <si>
    <t>Montant insufisant   pour prendre en charge l'impact de la modification de l'aspect en poste  commercial</t>
  </si>
  <si>
    <t>demande de réévaluation  d'un montant de 1 605 000 000 DA introduite au niveau du Ministère de l'intérieur et des collectivités locales suite au dégel de l'opération  pour prendre en charge l'impact de la modification de l'aspect en poste  commercial</t>
  </si>
  <si>
    <t>A travers les communes de  la wilaya</t>
  </si>
  <si>
    <t>Ministère de l'énergie et des mines</t>
  </si>
  <si>
    <t>SONELGAZ</t>
  </si>
  <si>
    <t xml:space="preserve">Amélioration du niveau de vie des citoyens </t>
  </si>
  <si>
    <t xml:space="preserve">- Retard dans l’octroi des autorisations par les APC.
- Retard de transmission des plans par les APC
- Les
Oppositions répétées aux travaux par les citoyens
</t>
  </si>
  <si>
    <t xml:space="preserve">- Plusieurs écrits transmis aux APC pour les transmissions des plans et les autorisations.
-Programmation Des sorties sur sites pour étudier et résoudre les oppositions
</t>
  </si>
  <si>
    <t>Code</t>
  </si>
  <si>
    <t>Structure par Activité</t>
  </si>
  <si>
    <t>001</t>
  </si>
  <si>
    <r>
      <rPr>
        <sz val="12"/>
        <color rgb="FF000000"/>
        <rFont val="Times New Roman"/>
        <family val="1"/>
      </rPr>
      <t>Présidence de la République</t>
    </r>
  </si>
  <si>
    <r>
      <rPr>
        <sz val="12"/>
        <color rgb="FF000000"/>
        <rFont val="Times New Roman"/>
        <family val="1"/>
      </rPr>
      <t>Activité de la Présidence de la République</t>
    </r>
  </si>
  <si>
    <r>
      <rPr>
        <sz val="12"/>
        <color rgb="FF000000"/>
        <rFont val="Times New Roman"/>
        <family val="1"/>
      </rPr>
      <t>Supervision de l'Activité Présidentielle</t>
    </r>
  </si>
  <si>
    <r>
      <rPr>
        <sz val="12"/>
        <color rgb="FF000000"/>
        <rFont val="Times New Roman"/>
        <family val="1"/>
      </rPr>
      <t>Sécurité et Protection</t>
    </r>
  </si>
  <si>
    <r>
      <rPr>
        <sz val="12"/>
        <color rgb="FF000000"/>
        <rFont val="Times New Roman"/>
        <family val="1"/>
      </rPr>
      <t>Archives et Mémoire Nationale</t>
    </r>
  </si>
  <si>
    <t>002</t>
  </si>
  <si>
    <r>
      <rPr>
        <sz val="12"/>
        <color rgb="FF000000"/>
        <rFont val="Times New Roman"/>
        <family val="1"/>
      </rPr>
      <t>Coordination de l'Activité Juridique et Gouvernementale</t>
    </r>
  </si>
  <si>
    <t>003</t>
  </si>
  <si>
    <r>
      <rPr>
        <sz val="12"/>
        <color rgb="FF000000"/>
        <rFont val="Times New Roman"/>
        <family val="1"/>
      </rPr>
      <t>Médiation de la République</t>
    </r>
  </si>
  <si>
    <t>004</t>
  </si>
  <si>
    <r>
      <rPr>
        <sz val="12"/>
        <color rgb="FF000000"/>
        <rFont val="Times New Roman"/>
        <family val="1"/>
      </rPr>
      <t>Promotion de la langue amazighe</t>
    </r>
  </si>
  <si>
    <t>005</t>
  </si>
  <si>
    <r>
      <rPr>
        <sz val="12"/>
        <color rgb="FF000000"/>
        <rFont val="Times New Roman"/>
        <family val="1"/>
      </rPr>
      <t>Administration Générale</t>
    </r>
  </si>
  <si>
    <r>
      <rPr>
        <sz val="12"/>
        <color rgb="FF000000"/>
        <rFont val="Times New Roman"/>
        <family val="1"/>
      </rPr>
      <t>Soutien Technique</t>
    </r>
  </si>
  <si>
    <r>
      <rPr>
        <sz val="12"/>
        <color rgb="FF000000"/>
        <rFont val="Times New Roman"/>
        <family val="1"/>
      </rPr>
      <t>Soutien Administratif</t>
    </r>
  </si>
  <si>
    <r>
      <rPr>
        <sz val="12"/>
        <color rgb="FF000000"/>
        <rFont val="Times New Roman"/>
        <family val="1"/>
      </rPr>
      <t>Services du Premier Ministre</t>
    </r>
  </si>
  <si>
    <t>006</t>
  </si>
  <si>
    <r>
      <rPr>
        <sz val="12"/>
        <color rgb="FF000000"/>
        <rFont val="Times New Roman"/>
        <family val="1"/>
      </rPr>
      <t>Activité du Premier Ministre</t>
    </r>
  </si>
  <si>
    <r>
      <rPr>
        <sz val="12"/>
        <color rgb="FF000000"/>
        <rFont val="Times New Roman"/>
        <family val="1"/>
      </rPr>
      <t>Gestion, coordination et suivi de l’activité du gouvernement</t>
    </r>
  </si>
  <si>
    <r>
      <rPr>
        <sz val="12"/>
        <color rgb="FF000000"/>
        <rFont val="Times New Roman"/>
        <family val="1"/>
      </rPr>
      <t>Soutien technique</t>
    </r>
  </si>
  <si>
    <t>008</t>
  </si>
  <si>
    <r>
      <rPr>
        <sz val="12"/>
        <color rgb="FF000000"/>
        <rFont val="Times New Roman"/>
        <family val="1"/>
      </rPr>
      <t>Fonction publique et réforme administrative</t>
    </r>
  </si>
  <si>
    <r>
      <rPr>
        <sz val="12"/>
        <color rgb="FF000000"/>
        <rFont val="Times New Roman"/>
        <family val="1"/>
      </rPr>
      <t>Fonction publique</t>
    </r>
  </si>
  <si>
    <r>
      <rPr>
        <sz val="12"/>
        <color rgb="FF000000"/>
        <rFont val="Times New Roman"/>
        <family val="1"/>
      </rPr>
      <t>Réforme administrative</t>
    </r>
  </si>
  <si>
    <r>
      <rPr>
        <sz val="12"/>
        <color rgb="FF000000"/>
        <rFont val="Times New Roman"/>
        <family val="1"/>
      </rPr>
      <t>Soutien administratif</t>
    </r>
  </si>
  <si>
    <r>
      <rPr>
        <sz val="12"/>
        <color rgb="FF000000"/>
        <rFont val="Times New Roman"/>
        <family val="1"/>
      </rPr>
      <t>Défense Nationale</t>
    </r>
  </si>
  <si>
    <t>009</t>
  </si>
  <si>
    <t>00</t>
  </si>
  <si>
    <t>010</t>
  </si>
  <si>
    <r>
      <rPr>
        <sz val="12"/>
        <color rgb="FF000000"/>
        <rFont val="Times New Roman"/>
        <family val="1"/>
      </rPr>
      <t>Logistique et soutien multiforme</t>
    </r>
  </si>
  <si>
    <t>011</t>
  </si>
  <si>
    <r>
      <rPr>
        <sz val="12"/>
        <color rgb="FF000000"/>
        <rFont val="Times New Roman"/>
        <family val="1"/>
      </rPr>
      <t>Administration générale</t>
    </r>
  </si>
  <si>
    <r>
      <rPr>
        <sz val="12"/>
        <color rgb="FF000000"/>
        <rFont val="Times New Roman"/>
        <family val="1"/>
      </rPr>
      <t>Affaires Etrangères, Communauté Nationale à l'Etranger et Affaires Africaines</t>
    </r>
  </si>
  <si>
    <t>012</t>
  </si>
  <si>
    <r>
      <rPr>
        <sz val="12"/>
        <color rgb="FF000000"/>
        <rFont val="Times New Roman"/>
        <family val="1"/>
      </rPr>
      <t>Activité diplomatique et consulaire</t>
    </r>
  </si>
  <si>
    <r>
      <rPr>
        <sz val="12"/>
        <color rgb="FF000000"/>
        <rFont val="Times New Roman"/>
        <family val="1"/>
      </rPr>
      <t>Diplomatie et relations extérieures</t>
    </r>
  </si>
  <si>
    <r>
      <rPr>
        <sz val="12"/>
        <color rgb="FF000000"/>
        <rFont val="Times New Roman"/>
        <family val="1"/>
      </rPr>
      <t>Affaires consulaires et communauté nationale à l'étranger</t>
    </r>
  </si>
  <si>
    <t>013</t>
  </si>
  <si>
    <r>
      <rPr>
        <sz val="12"/>
        <color rgb="FF000000"/>
        <rFont val="Times New Roman"/>
        <family val="1"/>
      </rPr>
      <t>Gestion du ministère</t>
    </r>
  </si>
  <si>
    <r>
      <rPr>
        <sz val="12"/>
        <color rgb="FF000000"/>
        <rFont val="Times New Roman"/>
        <family val="1"/>
      </rPr>
      <t>Intérieur, Collectivités Locales et Aménagement du Territoire</t>
    </r>
  </si>
  <si>
    <t>014</t>
  </si>
  <si>
    <r>
      <rPr>
        <sz val="12"/>
        <color rgb="FF000000"/>
        <rFont val="Times New Roman"/>
        <family val="1"/>
      </rPr>
      <t>Libertés publiques et circulation des personnes et des biens</t>
    </r>
  </si>
  <si>
    <r>
      <rPr>
        <sz val="12"/>
        <color rgb="FF000000"/>
        <rFont val="Times New Roman"/>
        <family val="1"/>
      </rPr>
      <t>Mouvement associatif et vie politique</t>
    </r>
  </si>
  <si>
    <r>
      <rPr>
        <sz val="12"/>
        <color rgb="FF000000"/>
        <rFont val="Times New Roman"/>
        <family val="1"/>
      </rPr>
      <t>Etat de circulation des personnes et des biens</t>
    </r>
  </si>
  <si>
    <r>
      <rPr>
        <sz val="12"/>
        <color rgb="FF000000"/>
        <rFont val="Times New Roman"/>
        <family val="1"/>
      </rPr>
      <t>Identité, titres et documents sécurisés</t>
    </r>
  </si>
  <si>
    <r>
      <rPr>
        <sz val="12"/>
        <color rgb="FF000000"/>
        <rFont val="Times New Roman"/>
        <family val="1"/>
      </rPr>
      <t>Numérisation du service public</t>
    </r>
  </si>
  <si>
    <t>015</t>
  </si>
  <si>
    <r>
      <rPr>
        <sz val="12"/>
        <color rgb="FF000000"/>
        <rFont val="Times New Roman"/>
        <family val="1"/>
      </rPr>
      <t>Soutien aux Collectivités locales</t>
    </r>
  </si>
  <si>
    <r>
      <rPr>
        <sz val="12"/>
        <color rgb="FF000000"/>
        <rFont val="Times New Roman"/>
        <family val="1"/>
      </rPr>
      <t>Missions dévolues aux collectivités locales</t>
    </r>
  </si>
  <si>
    <r>
      <rPr>
        <sz val="12"/>
        <color rgb="FF000000"/>
        <rFont val="Times New Roman"/>
        <family val="1"/>
      </rPr>
      <t>Appui au développement socio-économique des collectivités locales</t>
    </r>
  </si>
  <si>
    <t>016</t>
  </si>
  <si>
    <r>
      <rPr>
        <sz val="12"/>
        <color rgb="FF000000"/>
        <rFont val="Times New Roman"/>
        <family val="1"/>
      </rPr>
      <t>Aménagement du Territoire</t>
    </r>
  </si>
  <si>
    <r>
      <rPr>
        <sz val="12"/>
        <color rgb="FF000000"/>
        <rFont val="Times New Roman"/>
        <family val="1"/>
      </rPr>
      <t>Instruments de l'aménagement du territoire</t>
    </r>
  </si>
  <si>
    <r>
      <rPr>
        <sz val="12"/>
        <color rgb="FF000000"/>
        <rFont val="Times New Roman"/>
        <family val="1"/>
      </rPr>
      <t>Développement  et Attractivité du Territoire</t>
    </r>
  </si>
  <si>
    <t>017</t>
  </si>
  <si>
    <r>
      <rPr>
        <sz val="12"/>
        <color rgb="FF000000"/>
        <rFont val="Times New Roman"/>
        <family val="1"/>
      </rPr>
      <t>Sûreté Nationale</t>
    </r>
  </si>
  <si>
    <r>
      <rPr>
        <sz val="12"/>
        <color rgb="FF000000"/>
        <rFont val="Times New Roman"/>
        <family val="1"/>
      </rPr>
      <t>Soutien administratif et logistique central et régional</t>
    </r>
  </si>
  <si>
    <r>
      <rPr>
        <sz val="12"/>
        <color rgb="FF000000"/>
        <rFont val="Times New Roman"/>
        <family val="1"/>
      </rPr>
      <t>Sécurité, ordre public, prévention  et intervention</t>
    </r>
  </si>
  <si>
    <r>
      <rPr>
        <sz val="12"/>
        <color rgb="FF000000"/>
        <rFont val="Times New Roman"/>
        <family val="1"/>
      </rPr>
      <t>Activités socio-professionnelles</t>
    </r>
  </si>
  <si>
    <t>018</t>
  </si>
  <si>
    <r>
      <rPr>
        <sz val="12"/>
        <color rgb="FF000000"/>
        <rFont val="Times New Roman"/>
        <family val="1"/>
      </rPr>
      <t>Protection Civile</t>
    </r>
  </si>
  <si>
    <r>
      <rPr>
        <sz val="12"/>
        <color rgb="FF000000"/>
        <rFont val="Times New Roman"/>
        <family val="1"/>
      </rPr>
      <t>Intervention et Prévention</t>
    </r>
  </si>
  <si>
    <r>
      <rPr>
        <sz val="12"/>
        <color rgb="FF000000"/>
        <rFont val="Times New Roman"/>
        <family val="1"/>
      </rPr>
      <t>Soutien administratif et logistique</t>
    </r>
  </si>
  <si>
    <t>019</t>
  </si>
  <si>
    <r>
      <rPr>
        <sz val="12"/>
        <color rgb="FF000000"/>
        <rFont val="Times New Roman"/>
        <family val="1"/>
      </rPr>
      <t>Transmissions Nationales</t>
    </r>
  </si>
  <si>
    <r>
      <rPr>
        <sz val="12"/>
        <color rgb="FF000000"/>
        <rFont val="Times New Roman"/>
        <family val="1"/>
      </rPr>
      <t>Réseaux des transmissions</t>
    </r>
  </si>
  <si>
    <t>020</t>
  </si>
  <si>
    <r>
      <rPr>
        <sz val="12"/>
        <color rgb="FF000000"/>
        <rFont val="Times New Roman"/>
        <family val="1"/>
      </rPr>
      <t>Soutient Administratif et logistique</t>
    </r>
  </si>
  <si>
    <r>
      <rPr>
        <sz val="12"/>
        <color rgb="FF000000"/>
        <rFont val="Times New Roman"/>
        <family val="1"/>
      </rPr>
      <t>Risques majeurs</t>
    </r>
  </si>
  <si>
    <r>
      <rPr>
        <sz val="12"/>
        <color rgb="FF000000"/>
        <rFont val="Times New Roman"/>
        <family val="1"/>
      </rPr>
      <t>Sécurité routière</t>
    </r>
  </si>
  <si>
    <r>
      <rPr>
        <sz val="12"/>
        <color rgb="FF000000"/>
        <rFont val="Times New Roman"/>
        <family val="1"/>
      </rPr>
      <t>Justice</t>
    </r>
  </si>
  <si>
    <t>021</t>
  </si>
  <si>
    <r>
      <rPr>
        <sz val="12"/>
        <color rgb="FF000000"/>
        <rFont val="Times New Roman"/>
        <family val="1"/>
      </rPr>
      <t>Activité judiciaire</t>
    </r>
  </si>
  <si>
    <r>
      <rPr>
        <sz val="12"/>
        <color rgb="FF000000"/>
        <rFont val="Times New Roman"/>
        <family val="1"/>
      </rPr>
      <t>Activité judiciaire ordinaire et administrative</t>
    </r>
  </si>
  <si>
    <r>
      <rPr>
        <sz val="12"/>
        <color rgb="FF000000"/>
        <rFont val="Times New Roman"/>
        <family val="1"/>
      </rPr>
      <t xml:space="preserve">Compte de la pension alimentaire </t>
    </r>
  </si>
  <si>
    <t>022</t>
  </si>
  <si>
    <r>
      <rPr>
        <sz val="12"/>
        <color rgb="FF000000"/>
        <rFont val="Times New Roman"/>
        <family val="1"/>
      </rPr>
      <t>Administration pénitentiaire</t>
    </r>
  </si>
  <si>
    <r>
      <rPr>
        <sz val="12"/>
        <color rgb="FF000000"/>
        <rFont val="Times New Roman"/>
        <family val="1"/>
      </rPr>
      <t>Conditions de détention</t>
    </r>
  </si>
  <si>
    <r>
      <rPr>
        <sz val="12"/>
        <color rgb="FF000000"/>
        <rFont val="Times New Roman"/>
        <family val="1"/>
      </rPr>
      <t>Réinsertion sociale</t>
    </r>
  </si>
  <si>
    <r>
      <rPr>
        <sz val="12"/>
        <color rgb="FF000000"/>
        <rFont val="Times New Roman"/>
        <family val="1"/>
      </rPr>
      <t>Sécurité</t>
    </r>
  </si>
  <si>
    <t>023</t>
  </si>
  <si>
    <r>
      <rPr>
        <sz val="12"/>
        <color rgb="FF000000"/>
        <rFont val="Times New Roman"/>
        <family val="1"/>
      </rPr>
      <t>Répression de la corruption</t>
    </r>
  </si>
  <si>
    <r>
      <rPr>
        <sz val="12"/>
        <color rgb="FF000000"/>
        <rFont val="Times New Roman"/>
        <family val="1"/>
      </rPr>
      <t>Stratégie, Appui technique et administratif</t>
    </r>
  </si>
  <si>
    <r>
      <rPr>
        <sz val="12"/>
        <color rgb="FF000000"/>
        <rFont val="Times New Roman"/>
        <family val="1"/>
      </rPr>
      <t>Investigations et recherches</t>
    </r>
  </si>
  <si>
    <t>024</t>
  </si>
  <si>
    <t>007</t>
  </si>
  <si>
    <r>
      <rPr>
        <sz val="12"/>
        <color rgb="FF000000"/>
        <rFont val="Times New Roman"/>
        <family val="1"/>
      </rPr>
      <t>Finances</t>
    </r>
  </si>
  <si>
    <t>025</t>
  </si>
  <si>
    <r>
      <rPr>
        <sz val="12"/>
        <color rgb="FF000000"/>
        <rFont val="Times New Roman"/>
        <family val="1"/>
      </rPr>
      <t>Trésor et gestion comptable</t>
    </r>
  </si>
  <si>
    <r>
      <rPr>
        <sz val="12"/>
        <color rgb="FF000000"/>
        <rFont val="Times New Roman"/>
        <family val="1"/>
      </rPr>
      <t>Gestion financière de l'Etat</t>
    </r>
  </si>
  <si>
    <r>
      <rPr>
        <sz val="12"/>
        <color rgb="FF000000"/>
        <rFont val="Times New Roman"/>
        <family val="1"/>
      </rPr>
      <t>Modernisation des systèmes d'information et instruments de paiement</t>
    </r>
  </si>
  <si>
    <r>
      <rPr>
        <sz val="12"/>
        <color rgb="FF000000"/>
        <rFont val="Times New Roman"/>
        <family val="1"/>
      </rPr>
      <t>Gestion comptable des opérations du trésor</t>
    </r>
  </si>
  <si>
    <r>
      <rPr>
        <sz val="12"/>
        <color rgb="FF000000"/>
        <rFont val="Times New Roman"/>
        <family val="1"/>
      </rPr>
      <t>Gestion des moyens et soutien administratif</t>
    </r>
  </si>
  <si>
    <t>026</t>
  </si>
  <si>
    <r>
      <rPr>
        <sz val="12"/>
        <color rgb="FF000000"/>
        <rFont val="Times New Roman"/>
        <family val="1"/>
      </rPr>
      <t>Impôts</t>
    </r>
  </si>
  <si>
    <r>
      <rPr>
        <sz val="12"/>
        <color rgb="FF000000"/>
        <rFont val="Times New Roman"/>
        <family val="1"/>
      </rPr>
      <t>Assiette, recouvrement et Contrôle fiscal</t>
    </r>
  </si>
  <si>
    <t>027</t>
  </si>
  <si>
    <r>
      <rPr>
        <sz val="12"/>
        <color rgb="FF000000"/>
        <rFont val="Times New Roman"/>
        <family val="1"/>
      </rPr>
      <t>Budget</t>
    </r>
  </si>
  <si>
    <r>
      <rPr>
        <sz val="12"/>
        <color rgb="FF000000"/>
        <rFont val="Times New Roman"/>
        <family val="1"/>
      </rPr>
      <t>Elaboration et suivi du budget</t>
    </r>
  </si>
  <si>
    <r>
      <rPr>
        <sz val="12"/>
        <color rgb="FF000000"/>
        <rFont val="Times New Roman"/>
        <family val="1"/>
      </rPr>
      <t>Contrôle de la dépense</t>
    </r>
  </si>
  <si>
    <t>028</t>
  </si>
  <si>
    <r>
      <rPr>
        <sz val="12"/>
        <color rgb="FF000000"/>
        <rFont val="Times New Roman"/>
        <family val="1"/>
      </rPr>
      <t>Domaine national</t>
    </r>
  </si>
  <si>
    <r>
      <rPr>
        <sz val="12"/>
        <color rgb="FF000000"/>
        <rFont val="Times New Roman"/>
        <family val="1"/>
      </rPr>
      <t>Gestion des Operations domaniales</t>
    </r>
  </si>
  <si>
    <r>
      <rPr>
        <sz val="12"/>
        <color rgb="FF000000"/>
        <rFont val="Times New Roman"/>
        <family val="1"/>
      </rPr>
      <t>Conservation et cadastre</t>
    </r>
  </si>
  <si>
    <t>029</t>
  </si>
  <si>
    <r>
      <rPr>
        <sz val="12"/>
        <color rgb="FF000000"/>
        <rFont val="Times New Roman"/>
        <family val="1"/>
      </rPr>
      <t>Douanes</t>
    </r>
  </si>
  <si>
    <r>
      <rPr>
        <sz val="12"/>
        <color rgb="FF000000"/>
        <rFont val="Times New Roman"/>
        <family val="1"/>
      </rPr>
      <t>Recouvrement douanier</t>
    </r>
  </si>
  <si>
    <r>
      <rPr>
        <sz val="12"/>
        <color rgb="FF000000"/>
        <rFont val="Times New Roman"/>
        <family val="1"/>
      </rPr>
      <t>Contrôles et Protection de l’Economie  nationale</t>
    </r>
  </si>
  <si>
    <t>030</t>
  </si>
  <si>
    <r>
      <rPr>
        <sz val="12"/>
        <color rgb="FF000000"/>
        <rFont val="Times New Roman"/>
        <family val="1"/>
      </rPr>
      <t>Inspection des finances</t>
    </r>
  </si>
  <si>
    <r>
      <rPr>
        <sz val="12"/>
        <color rgb="FF000000"/>
        <rFont val="Times New Roman"/>
        <family val="1"/>
      </rPr>
      <t>Contrôle administratif des finances publiques  et des capitaux marchands de l'Etat</t>
    </r>
  </si>
  <si>
    <t>031</t>
  </si>
  <si>
    <r>
      <rPr>
        <sz val="12"/>
        <color rgb="FF000000"/>
        <rFont val="Times New Roman"/>
        <family val="1"/>
      </rPr>
      <t>Gestion du Ministère</t>
    </r>
  </si>
  <si>
    <t>700</t>
  </si>
  <si>
    <r>
      <rPr>
        <sz val="12"/>
        <color rgb="FF000000"/>
        <rFont val="Times New Roman"/>
        <family val="1"/>
      </rPr>
      <t>Crédits non assignés</t>
    </r>
  </si>
  <si>
    <r>
      <rPr>
        <sz val="12"/>
        <color rgb="FF000000"/>
        <rFont val="Times New Roman"/>
        <family val="1"/>
      </rPr>
      <t>Energie, Mines et Energies Renouvelables</t>
    </r>
  </si>
  <si>
    <t>032</t>
  </si>
  <si>
    <r>
      <rPr>
        <sz val="12"/>
        <color rgb="FF000000"/>
        <rFont val="Times New Roman"/>
        <family val="1"/>
      </rPr>
      <t>Electricité, gaz et énergies nouvelles</t>
    </r>
  </si>
  <si>
    <r>
      <rPr>
        <sz val="12"/>
        <color rgb="FF000000"/>
        <rFont val="Times New Roman"/>
        <family val="1"/>
      </rPr>
      <t>Electrification</t>
    </r>
  </si>
  <si>
    <r>
      <rPr>
        <sz val="12"/>
        <color rgb="FF000000"/>
        <rFont val="Times New Roman"/>
        <family val="1"/>
      </rPr>
      <t>Distribution publique du gaz</t>
    </r>
  </si>
  <si>
    <r>
      <rPr>
        <sz val="12"/>
        <color rgb="FF000000"/>
        <rFont val="Times New Roman"/>
        <family val="1"/>
      </rPr>
      <t>Programme spéciaux de l'électricité et du gaz</t>
    </r>
  </si>
  <si>
    <r>
      <rPr>
        <sz val="12"/>
        <color rgb="FF000000"/>
        <rFont val="Times New Roman"/>
        <family val="1"/>
      </rPr>
      <t>Energies nouvelles</t>
    </r>
  </si>
  <si>
    <r>
      <rPr>
        <sz val="12"/>
        <color rgb="FF000000"/>
        <rFont val="Times New Roman"/>
        <family val="1"/>
      </rPr>
      <t>Soutien de l'Etat à la facturation de l'électricité</t>
    </r>
  </si>
  <si>
    <t>033</t>
  </si>
  <si>
    <r>
      <rPr>
        <sz val="12"/>
        <color rgb="FF000000"/>
        <rFont val="Times New Roman"/>
        <family val="1"/>
      </rPr>
      <t>Mines</t>
    </r>
  </si>
  <si>
    <r>
      <rPr>
        <sz val="12"/>
        <color rgb="FF000000"/>
        <rFont val="Times New Roman"/>
        <family val="1"/>
      </rPr>
      <t>Mines et carrières</t>
    </r>
  </si>
  <si>
    <r>
      <rPr>
        <sz val="12"/>
        <color rgb="FF000000"/>
        <rFont val="Times New Roman"/>
        <family val="1"/>
      </rPr>
      <t>Ressources Minières</t>
    </r>
  </si>
  <si>
    <r>
      <rPr>
        <sz val="12"/>
        <color rgb="FF000000"/>
        <rFont val="Times New Roman"/>
        <family val="1"/>
      </rPr>
      <t>Développement minier</t>
    </r>
  </si>
  <si>
    <t>034</t>
  </si>
  <si>
    <r>
      <rPr>
        <sz val="12"/>
        <color rgb="FF000000"/>
        <rFont val="Times New Roman"/>
        <family val="1"/>
      </rPr>
      <t>Compensation au titre du dessalement de l'eau de mer</t>
    </r>
  </si>
  <si>
    <t>035</t>
  </si>
  <si>
    <r>
      <rPr>
        <sz val="12"/>
        <color rgb="FF000000"/>
        <rFont val="Times New Roman"/>
        <family val="1"/>
      </rPr>
      <t>Maitrise de l'Energie et Energies Renouvelables</t>
    </r>
  </si>
  <si>
    <r>
      <rPr>
        <sz val="12"/>
        <color rgb="FF000000"/>
        <rFont val="Times New Roman"/>
        <family val="1"/>
      </rPr>
      <t>Maitrise de l'Energie</t>
    </r>
  </si>
  <si>
    <r>
      <rPr>
        <sz val="12"/>
        <color rgb="FF000000"/>
        <rFont val="Times New Roman"/>
        <family val="1"/>
      </rPr>
      <t>Energies Renouvelables</t>
    </r>
  </si>
  <si>
    <t>036</t>
  </si>
  <si>
    <r>
      <rPr>
        <sz val="12"/>
        <color rgb="FF000000"/>
        <rFont val="Times New Roman"/>
        <family val="1"/>
      </rPr>
      <t>Moudjahidine et Ayants Droits</t>
    </r>
  </si>
  <si>
    <t>037</t>
  </si>
  <si>
    <r>
      <rPr>
        <sz val="12"/>
        <color rgb="FF000000"/>
        <rFont val="Times New Roman"/>
        <family val="1"/>
      </rPr>
      <t>Patrimoine historique et culturel</t>
    </r>
  </si>
  <si>
    <r>
      <rPr>
        <sz val="12"/>
        <color rgb="FF000000"/>
        <rFont val="Times New Roman"/>
        <family val="1"/>
      </rPr>
      <t>Protection des symboles et des hauts -fait historique</t>
    </r>
  </si>
  <si>
    <r>
      <rPr>
        <sz val="12"/>
        <color rgb="FF000000"/>
        <rFont val="Times New Roman"/>
        <family val="1"/>
      </rPr>
      <t>Recherche historique et suivi des activités muséales</t>
    </r>
  </si>
  <si>
    <t>038</t>
  </si>
  <si>
    <r>
      <rPr>
        <sz val="12"/>
        <color rgb="FF000000"/>
        <rFont val="Times New Roman"/>
        <family val="1"/>
      </rPr>
      <t>Pensions</t>
    </r>
  </si>
  <si>
    <r>
      <rPr>
        <sz val="12"/>
        <color rgb="FF000000"/>
        <rFont val="Times New Roman"/>
        <family val="1"/>
      </rPr>
      <t>Invalides et recours</t>
    </r>
  </si>
  <si>
    <r>
      <rPr>
        <sz val="12"/>
        <color rgb="FF000000"/>
        <rFont val="Times New Roman"/>
        <family val="1"/>
      </rPr>
      <t>Ayants droit</t>
    </r>
  </si>
  <si>
    <t>039</t>
  </si>
  <si>
    <r>
      <rPr>
        <sz val="12"/>
        <color rgb="FF000000"/>
        <rFont val="Times New Roman"/>
        <family val="1"/>
      </rPr>
      <t>Protection sociale</t>
    </r>
  </si>
  <si>
    <r>
      <rPr>
        <sz val="12"/>
        <color rgb="FF000000"/>
        <rFont val="Times New Roman"/>
        <family val="1"/>
      </rPr>
      <t>Santé des Moudjahidine et ayants droit</t>
    </r>
  </si>
  <si>
    <r>
      <rPr>
        <sz val="12"/>
        <color rgb="FF000000"/>
        <rFont val="Times New Roman"/>
        <family val="1"/>
      </rPr>
      <t>Promotion sociale</t>
    </r>
  </si>
  <si>
    <t>040</t>
  </si>
  <si>
    <r>
      <rPr>
        <sz val="12"/>
        <color rgb="FF000000"/>
        <rFont val="Times New Roman"/>
        <family val="1"/>
      </rPr>
      <t>Affaires Religieuses et Wakfs</t>
    </r>
  </si>
  <si>
    <t>041</t>
  </si>
  <si>
    <r>
      <rPr>
        <sz val="12"/>
        <color rgb="FF000000"/>
        <rFont val="Times New Roman"/>
        <family val="1"/>
      </rPr>
      <t>Orientation religieuses et culture islamique</t>
    </r>
  </si>
  <si>
    <r>
      <rPr>
        <sz val="12"/>
        <color rgb="FF000000"/>
        <rFont val="Times New Roman"/>
        <family val="1"/>
      </rPr>
      <t>Orientation religieuses</t>
    </r>
  </si>
  <si>
    <r>
      <rPr>
        <sz val="12"/>
        <color rgb="FF000000"/>
        <rFont val="Times New Roman"/>
        <family val="1"/>
      </rPr>
      <t>Culture islamique</t>
    </r>
  </si>
  <si>
    <r>
      <rPr>
        <sz val="12"/>
        <color rgb="FF000000"/>
        <rFont val="Times New Roman"/>
        <family val="1"/>
      </rPr>
      <t>Communication et coopération</t>
    </r>
  </si>
  <si>
    <r>
      <rPr>
        <sz val="12"/>
        <color rgb="FF000000"/>
        <rFont val="Times New Roman"/>
        <family val="1"/>
      </rPr>
      <t>Lieux de cultes</t>
    </r>
  </si>
  <si>
    <t>042</t>
  </si>
  <si>
    <r>
      <rPr>
        <sz val="12"/>
        <color rgb="FF000000"/>
        <rFont val="Times New Roman"/>
        <family val="1"/>
      </rPr>
      <t>Formation et enseignement coranique</t>
    </r>
  </si>
  <si>
    <r>
      <rPr>
        <sz val="12"/>
        <color rgb="FF000000"/>
        <rFont val="Times New Roman"/>
        <family val="1"/>
      </rPr>
      <t>Formation et évaluation et recherche</t>
    </r>
  </si>
  <si>
    <r>
      <rPr>
        <sz val="12"/>
        <color rgb="FF000000"/>
        <rFont val="Times New Roman"/>
        <family val="1"/>
      </rPr>
      <t>Enseignement coranique</t>
    </r>
  </si>
  <si>
    <t>043</t>
  </si>
  <si>
    <r>
      <rPr>
        <sz val="12"/>
        <color rgb="FF000000"/>
        <rFont val="Times New Roman"/>
        <family val="1"/>
      </rPr>
      <t>Education Nationale</t>
    </r>
  </si>
  <si>
    <t>044</t>
  </si>
  <si>
    <r>
      <rPr>
        <sz val="12"/>
        <color rgb="FF000000"/>
        <rFont val="Times New Roman"/>
        <family val="1"/>
      </rPr>
      <t>Enseignement</t>
    </r>
  </si>
  <si>
    <r>
      <rPr>
        <sz val="12"/>
        <color rgb="FF000000"/>
        <rFont val="Times New Roman"/>
        <family val="1"/>
      </rPr>
      <t>Enseignement préparatoire et primaire</t>
    </r>
  </si>
  <si>
    <r>
      <rPr>
        <sz val="12"/>
        <color rgb="FF000000"/>
        <rFont val="Times New Roman"/>
        <family val="1"/>
      </rPr>
      <t>Enseignement moyen normal et spécifique et à distance</t>
    </r>
  </si>
  <si>
    <r>
      <rPr>
        <sz val="12"/>
        <color rgb="FF000000"/>
        <rFont val="Times New Roman"/>
        <family val="1"/>
      </rPr>
      <t>Enseignement secondaire normal, spécifique et à distance</t>
    </r>
  </si>
  <si>
    <t>046</t>
  </si>
  <si>
    <r>
      <rPr>
        <sz val="12"/>
        <color rgb="FF000000"/>
        <rFont val="Times New Roman"/>
        <family val="1"/>
      </rPr>
      <t>Formation</t>
    </r>
  </si>
  <si>
    <r>
      <rPr>
        <sz val="12"/>
        <color rgb="FF000000"/>
        <rFont val="Times New Roman"/>
        <family val="1"/>
      </rPr>
      <t>Formation en cours d’emploi et Spécialisée</t>
    </r>
  </si>
  <si>
    <t>047</t>
  </si>
  <si>
    <r>
      <rPr>
        <sz val="12"/>
        <color rgb="FF000000"/>
        <rFont val="Times New Roman"/>
        <family val="1"/>
      </rPr>
      <t>Vie scolaire et transferts sociaux</t>
    </r>
  </si>
  <si>
    <r>
      <rPr>
        <sz val="12"/>
        <color rgb="FF000000"/>
        <rFont val="Times New Roman"/>
        <family val="1"/>
      </rPr>
      <t>Vie scolaire</t>
    </r>
  </si>
  <si>
    <r>
      <rPr>
        <sz val="12"/>
        <color rgb="FF000000"/>
        <rFont val="Times New Roman"/>
        <family val="1"/>
      </rPr>
      <t>Transferts sociaux</t>
    </r>
  </si>
  <si>
    <t>048</t>
  </si>
  <si>
    <r>
      <rPr>
        <sz val="12"/>
        <color rgb="FF000000"/>
        <rFont val="Times New Roman"/>
        <family val="1"/>
      </rPr>
      <t>Enseignement Supérieur et  Recherche Scientifique</t>
    </r>
  </si>
  <si>
    <t>049</t>
  </si>
  <si>
    <r>
      <rPr>
        <sz val="12"/>
        <color rgb="FF000000"/>
        <rFont val="Times New Roman"/>
        <family val="1"/>
      </rPr>
      <t>Enseignement et formation supérieurs</t>
    </r>
  </si>
  <si>
    <r>
      <rPr>
        <sz val="12"/>
        <color rgb="FF000000"/>
        <rFont val="Times New Roman"/>
        <family val="1"/>
      </rPr>
      <t>1er et 2ème cycles d’enseignement</t>
    </r>
  </si>
  <si>
    <r>
      <rPr>
        <sz val="12"/>
        <color rgb="FF000000"/>
        <rFont val="Times New Roman"/>
        <family val="1"/>
      </rPr>
      <t>Formation au 3ème  cycle</t>
    </r>
  </si>
  <si>
    <t>050</t>
  </si>
  <si>
    <r>
      <rPr>
        <sz val="12"/>
        <color rgb="FF000000"/>
        <rFont val="Times New Roman"/>
        <family val="1"/>
      </rPr>
      <t>Recherche scientifique et développement technologique</t>
    </r>
  </si>
  <si>
    <r>
      <rPr>
        <sz val="12"/>
        <color rgb="FF000000"/>
        <rFont val="Times New Roman"/>
        <family val="1"/>
      </rPr>
      <t>Soutien administratif à la recherche et gestion des finances</t>
    </r>
  </si>
  <si>
    <r>
      <rPr>
        <sz val="12"/>
        <color rgb="FF000000"/>
        <rFont val="Times New Roman"/>
        <family val="1"/>
      </rPr>
      <t>Recherche et développement</t>
    </r>
  </si>
  <si>
    <r>
      <rPr>
        <sz val="12"/>
        <color rgb="FF000000"/>
        <rFont val="Times New Roman"/>
        <family val="1"/>
      </rPr>
      <t>Innovation technologique</t>
    </r>
  </si>
  <si>
    <t>051</t>
  </si>
  <si>
    <r>
      <rPr>
        <sz val="12"/>
        <color rgb="FF000000"/>
        <rFont val="Times New Roman"/>
        <family val="1"/>
      </rPr>
      <t>Vie estudiantine</t>
    </r>
  </si>
  <si>
    <r>
      <rPr>
        <sz val="12"/>
        <color rgb="FF000000"/>
        <rFont val="Times New Roman"/>
        <family val="1"/>
      </rPr>
      <t>Œuvres universitaires</t>
    </r>
  </si>
  <si>
    <r>
      <rPr>
        <sz val="12"/>
        <color rgb="FF000000"/>
        <rFont val="Times New Roman"/>
        <family val="1"/>
      </rPr>
      <t>Conditions de vie des étudiants</t>
    </r>
  </si>
  <si>
    <t>052</t>
  </si>
  <si>
    <r>
      <rPr>
        <sz val="12"/>
        <color rgb="FF000000"/>
        <rFont val="Times New Roman"/>
        <family val="1"/>
      </rPr>
      <t>Formation et Enseignement Professionnels</t>
    </r>
  </si>
  <si>
    <t>053</t>
  </si>
  <si>
    <r>
      <rPr>
        <sz val="12"/>
        <color rgb="FF000000"/>
        <rFont val="Times New Roman"/>
        <family val="1"/>
      </rPr>
      <t>Formation Professionnelle</t>
    </r>
  </si>
  <si>
    <r>
      <rPr>
        <sz val="12"/>
        <color rgb="FF000000"/>
        <rFont val="Times New Roman"/>
        <family val="1"/>
      </rPr>
      <t>Formation Professionnelle initiale</t>
    </r>
  </si>
  <si>
    <r>
      <rPr>
        <sz val="12"/>
        <color rgb="FF000000"/>
        <rFont val="Times New Roman"/>
        <family val="1"/>
      </rPr>
      <t>Formation professionnelle continue et à distance</t>
    </r>
  </si>
  <si>
    <r>
      <rPr>
        <sz val="12"/>
        <color rgb="FF000000"/>
        <rFont val="Times New Roman"/>
        <family val="1"/>
      </rPr>
      <t>Ingénierie pédagogique de la Formation Professionnelle</t>
    </r>
  </si>
  <si>
    <t>054</t>
  </si>
  <si>
    <r>
      <rPr>
        <sz val="12"/>
        <color rgb="FF000000"/>
        <rFont val="Times New Roman"/>
        <family val="1"/>
      </rPr>
      <t>Enseignement Professionnel</t>
    </r>
  </si>
  <si>
    <r>
      <rPr>
        <sz val="12"/>
        <color rgb="FF000000"/>
        <rFont val="Times New Roman"/>
        <family val="1"/>
      </rPr>
      <t>Ingénierie pédagogique de l’Enseignement Professionnel</t>
    </r>
  </si>
  <si>
    <t>055</t>
  </si>
  <si>
    <r>
      <rPr>
        <sz val="12"/>
        <color rgb="FF000000"/>
        <rFont val="Times New Roman"/>
        <family val="1"/>
      </rPr>
      <t>Culture et Arts</t>
    </r>
  </si>
  <si>
    <t>056</t>
  </si>
  <si>
    <r>
      <rPr>
        <sz val="12"/>
        <color rgb="FF000000"/>
        <rFont val="Times New Roman"/>
        <family val="1"/>
      </rPr>
      <t>Arts et Lettres</t>
    </r>
  </si>
  <si>
    <r>
      <rPr>
        <sz val="12"/>
        <color rgb="FF000000"/>
        <rFont val="Times New Roman"/>
        <family val="1"/>
      </rPr>
      <t>Livre et lecture publique</t>
    </r>
  </si>
  <si>
    <r>
      <rPr>
        <sz val="12"/>
        <color rgb="FF000000"/>
        <rFont val="Times New Roman"/>
        <family val="1"/>
      </rPr>
      <t>Création et diffusion du produit culturel  et artistique</t>
    </r>
  </si>
  <si>
    <t>057</t>
  </si>
  <si>
    <r>
      <rPr>
        <sz val="12"/>
        <color rgb="FF000000"/>
        <rFont val="Times New Roman"/>
        <family val="1"/>
      </rPr>
      <t>Patrimoine culturel</t>
    </r>
  </si>
  <si>
    <r>
      <rPr>
        <sz val="12"/>
        <color rgb="FF000000"/>
        <rFont val="Times New Roman"/>
        <family val="1"/>
      </rPr>
      <t>Protection, valorisation et exploitation du patrimoine culturel</t>
    </r>
  </si>
  <si>
    <r>
      <rPr>
        <sz val="12"/>
        <color rgb="FF000000"/>
        <rFont val="Times New Roman"/>
        <family val="1"/>
      </rPr>
      <t>Restauration du patrimoine culturel</t>
    </r>
  </si>
  <si>
    <t>058</t>
  </si>
  <si>
    <r>
      <rPr>
        <sz val="12"/>
        <color rgb="FF000000"/>
        <rFont val="Times New Roman"/>
        <family val="1"/>
      </rPr>
      <t>Sports</t>
    </r>
  </si>
  <si>
    <t>060</t>
  </si>
  <si>
    <r>
      <rPr>
        <sz val="12"/>
        <color rgb="FF000000"/>
        <rFont val="Times New Roman"/>
        <family val="1"/>
      </rPr>
      <t>Jeunes talents, sports de l'elite et de haut niveau</t>
    </r>
  </si>
  <si>
    <r>
      <rPr>
        <sz val="12"/>
        <color rgb="FF000000"/>
        <rFont val="Times New Roman"/>
        <family val="1"/>
      </rPr>
      <t>Promotion du sport pour tous et en milieux educatif et spécialisé</t>
    </r>
  </si>
  <si>
    <r>
      <rPr>
        <sz val="12"/>
        <color rgb="FF000000"/>
        <rFont val="Times New Roman"/>
        <family val="1"/>
      </rPr>
      <t>Vie associative, établissements sportifs et l'éthique sportive</t>
    </r>
  </si>
  <si>
    <t>061</t>
  </si>
  <si>
    <r>
      <rPr>
        <sz val="12"/>
        <color rgb="FF000000"/>
        <rFont val="Times New Roman"/>
        <family val="1"/>
      </rPr>
      <t>Gestion du Ministere</t>
    </r>
  </si>
  <si>
    <r>
      <rPr>
        <sz val="12"/>
        <color rgb="FF000000"/>
        <rFont val="Times New Roman"/>
        <family val="1"/>
      </rPr>
      <t>Poste et Télécommunications</t>
    </r>
  </si>
  <si>
    <t>065</t>
  </si>
  <si>
    <r>
      <rPr>
        <sz val="12"/>
        <color rgb="FF000000"/>
        <rFont val="Times New Roman"/>
        <family val="1"/>
      </rPr>
      <t>Développement des services postaux</t>
    </r>
  </si>
  <si>
    <r>
      <rPr>
        <sz val="12"/>
        <color rgb="FF000000"/>
        <rFont val="Times New Roman"/>
        <family val="1"/>
      </rPr>
      <t>Développement de l'activité postale</t>
    </r>
  </si>
  <si>
    <r>
      <rPr>
        <sz val="12"/>
        <color rgb="FF000000"/>
        <rFont val="Times New Roman"/>
        <family val="1"/>
      </rPr>
      <t>Développement des services financiers postaux</t>
    </r>
  </si>
  <si>
    <t>066</t>
  </si>
  <si>
    <r>
      <rPr>
        <sz val="12"/>
        <color rgb="FF000000"/>
        <rFont val="Times New Roman"/>
        <family val="1"/>
      </rPr>
      <t>Développement des télécommunications</t>
    </r>
  </si>
  <si>
    <r>
      <rPr>
        <sz val="12"/>
        <color rgb="FF000000"/>
        <rFont val="Times New Roman"/>
        <family val="1"/>
      </rPr>
      <t>Développement et la sécurisation des infrastructures des Technologies de l'Information et de la Communication (TIC)</t>
    </r>
  </si>
  <si>
    <r>
      <rPr>
        <sz val="12"/>
        <color rgb="FF000000"/>
        <rFont val="Times New Roman"/>
        <family val="1"/>
      </rPr>
      <t>Développement des activités liées à la radiocommunication et des équipements sensibles des télécommunications</t>
    </r>
  </si>
  <si>
    <t>067</t>
  </si>
  <si>
    <r>
      <rPr>
        <sz val="12"/>
        <color rgb="FF000000"/>
        <rFont val="Times New Roman"/>
        <family val="1"/>
      </rPr>
      <t>Edification de la société algérienne  de l'information</t>
    </r>
  </si>
  <si>
    <r>
      <rPr>
        <sz val="12"/>
        <color rgb="FF000000"/>
        <rFont val="Times New Roman"/>
        <family val="1"/>
      </rPr>
      <t>Développement et promotion du contenu national, des services en ligne et généralisation des usages</t>
    </r>
  </si>
  <si>
    <r>
      <rPr>
        <sz val="12"/>
        <color rgb="FF000000"/>
        <rFont val="Times New Roman"/>
        <family val="1"/>
      </rPr>
      <t>Mise en place et la promotion d'un environnement de confiance pour l’utilisation des nouvelles technologies</t>
    </r>
  </si>
  <si>
    <t>068</t>
  </si>
  <si>
    <r>
      <rPr>
        <sz val="12"/>
        <color rgb="FF000000"/>
        <rFont val="Times New Roman"/>
        <family val="1"/>
      </rPr>
      <t>Solidarité Nationale, Famille et Condition de la Femme</t>
    </r>
  </si>
  <si>
    <t>069</t>
  </si>
  <si>
    <r>
      <rPr>
        <sz val="12"/>
        <color rgb="FF000000"/>
        <rFont val="Times New Roman"/>
        <family val="1"/>
      </rPr>
      <t>Personnes aux besoins spécifiques</t>
    </r>
  </si>
  <si>
    <r>
      <rPr>
        <sz val="12"/>
        <color rgb="FF000000"/>
        <rFont val="Times New Roman"/>
        <family val="1"/>
      </rPr>
      <t>Protection et insertion des personnes aux besoins spécifiques</t>
    </r>
  </si>
  <si>
    <r>
      <rPr>
        <sz val="12"/>
        <color rgb="FF000000"/>
        <rFont val="Times New Roman"/>
        <family val="1"/>
      </rPr>
      <t>Education et enseignement spécialisé des personnes aux besoins spécifiques</t>
    </r>
  </si>
  <si>
    <t>070</t>
  </si>
  <si>
    <r>
      <rPr>
        <sz val="12"/>
        <color rgb="FF000000"/>
        <rFont val="Times New Roman"/>
        <family val="1"/>
      </rPr>
      <t>Famille et condition de la femme</t>
    </r>
  </si>
  <si>
    <r>
      <rPr>
        <sz val="12"/>
        <color rgb="FF000000"/>
        <rFont val="Times New Roman"/>
        <family val="1"/>
      </rPr>
      <t>Protection et promotion de la Famille et de la femme</t>
    </r>
  </si>
  <si>
    <r>
      <rPr>
        <sz val="12"/>
        <color rgb="FF000000"/>
        <rFont val="Times New Roman"/>
        <family val="1"/>
      </rPr>
      <t>Protection de l'enfance et des personnes âgées</t>
    </r>
  </si>
  <si>
    <t>071</t>
  </si>
  <si>
    <r>
      <rPr>
        <sz val="12"/>
        <color rgb="FF000000"/>
        <rFont val="Times New Roman"/>
        <family val="1"/>
      </rPr>
      <t>Développement social et Action humanitaire</t>
    </r>
  </si>
  <si>
    <r>
      <rPr>
        <sz val="12"/>
        <color rgb="FF000000"/>
        <rFont val="Times New Roman"/>
        <family val="1"/>
      </rPr>
      <t>Développement social</t>
    </r>
  </si>
  <si>
    <r>
      <rPr>
        <sz val="12"/>
        <color rgb="FF000000"/>
        <rFont val="Times New Roman"/>
        <family val="1"/>
      </rPr>
      <t>Mouvement associatif et Action humanitaire</t>
    </r>
  </si>
  <si>
    <t>072</t>
  </si>
  <si>
    <r>
      <rPr>
        <sz val="12"/>
        <color rgb="FF000000"/>
        <rFont val="Times New Roman"/>
        <family val="1"/>
      </rPr>
      <t>Industrie et Production Pharmaceutique</t>
    </r>
  </si>
  <si>
    <t>073</t>
  </si>
  <si>
    <r>
      <rPr>
        <sz val="12"/>
        <color rgb="FF000000"/>
        <rFont val="Times New Roman"/>
        <family val="1"/>
      </rPr>
      <t>Compétitivité et Développement Industriels</t>
    </r>
  </si>
  <si>
    <r>
      <rPr>
        <sz val="12"/>
        <color rgb="FF000000"/>
        <rFont val="Times New Roman"/>
        <family val="1"/>
      </rPr>
      <t>Compétitivité Industrielle</t>
    </r>
  </si>
  <si>
    <r>
      <rPr>
        <sz val="12"/>
        <color rgb="FF000000"/>
        <rFont val="Times New Roman"/>
        <family val="1"/>
      </rPr>
      <t>Développement Industriel</t>
    </r>
  </si>
  <si>
    <t>074</t>
  </si>
  <si>
    <r>
      <rPr>
        <sz val="12"/>
        <color rgb="FF000000"/>
        <rFont val="Times New Roman"/>
        <family val="1"/>
      </rPr>
      <t>Appui à l'investissement</t>
    </r>
  </si>
  <si>
    <r>
      <rPr>
        <sz val="12"/>
        <color rgb="FF000000"/>
        <rFont val="Times New Roman"/>
        <family val="1"/>
      </rPr>
      <t>Promotion de l'Investissement</t>
    </r>
  </si>
  <si>
    <r>
      <rPr>
        <sz val="12"/>
        <color rgb="FF000000"/>
        <rFont val="Times New Roman"/>
        <family val="1"/>
      </rPr>
      <t>Appui à la PME</t>
    </r>
  </si>
  <si>
    <t>121</t>
  </si>
  <si>
    <r>
      <rPr>
        <sz val="12"/>
        <color rgb="FF000000"/>
        <rFont val="Times New Roman"/>
        <family val="1"/>
      </rPr>
      <t>Développement et Promotion de l'Industrie Pharmaceutique en Algerie</t>
    </r>
  </si>
  <si>
    <t>075</t>
  </si>
  <si>
    <r>
      <rPr>
        <sz val="12"/>
        <color rgb="FF000000"/>
        <rFont val="Times New Roman"/>
        <family val="1"/>
      </rPr>
      <t>Agriculture, Développement Rural et Pêche</t>
    </r>
  </si>
  <si>
    <t>076</t>
  </si>
  <si>
    <r>
      <rPr>
        <sz val="12"/>
        <color rgb="FF000000"/>
        <rFont val="Times New Roman"/>
        <family val="1"/>
      </rPr>
      <t>Agriculture et Développement Rural</t>
    </r>
  </si>
  <si>
    <r>
      <rPr>
        <sz val="12"/>
        <color rgb="FF000000"/>
        <rFont val="Times New Roman"/>
        <family val="1"/>
      </rPr>
      <t>Développement de l'agriculture</t>
    </r>
  </si>
  <si>
    <r>
      <rPr>
        <sz val="12"/>
        <color rgb="FF000000"/>
        <rFont val="Times New Roman"/>
        <family val="1"/>
      </rPr>
      <t>Sécurité et qualité sanitaires des aliments</t>
    </r>
  </si>
  <si>
    <r>
      <rPr>
        <sz val="12"/>
        <color rgb="FF000000"/>
        <rFont val="Times New Roman"/>
        <family val="1"/>
      </rPr>
      <t>Développement rural et gestion équilibrée et durable des territoires</t>
    </r>
  </si>
  <si>
    <t>077</t>
  </si>
  <si>
    <r>
      <rPr>
        <sz val="12"/>
        <color rgb="FF000000"/>
        <rFont val="Times New Roman"/>
        <family val="1"/>
      </rPr>
      <t>Forêts</t>
    </r>
  </si>
  <si>
    <r>
      <rPr>
        <sz val="12"/>
        <color rgb="FF000000"/>
        <rFont val="Times New Roman"/>
        <family val="1"/>
      </rPr>
      <t>Gestion et soutien</t>
    </r>
  </si>
  <si>
    <r>
      <rPr>
        <sz val="12"/>
        <color rgb="FF000000"/>
        <rFont val="Times New Roman"/>
        <family val="1"/>
      </rPr>
      <t>Gestion durable et conservation du patrimoine</t>
    </r>
  </si>
  <si>
    <t>117</t>
  </si>
  <si>
    <r>
      <rPr>
        <sz val="12"/>
        <color rgb="FF000000"/>
        <rFont val="Times New Roman"/>
        <family val="1"/>
      </rPr>
      <t>Pêche maritime</t>
    </r>
  </si>
  <si>
    <r>
      <rPr>
        <sz val="12"/>
        <color rgb="FF000000"/>
        <rFont val="Times New Roman"/>
        <family val="1"/>
      </rPr>
      <t>Développement des activités et des infrastructures liées à la Pêche</t>
    </r>
  </si>
  <si>
    <t>118</t>
  </si>
  <si>
    <r>
      <rPr>
        <sz val="12"/>
        <color rgb="FF000000"/>
        <rFont val="Times New Roman"/>
        <family val="1"/>
      </rPr>
      <t>Aquaculture</t>
    </r>
  </si>
  <si>
    <r>
      <rPr>
        <sz val="12"/>
        <color rgb="FF000000"/>
        <rFont val="Times New Roman"/>
        <family val="1"/>
      </rPr>
      <t>Développement des activités et des infrastructures liées à l'Aquaculture</t>
    </r>
  </si>
  <si>
    <t>119</t>
  </si>
  <si>
    <r>
      <rPr>
        <sz val="12"/>
        <color rgb="FF000000"/>
        <rFont val="Times New Roman"/>
        <family val="1"/>
      </rPr>
      <t>Contrôle des actvités et de la qualité des produits de la pêche et de l'aquaculture</t>
    </r>
  </si>
  <si>
    <r>
      <rPr>
        <sz val="12"/>
        <color rgb="FF000000"/>
        <rFont val="Times New Roman"/>
        <family val="1"/>
      </rPr>
      <t>Contrôle des activités de la Pêche et de l'aquaculture et de la salubrité des milieux et des produits halieutiques</t>
    </r>
  </si>
  <si>
    <t>078</t>
  </si>
  <si>
    <r>
      <rPr>
        <sz val="12"/>
        <color rgb="FF000000"/>
        <rFont val="Times New Roman"/>
        <family val="1"/>
      </rPr>
      <t>Gestion, intervention et soutien</t>
    </r>
  </si>
  <si>
    <r>
      <rPr>
        <sz val="12"/>
        <color rgb="FF000000"/>
        <rFont val="Times New Roman"/>
        <family val="1"/>
      </rPr>
      <t>Habitat, Urbanisme et Ville</t>
    </r>
  </si>
  <si>
    <t>079</t>
  </si>
  <si>
    <r>
      <rPr>
        <sz val="12"/>
        <color rgb="FF000000"/>
        <rFont val="Times New Roman"/>
        <family val="1"/>
      </rPr>
      <t>Logement</t>
    </r>
  </si>
  <si>
    <r>
      <rPr>
        <sz val="12"/>
        <color rgb="FF000000"/>
        <rFont val="Times New Roman"/>
        <family val="1"/>
      </rPr>
      <t>Logement public locatif</t>
    </r>
  </si>
  <si>
    <r>
      <rPr>
        <sz val="12"/>
        <color rgb="FF000000"/>
        <rFont val="Times New Roman"/>
        <family val="1"/>
      </rPr>
      <t>Aides aux logement</t>
    </r>
  </si>
  <si>
    <t>080</t>
  </si>
  <si>
    <r>
      <rPr>
        <sz val="12"/>
        <color rgb="FF000000"/>
        <rFont val="Times New Roman"/>
        <family val="1"/>
      </rPr>
      <t>Urbanisme et aménagement</t>
    </r>
  </si>
  <si>
    <r>
      <rPr>
        <sz val="12"/>
        <color rgb="FF000000"/>
        <rFont val="Times New Roman"/>
        <family val="1"/>
      </rPr>
      <t>Urbanisme</t>
    </r>
  </si>
  <si>
    <r>
      <rPr>
        <sz val="12"/>
        <color rgb="FF000000"/>
        <rFont val="Times New Roman"/>
        <family val="1"/>
      </rPr>
      <t>Aménagement du foncier</t>
    </r>
  </si>
  <si>
    <t>081</t>
  </si>
  <si>
    <r>
      <rPr>
        <sz val="12"/>
        <color rgb="FF000000"/>
        <rFont val="Times New Roman"/>
        <family val="1"/>
      </rPr>
      <t>Villes et Villes nouvelles</t>
    </r>
  </si>
  <si>
    <t>082</t>
  </si>
  <si>
    <r>
      <rPr>
        <sz val="12"/>
        <color rgb="FF000000"/>
        <rFont val="Times New Roman"/>
        <family val="1"/>
      </rPr>
      <t>Equipements publics</t>
    </r>
  </si>
  <si>
    <r>
      <rPr>
        <sz val="12"/>
        <color rgb="FF000000"/>
        <rFont val="Times New Roman"/>
        <family val="1"/>
      </rPr>
      <t>Équipements publics de l'éducation et de la formation</t>
    </r>
  </si>
  <si>
    <r>
      <rPr>
        <sz val="12"/>
        <color rgb="FF000000"/>
        <rFont val="Times New Roman"/>
        <family val="1"/>
      </rPr>
      <t>Équipements publics de sécurité et de santé</t>
    </r>
  </si>
  <si>
    <r>
      <rPr>
        <sz val="12"/>
        <color rgb="FF000000"/>
        <rFont val="Times New Roman"/>
        <family val="1"/>
      </rPr>
      <t>Autres publics équipements publics</t>
    </r>
  </si>
  <si>
    <t>083</t>
  </si>
  <si>
    <r>
      <rPr>
        <sz val="12"/>
        <color rgb="FF000000"/>
        <rFont val="Times New Roman"/>
        <family val="1"/>
      </rPr>
      <t>Commerce Intérieur et Régulation du Marché National</t>
    </r>
  </si>
  <si>
    <t>084</t>
  </si>
  <si>
    <r>
      <rPr>
        <sz val="12"/>
        <color rgb="FF000000"/>
        <rFont val="Times New Roman"/>
        <family val="1"/>
      </rPr>
      <t>Régulation et Promotion de la Concurrence</t>
    </r>
  </si>
  <si>
    <r>
      <rPr>
        <sz val="12"/>
        <color rgb="FF000000"/>
        <rFont val="Times New Roman"/>
        <family val="1"/>
      </rPr>
      <t>Régulation des Marchés</t>
    </r>
  </si>
  <si>
    <r>
      <rPr>
        <sz val="12"/>
        <color rgb="FF000000"/>
        <rFont val="Times New Roman"/>
        <family val="1"/>
      </rPr>
      <t>Organisation des Activités Commerciales</t>
    </r>
  </si>
  <si>
    <t>085</t>
  </si>
  <si>
    <r>
      <rPr>
        <sz val="12"/>
        <color rgb="FF000000"/>
        <rFont val="Times New Roman"/>
        <family val="1"/>
      </rPr>
      <t>Protection du Consommateur</t>
    </r>
  </si>
  <si>
    <r>
      <rPr>
        <sz val="12"/>
        <color rgb="FF000000"/>
        <rFont val="Times New Roman"/>
        <family val="1"/>
      </rPr>
      <t>Analyse et contrôle de la qualité</t>
    </r>
  </si>
  <si>
    <r>
      <rPr>
        <sz val="12"/>
        <color rgb="FF000000"/>
        <rFont val="Times New Roman"/>
        <family val="1"/>
      </rPr>
      <t>Contrôle des Pratiques Commerciales</t>
    </r>
  </si>
  <si>
    <t>087</t>
  </si>
  <si>
    <r>
      <rPr>
        <sz val="12"/>
        <color rgb="FF000000"/>
        <rFont val="Times New Roman"/>
        <family val="1"/>
      </rPr>
      <t>Communication</t>
    </r>
  </si>
  <si>
    <t>088</t>
  </si>
  <si>
    <r>
      <rPr>
        <sz val="12"/>
        <color rgb="FF000000"/>
        <rFont val="Times New Roman"/>
        <family val="1"/>
      </rPr>
      <t>Médias et Communication institutionnelle</t>
    </r>
  </si>
  <si>
    <r>
      <rPr>
        <sz val="12"/>
        <color rgb="FF000000"/>
        <rFont val="Times New Roman"/>
        <family val="1"/>
      </rPr>
      <t>Médias</t>
    </r>
  </si>
  <si>
    <r>
      <rPr>
        <sz val="12"/>
        <color rgb="FF000000"/>
        <rFont val="Times New Roman"/>
        <family val="1"/>
      </rPr>
      <t>Communication Institutionnelle</t>
    </r>
  </si>
  <si>
    <t>089</t>
  </si>
  <si>
    <r>
      <rPr>
        <sz val="12"/>
        <color rgb="FF000000"/>
        <rFont val="Times New Roman"/>
        <family val="1"/>
      </rPr>
      <t>Gestion Du Ministère</t>
    </r>
  </si>
  <si>
    <r>
      <rPr>
        <sz val="12"/>
        <color rgb="FF000000"/>
        <rFont val="Times New Roman"/>
        <family val="1"/>
      </rPr>
      <t>Travaux Publics et Infrastructures de Base</t>
    </r>
  </si>
  <si>
    <t>090</t>
  </si>
  <si>
    <r>
      <rPr>
        <sz val="12"/>
        <color rgb="FF000000"/>
        <rFont val="Times New Roman"/>
        <family val="1"/>
      </rPr>
      <t>Infrastructures routières et autoroutières</t>
    </r>
  </si>
  <si>
    <r>
      <rPr>
        <sz val="12"/>
        <color rgb="FF000000"/>
        <rFont val="Times New Roman"/>
        <family val="1"/>
      </rPr>
      <t>Développement des infrastructures routiéres</t>
    </r>
  </si>
  <si>
    <r>
      <rPr>
        <sz val="12"/>
        <color rgb="FF000000"/>
        <rFont val="Times New Roman"/>
        <family val="1"/>
      </rPr>
      <t>Entretien routier</t>
    </r>
  </si>
  <si>
    <r>
      <rPr>
        <sz val="12"/>
        <color rgb="FF000000"/>
        <rFont val="Times New Roman"/>
        <family val="1"/>
      </rPr>
      <t>Développement et entretien des autoroutes</t>
    </r>
  </si>
  <si>
    <t>091</t>
  </si>
  <si>
    <r>
      <rPr>
        <sz val="12"/>
        <color rgb="FF000000"/>
        <rFont val="Times New Roman"/>
        <family val="1"/>
      </rPr>
      <t>Infrastructures aéroportuaires</t>
    </r>
  </si>
  <si>
    <r>
      <rPr>
        <sz val="12"/>
        <color rgb="FF000000"/>
        <rFont val="Times New Roman"/>
        <family val="1"/>
      </rPr>
      <t>Développements des infrastructures aéroportuaires</t>
    </r>
  </si>
  <si>
    <r>
      <rPr>
        <sz val="12"/>
        <color rgb="FF000000"/>
        <rFont val="Times New Roman"/>
        <family val="1"/>
      </rPr>
      <t>Maintenances des infrastructures aéroportuaires</t>
    </r>
  </si>
  <si>
    <t>092</t>
  </si>
  <si>
    <r>
      <rPr>
        <sz val="12"/>
        <color rgb="FF000000"/>
        <rFont val="Times New Roman"/>
        <family val="1"/>
      </rPr>
      <t>Infrastructures maritimes</t>
    </r>
  </si>
  <si>
    <r>
      <rPr>
        <sz val="12"/>
        <color rgb="FF000000"/>
        <rFont val="Times New Roman"/>
        <family val="1"/>
      </rPr>
      <t>Développement des infrastructures maritimes</t>
    </r>
  </si>
  <si>
    <r>
      <rPr>
        <sz val="12"/>
        <color rgb="FF000000"/>
        <rFont val="Times New Roman"/>
        <family val="1"/>
      </rPr>
      <t>Maintenance des infrastructures maritimes et signalisation</t>
    </r>
  </si>
  <si>
    <t>142</t>
  </si>
  <si>
    <r>
      <rPr>
        <sz val="12"/>
        <color rgb="FF000000"/>
        <rFont val="Times New Roman"/>
        <family val="1"/>
      </rPr>
      <t>Infrastructures ferroviaires et transports guidés</t>
    </r>
  </si>
  <si>
    <r>
      <rPr>
        <sz val="12"/>
        <color rgb="FF000000"/>
        <rFont val="Times New Roman"/>
        <family val="1"/>
      </rPr>
      <t>Développement des Infrastructures Ferroviaires</t>
    </r>
  </si>
  <si>
    <r>
      <rPr>
        <sz val="12"/>
        <color rgb="FF000000"/>
        <rFont val="Times New Roman"/>
        <family val="1"/>
      </rPr>
      <t>Développement des infrastructures de transports guidés</t>
    </r>
  </si>
  <si>
    <t>097</t>
  </si>
  <si>
    <r>
      <rPr>
        <sz val="12"/>
        <color rgb="FF000000"/>
        <rFont val="Times New Roman"/>
        <family val="1"/>
      </rPr>
      <t>Transports</t>
    </r>
  </si>
  <si>
    <t>098</t>
  </si>
  <si>
    <r>
      <rPr>
        <sz val="12"/>
        <color rgb="FF000000"/>
        <rFont val="Times New Roman"/>
        <family val="1"/>
      </rPr>
      <t>Mobilité et logistique</t>
    </r>
  </si>
  <si>
    <r>
      <rPr>
        <sz val="12"/>
        <color rgb="FF000000"/>
        <rFont val="Times New Roman"/>
        <family val="1"/>
      </rPr>
      <t>Transports routiers et logistique</t>
    </r>
  </si>
  <si>
    <r>
      <rPr>
        <sz val="12"/>
        <color rgb="FF000000"/>
        <rFont val="Times New Roman"/>
        <family val="1"/>
      </rPr>
      <t>Transports ferroviaires et guidés</t>
    </r>
  </si>
  <si>
    <t>099</t>
  </si>
  <si>
    <r>
      <rPr>
        <sz val="12"/>
        <color rgb="FF000000"/>
        <rFont val="Times New Roman"/>
        <family val="1"/>
      </rPr>
      <t>Marine marchande et ports</t>
    </r>
  </si>
  <si>
    <r>
      <rPr>
        <sz val="12"/>
        <color rgb="FF000000"/>
        <rFont val="Times New Roman"/>
        <family val="1"/>
      </rPr>
      <t>Marine marchande</t>
    </r>
  </si>
  <si>
    <r>
      <rPr>
        <sz val="12"/>
        <color rgb="FF000000"/>
        <rFont val="Times New Roman"/>
        <family val="1"/>
      </rPr>
      <t>Ports</t>
    </r>
  </si>
  <si>
    <r>
      <rPr>
        <sz val="12"/>
        <color rgb="FF000000"/>
        <rFont val="Times New Roman"/>
        <family val="1"/>
      </rPr>
      <t>Aéronautique et météorologie</t>
    </r>
  </si>
  <si>
    <r>
      <rPr>
        <sz val="12"/>
        <color rgb="FF000000"/>
        <rFont val="Times New Roman"/>
        <family val="1"/>
      </rPr>
      <t>Aéronautique</t>
    </r>
  </si>
  <si>
    <r>
      <rPr>
        <sz val="12"/>
        <color rgb="FF000000"/>
        <rFont val="Times New Roman"/>
        <family val="1"/>
      </rPr>
      <t>Météorologie</t>
    </r>
  </si>
  <si>
    <t>101</t>
  </si>
  <si>
    <r>
      <rPr>
        <sz val="12"/>
        <color rgb="FF000000"/>
        <rFont val="Times New Roman"/>
        <family val="1"/>
      </rPr>
      <t>Tourisme et Artisanat</t>
    </r>
  </si>
  <si>
    <t>102</t>
  </si>
  <si>
    <r>
      <rPr>
        <sz val="12"/>
        <color rgb="FF000000"/>
        <rFont val="Times New Roman"/>
        <family val="1"/>
      </rPr>
      <t>Tourisme</t>
    </r>
  </si>
  <si>
    <r>
      <rPr>
        <sz val="12"/>
        <color rgb="FF000000"/>
        <rFont val="Times New Roman"/>
        <family val="1"/>
      </rPr>
      <t>Politique et promotion du  tourisme</t>
    </r>
  </si>
  <si>
    <r>
      <rPr>
        <sz val="12"/>
        <color rgb="FF000000"/>
        <rFont val="Times New Roman"/>
        <family val="1"/>
      </rPr>
      <t>Soutien aux projets touristiques</t>
    </r>
  </si>
  <si>
    <t>103</t>
  </si>
  <si>
    <r>
      <rPr>
        <sz val="12"/>
        <color rgb="FF000000"/>
        <rFont val="Times New Roman"/>
        <family val="1"/>
      </rPr>
      <t>Artisanat et métiers</t>
    </r>
  </si>
  <si>
    <r>
      <rPr>
        <sz val="12"/>
        <color rgb="FF000000"/>
        <rFont val="Times New Roman"/>
        <family val="1"/>
      </rPr>
      <t>Pilotage et encadrement du développement de l’artisanat et des métiers</t>
    </r>
  </si>
  <si>
    <r>
      <rPr>
        <sz val="12"/>
        <color rgb="FF000000"/>
        <rFont val="Times New Roman"/>
        <family val="1"/>
      </rPr>
      <t>Promotion et amélioration des performances des acteurs</t>
    </r>
  </si>
  <si>
    <t>104</t>
  </si>
  <si>
    <r>
      <rPr>
        <sz val="12"/>
        <color rgb="FF000000"/>
        <rFont val="Times New Roman"/>
        <family val="1"/>
      </rPr>
      <t>Santé</t>
    </r>
  </si>
  <si>
    <t>105</t>
  </si>
  <si>
    <r>
      <rPr>
        <sz val="12"/>
        <color rgb="FF000000"/>
        <rFont val="Times New Roman"/>
        <family val="1"/>
      </rPr>
      <t>Prévention et soins</t>
    </r>
  </si>
  <si>
    <t>106</t>
  </si>
  <si>
    <r>
      <rPr>
        <sz val="12"/>
        <color rgb="FF000000"/>
        <rFont val="Times New Roman"/>
        <family val="1"/>
      </rPr>
      <t>Formation dans le domaine de la santé</t>
    </r>
  </si>
  <si>
    <r>
      <rPr>
        <sz val="12"/>
        <color rgb="FF000000"/>
        <rFont val="Times New Roman"/>
        <family val="1"/>
      </rPr>
      <t>Formation et renforcement des compétences</t>
    </r>
  </si>
  <si>
    <t>107</t>
  </si>
  <si>
    <r>
      <rPr>
        <sz val="12"/>
        <color rgb="FF000000"/>
        <rFont val="Times New Roman"/>
        <family val="1"/>
      </rPr>
      <t>Travail, Emploi et Sécurité Sociale</t>
    </r>
  </si>
  <si>
    <t>108</t>
  </si>
  <si>
    <r>
      <rPr>
        <sz val="12"/>
        <color rgb="FF000000"/>
        <rFont val="Times New Roman"/>
        <family val="1"/>
      </rPr>
      <t>Inspection Générale du Travail</t>
    </r>
  </si>
  <si>
    <r>
      <rPr>
        <sz val="12"/>
        <color rgb="FF000000"/>
        <rFont val="Times New Roman"/>
        <family val="1"/>
      </rPr>
      <t>Gestion administrative et financière</t>
    </r>
  </si>
  <si>
    <r>
      <rPr>
        <sz val="12"/>
        <color rgb="FF000000"/>
        <rFont val="Times New Roman"/>
        <family val="1"/>
      </rPr>
      <t>Contrôle de l’application des dispositions  législatives et réglementaires du travail</t>
    </r>
  </si>
  <si>
    <t>109</t>
  </si>
  <si>
    <r>
      <rPr>
        <sz val="12"/>
        <color rgb="FF000000"/>
        <rFont val="Times New Roman"/>
        <family val="1"/>
      </rPr>
      <t>Soutien et promotion de l’emploi</t>
    </r>
  </si>
  <si>
    <r>
      <rPr>
        <sz val="12"/>
        <color rgb="FF000000"/>
        <rFont val="Times New Roman"/>
        <family val="1"/>
      </rPr>
      <t>Accès au marché  de l’emploi</t>
    </r>
  </si>
  <si>
    <r>
      <rPr>
        <sz val="12"/>
        <color rgb="FF000000"/>
        <rFont val="Times New Roman"/>
        <family val="1"/>
      </rPr>
      <t>Dispositif d’emploi</t>
    </r>
  </si>
  <si>
    <t>110</t>
  </si>
  <si>
    <r>
      <rPr>
        <sz val="12"/>
        <color rgb="FF000000"/>
        <rFont val="Times New Roman"/>
        <family val="1"/>
      </rPr>
      <t>Système de protection sociale</t>
    </r>
  </si>
  <si>
    <r>
      <rPr>
        <sz val="12"/>
        <color rgb="FF000000"/>
        <rFont val="Times New Roman"/>
        <family val="1"/>
      </rPr>
      <t>Mise en œuvre de la politique de sécurité sociale</t>
    </r>
  </si>
  <si>
    <r>
      <rPr>
        <sz val="12"/>
        <color rgb="FF000000"/>
        <rFont val="Times New Roman"/>
        <family val="1"/>
      </rPr>
      <t>Soutien au système de sécurité sociale</t>
    </r>
  </si>
  <si>
    <t>111</t>
  </si>
  <si>
    <r>
      <rPr>
        <sz val="12"/>
        <color rgb="FF000000"/>
        <rFont val="Times New Roman"/>
        <family val="1"/>
      </rPr>
      <t>Relations avec le Parlement</t>
    </r>
  </si>
  <si>
    <t>112</t>
  </si>
  <si>
    <r>
      <rPr>
        <sz val="12"/>
        <color rgb="FF000000"/>
        <rFont val="Times New Roman"/>
        <family val="1"/>
      </rPr>
      <t>Renforcement des relations entre le Gouvernement et le Parlement</t>
    </r>
  </si>
  <si>
    <r>
      <rPr>
        <sz val="12"/>
        <color rgb="FF000000"/>
        <rFont val="Times New Roman"/>
        <family val="1"/>
      </rPr>
      <t>Suivi du travail Parlementaire</t>
    </r>
  </si>
  <si>
    <r>
      <rPr>
        <sz val="12"/>
        <color rgb="FF000000"/>
        <rFont val="Times New Roman"/>
        <family val="1"/>
      </rPr>
      <t>Etude de textes législatifs et règlementaires</t>
    </r>
  </si>
  <si>
    <t>113</t>
  </si>
  <si>
    <r>
      <rPr>
        <sz val="12"/>
        <color rgb="FF000000"/>
        <rFont val="Times New Roman"/>
        <family val="1"/>
      </rPr>
      <t>Environnement et Qualité de la Vie</t>
    </r>
  </si>
  <si>
    <t>114</t>
  </si>
  <si>
    <r>
      <rPr>
        <sz val="12"/>
        <color rgb="FF000000"/>
        <rFont val="Times New Roman"/>
        <family val="1"/>
      </rPr>
      <t>Environnement et développement durable</t>
    </r>
  </si>
  <si>
    <r>
      <rPr>
        <sz val="12"/>
        <color rgb="FF000000"/>
        <rFont val="Times New Roman"/>
        <family val="1"/>
      </rPr>
      <t>Environnement urbain et industriel</t>
    </r>
  </si>
  <si>
    <r>
      <rPr>
        <sz val="12"/>
        <color rgb="FF000000"/>
        <rFont val="Times New Roman"/>
        <family val="1"/>
      </rPr>
      <t>Biodiversité et changement climatique</t>
    </r>
  </si>
  <si>
    <r>
      <rPr>
        <sz val="12"/>
        <color rgb="FF000000"/>
        <rFont val="Times New Roman"/>
        <family val="1"/>
      </rPr>
      <t>Education et sensibilisation environnementale</t>
    </r>
  </si>
  <si>
    <t>116</t>
  </si>
  <si>
    <r>
      <rPr>
        <sz val="12"/>
        <color rgb="FF000000"/>
        <rFont val="Times New Roman"/>
        <family val="1"/>
      </rPr>
      <t>Economie de la Connaissance, Start-up et Micro-Entreprises</t>
    </r>
  </si>
  <si>
    <t>123</t>
  </si>
  <si>
    <r>
      <rPr>
        <sz val="12"/>
        <color rgb="FF000000"/>
        <rFont val="Times New Roman"/>
        <family val="1"/>
      </rPr>
      <t>Promotion de l'économie de la connaissance, des startup et de l'entrepreneuriat</t>
    </r>
  </si>
  <si>
    <r>
      <rPr>
        <sz val="12"/>
        <color rgb="FF000000"/>
        <rFont val="Times New Roman"/>
        <family val="1"/>
      </rPr>
      <t>Promotion  de l'Economie de la Connaissance et des Startup</t>
    </r>
  </si>
  <si>
    <r>
      <rPr>
        <sz val="12"/>
        <color rgb="FF000000"/>
        <rFont val="Times New Roman"/>
        <family val="1"/>
      </rPr>
      <t>Promotion de l'Entrepreneuriat et de la créativité</t>
    </r>
  </si>
  <si>
    <t>124</t>
  </si>
  <si>
    <r>
      <rPr>
        <sz val="12"/>
        <color rgb="FF000000"/>
        <rFont val="Times New Roman"/>
        <family val="1"/>
      </rPr>
      <t>Hydraulique</t>
    </r>
  </si>
  <si>
    <t>093</t>
  </si>
  <si>
    <r>
      <rPr>
        <sz val="12"/>
        <color rgb="FF000000"/>
        <rFont val="Times New Roman"/>
        <family val="1"/>
      </rPr>
      <t>Mobilisation des ressources en eau et de la sécurité hydrique</t>
    </r>
  </si>
  <si>
    <r>
      <rPr>
        <sz val="12"/>
        <color rgb="FF000000"/>
        <rFont val="Times New Roman"/>
        <family val="1"/>
      </rPr>
      <t>Mobilisation des ressources en  eau Conventionnelles</t>
    </r>
  </si>
  <si>
    <r>
      <rPr>
        <sz val="12"/>
        <color rgb="FF000000"/>
        <rFont val="Times New Roman"/>
        <family val="1"/>
      </rPr>
      <t>Eau non conventionnelle</t>
    </r>
  </si>
  <si>
    <t>094</t>
  </si>
  <si>
    <r>
      <rPr>
        <sz val="12"/>
        <color rgb="FF000000"/>
        <rFont val="Times New Roman"/>
        <family val="1"/>
      </rPr>
      <t>Approvisionnement en eau potable et industrielle</t>
    </r>
  </si>
  <si>
    <r>
      <rPr>
        <sz val="12"/>
        <color rgb="FF000000"/>
        <rFont val="Times New Roman"/>
        <family val="1"/>
      </rPr>
      <t>Adduction et Réseaux de distribution en eau potable et industrielle</t>
    </r>
  </si>
  <si>
    <t>095</t>
  </si>
  <si>
    <r>
      <rPr>
        <sz val="12"/>
        <color rgb="FF000000"/>
        <rFont val="Times New Roman"/>
        <family val="1"/>
      </rPr>
      <t>Hydraulique agricole</t>
    </r>
  </si>
  <si>
    <r>
      <rPr>
        <sz val="12"/>
        <color rgb="FF000000"/>
        <rFont val="Times New Roman"/>
        <family val="1"/>
      </rPr>
      <t>Périmètres irrigués</t>
    </r>
  </si>
  <si>
    <r>
      <rPr>
        <sz val="12"/>
        <color rgb="FF000000"/>
        <rFont val="Times New Roman"/>
        <family val="1"/>
      </rPr>
      <t>Petite et moyenne hydraulique</t>
    </r>
  </si>
  <si>
    <t>096</t>
  </si>
  <si>
    <r>
      <rPr>
        <sz val="12"/>
        <color rgb="FF000000"/>
        <rFont val="Times New Roman"/>
        <family val="1"/>
      </rPr>
      <t>Assainissement et protection du milieu naturel</t>
    </r>
  </si>
  <si>
    <r>
      <rPr>
        <sz val="12"/>
        <color rgb="FF000000"/>
        <rFont val="Times New Roman"/>
        <family val="1"/>
      </rPr>
      <t>Réseaux d'assainissement et Systeme d'épuration</t>
    </r>
  </si>
  <si>
    <r>
      <rPr>
        <sz val="12"/>
        <color rgb="FF000000"/>
        <rFont val="Times New Roman"/>
        <family val="1"/>
      </rPr>
      <t>Protection des villes contre les inondations</t>
    </r>
  </si>
  <si>
    <t>143</t>
  </si>
  <si>
    <r>
      <rPr>
        <sz val="12"/>
        <color rgb="FF000000"/>
        <rFont val="Times New Roman"/>
        <family val="1"/>
      </rPr>
      <t>Jeunesse</t>
    </r>
  </si>
  <si>
    <t>059</t>
  </si>
  <si>
    <r>
      <rPr>
        <sz val="12"/>
        <color rgb="FF000000"/>
        <rFont val="Times New Roman"/>
        <family val="1"/>
      </rPr>
      <t>Promotion de l'animation socio-educative</t>
    </r>
  </si>
  <si>
    <r>
      <rPr>
        <sz val="12"/>
        <color rgb="FF000000"/>
        <rFont val="Times New Roman"/>
        <family val="1"/>
      </rPr>
      <t>Partenariat et établissements de jeunes</t>
    </r>
  </si>
  <si>
    <r>
      <rPr>
        <sz val="12"/>
        <color rgb="FF000000"/>
        <rFont val="Times New Roman"/>
        <family val="1"/>
      </rPr>
      <t>Tourisme et loisirs de jeunes</t>
    </r>
  </si>
  <si>
    <t>144</t>
  </si>
  <si>
    <r>
      <rPr>
        <sz val="12"/>
        <color rgb="FF000000"/>
        <rFont val="Times New Roman"/>
        <family val="1"/>
      </rPr>
      <t>Commerce Extérieur et Promotion des Exportations</t>
    </r>
  </si>
  <si>
    <t>086</t>
  </si>
  <si>
    <r>
      <rPr>
        <sz val="12"/>
        <color rgb="FF000000"/>
        <rFont val="Times New Roman"/>
        <family val="1"/>
      </rPr>
      <t>Encadrement des Echanges Commerciaux et Promotion des Exportations</t>
    </r>
  </si>
  <si>
    <r>
      <rPr>
        <sz val="12"/>
        <color rgb="FF000000"/>
        <rFont val="Times New Roman"/>
        <family val="1"/>
      </rPr>
      <t>Echanges Commerciaux</t>
    </r>
  </si>
  <si>
    <r>
      <rPr>
        <sz val="12"/>
        <color rgb="FF000000"/>
        <rFont val="Times New Roman"/>
        <family val="1"/>
      </rPr>
      <t>Promotion des Exportations hors Hydrocarbures</t>
    </r>
  </si>
  <si>
    <t>145</t>
  </si>
  <si>
    <r>
      <rPr>
        <sz val="12"/>
        <color rgb="FF000000"/>
        <rFont val="Times New Roman"/>
        <family val="1"/>
      </rPr>
      <t>S/Total Portefeuilles de Programmes 'Ministères'</t>
    </r>
  </si>
  <si>
    <r>
      <rPr>
        <sz val="12"/>
        <color rgb="FF000000"/>
        <rFont val="Times New Roman"/>
        <family val="1"/>
      </rPr>
      <t>Assemblée  Populaire  Nationale</t>
    </r>
  </si>
  <si>
    <t>125</t>
  </si>
  <si>
    <r>
      <rPr>
        <sz val="12"/>
        <color rgb="FF000000"/>
        <rFont val="Times New Roman"/>
        <family val="1"/>
      </rPr>
      <t>Législation et contrôle de l'Action du Gouvernement.</t>
    </r>
  </si>
  <si>
    <t>501</t>
  </si>
  <si>
    <r>
      <rPr>
        <sz val="12"/>
        <color rgb="FF000000"/>
        <rFont val="Times New Roman"/>
        <family val="1"/>
      </rPr>
      <t>Conseil de la Nation</t>
    </r>
  </si>
  <si>
    <t>126</t>
  </si>
  <si>
    <t>505</t>
  </si>
  <si>
    <r>
      <rPr>
        <sz val="12"/>
        <color rgb="FF000000"/>
        <rFont val="Times New Roman"/>
        <family val="1"/>
      </rPr>
      <t>Cour Constitutionnelle</t>
    </r>
  </si>
  <si>
    <t>130</t>
  </si>
  <si>
    <r>
      <rPr>
        <sz val="12"/>
        <color rgb="FF000000"/>
        <rFont val="Times New Roman"/>
        <family val="1"/>
      </rPr>
      <t>S/Total Portefeuilles de Dotations</t>
    </r>
  </si>
  <si>
    <t>502</t>
  </si>
  <si>
    <r>
      <rPr>
        <sz val="12"/>
        <color rgb="FF000000"/>
        <rFont val="Times New Roman"/>
        <family val="1"/>
      </rPr>
      <t>Cour Suprême</t>
    </r>
  </si>
  <si>
    <t>127</t>
  </si>
  <si>
    <r>
      <rPr>
        <sz val="12"/>
        <color rgb="FF000000"/>
        <rFont val="Times New Roman"/>
        <family val="1"/>
      </rPr>
      <t>Contrôle et évaluation des décisions judiciaires et l'unification de la jurisprudence</t>
    </r>
  </si>
  <si>
    <t>503</t>
  </si>
  <si>
    <r>
      <rPr>
        <sz val="12"/>
        <color rgb="FF000000"/>
        <rFont val="Times New Roman"/>
        <family val="1"/>
      </rPr>
      <t>Conseil d'Etat</t>
    </r>
  </si>
  <si>
    <t>128</t>
  </si>
  <si>
    <r>
      <rPr>
        <sz val="12"/>
        <color rgb="FF000000"/>
        <rFont val="Times New Roman"/>
        <family val="1"/>
      </rPr>
      <t>Régulation de l'activité des juridictions administratives et compétences consultatives</t>
    </r>
  </si>
  <si>
    <t>504</t>
  </si>
  <si>
    <r>
      <rPr>
        <sz val="12"/>
        <color rgb="FF000000"/>
        <rFont val="Times New Roman"/>
        <family val="1"/>
      </rPr>
      <t>Conseil Supérieur de la Magistrature</t>
    </r>
  </si>
  <si>
    <t>129</t>
  </si>
  <si>
    <r>
      <rPr>
        <sz val="12"/>
        <color rgb="FF000000"/>
        <rFont val="Times New Roman"/>
        <family val="1"/>
      </rPr>
      <t>Indépendance de la justice</t>
    </r>
  </si>
  <si>
    <r>
      <rPr>
        <sz val="12"/>
        <color rgb="FF000000"/>
        <rFont val="Times New Roman"/>
        <family val="1"/>
      </rPr>
      <t>Gestion des sessions du Conseil</t>
    </r>
  </si>
  <si>
    <t>506</t>
  </si>
  <si>
    <r>
      <rPr>
        <sz val="12"/>
        <color rgb="FF000000"/>
        <rFont val="Times New Roman"/>
        <family val="1"/>
      </rPr>
      <t>Cour des Comptes</t>
    </r>
  </si>
  <si>
    <t>131</t>
  </si>
  <si>
    <r>
      <rPr>
        <sz val="12"/>
        <color rgb="FF000000"/>
        <rFont val="Times New Roman"/>
        <family val="1"/>
      </rPr>
      <t>Contrôle du patrimoine et des fonds publics</t>
    </r>
  </si>
  <si>
    <r>
      <rPr>
        <sz val="12"/>
        <color rgb="FF000000"/>
        <rFont val="Times New Roman"/>
        <family val="1"/>
      </rPr>
      <t>Vérification et jugement des comptes de gestion.</t>
    </r>
  </si>
  <si>
    <r>
      <rPr>
        <sz val="12"/>
        <color rgb="FF000000"/>
        <rFont val="Times New Roman"/>
        <family val="1"/>
      </rPr>
      <t>Contrôle de la qualité de gestion, de l’exécution de la loi de Finances et l’évaluation des programmes publics</t>
    </r>
  </si>
  <si>
    <r>
      <rPr>
        <sz val="12"/>
        <color rgb="FF000000"/>
        <rFont val="Times New Roman"/>
        <family val="1"/>
      </rPr>
      <t>Administration et  générale</t>
    </r>
  </si>
  <si>
    <t>507</t>
  </si>
  <si>
    <r>
      <rPr>
        <sz val="12"/>
        <color rgb="FF000000"/>
        <rFont val="Times New Roman"/>
        <family val="1"/>
      </rPr>
      <t>Haute Autorité de Transparence, de Prévention et de Lutte Contre la Corruption</t>
    </r>
  </si>
  <si>
    <t>132</t>
  </si>
  <si>
    <r>
      <rPr>
        <sz val="12"/>
        <color rgb="FF000000"/>
        <rFont val="Times New Roman"/>
        <family val="1"/>
      </rPr>
      <t>Prévention et lutte contre la corruption</t>
    </r>
  </si>
  <si>
    <r>
      <rPr>
        <sz val="12"/>
        <color rgb="FF000000"/>
        <rFont val="Times New Roman"/>
        <family val="1"/>
      </rPr>
      <t>Formation, sensibilisation, prévention et lutte contre la corruption</t>
    </r>
  </si>
  <si>
    <t>508</t>
  </si>
  <si>
    <r>
      <rPr>
        <sz val="12"/>
        <color rgb="FF000000"/>
        <rFont val="Times New Roman"/>
        <family val="1"/>
      </rPr>
      <t>Autorité Nationale Indépendante des Elections</t>
    </r>
  </si>
  <si>
    <t>133</t>
  </si>
  <si>
    <r>
      <rPr>
        <sz val="12"/>
        <color rgb="FF000000"/>
        <rFont val="Times New Roman"/>
        <family val="1"/>
      </rPr>
      <t>Préparation, organisation, gestion et supervision de l'ensemble des opérations éléctorales et référendaires</t>
    </r>
  </si>
  <si>
    <r>
      <rPr>
        <sz val="12"/>
        <color rgb="FF000000"/>
        <rFont val="Times New Roman"/>
        <family val="1"/>
      </rPr>
      <t>Préparation de l'ensemble des opérations éléctorales et référendaires</t>
    </r>
  </si>
  <si>
    <r>
      <rPr>
        <sz val="12"/>
        <color rgb="FF000000"/>
        <rFont val="Times New Roman"/>
        <family val="1"/>
      </rPr>
      <t>Organisation, gestion et supervision de l'ensemble des opérations éléctorales et référendaires</t>
    </r>
  </si>
  <si>
    <r>
      <rPr>
        <sz val="12"/>
        <color rgb="FF000000"/>
        <rFont val="Times New Roman"/>
        <family val="1"/>
      </rPr>
      <t>Révision ordinaire des listes électorales</t>
    </r>
  </si>
  <si>
    <t>509</t>
  </si>
  <si>
    <r>
      <rPr>
        <sz val="12"/>
        <color rgb="FF000000"/>
        <rFont val="Times New Roman"/>
        <family val="1"/>
      </rPr>
      <t>Conseil National Economique, Social et Environnemental</t>
    </r>
  </si>
  <si>
    <t>134</t>
  </si>
  <si>
    <r>
      <rPr>
        <sz val="12"/>
        <color rgb="FF000000"/>
        <rFont val="Times New Roman"/>
        <family val="1"/>
      </rPr>
      <t>Dialogue ,  concertation et évaluation dans le domaine Economique, Social et Environnemental</t>
    </r>
  </si>
  <si>
    <r>
      <rPr>
        <sz val="12"/>
        <color rgb="FF000000"/>
        <rFont val="Times New Roman"/>
        <family val="1"/>
      </rPr>
      <t>Avis , recommandations et   élaboration des rapports et des études</t>
    </r>
  </si>
  <si>
    <t>510</t>
  </si>
  <si>
    <r>
      <rPr>
        <sz val="12"/>
        <color rgb="FF000000"/>
        <rFont val="Times New Roman"/>
        <family val="1"/>
      </rPr>
      <t>Haut Conseil Islamique</t>
    </r>
  </si>
  <si>
    <t>135</t>
  </si>
  <si>
    <r>
      <rPr>
        <sz val="12"/>
        <color rgb="FF000000"/>
        <rFont val="Times New Roman"/>
        <family val="1"/>
      </rPr>
      <t>Promotion des prescriptions religieuses islamiques</t>
    </r>
  </si>
  <si>
    <r>
      <rPr>
        <sz val="12"/>
        <color rgb="FF000000"/>
        <rFont val="Times New Roman"/>
        <family val="1"/>
      </rPr>
      <t>Encouragement et  promotion de l'ijtihad</t>
    </r>
  </si>
  <si>
    <t>511</t>
  </si>
  <si>
    <r>
      <rPr>
        <sz val="12"/>
        <color rgb="FF000000"/>
        <rFont val="Times New Roman"/>
        <family val="1"/>
      </rPr>
      <t>Haut Conseil de la Langue Arabe</t>
    </r>
  </si>
  <si>
    <t>136</t>
  </si>
  <si>
    <r>
      <rPr>
        <sz val="12"/>
        <color rgb="FF000000"/>
        <rFont val="Times New Roman"/>
        <family val="1"/>
      </rPr>
      <t>Promotion et généralisation de la langue arabe</t>
    </r>
  </si>
  <si>
    <r>
      <rPr>
        <sz val="12"/>
        <color rgb="FF000000"/>
        <rFont val="Times New Roman"/>
        <family val="1"/>
      </rPr>
      <t>Activités du Haut Conseil de la Langue Arabe</t>
    </r>
  </si>
  <si>
    <t>512</t>
  </si>
  <si>
    <r>
      <rPr>
        <sz val="12"/>
        <color rgb="FF000000"/>
        <rFont val="Times New Roman"/>
        <family val="1"/>
      </rPr>
      <t>Conseil National des Droits de l'Homme</t>
    </r>
  </si>
  <si>
    <t>137</t>
  </si>
  <si>
    <r>
      <rPr>
        <sz val="12"/>
        <color rgb="FF000000"/>
        <rFont val="Times New Roman"/>
        <family val="1"/>
      </rPr>
      <t>Droits de l'Homme</t>
    </r>
  </si>
  <si>
    <r>
      <rPr>
        <sz val="12"/>
        <color rgb="FF000000"/>
        <rFont val="Times New Roman"/>
        <family val="1"/>
      </rPr>
      <t>Promotion et protection des droits de l’homme</t>
    </r>
  </si>
  <si>
    <t>513</t>
  </si>
  <si>
    <r>
      <rPr>
        <sz val="12"/>
        <color rgb="FF000000"/>
        <rFont val="Times New Roman"/>
        <family val="1"/>
      </rPr>
      <t>Académie Algérienne des Sciences et des Technologies</t>
    </r>
  </si>
  <si>
    <t>138</t>
  </si>
  <si>
    <r>
      <rPr>
        <sz val="12"/>
        <color rgb="FF000000"/>
        <rFont val="Times New Roman"/>
        <family val="1"/>
      </rPr>
      <t>Promouvoir le développement national durable par les sciences et les technologies</t>
    </r>
  </si>
  <si>
    <r>
      <rPr>
        <sz val="12"/>
        <color rgb="FF000000"/>
        <rFont val="Times New Roman"/>
        <family val="1"/>
      </rPr>
      <t>La consultation et l'expertise dans le domaine des sciences et des technologies</t>
    </r>
  </si>
  <si>
    <t>514</t>
  </si>
  <si>
    <r>
      <rPr>
        <sz val="12"/>
        <color rgb="FF000000"/>
        <rFont val="Times New Roman"/>
        <family val="1"/>
      </rPr>
      <t>Conseil National de la Recherche Scientifique et des Technologies</t>
    </r>
  </si>
  <si>
    <t>139</t>
  </si>
  <si>
    <r>
      <rPr>
        <sz val="12"/>
        <color rgb="FF000000"/>
        <rFont val="Times New Roman"/>
        <family val="1"/>
      </rPr>
      <t>Développement de la recherche scientifique et technologique</t>
    </r>
  </si>
  <si>
    <r>
      <rPr>
        <sz val="12"/>
        <color rgb="FF000000"/>
        <rFont val="Times New Roman"/>
        <family val="1"/>
      </rPr>
      <t>Activité du Conseil</t>
    </r>
  </si>
  <si>
    <t>515</t>
  </si>
  <si>
    <r>
      <rPr>
        <sz val="12"/>
        <color rgb="FF000000"/>
        <rFont val="Times New Roman"/>
        <family val="1"/>
      </rPr>
      <t>Observatoire National de la Société Civile</t>
    </r>
  </si>
  <si>
    <t>140</t>
  </si>
  <si>
    <r>
      <rPr>
        <sz val="12"/>
        <color rgb="FF000000"/>
        <rFont val="Times New Roman"/>
        <family val="1"/>
      </rPr>
      <t>Promotion de la société civile.</t>
    </r>
  </si>
  <si>
    <r>
      <rPr>
        <sz val="12"/>
        <color rgb="FF000000"/>
        <rFont val="Times New Roman"/>
        <family val="1"/>
      </rPr>
      <t>Promotion de l'Action de la société civile</t>
    </r>
  </si>
  <si>
    <t>516</t>
  </si>
  <si>
    <r>
      <rPr>
        <sz val="12"/>
        <color rgb="FF000000"/>
        <rFont val="Times New Roman"/>
        <family val="1"/>
      </rPr>
      <t>Conseil Superieur de la Jeunesse</t>
    </r>
  </si>
  <si>
    <t>141</t>
  </si>
  <si>
    <r>
      <rPr>
        <sz val="12"/>
        <color rgb="FF000000"/>
        <rFont val="Times New Roman"/>
        <family val="1"/>
      </rPr>
      <t>Promotion  de la jeunesse</t>
    </r>
  </si>
  <si>
    <r>
      <rPr>
        <sz val="12"/>
        <color rgb="FF000000"/>
        <rFont val="Times New Roman"/>
        <family val="1"/>
      </rPr>
      <t>Activités du Conseil</t>
    </r>
  </si>
  <si>
    <r>
      <rPr>
        <sz val="12"/>
        <color rgb="FF000000"/>
        <rFont val="Times New Roman"/>
        <family val="1"/>
      </rPr>
      <t>S/Total Portefeuilles de Programmes 'Institutions'</t>
    </r>
  </si>
  <si>
    <r>
      <rPr>
        <sz val="12"/>
        <color rgb="FF000000"/>
        <rFont val="Times New Roman"/>
        <family val="1"/>
      </rPr>
      <t>Total Général</t>
    </r>
  </si>
  <si>
    <t>AE Engageé cumule</t>
  </si>
  <si>
    <t xml:space="preserve">Paiements cumulés </t>
  </si>
  <si>
    <t>CP 2025</t>
  </si>
  <si>
    <t>Réév 2025</t>
  </si>
  <si>
    <t xml:space="preserve">NK5.523.2.262.010.44
</t>
  </si>
  <si>
    <t>réalisation de la ligne ferroviaire reliant Hassi Mefsoukh et Mostaganem
N° de l’opération</t>
  </si>
  <si>
    <t>Affaires Religieuses et des Wakfs</t>
  </si>
  <si>
    <t>Suivi, réalisation et équipement d’une mosquée pôle à Mascara</t>
  </si>
  <si>
    <t>Enseignement Supérieur et de la Recherche Scientifique</t>
  </si>
  <si>
    <t>Suivi et réalisation de 6.000 places pédagogiques y compris une salle OMS, un terrain de football, une piscine semi-olympique et un théâtre de verdure à Mascara</t>
  </si>
  <si>
    <t>Jeunesse et Sports</t>
  </si>
  <si>
    <t xml:space="preserve">Suivi, réalisation et équipement d’un vélodrome à Mascara  </t>
  </si>
  <si>
    <t>Industrie Et De La Production Pharmaceutique</t>
  </si>
  <si>
    <t>Suivi et réalisation d’une zone industrielle 98 H à Oggaz, wilaya de Mascara (tranche 2)</t>
  </si>
  <si>
    <t>T3</t>
  </si>
  <si>
    <t>Etude d’adaptation, suivi , contrôle et travaux de réalisation et équipement de 09 centres de proximité pour le stockage intermédiaire des céréales au niveau de la wilaya de Mascarad’engagement :  DA</t>
  </si>
  <si>
    <t>Réalisation d'une pénétrante reliant l'autoroute - oust a Mascara sur 43 km</t>
  </si>
  <si>
    <t xml:space="preserve">59 000 000 000 </t>
  </si>
  <si>
    <t>Dédoublement de la RN4 sur 12 Km entre Sidi Daouad et Zeghloul</t>
  </si>
  <si>
    <t>1 500 000 000</t>
  </si>
  <si>
    <t>Etude et réalisation d'un établissement hospitalier spécialisé en urgences médicaux chirurgicales à Bouhanifia</t>
  </si>
  <si>
    <t>Suivi et réalisation d’un hôpital de 120 lits à Mascara</t>
  </si>
  <si>
    <t>Réalisation d'une station d'épuration des eaux usées pour la ville de Mohammadia y compris collecteur de rejet</t>
  </si>
  <si>
    <t>Etude , suivi et travaux de mise à niveau de deux (02) stations de lagunage aérés de la ville de Hacine et bouhnifia  y compris l’amélioration et réhabilitation de la collecte des rejets et intégration d’un système de traitement tertiaire (w. Mascara)</t>
  </si>
  <si>
    <t>Alimentation en Eau Potable de la commune de Mascara et du couloir Mohammadia - Sig à partir du Transfert MAO</t>
  </si>
  <si>
    <t>Confortement du Barrage Chorfa</t>
  </si>
  <si>
    <t>Transfert à partir du Barrage de Bouhanifia vers la retenue du Barrage de Fergoug</t>
  </si>
  <si>
    <t xml:space="preserve">infrastructure de base </t>
  </si>
  <si>
    <t>(routes et pénétrantes) :</t>
  </si>
  <si>
    <t>Réalisation Du Redoublement De La Rn06 (Carrefour Ain El Hadjar A Temetlas)</t>
  </si>
  <si>
    <t>Education et santé</t>
  </si>
  <si>
    <t xml:space="preserve">Etude, Réalisation Et Equipement De 2000 Places Pédagogiques </t>
  </si>
  <si>
    <t xml:space="preserve">Etude, Realisation Et Equipement D'Une Residence Universitaire De 1000 Lits A Saida </t>
  </si>
  <si>
    <t>1 642 759 000</t>
  </si>
  <si>
    <t xml:space="preserve">Suivi Et Réalisation De 2000 Places Pédagogiques </t>
  </si>
  <si>
    <t>Viabilisation Et Aménagement Du Nouveau Pôle Universitaire (2 Eme Tranche</t>
  </si>
  <si>
    <t>Développement rural et industrie</t>
  </si>
  <si>
    <t>Réalisation D'une Zone industriel/e A Sidi Ahmed (Sur 100 Ha) Wilaya De Saida (Tranche 1) »</t>
  </si>
  <si>
    <t>Réalisation D'une Zone lndustrielle A Sidi Ahmed (Sur 100 Ha) Wilaya De Saida (Tranche 2</t>
  </si>
  <si>
    <t>Enseignement supérieur et de la recherche scientifique </t>
  </si>
  <si>
    <t>Étude et réalisation de 8000 lits d'hébergement type standard et de 4280 lits améliorés (Villages méditerranéen)</t>
  </si>
  <si>
    <t xml:space="preserve">Jeunesse et des sports </t>
  </si>
  <si>
    <t>Réalisation et équipement de la 2éme tranche stade OMS (40000) places à Oran</t>
  </si>
  <si>
    <t>11 980 255</t>
  </si>
  <si>
    <t xml:space="preserve">Travaux publics et infrastructures de base </t>
  </si>
  <si>
    <t>Réalisation de la deuxième rocade d'Oran sur 21 KMs</t>
  </si>
  <si>
    <t>Extension du terminal à conteneurs du port d'Oran</t>
  </si>
  <si>
    <t>Étude, réalisation et équipement d’un établissement pénitentiaire pour 300 détenus à Ras El Ma</t>
  </si>
  <si>
    <t>jeunesse et des sports </t>
  </si>
  <si>
    <t>Étude, réalisation et équipement d'un centre régional des équipes nationales à Sidi Bel Abbes».</t>
  </si>
  <si>
    <t>industrie </t>
  </si>
  <si>
    <t>d’une zone industrielle à Ras El Ma.</t>
  </si>
  <si>
    <t>agriculture</t>
  </si>
  <si>
    <t>Étude, réalisation et équipement d'un centre de formation et de vulgarisation agricole à Sidi Bel Abbes</t>
  </si>
  <si>
    <t>travaux publics </t>
  </si>
  <si>
    <t>Aménagement du carrefour prolongement boulevard Guermouche Med - rocade Sud avec réalisation d'un ouvrage d'art sous voie ferré</t>
  </si>
  <si>
    <t>l’équipement d’un centre anti cancer à Sidi Bel Abbes</t>
  </si>
  <si>
    <t>l’hydraulique</t>
  </si>
  <si>
    <t>Protection du barrage de SARNO contre le déversement des eaux usées de la localité Dlahim</t>
  </si>
  <si>
    <t>Réalisation de 9.000 ML de forages y compris abris, électrification, équipement et raccordement aux réseaux existants à travers la wilaya</t>
  </si>
  <si>
    <t>Réalisation de transfert Sidi Bel Abbes vers les localités Nord de la wilaya</t>
  </si>
  <si>
    <t>Transfert des eaux de CHOTT CHERGUI vers les communes des Daïras de Telagh et Merine</t>
  </si>
  <si>
    <t>Réhabilitation de 03 stations de pompage du système de transfert des eaux du barrage de Sidi Abdelli vers Sidi Bel Abbes</t>
  </si>
  <si>
    <t>Réalisation de deux réservoirs d'une capacité de 20.000 M³ chacun au niveau du groupement urbain de Sidi Bel Abbes et leur raccordement au réseau existant</t>
  </si>
  <si>
    <t>Réalisation du dédoublement de la route nationale 7 sur 60km entre Maghnia et Marsat Ben M’hidi </t>
  </si>
  <si>
    <t>Portefeuille de programmes</t>
  </si>
  <si>
    <t>Programmes</t>
  </si>
  <si>
    <t>Sous-Programme</t>
  </si>
  <si>
    <t>Intitulé de l'opération</t>
  </si>
  <si>
    <t>N° de l'opération</t>
  </si>
  <si>
    <t>AE
Initiale</t>
  </si>
  <si>
    <t>AE
Actuelle</t>
  </si>
  <si>
    <t>Engagements
cumulés</t>
  </si>
  <si>
    <t>Cons.
Cumulées</t>
  </si>
  <si>
    <t>Taux
Fin</t>
  </si>
  <si>
    <t>Taux
Phys</t>
  </si>
  <si>
    <t>Date             d' individua.</t>
  </si>
  <si>
    <t xml:space="preserve">Nbre d'op. </t>
  </si>
  <si>
    <t>Localité</t>
  </si>
  <si>
    <t>PEC</t>
  </si>
  <si>
    <t>CHLEF</t>
  </si>
  <si>
    <t>Ex-PSD 31/12/2022</t>
  </si>
  <si>
    <t>011- Education nationale</t>
  </si>
  <si>
    <t>044- Enseignement</t>
  </si>
  <si>
    <t>01- Enseignement préparatoire et primaire</t>
  </si>
  <si>
    <t>Etude, construction et équipement de.70 groupes scolaires (16A1,16B1,17C1,21D1)+ 70 LOGTS ET 105 salles de classes en extension (remplacement du préfa) (programme de reconstruction).</t>
  </si>
  <si>
    <t>NF562342621020605</t>
  </si>
  <si>
    <t>*Travaux achevés
*Opération à clôturer</t>
  </si>
  <si>
    <t>02- Enseignement moyen normal et spécifique et a distance</t>
  </si>
  <si>
    <t xml:space="preserve">Etude, réalisation et équipement de 10 EF 8B6+ 2B5 </t>
  </si>
  <si>
    <t>NF562322621020603</t>
  </si>
  <si>
    <t>Dossier de clôture au niveau Trésor</t>
  </si>
  <si>
    <t>Etude, construction et équipement de 04 CEM (Oued Fodda, Boukader,El Karimia,Sidi Abderrahmane )</t>
  </si>
  <si>
    <t>NK562322621021305</t>
  </si>
  <si>
    <t>Travaux achevés,
Réévaluation accordé en 2025 (15 266 000 DA), avenant visé par CMW</t>
  </si>
  <si>
    <t>03- Enseignement secondaire normal, spécifique et a distance</t>
  </si>
  <si>
    <t>Etude, réalisation et équipement de 04 lycées (1000/300) (programme de reconstruction).</t>
  </si>
  <si>
    <t>NF562282621020605</t>
  </si>
  <si>
    <t>Etude, réalisation et équipement de 07 lycées (05 *800/200 R ET 2*1000/300 INT) avec installations sportives (LFC).</t>
  </si>
  <si>
    <t>NF562212621020606</t>
  </si>
  <si>
    <t>* Travaux achevés
*Opération à clôturer</t>
  </si>
  <si>
    <t>012- Enseignement supérieur et de la recherche scientifique</t>
  </si>
  <si>
    <t>049- Enseignement et formation supérieurs</t>
  </si>
  <si>
    <t>01- Premier et deuxième cycles d’enseignement</t>
  </si>
  <si>
    <t xml:space="preserve">Réalisation de 6000 places pédagogique à Chlef   </t>
  </si>
  <si>
    <t>NK562122621021101</t>
  </si>
  <si>
    <t>Travaux achevés (reste paiement des créances du  ETB chinoise (Problème de change de devis)</t>
  </si>
  <si>
    <t>051- Vie estudiantine</t>
  </si>
  <si>
    <t>01- Œuvres universitaires</t>
  </si>
  <si>
    <t xml:space="preserve">Suivi et réalisation de 2000 Lits d'hébergement </t>
  </si>
  <si>
    <t>NK562152621021102</t>
  </si>
  <si>
    <t xml:space="preserve">Suivi et réalisation  de 2000 places pédagogiques y compris bibliothèque de faculté </t>
  </si>
  <si>
    <t>NK562122621021201</t>
  </si>
  <si>
    <t>*Opération gelée
* Décision après la réunion des travaux d'assainissement:  proposition de maintenir l'opération avec changement d'intitulé pour supprimer la bibliothèque de faculté</t>
  </si>
  <si>
    <t>Etude et réalisation 2000 p.p en remplacement du préfabriqué</t>
  </si>
  <si>
    <t>NK562122621021301</t>
  </si>
  <si>
    <t>Achevée (reste paiement des créances du  ETB chinoise (Problème de change de devis)</t>
  </si>
  <si>
    <t>019- Industrie et de la production pharmaceutique</t>
  </si>
  <si>
    <t>074- Appui à l'investissement</t>
  </si>
  <si>
    <t>01- Promotion de l'Investissement</t>
  </si>
  <si>
    <t xml:space="preserve">Suivi et réalisation d'une zone industrielle à Boukadir 2, Wilaya de Chlef  </t>
  </si>
  <si>
    <t>NE517632621021801</t>
  </si>
  <si>
    <t xml:space="preserve">* Travaux achevés dans le cadre du marché
*  A.A.O pour  réalisation des travaux d'achèvement (voirie (GB+BB)+Trottoirs) pour les grands axes  lancé le 27/02/2025 (Ouverture des plis le 19/03/2025) de finalisation pour le reliquat resrant 701 000 000,00DA
* Nécéssite réévaluation d'un montant de 
1 361 551 097,06  pour prise en charge des travaux restants ( voiries et trottoir)
* Reste raccordement des différents réseaux non inscrits et non entamés pour l'ensemble des secteurs (travaux public, DRE, energie et Fibre optique)
* Raccordement de l'inergie gazière et électrique subordonné au bilan énergitique demandé par les futurs promoteurs
</t>
  </si>
  <si>
    <t xml:space="preserve">Suivi et réalisation d'une zone industrielle à Oued Sly (Tranche 2) </t>
  </si>
  <si>
    <t>NE517632621021803</t>
  </si>
  <si>
    <t>* Travaux à l'arrêt 17/12/2024 problème de Tuf (opposition + différence de niveau très importante entre les voiries et les lots projetés)
* Travaux en cours pour le lot D ( voire , AEP , Assainissement)  (65%)
* Le terrain d'assiette de la zone de Oued Sly présente une forte pente variant entre 5 à 20m entre les voirie projetées et les lots réservés aux investisseurs d'une nature importante de tuf d'environ 1,6 millions m3 qui nécessité une opération d'extraction et évacuation (500.000.000,00 DA)</t>
  </si>
  <si>
    <t>Indemnisation au titre de l’opération d’expropriation pour cause d’utilité publique de la zone industrielle de Boukadir</t>
  </si>
  <si>
    <t>NK557512621021304</t>
  </si>
  <si>
    <t xml:space="preserve">Opération d'indemnisation en cours
* ( 22 dossiers au niveau du tribunal administratif) en attendant le nouveau rapport d'évaluation </t>
  </si>
  <si>
    <t>021- Habitat, de l’ubanisme et de la ville</t>
  </si>
  <si>
    <t>080- Urbanisme et aménagement</t>
  </si>
  <si>
    <t>02- Aménagement du foncier</t>
  </si>
  <si>
    <t>Résorption des déficits en VRD</t>
  </si>
  <si>
    <t>NF572122621020801</t>
  </si>
  <si>
    <t>*Etude achevée et réceptionnée
*Opération à clôturer</t>
  </si>
  <si>
    <t>024- Travaux  publics et des infrastructures de base</t>
  </si>
  <si>
    <t>091- Infrastructures aéroportuaires</t>
  </si>
  <si>
    <t>01- Développements des infrastructures aéroportuaires</t>
  </si>
  <si>
    <t xml:space="preserve">Etude et réalisation d'un aérodrome à Chlef.  </t>
  </si>
  <si>
    <t>ND552782621020201</t>
  </si>
  <si>
    <t>Lot 01: Projet en voie d'achévement sur le 2éme bouts bétonnés( Reste fossé bétonés)</t>
  </si>
  <si>
    <t>090- Infrastructures routières et autoroutières</t>
  </si>
  <si>
    <t>01- Développement des infrastructures routières</t>
  </si>
  <si>
    <t>NK552232621021001</t>
  </si>
  <si>
    <t>* Travaux achevés
* Dossier de clôture au niveau du Trésor</t>
  </si>
  <si>
    <t>027- Santé</t>
  </si>
  <si>
    <t>105- Prévention et soins</t>
  </si>
  <si>
    <t>01- Prévention et soins</t>
  </si>
  <si>
    <t>Etude complémentaire, suivi, réalisation et équipement d'un centre Anticancéreux à Chlef.</t>
  </si>
  <si>
    <t>NF573382621020801</t>
  </si>
  <si>
    <t>Travaux en cours 
Dépassement des délais contractuels des travaux
Equipements (marchés visés)</t>
  </si>
  <si>
    <t xml:space="preserve">Etude, réalisation et équipement d'un hôpital mère et enfant   </t>
  </si>
  <si>
    <t>NK573112621021301</t>
  </si>
  <si>
    <t>Travaux en cours 
* Réévaluation accordée en 2025
(584 944 000 DA)</t>
  </si>
  <si>
    <t xml:space="preserve">Acquisition d'accélérateurs et accessoires de radiothérapie au profit du CAC Chlef  . </t>
  </si>
  <si>
    <t>NE573132621022202</t>
  </si>
  <si>
    <t xml:space="preserve">* Approbation CC le 22/11/2023, AAO le 01/2024, ouverture des plis le 18/03/2024
* lot n° 1 : Acquisition des accélérateurs: attribution le 05/09/2024 délais 7 mois, ODS le 30/09/2024
, lot n° 2 : (Acquisition d’un scanner-simulateur): ODS n°1 le 18/12/2024.
* lot n° 3 (Equipements de radio physique), lot n° 4 (Solution complète de curiethérapie hdr (infructueux) : Evaluation en cours </t>
  </si>
  <si>
    <t>Etude et réalisation d'un hôpital de 60 lits à Ain-Merane.</t>
  </si>
  <si>
    <t>NF573112621020801</t>
  </si>
  <si>
    <t>051- Hydraulique</t>
  </si>
  <si>
    <t>096- Assainissement et protection du milieu naturel</t>
  </si>
  <si>
    <t>01- Réseaux d’assainissement et systemes d'épuration</t>
  </si>
  <si>
    <t>Réalisation de la STEP de Chettia y compris collecteurs</t>
  </si>
  <si>
    <t>NK534292621021302</t>
  </si>
  <si>
    <t>* Gestion ONA
*Travaux en cours (Problème avec l'entreprise partie équipement)</t>
  </si>
  <si>
    <t>094- Approvisionnement en eau potable et industrielle</t>
  </si>
  <si>
    <t>01- Adduction et   Réseaux de distribution en eau potable et industrielle</t>
  </si>
  <si>
    <t>Alimentation en eau potable des zones rurales et éparses de la wilaya à partir de la SDEM de Tenés</t>
  </si>
  <si>
    <t>NL534122621021601</t>
  </si>
  <si>
    <t>Travaux achevés, reste paiement et clôture de l'opération</t>
  </si>
  <si>
    <t>Transfert de la station de dessalement d’eau de mer de Mainis vers la commune d’Oued Goussine</t>
  </si>
  <si>
    <t>NE534142621021801</t>
  </si>
  <si>
    <t>ODS d'arrêt le 30/10/2019, ODS de reprise transmis à l'entreprise FOREMHYD le 13/10/2024 pour signature.</t>
  </si>
  <si>
    <t>Programme 2023</t>
  </si>
  <si>
    <t>020- Agriculture et du Développement Rural</t>
  </si>
  <si>
    <t>076- Agriculture et développement rural</t>
  </si>
  <si>
    <t>01- Développement de l'agriculture</t>
  </si>
  <si>
    <t>Etude d'adaptation, suivi, contrôle et travaux de réalisation et équipement de 10 centres de proximité pour le stockage intermédiaire des céréales au niveau de la wilaya de chlef</t>
  </si>
  <si>
    <t>S1 020 076 01 4702 000 002 24 001</t>
  </si>
  <si>
    <t>Travaux en cours
ODS le 28/10/2024, délai 8 mois</t>
  </si>
  <si>
    <t>021-Habitat, de l'urbanisme et  de la ville</t>
  </si>
  <si>
    <t>Etude, suivi et réalisation de travaux de VRD primaires et secondaires à travers la wilaya de Chlef</t>
  </si>
  <si>
    <t>N1 021 080 02 2002 000 002 24 002</t>
  </si>
  <si>
    <t>024-Travaux publics et des infrastructures de base</t>
  </si>
  <si>
    <t xml:space="preserve"> 01- Développement des Infrastructures routières</t>
  </si>
  <si>
    <t xml:space="preserve">
réalisation de l'évitement Ouest de la ville de Ténès reliant RN 11-RN 19 en passant par la localité de flita sur 12 Kms</t>
  </si>
  <si>
    <t>N1 024 090 01 2002 000 002 24 004</t>
  </si>
  <si>
    <t>051-Hydraulique</t>
  </si>
  <si>
    <t>01- Réseaux d'assainissement et Système d'épuration</t>
  </si>
  <si>
    <t>Etude et réalisation d'un traitement tertiaire au niveau de la station d'épuration des eaux usées de Chlef y compris l'amélioration de collecte des eaux usées et les infrastructures de transfert des eaux épurées à partir de la station d'épuration de Chlef vers le grand périmètre d'irrigation (GPI) du moyen Cheliff</t>
  </si>
  <si>
    <t xml:space="preserve">Rejet des 03 marchés par CMW, lancement d'une nouvelle procédure, étude en cours, attente visa CTH  </t>
  </si>
  <si>
    <t>Habitat</t>
  </si>
  <si>
    <t>N 1 021 080 02 4844 000 044 14 003
NK5.721.8.262.144.14.01
Résorption du déficit en VRD à travers les communes  de la wilaya</t>
  </si>
  <si>
    <t>04/06/2015</t>
  </si>
  <si>
    <t xml:space="preserve">N 1 015 060 01 4031 000 044 14 001
NK5.742.2.262.144.14.15
Etude, réalisation et équipement d'un stades OMS 10 000 places à Ain Defla </t>
  </si>
  <si>
    <t>Etude d'adaptation           en cours</t>
  </si>
  <si>
    <t>14/05/2014</t>
  </si>
  <si>
    <t>N 1 024 090 01 4044 000 044 18 001
NE5.521.3.262.144.18.01
Travaux de modernisation de la RN65 sur 20 Km (Tacheta-Souk Lethnine)</t>
  </si>
  <si>
    <t>Reste un lot            en cours</t>
  </si>
  <si>
    <t>28/12/2018</t>
  </si>
  <si>
    <t>Tacheta</t>
  </si>
  <si>
    <t>Interieur</t>
  </si>
  <si>
    <t>N 1 005 020 01 4844 000 044 14 002
NK5.831.2.262.144.14.01
Réalisation d'un siège de wilaya à Ain Defla</t>
  </si>
  <si>
    <t>31/12/2014</t>
  </si>
  <si>
    <t>N 1 027 105 01 4043 000 044 08 001
NF5.731.1.262.144.08.01
Etude, réalisation  et équipement d'un hôpital de 240 lits</t>
  </si>
  <si>
    <t>Equipement en cours</t>
  </si>
  <si>
    <t>14/03/2008</t>
  </si>
  <si>
    <t xml:space="preserve"> Ain Defla</t>
  </si>
  <si>
    <t>Agriculture</t>
  </si>
  <si>
    <t>S 1 020 076 01 4744 000 044 23 001
Etude d'adaptation, suivi, contrôle et travaux de réalisation et équipement de 11 centres de proximité pour le stockage intermédiare des cériales au niveau de la wilaya de Ain Defla</t>
  </si>
  <si>
    <t>15/05/2024</t>
  </si>
  <si>
    <t>Ain Defla 
Djelida
 Bourached 
 El Amra
 Rouina 
 El Abadia
 B- E- Khaled 
Ain Lechièkh
 Djendel (03 sites)</t>
  </si>
  <si>
    <t>N 1 006 022 04 4844 000 044 06 001
NF5.853.3.262.144.06.01
Réalisation d'un EP (1000) détenus à Ain Defla</t>
  </si>
  <si>
    <t>12/03/2006</t>
  </si>
  <si>
    <t>Ens-Sup</t>
  </si>
  <si>
    <t>N 1 012 051 01 4032 000 044 11 002
NK5.621.5.262.144.11.01
Suivi et réalisation de 3.000 lits d'hébergement à Ain-Soltane</t>
  </si>
  <si>
    <t>03/03/2011</t>
  </si>
  <si>
    <t>Ain soltane</t>
  </si>
  <si>
    <t>N 1 012 049 01 4034 000 044 12 004
NK5.621.3.262.144.12.01
Suivi et réalisation de 2000 places pédagogiques</t>
  </si>
  <si>
    <t>11/03/2012</t>
  </si>
  <si>
    <t>Khemis Miliana</t>
  </si>
  <si>
    <t>N 1 012 051 01 4032 000 044 12 003
NK5.621.5.262.144.12.01
Suivi et réalisation de 1000 lits d'hébergement -Ain-Soltane</t>
  </si>
  <si>
    <t>Réalisation  de la STEP de Relizane</t>
  </si>
  <si>
    <t>NF5 342 3 262.148 06 01</t>
  </si>
  <si>
    <t>المشروع في طورالإنتهاء</t>
  </si>
  <si>
    <t>Etude et Réalisation d'une station d'épuration à Oued Rhiou</t>
  </si>
  <si>
    <t xml:space="preserve">NK 5 342 3 262 148 13 01 </t>
  </si>
  <si>
    <t>ADDUCTION D'EAU DESSALEE DESSRVANT LA WILAYA DE RELIZANE  A PARTIR DU RESERVOIR 10 000 M3 PROJETE A MOSTAGANEM</t>
  </si>
  <si>
    <t>NK 5 323  2 262 068 02</t>
  </si>
  <si>
    <t>Réalisation d'un passage inférieur au niveau de l'intersection du CW 13 et de la déviation poids lourd</t>
  </si>
  <si>
    <t>مشروع ممول من طرف الصندوق الوطني للطرق والطرقات السريعة وأنجز ماديا وماليا</t>
  </si>
  <si>
    <t>Portefeuille 010: Affaires Religieuses et Wakfs</t>
  </si>
  <si>
    <t>Suivi, réalisation et équipement d'une mosquée pôle à Relizane</t>
  </si>
  <si>
    <t>NK5 762 8 262.148 11 02</t>
  </si>
  <si>
    <t xml:space="preserve">المشروع في طورالإنجاز </t>
  </si>
  <si>
    <t>Portefeuille 006 : Justice</t>
  </si>
  <si>
    <t xml:space="preserve">Réalisation d'un centre pénitenciaire de 300 détenu à Sidi Moussa_x000D_
</t>
  </si>
  <si>
    <t>N1.006.022.04.4042.000.042.04.001</t>
  </si>
  <si>
    <t>En Cours, travaux relancés (en cours), marchés visés : mur de clôture + mur de soutènement + éclairage extérieur,  : chauffage (procédures relancés), travaux sont en cours :
-CES / VRD / ELECTRICTE / UNE PARTIE DU MUR DE RONDE  et climatisation projet réévalué en 2022</t>
  </si>
  <si>
    <t>Portefeuille 007 : Finances</t>
  </si>
  <si>
    <t xml:space="preserve">Etude, réalisation et équipement d'une Ecole Nationale de Trésor à Tipasa_x000D_
</t>
  </si>
  <si>
    <t>N1.007.025.04.4023.000.042.09.001</t>
  </si>
  <si>
    <t xml:space="preserve"> Suivi, réalisation et équipement d'une mosquée pôle à Tipasa _x000D_
</t>
  </si>
  <si>
    <t>N.1.010.041.04.4014.000.042.11.002</t>
  </si>
  <si>
    <t>Portefeuille 015 : Jeunesse et des Sports</t>
  </si>
  <si>
    <t xml:space="preserve"> Etude réalisation et équipement d'un stade de football de 10 000 places à Cherchell_x000D_</t>
  </si>
  <si>
    <t>N.1.015.060.01.4030.000.042.10.006</t>
  </si>
  <si>
    <t xml:space="preserve"> Suivi, réalisation et équipement d'un centre de regroupement à Fouka _x000D_
</t>
  </si>
  <si>
    <t>N.1.015.060.01.4030.000.042.11.008</t>
  </si>
  <si>
    <t xml:space="preserve"> Travaux de mise à niveau ,extension et équipement du stade de Koléa (2è Tranche)_x000D_
</t>
  </si>
  <si>
    <t>N.1.015.060.01.4030.000.042.11.009</t>
  </si>
  <si>
    <t>Portefeuille 021 : Habitat, Urbanisme et Ville</t>
  </si>
  <si>
    <t xml:space="preserve"> Amélioration urbaine et travaux VRD au niveau des Ahouaches et zones secondaires ._x000D_</t>
  </si>
  <si>
    <t>N.1.021.080.02.4001.000.042.14.001</t>
  </si>
  <si>
    <t>Réhabilitation et amélioration urbaine des vieux quartiers de Cherchell, Koléa, Gouraya , Tipasa, Hadjout et Fouka_x000D_</t>
  </si>
  <si>
    <t>N.1.021.080.02.4001.000.042.14.002</t>
  </si>
  <si>
    <t>Portefeuille 051 : Hydraulique</t>
  </si>
  <si>
    <t xml:space="preserve"> Réalisation de six (6) réservoirs d'une capacités de 2 000 m3 chaqu'un au daira de Damous ,Gouraya, Cherchell ,Sidi Amar y compris le système d'adduction et de distribution _x000D_</t>
  </si>
  <si>
    <t>N1.051.094.01.4842.000.042.14.010</t>
  </si>
  <si>
    <t xml:space="preserve">   Opération en cours  :                                                 * 01 projet Achevée                                                      * 04 projets : travaux  en cours         * 01 projet procedure administratif en cour aprés la résiliation de la première Entreprise ( zone d'ombre)</t>
  </si>
  <si>
    <t>Réalisation d'une station d'épuration à Menaceur y compris système de collecte pour la protection du barrage de Boukerdane_x000D_</t>
  </si>
  <si>
    <t>N1.051.096.01.4842.000.042.18.008</t>
  </si>
  <si>
    <t>Opération en cours 
-STEP Mencaceur : à l'arret 
-Système de collecte : travaux en cours
* Demande de réévaluation pour prise en charge partie conditionnelle (500 MDA) rejeté par le MF/DGB en date du 24/03/2024: : services DGB resaisis en date du 19/05/2024</t>
  </si>
  <si>
    <t>Portefeuille 027 : Santé</t>
  </si>
  <si>
    <t>Etude d'adaptation et réalisation et équipement d'un hôpital 60 lits à Bou-Ismail_x000D_</t>
  </si>
  <si>
    <t>N.1.027.105.01.4041.000.042.13.016</t>
  </si>
  <si>
    <t>Portefeuille 024 :Travaux publics et des infrastructures de Base</t>
  </si>
  <si>
    <t xml:space="preserve">évitement de la ville de Koléa </t>
  </si>
  <si>
    <t>N1.024.090.01.4042.000.042.11.003</t>
  </si>
  <si>
    <t xml:space="preserve"> Réhabilitation de la RN11 sur plusieurs sections_x000D_</t>
  </si>
  <si>
    <t>N1.024.090.02.4042.000.042.10.038</t>
  </si>
  <si>
    <t>N1.020.076.01.4738.000.038.23.001
Etude d'adaptation, suivi, contrôle et travaux de réalisation et équipement de 09 centres de proximité pour le stockage intermédiaire des céréales au niveau de la Wilaya de Tissemsilt(Décision n° MF/2023/DI/911 du 21/12/2023)</t>
  </si>
  <si>
    <t>Etude 100%
réalisation 20%</t>
  </si>
  <si>
    <t>décision de couverture financiére élaborée le 19/02/2024
décision d'individualisation N°001 élaborée le 09/07/2024
(RESPONSABLE D'ACTION: MONSIEUR LE WALI)</t>
  </si>
  <si>
    <t>N.1.021.080.02.2038.000.038.24.001
Etude, suivi et réalisation de travaux de VRD primaires et secondaires à travers la wilaya de Tissemsilt - Programme 2024</t>
  </si>
  <si>
    <t>Acquisition des équipements au profit de l'hopital 60 lits à Lardjem (W/ Tissemsilt)</t>
  </si>
  <si>
    <t>32 - GRANDE HYDRAULIQUE</t>
  </si>
  <si>
    <t>REALISATION DES COLLECTEURS PRINCIPAUX D'ASSAINISSEMENT Y COMPRIS SYSTEME EPURATOIRE A BENI CHAIB</t>
  </si>
  <si>
    <t>OULED BESSEM-AMMARI-SIDI LANTRI-SIDI SLIMANE-YOUSSOUFIA-M'GUISBA-TISSEMSILT (ROUTE HAMADIA-ROUTE BOUGARA)- BBN-BORDJ EMIR AEK- BENI CHAIB</t>
  </si>
  <si>
    <t xml:space="preserve">LA MISE A NIVEAU ET MODERNISATION DE LA STATION DE TRAITEMENT DE DEUR DEUR , LES STATIONS DE POMPAGE BOUGARA, KHEMISTI ET  DEUR DEUR </t>
  </si>
  <si>
    <t>KHEMISTI-BOUGARA- TEH</t>
  </si>
  <si>
    <t xml:space="preserve"> 52 - INFRASTRUCTURES ROUTIERES</t>
  </si>
  <si>
    <t>RN14: RECTIFICATION ET RENFORCEMENT DU PK.88+000 AU PK.118+000 SUR 30 KMS</t>
  </si>
  <si>
    <t>TISSEMSILT-LAYOUNE-KHEMISTI</t>
  </si>
  <si>
    <t>RECONSTRUCTION DES CHEMINS DE WILAYA</t>
  </si>
  <si>
    <t>TISSEMSILT-KHEMISTI-AMMARI</t>
  </si>
  <si>
    <t xml:space="preserve">ENTRETIEN DES CHEMINS COMMUNAUX  </t>
  </si>
  <si>
    <t>TISSEMSILT-BBN-LARDJEM-B/EMIR AEK-B/CHAIB-LARBAA-TEH-TAMELLAHET-KHEMISTI</t>
  </si>
  <si>
    <t xml:space="preserve">RENFORCEMENT DES CHEMINS DE WILAYA SUR 98 KMS (CW15 sur 22 Km du PK 09+000 au PK 31.+000, CW 06 SUR 26 KMS DU PK 15+000 AU PK 41+000, CW 05 SUR 07 KMS DU PK 17+000 AU PK 24+000 , CW19 SUR 23 KMS DU PK0+000 AU PK23+000, CW84 SUR 10 KMS DU PK0+000 AU PK10+000,CW 21 SUR 10 KMS DU PK 21+000 AU PK 31+000) </t>
  </si>
  <si>
    <t>O/BESSEM-B/CHAIB-S/ABED-B/LAHCENE-S/SLIMANE-LAAYOUNE-B EMIR AEK-MELAAB</t>
  </si>
  <si>
    <t>REALISATION DE L'EVITEMENT DES VILLES DE KHEMISTI  ET LAAYOUNE SUR 12 KM</t>
  </si>
  <si>
    <t>KHEMISTI -LAAYOUNE</t>
  </si>
  <si>
    <t>ENTRETIEN DES CHEMINS DE WILAYA</t>
  </si>
  <si>
    <t>PROGRAMME COMPLEMENTAIRE</t>
  </si>
  <si>
    <t xml:space="preserve"> A TRAVERS LA WILAYA</t>
  </si>
  <si>
    <t>ENTRETIEN DES CHEMINS COMMUNAUX</t>
  </si>
  <si>
    <t>REALISATION DU DEDOUBLEMENT DE LA RN14 ENTRE TISSEMSILT ET LIMITE WILAYA AVEC TIARET SUR 08 KMS AVEC CONSTRUCTION D'UN ECHANGEUR</t>
  </si>
  <si>
    <t>TISSEMSILT</t>
  </si>
  <si>
    <t>SUIVI ET REALISATION DU DEDOUBLEMENT DE LA RN120 ENTRE LAAYOUNE ET LA LIMITE DE LA WILAYA DE DJELFA SUR 22 KMS</t>
  </si>
  <si>
    <t xml:space="preserve">LAAYOUNE </t>
  </si>
  <si>
    <t>INFRASTRUCTURES ADMINISTRATIVES</t>
  </si>
  <si>
    <t>ETUDE, REALISATION ET EQUIPEMENT D'UNE COUR DE JUSTICE</t>
  </si>
  <si>
    <t xml:space="preserve">ETUDE, REALISATION ET EQUIPEMENT D'UN ETABLISSEMENT PENITENTIAIRE DE 300 DETENUS </t>
  </si>
  <si>
    <t>LAAYOUNE</t>
  </si>
  <si>
    <t>ETUDE ET REALISATION D'UNE UNITE REPUBLICAINE DE SECURITE AVEC 04 LOGTS D'ASTREINTE ET ACQUISITION D'UN GROUPE ELECTROGENE</t>
  </si>
  <si>
    <t>ETUDE, REALISATION ET EQUIPEMENT D'UNE CITE ADMINISTRATIVE A TISSEMSILT</t>
  </si>
  <si>
    <t>ETUDE 90%</t>
  </si>
  <si>
    <t>64 - ENSEIGNEMENT SUPERIEUR</t>
  </si>
  <si>
    <t>SUIVI ET REALISATION DE 2000 LITS  D'HEBERGEMENT</t>
  </si>
  <si>
    <t>65 - ENSEIGNEMENT SUPERIEUR</t>
  </si>
  <si>
    <t>SUIVI ET REALISATION DE 4000 PLACES PEDAGOGIQUES</t>
  </si>
  <si>
    <t>66 - ENSEIGNEMENT SUPERIEUR</t>
  </si>
  <si>
    <t>SUIVI ET REALISATION DE 1000 LITS D’HEBERGEMENT  </t>
  </si>
  <si>
    <t>OPERATION GELEE
A MAINTENIR</t>
  </si>
  <si>
    <t xml:space="preserve"> Santé</t>
  </si>
  <si>
    <t>ETUDE ET REALISATION D'UN HOPITAL DE 60 LITS</t>
  </si>
  <si>
    <t>LARDJEM</t>
  </si>
  <si>
    <t>SUIVI , RÉALISATION ET ÉQUIPEMENT D'UN HÔPITAL 240 LITS À TISSEMSILT</t>
  </si>
  <si>
    <t>ETUDE, SUIVI ET REHABILITATION DE 22 STADES COMMUNAUX</t>
  </si>
  <si>
    <t>A TRAVERS LA WILAYA</t>
  </si>
  <si>
    <t>TRAVAUX DE VOIRIE ET RÉSEAUX DIVERS ( VRD)</t>
  </si>
  <si>
    <t>TISSEMSILT
O/BESSEM
KHEMISTI
LAAYOUNE
THENIET EH
BORDJ E- AEK
YOUSSOUFIA
AMMARI
S/ ABED
MAACEM
B/ BOUNAAMA
BENI LAHCEN
S/ SLIMANE
B/ CHAIB
LAZHARIA
BOUCAID
LARBAA
LARDJEM
TAMELLAHET
MELAAB
SIDI LANTRI
S/BOUTOUCHENT</t>
  </si>
  <si>
    <t xml:space="preserve">TRAVAUX DE VRD DE L'HABITAT RURAL GROUPÉ À TRAVERS LES WILAYAS DES HAUTS PLATEAUX -PROG 2018 </t>
  </si>
  <si>
    <t>Etude,réalisation et équipement d'un centre national de formation des personnels des colléctivités locales à Tiaret.</t>
  </si>
  <si>
    <t>NF5.651.8.262.114.08.01
N.1.005.020.01.4814.000.014.08.001</t>
  </si>
  <si>
    <t>Achevée, reste paiement et Equip par la DAL</t>
  </si>
  <si>
    <t>_x000D_Réalisation d'un siège de wilaya à Tiaret</t>
  </si>
  <si>
    <t xml:space="preserve">NI
</t>
  </si>
  <si>
    <t>Opération gelée, Dde levée de gel introduite le 19/04/2023 sous le n°262 au niv. du MF/DGB et MICLAT/SG</t>
  </si>
  <si>
    <t>Etude, réalisation et équipement d'un tribunal à Frenda.</t>
  </si>
  <si>
    <t>NF5.853.2.262.114.08.01
N.1.006.021.01.4014.000.014.08.004</t>
  </si>
  <si>
    <t>travaux achevés, la partie "Equip-DAL, Dde réév arbit 2025 (50 000)</t>
  </si>
  <si>
    <t>Etude, réalisation et équipement d'un établissement pénitentiaire (300) détenus à Frenda.</t>
  </si>
  <si>
    <t>NF5.853.3.262.114.06.01
N.1.006.022.04.4814.000.014.06.001</t>
  </si>
  <si>
    <t>reste lot aspect de sécurité+signal d'appel, déc. chang. Int. pour ajouter la partie "équip" n° MF/2024/DM/202 du 04/03/2024</t>
  </si>
  <si>
    <t>Réalisation et équipement d'un établissement pénitentiaire 300 détenus à Sougueur.</t>
  </si>
  <si>
    <t>SF5.853.3.262.114.07.01
S.1.006.022.04.4814.000.014.07.004</t>
  </si>
  <si>
    <t>reste lo aspect de sécurité+signal d'appel</t>
  </si>
  <si>
    <t>NK5.621.8.262.114.11.01
N.1.012.049.01.4012.000.014.11.002</t>
  </si>
  <si>
    <t>6000 pp achevée dont 2000 pp (reste engag et paiement Av de clôt ETB, Dde réév arbit 2025 (82 000)</t>
  </si>
  <si>
    <t>Suivi et réalisation de 3000 lits d'hébergement (Karman)</t>
  </si>
  <si>
    <t>NK5.621.5.262.114.11.01
N.1.012.051.01.4011.000.014.11.003</t>
  </si>
  <si>
    <t>Achevée, reste paiement BET et ETB</t>
  </si>
  <si>
    <t>Etude,Suivi et Viabilisation de la zône industrielle de Tiaret</t>
  </si>
  <si>
    <t>SF5.175.3.262.114.13.01
S.1.019.074.01.4814.000.014.13.004</t>
  </si>
  <si>
    <t>Branchement électricité en cours</t>
  </si>
  <si>
    <t>Réalisation d'une zone industrielle à Ain Bouchekif wilaya de Tiaret (1ère Tranche) sur 318 ha.</t>
  </si>
  <si>
    <t>NE5.176.3.262.114.18.02
N.1.019.074.01.4814.000.014.18.005</t>
  </si>
  <si>
    <t>Réalisation d'une zone industrielle à Zaaroura wilaya de Tiaret (1ère Tranche) sur 327 ha.</t>
  </si>
  <si>
    <t>NE5.176.3.262.114.18.01
N.1.019.074.01.4814.000.014.18.007</t>
  </si>
  <si>
    <t>Réalisation d'une zone industrielle à Ain bouchekif wilaya de Tiaret (2° Tranche) sur 318 ha</t>
  </si>
  <si>
    <t>NE5.176.3.262.114.18.04
N.1.019.074.01.4814.000.014.18.006</t>
  </si>
  <si>
    <t>Réalisation d'une zone industrielle à Zaaroura wilaya de Tiaret (2° Tranche) sur 327 ha</t>
  </si>
  <si>
    <t>NE5.176.3.262.114.18.03
N.1.019.074.01.4814.000.014.18.008</t>
  </si>
  <si>
    <t>Résorption du déficit en VRD (2 ème tranche).</t>
  </si>
  <si>
    <t>NF5.721.3.262.114.08.03
N.1.021.080.02.4814.000.014.08.008</t>
  </si>
  <si>
    <t>Achevée non contentieuse</t>
  </si>
  <si>
    <t>VRD primaire et secondaires POS N°01 zône Nord Est (commune de Tiaret)</t>
  </si>
  <si>
    <t>NF5.721.3.262.114.09.01
N.1.021.080.02.4814.000.014.09.003</t>
  </si>
  <si>
    <t>Travaux en voie d'achèvement</t>
  </si>
  <si>
    <t>Travaux de VRD de l'habitat rural groupé à travers les wilayas des hauts plateaux (Prog. 2018)</t>
  </si>
  <si>
    <t>SF5.721.8.262.114.18.02
S.1.021.080.02.4814.000.014.18.009</t>
  </si>
  <si>
    <t>Réalisation d'un centrale de vente (2°tranche) à Tiaret</t>
  </si>
  <si>
    <t>SF5.567.2.262.114.07.01
S.1.022.084.01.4814.000.014.07.002</t>
  </si>
  <si>
    <t>Achevée, Dde réév arbit 2025 (51 000)</t>
  </si>
  <si>
    <t>Réalisation évitement Sud de Tiaret sur 6 Kms</t>
  </si>
  <si>
    <t>NF5.521.4.262.114.06.01
N.1.024.090.01.4814.000.014.06.002</t>
  </si>
  <si>
    <t>Achevée contentieuse</t>
  </si>
  <si>
    <t>Modernisation du CW01 entre Rahouia et limite Wilaya de Tissemsilt sur 20 Km</t>
  </si>
  <si>
    <t>NK5.522.3.262.114.10.01
N.1.024.090.01.4814.000.014.10.004</t>
  </si>
  <si>
    <t>Evitement Est ville de Tiaret sur 8 Kms</t>
  </si>
  <si>
    <t>SF5.521.8.262.114.07.12
S.1.024.090.01.4814.000.014.07.003</t>
  </si>
  <si>
    <t>Clôturée le 05/03/2024</t>
  </si>
  <si>
    <t>Réalisation de trois échangeurs sur l'évitement (sud-est)de la ville de Tiaret.</t>
  </si>
  <si>
    <t xml:space="preserve">Op gelée jusqu' au 09/05/2023, relancée conformément à l’envoi n°8438/MF/DGB/DRBCMP/DRBEJ/2021 du 07/12/2021 de Mr le DGB à Mr le wali de M’sila. </t>
  </si>
  <si>
    <t>Réalisation d'une route reliant Z'malet Emir AEK et Nadhoura sur 42 km</t>
  </si>
  <si>
    <t>NE5.522.2.262.114.22.01
N.1.024.090.01.4814.000.014.22.005</t>
  </si>
  <si>
    <t>_x000D_Réalisation et équipement d'un centre anti-cancer à Tiaret</t>
  </si>
  <si>
    <t>NF5.732.1.262.114.08.01
N.1.027.105.01.4814.000.014.08.011</t>
  </si>
  <si>
    <t>Travaux en cours, Dde réév arbit 2025 (8 200 000)</t>
  </si>
  <si>
    <t>_x000D_Etude et réalisation d'un complexe "Mère et enfant" de 60 lits à Tiaret.</t>
  </si>
  <si>
    <t>NF5.733.8.262.114.06.01
N.1.027.105.01.4814.000.014.06.017</t>
  </si>
  <si>
    <t>Achevée, reste paiement ETB</t>
  </si>
  <si>
    <t>Etude, réalisation et équipement d'un hôpital 120 lits à Sougueur</t>
  </si>
  <si>
    <t>SF5.731.1.262.114.07.01
S.1.027.105.01.4814.000.014.07.009</t>
  </si>
  <si>
    <t>_x000D_Réalisation d'un établissement hospitalier spécialisé en brûlés à Tiaret</t>
  </si>
  <si>
    <t>NK5.732.1.262.114.11.01
N.1.027.105.01.4814.000.014.11.014</t>
  </si>
  <si>
    <t>Etude, suivi, réalisation et équipement d'un hôpital 60 lits à Takhmaret.</t>
  </si>
  <si>
    <t>SF5.731.9.262.114.19.01
S.1.027.105.01.4814.000.014.19.010</t>
  </si>
  <si>
    <t>Etude achevée, trav en cours, Dde réév arbit 2025 (1 670 000)</t>
  </si>
  <si>
    <t>Suivi et réalisation d'un hopital de 120 lits à Ksar Chellala Tiaret</t>
  </si>
  <si>
    <t>NE5.731.1.262.114.22.01
N.1.027.105.01.4814.000.014.22.005</t>
  </si>
  <si>
    <t>trav en cours, Dde réév arbit 2025 (600 000)</t>
  </si>
  <si>
    <t>Renforcement de la capacité de stockage à Tiaret, Sougueur, Frenda et Ksar Chellala y compris raccordement.</t>
  </si>
  <si>
    <t>SF5.341.4.262.114.13.01
S.1.051.094.01.4814.000.014.13.008</t>
  </si>
  <si>
    <t>Achèvement du renforcement de l'alimentation en eau potable des localités de Frenda, Ain Kermes, Medrissa, Madna, Sidi Abderahmane et Rosfa à partir de la nappe du chott chergui.</t>
  </si>
  <si>
    <t>NL5.341.2.262.114.15.01
N.1.051.094.01.4814.000.014.15.002</t>
  </si>
  <si>
    <t>Réalisation d'une station d'épuration à Frenda y compris collecteur de raccordement</t>
  </si>
  <si>
    <t>NK5.342.1.262.114.10.01
N.1.051.096.01.4814.000.014.10.003</t>
  </si>
  <si>
    <t>DRB/wilaya</t>
  </si>
  <si>
    <t>Nombre opération</t>
  </si>
  <si>
    <t xml:space="preserve"> Dépenses cumulée </t>
  </si>
  <si>
    <t xml:space="preserve"> AE Engagée</t>
  </si>
  <si>
    <t xml:space="preserve"> AE actuelle</t>
  </si>
  <si>
    <t>020  Programme: Administration Générale</t>
  </si>
  <si>
    <t>01 Soutient Administratif et logistique</t>
  </si>
  <si>
    <t>N.1.005.020.01.4818.000.018.09.008 Suivi,réalisation et équipement d'un siège de Wilaya à Jijel</t>
  </si>
  <si>
    <t xml:space="preserve">En cours, travaux en cours, </t>
  </si>
  <si>
    <t>021  Programme: Activité judiciaire</t>
  </si>
  <si>
    <t>01 activité judiciaire ordinaire et administrative</t>
  </si>
  <si>
    <t>N.1.006.021.01.4018.000.018.08.001 Etude,réalisation et équipement d'une cour de justice à Jijel</t>
  </si>
  <si>
    <t>En cours, Travaux achevée; lot  équipement transfère à la DAL (50%), nécessite réévaluation: 120 millions DA</t>
  </si>
  <si>
    <t>049  Programme: Enseignement et formation supérieurs</t>
  </si>
  <si>
    <t>01 Premier et deuxième cycles d'enseignement</t>
  </si>
  <si>
    <t>N.1.012.049.01.4015.000.018.10.001 Etude pour la réalisation de 6000 places pédagogiques à El Aouana</t>
  </si>
  <si>
    <t>En cours,  relier a l'achèvement des travaux de réalisation</t>
  </si>
  <si>
    <t>N.1.012.049.01.4015.000.018.10.009 Etude et réalisation d'une bibliothèque centrale 1000 pp à El Aouana</t>
  </si>
  <si>
    <t>N.1.012.049.01.4015.000.018.11.002 Suivi et réalisation de 4.000 places pédagogiques à El Aouana</t>
  </si>
  <si>
    <t>En cours, 3000 pp travaux  avancés à 95%,annexes travaux   en cours, pour les 1000 pp travaux en cours</t>
  </si>
  <si>
    <t>051  Programme: Vie estudiantine</t>
  </si>
  <si>
    <t>01 Œuvres universitaires</t>
  </si>
  <si>
    <t>N.1.012.051.01.4014.000.018.19.006 Etude ,suivi et réalisation d'un restaurant central 800 places à  EL Aouana</t>
  </si>
  <si>
    <t>En cours, lot N° 01 En cours; Lot N° 02  l'attribution subordonné a la réévaluation (demande de réévaluation : 106 Millions DA)</t>
  </si>
  <si>
    <t>056  Programme: Arts et lettre</t>
  </si>
  <si>
    <t>02 Création et diffusion du produit culturel</t>
  </si>
  <si>
    <t>C.1.014.056.02.4818.000.018.07.011 Réalisation et équipement d'un théâtre en plein air 4500 places -Jijel (Prog,Compl)</t>
  </si>
  <si>
    <t>En cours,  reste équipement (reste les dernières situations dans les cadres des avenants de clôtures)</t>
  </si>
  <si>
    <t>N.1.014.056.02.4818.000.018.10.012 Etude, réalisation et équipement d'un théâtre régional à Jijel</t>
  </si>
  <si>
    <t>En cours, reste  Lot: équipement  transféré à la DUAC au 12/02/2024,  reste lots: 02, 03 et 04</t>
  </si>
  <si>
    <t>060  Programme: Sports</t>
  </si>
  <si>
    <t>01 Jeunes talents, sports de l'Elite et de haut niveau</t>
  </si>
  <si>
    <t xml:space="preserve">C.1.015.060.01.4013.000.018.07.001 Etude , réalisation et équipement d'une salle OMS 3000 places à Jijel </t>
  </si>
  <si>
    <t>C.1.015.060.01.4013.000.018.07.005  Extension du stade OMS à Jijel de 20000 places à 40000 places (Prog,Compl)</t>
  </si>
  <si>
    <t>En cours, projet réceptionné, attribution provisoire du lot: écran d'affichage fait, marché en cours d'élaboration</t>
  </si>
  <si>
    <t>074  Programme: Appui à l'investissement</t>
  </si>
  <si>
    <t>01 Promotion de l'investissement</t>
  </si>
  <si>
    <t>N.1.019.074.01.4818.000.018.18.003 Réalisation d'une Zone Industrielle à Bellara,Wilaya de Jijel sur 523 Ha,(Tranche 1)</t>
  </si>
  <si>
    <t>En cours, nouveau Lot lancée (Achèvement des voies)</t>
  </si>
  <si>
    <t>N.1.019.074.01.4818.000.018.18.004 Réalisation d'une Zone Industrielle à Bellara,Wilaya de Jijel,(Tranche 2)</t>
  </si>
  <si>
    <t>En cours, paiement des factures en cours,  nécessite réévaluation: 70 Millions DA</t>
  </si>
  <si>
    <t>090  Programme: Infrastructures routières et autoroutières</t>
  </si>
  <si>
    <t>01 Développement des infrastructures routières</t>
  </si>
  <si>
    <t>N.1.024.090.01.4018.000.018.07.023 Dédoublement RN 43 sur 44 km (El Achouat - El Milia) y comp - ouvrage d'art</t>
  </si>
  <si>
    <t xml:space="preserve">En cours, reste à réalisé  :
Réalisation d'éclairage publics: travaux en cours </t>
  </si>
  <si>
    <t>N.1.024.090.01.4018.000.018.08.002 Etude et réalisation , viaduc sur RN 43 au niveau grottes ghar El Baz ,y compris la réhabilitation du réseau d'éclairage public su la RN 43 (W de jijel)</t>
  </si>
  <si>
    <t>En cours,  Réhabilitation de l'éclairage public sur la RN 43</t>
  </si>
  <si>
    <t>092  Programme: Infrastructures maritimes</t>
  </si>
  <si>
    <t>01 Développement des infrastructures maritimes</t>
  </si>
  <si>
    <t>N.1.024.092.01.4006.000.018.06.004 Réalisation port de pêche et plaisance à El Aouana</t>
  </si>
  <si>
    <t>N.1.024.092.01.4006.000.018.13.001 Réalisation des travaux de protection du front de mer à jijel</t>
  </si>
  <si>
    <t>En cours, Reste le lancement d'un nouveau lot pour l'achèvement des travaux sur 200 Ml (2 ème AAO lancé)</t>
  </si>
  <si>
    <t>099  Programme: Marine marchande et ports</t>
  </si>
  <si>
    <t xml:space="preserve">01 Marine marchande </t>
  </si>
  <si>
    <t>N.1.025.099.01.4818.000.018.11.001 Etude pour la réalisation  de la gare maritime de Djen Djen</t>
  </si>
  <si>
    <t>En cours, BET désigné attribution le 15/10/2024</t>
  </si>
  <si>
    <t>102  Programme: Tourisme</t>
  </si>
  <si>
    <t>02 Soutien aux projets touristiques</t>
  </si>
  <si>
    <t>N.1.026.102.02.4818.000.018.18.003 Travaux de viabilisation et mise à niveau de la zone d'expansion touristique à Tassoust (ouverture d'une piste d'accès aménagée de manière sommaire ,terrassements simplifiés, réseau d'assainissement) sur 391 Ha</t>
  </si>
  <si>
    <t>En cours, ETB désignée</t>
  </si>
  <si>
    <t>N.1.026.102.02.4818.000.018.19.004 Travaux de viabilisation et mise à niveau de zone d'expansion touristique à Adouane Ali (ouverture d'une piste d'accès aménagée de manière sommaire ,terrassements simplifiés, réseau d'assainissement) sur 116 Ha</t>
  </si>
  <si>
    <t>En cours, attribution provisoire en cours</t>
  </si>
  <si>
    <t>N.1.026.102.02.4818.000.018.19.005 Travaux de viabilisation et mise à niveau de zone d'expansion touristique à Casino (ouverture d'une piste d'accès aménagée de manière sommaire ,terrassements simplifiés, réseau d'assainissement) sur 73 Ha</t>
  </si>
  <si>
    <t>105  Programme: Prévention et soins</t>
  </si>
  <si>
    <t>01 Prévention et soins</t>
  </si>
  <si>
    <t>N.1.027.105.01.4018.000.018.08.001   Etude et réalisation , Hôpital 60 lits à Ziama</t>
  </si>
  <si>
    <t>En cours, relancement des travaux avec nouveau BET et ETB  (reste à réaliser)</t>
  </si>
  <si>
    <t>N.1.027.105.01.4018.000.018.10.002 Etude, réalisation d'un hôpital de 240 lits à Jijel</t>
  </si>
  <si>
    <t xml:space="preserve"> En cours, Travaux en cours </t>
  </si>
  <si>
    <t>N.1.027.105.01.4018.000.018.12.015 Etude pour la réalisation d'un hôpital de 240 lits TAHER</t>
  </si>
  <si>
    <t>En cours,  marché BETen cours d'élaboration</t>
  </si>
  <si>
    <t>N.1.027.105.01.4018.000.018.14.003 Etude ,Suivi,réalisation et équipement d'un hôpital 60 lits à Belghimouz (commune El Ancer)</t>
  </si>
  <si>
    <t>En cours, Choix BET en cours  après annulation de la procédure  pour la 3eme fois</t>
  </si>
  <si>
    <t xml:space="preserve">094  Programme: Approvisionnement en eau potable et industrielle </t>
  </si>
  <si>
    <t>01 Adduction en eau potable et industrielle</t>
  </si>
  <si>
    <t>N.1.051.094.01.4818.000.018.11.003 Réalisation de l'alimentation en eau potable de Taher et des agglomérations environnantes à partir du barrage d'El Agrem.</t>
  </si>
  <si>
    <t>En cours, Lots 1,2,4 et 5 achevés
lot 3 : indemnisation des citoyens en cours pour l'achèvement des travaux</t>
  </si>
  <si>
    <t xml:space="preserve">N.1.051.094.01.4818.000.018.13.010 Etude et réalisation des réseaux d'alimentation en eau potable des agglomération à travers la wilaya </t>
  </si>
  <si>
    <t>:</t>
  </si>
  <si>
    <t>prog</t>
  </si>
  <si>
    <t>sp</t>
  </si>
  <si>
    <t>001:Présidence de la République</t>
  </si>
  <si>
    <t>002:Services du Premier Ministre</t>
  </si>
  <si>
    <t>003:Défense Nationale</t>
  </si>
  <si>
    <t>004:Affaires Etrangères, Communauté Nationale à l'Etranger et Affaires Africaines</t>
  </si>
  <si>
    <t>005:Intérieur, Collectivités Locales et Aménagement du Territoire</t>
  </si>
  <si>
    <t>006:Justice</t>
  </si>
  <si>
    <t>007:Finances</t>
  </si>
  <si>
    <t>008:Energie, Mines et Energies Renouvelables</t>
  </si>
  <si>
    <t>009:Moudjahidine et Ayants Droits</t>
  </si>
  <si>
    <t>010:Affaires Religieuses et Wakfs</t>
  </si>
  <si>
    <t>011:Education Nationale</t>
  </si>
  <si>
    <t>012:Enseignement Supérieur et  Recherche Scientifique</t>
  </si>
  <si>
    <t>013:Formation et Enseignement Professionnels</t>
  </si>
  <si>
    <t>014:Culture et Arts</t>
  </si>
  <si>
    <t>015:Sports</t>
  </si>
  <si>
    <t>017:Poste et Télécommunications</t>
  </si>
  <si>
    <t>018:Solidarité Nationale, Famille et Condition de la Femme</t>
  </si>
  <si>
    <t>019:Industrie et Production Pharmaceutique</t>
  </si>
  <si>
    <t>020:Agriculture, Développement Rural et Pêche</t>
  </si>
  <si>
    <t>021:Habitat, Urbanisme et Ville</t>
  </si>
  <si>
    <t>022:Commerce Intérieur et Régulation du Marché National</t>
  </si>
  <si>
    <t>023:Communication</t>
  </si>
  <si>
    <t>024:Travaux Publics et Infrastructures de Base</t>
  </si>
  <si>
    <t>025:Transports</t>
  </si>
  <si>
    <t>026:Tourisme et Artisanat</t>
  </si>
  <si>
    <t>027:Santé</t>
  </si>
  <si>
    <t>028:Travail, Emploi et Sécurité Sociale</t>
  </si>
  <si>
    <t>029:Relations avec le Parlement</t>
  </si>
  <si>
    <t>030:Environnement et Qualité de la Vie</t>
  </si>
  <si>
    <t>033:Economie de la Connaissance, Start-up et Micro-Entreprises</t>
  </si>
  <si>
    <t>051:Hydraulique</t>
  </si>
  <si>
    <t>052:Jeunesse</t>
  </si>
  <si>
    <t>053:Commerce Extérieur et Promotion des Exportations</t>
  </si>
  <si>
    <t>:S/Total Portefeuilles de Programmes 'Ministères'</t>
  </si>
  <si>
    <t>500:Assemblée  Populaire  Nationale</t>
  </si>
  <si>
    <t>501:Conseil de la Nation</t>
  </si>
  <si>
    <t>505:Cour Constitutionnelle</t>
  </si>
  <si>
    <t>:S/Total Portefeuilles de Dotations</t>
  </si>
  <si>
    <t>502:Cour Suprême</t>
  </si>
  <si>
    <t>503:Conseil d'Etat</t>
  </si>
  <si>
    <t>504:Conseil Supérieur de la Magistrature</t>
  </si>
  <si>
    <t>506:Cour des Comptes</t>
  </si>
  <si>
    <t>507:Haute Autorité de Transparence, de Prévention et de Lutte Contre la Corruption</t>
  </si>
  <si>
    <t>508:Autorité Nationale Indépendante des Elections</t>
  </si>
  <si>
    <t>509:Conseil National Economique, Social et Environnemental</t>
  </si>
  <si>
    <t>510:Haut Conseil Islamique</t>
  </si>
  <si>
    <t>511:Haut Conseil de la Langue Arabe</t>
  </si>
  <si>
    <t>512:Conseil National des Droits de l'Homme</t>
  </si>
  <si>
    <t>513:Académie Algérienne des Sciences et des Technologies</t>
  </si>
  <si>
    <t>514:Conseil National de la Recherche Scientifique et des Technologies</t>
  </si>
  <si>
    <t>515:Observatoire National de la Société Civile</t>
  </si>
  <si>
    <t>516:Conseil Superieur de la Jeunesse</t>
  </si>
  <si>
    <t>002:Coordination de l'Activité Juridique et Gouvernementale</t>
  </si>
  <si>
    <t>003:Médiation de la République</t>
  </si>
  <si>
    <t>004:Promotion de la langue amazighe</t>
  </si>
  <si>
    <t>005:Administration Générale</t>
  </si>
  <si>
    <t>006:Activité du Premier Ministre</t>
  </si>
  <si>
    <t>008:Fonction publique et réforme administrative</t>
  </si>
  <si>
    <t>009:Défense Nationale</t>
  </si>
  <si>
    <t>010:Logistique et soutien multiforme</t>
  </si>
  <si>
    <t>011:Administration Générale</t>
  </si>
  <si>
    <t>012:Activité diplomatique et consulaire</t>
  </si>
  <si>
    <t>013:Administration générale</t>
  </si>
  <si>
    <t>014:Libertés publiques et circulation des personnes et des biens</t>
  </si>
  <si>
    <t>015:Soutien aux Collectivités locales</t>
  </si>
  <si>
    <t>016:Aménagement du Territoire</t>
  </si>
  <si>
    <t>018:Protection Civile</t>
  </si>
  <si>
    <t>019:Transmissions Nationales</t>
  </si>
  <si>
    <t>020:Administration Générale</t>
  </si>
  <si>
    <t>021:Activité judiciaire</t>
  </si>
  <si>
    <t>022:Administration pénitentiaire</t>
  </si>
  <si>
    <t>023:Répression de la corruption</t>
  </si>
  <si>
    <t>024:Administration générale</t>
  </si>
  <si>
    <t>025:Trésor et gestion comptable</t>
  </si>
  <si>
    <t>026:Impôts</t>
  </si>
  <si>
    <t>027:Budget</t>
  </si>
  <si>
    <t>028:Domaine national</t>
  </si>
  <si>
    <t>029:Douanes</t>
  </si>
  <si>
    <t>030:Inspection des finances</t>
  </si>
  <si>
    <t>031:Administration générale</t>
  </si>
  <si>
    <t>700:Crédits non assignés</t>
  </si>
  <si>
    <t>032:Electricité, gaz et énergies nouvelles</t>
  </si>
  <si>
    <t>033:Mines</t>
  </si>
  <si>
    <t>034:Compensation au titre du dessalement de l'eau de mer</t>
  </si>
  <si>
    <t>035:Maitrise de l'Energie et Energies Renouvelables</t>
  </si>
  <si>
    <t>036:Administration Générale</t>
  </si>
  <si>
    <t>037:Patrimoine historique et culturel</t>
  </si>
  <si>
    <t>038:Pensions</t>
  </si>
  <si>
    <t>039:Protection sociale</t>
  </si>
  <si>
    <t>040:Administration générale</t>
  </si>
  <si>
    <t>041:Orientation religieuses et culture islamique</t>
  </si>
  <si>
    <t>042:Formation et enseignement coranique</t>
  </si>
  <si>
    <t>043:Administration générale</t>
  </si>
  <si>
    <t>044:Enseignement</t>
  </si>
  <si>
    <t>046:Formation</t>
  </si>
  <si>
    <t>047:Vie scolaire et transferts sociaux</t>
  </si>
  <si>
    <t>048:Administration générale</t>
  </si>
  <si>
    <t>049:Enseignement et formation supérieurs</t>
  </si>
  <si>
    <t>050:Recherche scientifique et développement technologique</t>
  </si>
  <si>
    <t>051:Vie estudiantine</t>
  </si>
  <si>
    <t>052:Administration générale</t>
  </si>
  <si>
    <t>053:Formation Professionnelle</t>
  </si>
  <si>
    <t>054:Enseignement Professionnel</t>
  </si>
  <si>
    <t>055:Administration Générale</t>
  </si>
  <si>
    <t>056:Arts et Lettres</t>
  </si>
  <si>
    <t>057:Patrimoine culturel</t>
  </si>
  <si>
    <t>058:Administration générale</t>
  </si>
  <si>
    <t>060:Sports</t>
  </si>
  <si>
    <t>061:Administration Générale</t>
  </si>
  <si>
    <t>065:Développement des services postaux</t>
  </si>
  <si>
    <t>066:Développement des télécommunications</t>
  </si>
  <si>
    <t>067:Edification de la société algérienne  de l'information</t>
  </si>
  <si>
    <t>068:Administration Générale</t>
  </si>
  <si>
    <t>069:Personnes aux besoins spécifiques</t>
  </si>
  <si>
    <t>070:Famille et condition de la femme</t>
  </si>
  <si>
    <t>071:Développement social et Action humanitaire</t>
  </si>
  <si>
    <t>072:Administration générale</t>
  </si>
  <si>
    <t>073:Compétitivité et Développement Industriels</t>
  </si>
  <si>
    <t>074:Appui à l'investissement</t>
  </si>
  <si>
    <t>121:Développement et Promotion de l'Industrie Pharmaceutique en Algerie</t>
  </si>
  <si>
    <t>075:Administration Générale</t>
  </si>
  <si>
    <t>076:Agriculture et Développement Rural</t>
  </si>
  <si>
    <t>077:Forêts</t>
  </si>
  <si>
    <t>117:Pêche maritime</t>
  </si>
  <si>
    <t>118:Aquaculture</t>
  </si>
  <si>
    <t>119:Contrôle des actvités et de la qualité des produits de la pêche et de l'aquaculture</t>
  </si>
  <si>
    <t>078:Administration Générale</t>
  </si>
  <si>
    <t>080:Urbanisme et aménagement</t>
  </si>
  <si>
    <t>081:Villes et Villes nouvelles</t>
  </si>
  <si>
    <t>082:Equipements publics</t>
  </si>
  <si>
    <t>083:Administration générale</t>
  </si>
  <si>
    <t>084:Régulation et Promotion de la Concurrence</t>
  </si>
  <si>
    <t>085:Protection du Consommateur</t>
  </si>
  <si>
    <t>087:Administration Générale</t>
  </si>
  <si>
    <t>088:Médias et Communication institutionnelle</t>
  </si>
  <si>
    <t>089:Administration Générale</t>
  </si>
  <si>
    <t>090:Infrastructures routières et autoroutières</t>
  </si>
  <si>
    <t>091:Infrastructures aéroportuaires</t>
  </si>
  <si>
    <t>092:Infrastructures maritimes</t>
  </si>
  <si>
    <t>142:Infrastructures ferroviaires et transports guidés</t>
  </si>
  <si>
    <t>097:Administration générale</t>
  </si>
  <si>
    <t>098:Mobilité et logistique</t>
  </si>
  <si>
    <t>099:Marine marchande et ports</t>
  </si>
  <si>
    <t>100:Aéronautique et météorologie</t>
  </si>
  <si>
    <t>101:Administration générale</t>
  </si>
  <si>
    <t>102:Tourisme</t>
  </si>
  <si>
    <t>103:Artisanat et métiers</t>
  </si>
  <si>
    <t>104:Administration générale</t>
  </si>
  <si>
    <t>105:Prévention et soins</t>
  </si>
  <si>
    <t>106:Formation dans le domaine de la santé</t>
  </si>
  <si>
    <t>107:Administration générale</t>
  </si>
  <si>
    <t>108:Inspection Générale du Travail</t>
  </si>
  <si>
    <t>109:Soutien et promotion de l’emploi</t>
  </si>
  <si>
    <t>110:Système de protection sociale</t>
  </si>
  <si>
    <t>111:Administration générale</t>
  </si>
  <si>
    <t>112:Renforcement des relations entre le Gouvernement et le Parlement</t>
  </si>
  <si>
    <t>113:Administration générale</t>
  </si>
  <si>
    <t>114:Environnement et développement durable</t>
  </si>
  <si>
    <t>116:Administration Générale</t>
  </si>
  <si>
    <t>123:Promotion de l'économie de la connaissance, des startup et de l'entrepreneuriat</t>
  </si>
  <si>
    <t>124:Administration Générale</t>
  </si>
  <si>
    <t>093:Mobilisation des ressources en eau et de la sécurité hydrique</t>
  </si>
  <si>
    <t>094:Approvisionnement en eau potable et industrielle</t>
  </si>
  <si>
    <t>095:Hydraulique agricole</t>
  </si>
  <si>
    <t>143:Administration générale</t>
  </si>
  <si>
    <t>059:Jeunesse</t>
  </si>
  <si>
    <t>144:Administration Générale</t>
  </si>
  <si>
    <t>086:Encadrement des Echanges Commerciaux et Promotion des Exportations</t>
  </si>
  <si>
    <t>145:Administration Générale</t>
  </si>
  <si>
    <t>125:Législation et contrôle de l'Action du Gouvernement.</t>
  </si>
  <si>
    <t>126:Législation et contrôle de l'Action du Gouvernement.</t>
  </si>
  <si>
    <t>130:Cour Constitutionnelle</t>
  </si>
  <si>
    <t>127:Contrôle et évaluation des décisions judiciaires et l'unification de la jurisprudence</t>
  </si>
  <si>
    <t>128:Conseil d'Etat</t>
  </si>
  <si>
    <t>129:Indépendance de la justice</t>
  </si>
  <si>
    <t>131:Contrôle du patrimoine et des fonds publics</t>
  </si>
  <si>
    <t>132:Prévention et lutte contre la corruption</t>
  </si>
  <si>
    <t>133:Préparation, organisation, gestion et supervision de l'ensemble des opérations éléctorales et référendaires</t>
  </si>
  <si>
    <t>134:Dialogue ,  concertation et évaluation dans le domaine Economique, Social et Environnemental</t>
  </si>
  <si>
    <t>135:Promotion des prescriptions religieuses islamiques</t>
  </si>
  <si>
    <t>136:Promotion et généralisation de la langue arabe</t>
  </si>
  <si>
    <t>137:Droits de l'Homme</t>
  </si>
  <si>
    <t>138:Promouvoir le développement national durable par les sciences et les technologies</t>
  </si>
  <si>
    <t>139:Développement de la recherche scientifique et technologique</t>
  </si>
  <si>
    <t>140:Promotion de la société civile.</t>
  </si>
  <si>
    <t>141:Promotion  de la jeunesse</t>
  </si>
  <si>
    <t>001:Activité de la Présidence de la République</t>
  </si>
  <si>
    <t>01:Supervision de l'Activité Présidentielle</t>
  </si>
  <si>
    <t>02:Sécurité et Protection</t>
  </si>
  <si>
    <t>03:Archives et Mémoire Nationale</t>
  </si>
  <si>
    <t>01:Coordination de l'Activité Juridique et Gouvernementale</t>
  </si>
  <si>
    <t>01:Médiation de la République</t>
  </si>
  <si>
    <t>01:Promotion de la langue amazighe</t>
  </si>
  <si>
    <t>01:Soutien Technique</t>
  </si>
  <si>
    <t>02:Soutien Administratif</t>
  </si>
  <si>
    <t>01:Gestion, coordination et suivi de l’activité du gouvernement</t>
  </si>
  <si>
    <t>02:Soutien technique</t>
  </si>
  <si>
    <t>01:Fonction publique</t>
  </si>
  <si>
    <t>02:Réforme administrative</t>
  </si>
  <si>
    <t>03:Soutien administratif</t>
  </si>
  <si>
    <t>00:Défense Nationale</t>
  </si>
  <si>
    <t>00:Logistique et soutien multiforme</t>
  </si>
  <si>
    <t>00:Administration générale</t>
  </si>
  <si>
    <t>01:Diplomatie et relations extérieures</t>
  </si>
  <si>
    <t>02:Affaires consulaires et communauté nationale à l'étranger</t>
  </si>
  <si>
    <t>01:Gestion du ministère</t>
  </si>
  <si>
    <t>02:Soutien administratif</t>
  </si>
  <si>
    <t>01:Mouvement associatif et vie politique</t>
  </si>
  <si>
    <t>02:Etat de circulation des personnes et des biens</t>
  </si>
  <si>
    <t>03:Identité, titres et documents sécurisés</t>
  </si>
  <si>
    <t>04:Numérisation du service public</t>
  </si>
  <si>
    <t>01:Missions dévolues aux collectivités locales</t>
  </si>
  <si>
    <t>02:Appui au développement socio-économique des collectivités locales</t>
  </si>
  <si>
    <t>01:Instruments de l'aménagement du territoire</t>
  </si>
  <si>
    <t>02:Développement  et Attractivité du Territoire</t>
  </si>
  <si>
    <t>01:Soutien administratif et logistique central et régional</t>
  </si>
  <si>
    <t>02:Sécurité, ordre public, prévention  et intervention</t>
  </si>
  <si>
    <t>03:Activités socio-professionnelles</t>
  </si>
  <si>
    <t>01:Intervention et Prévention</t>
  </si>
  <si>
    <t>02:Soutien administratif et logistique</t>
  </si>
  <si>
    <t>01:Réseaux des transmissions</t>
  </si>
  <si>
    <t>01:Soutient Administratif et logistique</t>
  </si>
  <si>
    <t>02:Risques majeurs</t>
  </si>
  <si>
    <t>03:Sécurité routière</t>
  </si>
  <si>
    <t>01:Activité judiciaire ordinaire et administrative</t>
  </si>
  <si>
    <t xml:space="preserve">03:Compte de la pension alimentaire </t>
  </si>
  <si>
    <t>01:Conditions de détention</t>
  </si>
  <si>
    <t>02:Réinsertion sociale</t>
  </si>
  <si>
    <t>03:Sécurité</t>
  </si>
  <si>
    <t>04:Soutien administratif</t>
  </si>
  <si>
    <t>01:Stratégie, Appui technique et administratif</t>
  </si>
  <si>
    <t>02:Investigations et recherches</t>
  </si>
  <si>
    <t>01:Gestion financière de l'Etat</t>
  </si>
  <si>
    <t>02:Modernisation des systèmes d'information et instruments de paiement</t>
  </si>
  <si>
    <t>03:Gestion comptable des opérations du trésor</t>
  </si>
  <si>
    <t>04:Gestion des moyens et soutien administratif</t>
  </si>
  <si>
    <t>01:Assiette, recouvrement et Contrôle fiscal</t>
  </si>
  <si>
    <t>01:Elaboration et suivi du budget</t>
  </si>
  <si>
    <t>02:Contrôle de la dépense</t>
  </si>
  <si>
    <t>01:Gestion des Operations domaniales</t>
  </si>
  <si>
    <t>02:Conservation et cadastre</t>
  </si>
  <si>
    <t>01:Recouvrement douanier</t>
  </si>
  <si>
    <t>02:Contrôles et Protection de l’Economie  nationale</t>
  </si>
  <si>
    <t>01:Contrôle administratif des finances publiques  et des capitaux marchands de l'Etat</t>
  </si>
  <si>
    <t>01:Gestion du Ministère</t>
  </si>
  <si>
    <t>00:Crédits non assignés</t>
  </si>
  <si>
    <t>01:Electrification</t>
  </si>
  <si>
    <t>02:Distribution publique du gaz</t>
  </si>
  <si>
    <t>03:Programme spéciaux de l'électricité et du gaz</t>
  </si>
  <si>
    <t>04:Energies nouvelles</t>
  </si>
  <si>
    <t>05:Soutien de l'Etat à la facturation de l'électricité</t>
  </si>
  <si>
    <t>01:Mines et carrières</t>
  </si>
  <si>
    <t>02:Ressources Minières</t>
  </si>
  <si>
    <t>03:Développement minier</t>
  </si>
  <si>
    <t>01:Compensation au titre du dessalement de l'eau de mer</t>
  </si>
  <si>
    <t>01:Maitrise de l'Energie</t>
  </si>
  <si>
    <t>02:Energies Renouvelables</t>
  </si>
  <si>
    <t>01:Protection des symboles et des hauts -fait historique</t>
  </si>
  <si>
    <t>02:Recherche historique et suivi des activités muséales</t>
  </si>
  <si>
    <t>01:Invalides et recours</t>
  </si>
  <si>
    <t>02:Ayants droit</t>
  </si>
  <si>
    <t>01:Santé des Moudjahidine et ayants droit</t>
  </si>
  <si>
    <t>02:Promotion sociale</t>
  </si>
  <si>
    <t>01:Orientation religieuses</t>
  </si>
  <si>
    <t>02:Culture islamique</t>
  </si>
  <si>
    <t>03:Communication et coopération</t>
  </si>
  <si>
    <t>04:Lieux de cultes</t>
  </si>
  <si>
    <t>01:Formation et évaluation et recherche</t>
  </si>
  <si>
    <t>02:Enseignement coranique</t>
  </si>
  <si>
    <t>01:Enseignement préparatoire et primaire</t>
  </si>
  <si>
    <t>02:Enseignement moyen normal et spécifique et à distance</t>
  </si>
  <si>
    <t>03:Enseignement secondaire normal, spécifique et à distance</t>
  </si>
  <si>
    <t>01:Formation en cours d’emploi et Spécialisée</t>
  </si>
  <si>
    <t>01:Vie scolaire</t>
  </si>
  <si>
    <t>02:Transferts sociaux</t>
  </si>
  <si>
    <t>01:1er et 2ème cycles d’enseignement</t>
  </si>
  <si>
    <t>02:Formation au 3ème  cycle</t>
  </si>
  <si>
    <t>01:Soutien administratif à la recherche et gestion des finances</t>
  </si>
  <si>
    <t>02:Recherche et développement</t>
  </si>
  <si>
    <t>03:Innovation technologique</t>
  </si>
  <si>
    <t>01:Œuvres universitaires</t>
  </si>
  <si>
    <t>02:Conditions de vie des étudiants</t>
  </si>
  <si>
    <t>01:Formation Professionnelle initiale</t>
  </si>
  <si>
    <t>02:Formation professionnelle continue et à distance</t>
  </si>
  <si>
    <t>03:Ingénierie pédagogique de la Formation Professionnelle</t>
  </si>
  <si>
    <t>01:Enseignement Professionnel</t>
  </si>
  <si>
    <t>02:Ingénierie pédagogique de l’Enseignement Professionnel</t>
  </si>
  <si>
    <t>01:Livre et lecture publique</t>
  </si>
  <si>
    <t>02:Création et diffusion du produit culturel  et artistique</t>
  </si>
  <si>
    <t>01:Protection, valorisation et exploitation du patrimoine culturel</t>
  </si>
  <si>
    <t>02:Restauration du patrimoine culturel</t>
  </si>
  <si>
    <t>01:Jeunes talents, sports de l'elite et de haut niveau</t>
  </si>
  <si>
    <t>02:Promotion du sport pour tous et en milieux educatif et spécialisé</t>
  </si>
  <si>
    <t>03:Vie associative, établissements sportifs et l'éthique sportive</t>
  </si>
  <si>
    <t>01:Gestion du Ministere</t>
  </si>
  <si>
    <t>01:Développement de l'activité postale</t>
  </si>
  <si>
    <t>02:Développement des services financiers postaux</t>
  </si>
  <si>
    <t>01:Développement et la sécurisation des infrastructures des Technologies de l'Information et de la Communication (TIC)</t>
  </si>
  <si>
    <t>02:Développement des activités liées à la radiocommunication et des équipements sensibles des télécommunications</t>
  </si>
  <si>
    <t>01:Développement et promotion du contenu national, des services en ligne et généralisation des usages</t>
  </si>
  <si>
    <t>02:Mise en place et la promotion d'un environnement de confiance pour l’utilisation des nouvelles technologies</t>
  </si>
  <si>
    <t>01:Protection et insertion des personnes aux besoins spécifiques</t>
  </si>
  <si>
    <t>02:Education et enseignement spécialisé des personnes aux besoins spécifiques</t>
  </si>
  <si>
    <t>01:Protection et promotion de la Famille et de la femme</t>
  </si>
  <si>
    <t>02:Protection de l'enfance et des personnes âgées</t>
  </si>
  <si>
    <t>01:Développement social</t>
  </si>
  <si>
    <t>02:Mouvement associatif et Action humanitaire</t>
  </si>
  <si>
    <t>01:Compétitivité Industrielle</t>
  </si>
  <si>
    <t>02:Développement Industriel</t>
  </si>
  <si>
    <t>01:Promotion de l'Investissement</t>
  </si>
  <si>
    <t>02:Appui à la PME</t>
  </si>
  <si>
    <t>01:Développement et Promotion de l'Industrie Pharmaceutique en Algerie</t>
  </si>
  <si>
    <t>01:Développement de l'agriculture</t>
  </si>
  <si>
    <t>02:Sécurité et qualité sanitaires des aliments</t>
  </si>
  <si>
    <t>03:Développement rural et gestion équilibrée et durable des territoires</t>
  </si>
  <si>
    <t>01:Gestion et soutien</t>
  </si>
  <si>
    <t>02:Gestion durable et conservation du patrimoine</t>
  </si>
  <si>
    <t>01:Développement des activités et des infrastructures liées à la Pêche</t>
  </si>
  <si>
    <t>01:Développement des activités et des infrastructures liées à l'Aquaculture</t>
  </si>
  <si>
    <t>01:Contrôle des activités de la Pêche et de l'aquaculture et de la salubrité des milieux et des produits halieutiques</t>
  </si>
  <si>
    <t>02:Gestion, intervention et soutien</t>
  </si>
  <si>
    <t>01:Logement public locatif</t>
  </si>
  <si>
    <t>02:Aides aux logement</t>
  </si>
  <si>
    <t>01:Urbanisme</t>
  </si>
  <si>
    <t>02:Aménagement du foncier</t>
  </si>
  <si>
    <t>01:Villes et Villes nouvelles</t>
  </si>
  <si>
    <t>01:Équipements publics de l'éducation et de la formation</t>
  </si>
  <si>
    <t>02:Équipements publics de sécurité et de santé</t>
  </si>
  <si>
    <t>03:Autres publics équipements publics</t>
  </si>
  <si>
    <t>01:Régulation des Marchés</t>
  </si>
  <si>
    <t>02:Organisation des Activités Commerciales</t>
  </si>
  <si>
    <t>01:Analyse et contrôle de la qualité</t>
  </si>
  <si>
    <t>02:Contrôle des Pratiques Commerciales</t>
  </si>
  <si>
    <t>01:Médias</t>
  </si>
  <si>
    <t>02:Communication Institutionnelle</t>
  </si>
  <si>
    <t>01:Gestion Du Ministère</t>
  </si>
  <si>
    <t>01:Développement des infrastructures routiéres</t>
  </si>
  <si>
    <t>02:Entretien routier</t>
  </si>
  <si>
    <t>03:Développement et entretien des autoroutes</t>
  </si>
  <si>
    <t>01:Développements des infrastructures aéroportuaires</t>
  </si>
  <si>
    <t>02:Maintenances des infrastructures aéroportuaires</t>
  </si>
  <si>
    <t>01:Développement des infrastructures maritimes</t>
  </si>
  <si>
    <t>02:Maintenance des infrastructures maritimes et signalisation</t>
  </si>
  <si>
    <t>01:Développement des Infrastructures Ferroviaires</t>
  </si>
  <si>
    <t>02:Développement des infrastructures de transports guidés</t>
  </si>
  <si>
    <t>01:Transports routiers et logistique</t>
  </si>
  <si>
    <t>02:Transports ferroviaires et guidés</t>
  </si>
  <si>
    <t>01:Marine marchande</t>
  </si>
  <si>
    <t>02:Ports</t>
  </si>
  <si>
    <t>01:Aéronautique</t>
  </si>
  <si>
    <t>02:Météorologie</t>
  </si>
  <si>
    <t>01:Politique et promotion du  tourisme</t>
  </si>
  <si>
    <t>02:Soutien aux projets touristiques</t>
  </si>
  <si>
    <t>01:Pilotage et encadrement du développement de l’artisanat et des métiers</t>
  </si>
  <si>
    <t>02:Promotion et amélioration des performances des acteurs</t>
  </si>
  <si>
    <t>01:Prévention et soins</t>
  </si>
  <si>
    <t>01:Formation et renforcement des compétences</t>
  </si>
  <si>
    <t>02:Gestion administrative et financière</t>
  </si>
  <si>
    <t>01:Contrôle de l’application des dispositions  législatives et réglementaires du travail</t>
  </si>
  <si>
    <t>01:Accès au marché  de l’emploi</t>
  </si>
  <si>
    <t>02:Dispositif d’emploi</t>
  </si>
  <si>
    <t>01:Mise en œuvre de la politique de sécurité sociale</t>
  </si>
  <si>
    <t>02:Soutien au système de sécurité sociale</t>
  </si>
  <si>
    <t>01:Suivi du travail Parlementaire</t>
  </si>
  <si>
    <t>02:Etude de textes législatifs et règlementaires</t>
  </si>
  <si>
    <t>01:Environnement urbain et industriel</t>
  </si>
  <si>
    <t>02:Biodiversité et changement climatique</t>
  </si>
  <si>
    <t>03:Education et sensibilisation environnementale</t>
  </si>
  <si>
    <t>01:Promotion  de l'Economie de la Connaissance et des Startup</t>
  </si>
  <si>
    <t>02:Promotion de l'Entrepreneuriat et de la créativité</t>
  </si>
  <si>
    <t>01:Mobilisation des ressources en  eau Conventionnelles</t>
  </si>
  <si>
    <t>02:Eau non conventionnelle</t>
  </si>
  <si>
    <t>01:Adduction et Réseaux de distribution en eau potable et industrielle</t>
  </si>
  <si>
    <t>01:Périmètres irrigués</t>
  </si>
  <si>
    <t>02:Petite et moyenne hydraulique</t>
  </si>
  <si>
    <t>01:Réseaux d'assainissement et Systeme d'épuration</t>
  </si>
  <si>
    <t>02:Protection des villes contre les inondations</t>
  </si>
  <si>
    <t>01:Promotion de l'animation socio-educative</t>
  </si>
  <si>
    <t>02:Partenariat et établissements de jeunes</t>
  </si>
  <si>
    <t>03:Tourisme et loisirs de jeunes</t>
  </si>
  <si>
    <t>01:Echanges Commerciaux</t>
  </si>
  <si>
    <t>02:Promotion des Exportations hors Hydrocarbures</t>
  </si>
  <si>
    <t>00:Législation et contrôle de l'Action du Gouvernement.</t>
  </si>
  <si>
    <t>00:Cour Constitutionnelle</t>
  </si>
  <si>
    <t>01:Activité judiciaire</t>
  </si>
  <si>
    <t>01:Régulation de l'activité des juridictions administratives et compétences consultatives</t>
  </si>
  <si>
    <t>02:Administration générale</t>
  </si>
  <si>
    <t>01:Gestion des sessions du Conseil</t>
  </si>
  <si>
    <t>01:Vérification et jugement des comptes de gestion.</t>
  </si>
  <si>
    <t>02:Contrôle de la qualité de gestion, de l’exécution de la loi de Finances et l’évaluation des programmes publics</t>
  </si>
  <si>
    <t>03:Administration et  générale</t>
  </si>
  <si>
    <t>01:Formation, sensibilisation, prévention et lutte contre la corruption</t>
  </si>
  <si>
    <t>01:Préparation de l'ensemble des opérations éléctorales et référendaires</t>
  </si>
  <si>
    <t>02:Organisation, gestion et supervision de l'ensemble des opérations éléctorales et référendaires</t>
  </si>
  <si>
    <t>03:Révision ordinaire des listes électorales</t>
  </si>
  <si>
    <t>04:Administration et  générale</t>
  </si>
  <si>
    <t>01:Avis , recommandations et   élaboration des rapports et des études</t>
  </si>
  <si>
    <t>01:Encouragement et  promotion de l'ijtihad</t>
  </si>
  <si>
    <t>02:Administration et  générale</t>
  </si>
  <si>
    <t>01:Activités du Haut Conseil de la Langue Arabe</t>
  </si>
  <si>
    <t>01:Promotion et protection des droits de l’homme</t>
  </si>
  <si>
    <t>01:La consultation et l'expertise dans le domaine des sciences et des technologies</t>
  </si>
  <si>
    <t>01:Activité du Conseil</t>
  </si>
  <si>
    <t>01:Promotion de l'Action de la société civile</t>
  </si>
  <si>
    <t>01:Activités du Conseil</t>
  </si>
  <si>
    <t xml:space="preserve">Etude, Réhabilitation et développement de la zone d'activités d'Oum El Bouaghi Est </t>
  </si>
  <si>
    <t>N1 024 091 01 4023 000 023 09 001</t>
  </si>
  <si>
    <t>Etude et Réalisation d'un parking avion E pour la nouvelle aérogare de Annaba</t>
  </si>
  <si>
    <t>Non indiqué par la wilaya</t>
  </si>
  <si>
    <t>NK5.175.4.262.105.11.01
N1.019.074.01.4805.000.005.11.005
Etude et réhabilitation et developpement de la zone d'activité de Ain yagout</t>
  </si>
  <si>
    <t>NK5.175.4.262.105.11.02
N1.019.074.01.4805.000.005.11.006
Etude et  réhabilitation et developpement de la zone d'activité de Merouana</t>
  </si>
  <si>
    <t>NK5.175.1.262.105.12.03
N1.019.074.01.4805.000.005.12.007
Etude et réhabilitation de la zone d'activité d'El madher</t>
  </si>
  <si>
    <t xml:space="preserve">NE5.176.3.262.105.18.01
N1.019.074.01.4805.000.005.18.008
Réalisation d'une zone industrielle à Ain yagout, wilaya de Batna (Tranche 1) </t>
  </si>
  <si>
    <t xml:space="preserve">NE5.176.3.262.105.18.02
N1.019.074.01.4805.000.005.18.009
Réalisation d'une zone industrielle à Ain yagout, wilaya de Batna (Tranche 2) </t>
  </si>
  <si>
    <t>NE5.421.8.262.105.18.01
N 1 026 102 02 4805 000 005 18,003
Travaux de viabilisation et de mise à niveau de la zone d'expansion touristique à Saida (Ouverture d'une piste d'accès aménagée de manière sommaire, terrassements simplifies, réseau d'assainissement)</t>
  </si>
  <si>
    <t>Terrain privé</t>
  </si>
  <si>
    <t>NL5.342.3.262.105.16.01
N1.051.096.01.4005.000.005.16.006
Réalisation de la station d'épuration des eaux usées de Batna y compris les collecteurs</t>
  </si>
  <si>
    <t xml:space="preserve">NE5.323.9.262.105.22.01
N1.051.094.01.4005.000.005.22.001
Réalisation d'une jonction de 1100 ml en DN 1000 entre Béni Haroun et la station de traitement de Koudiate Medouar ( wilaya de Batna) </t>
  </si>
  <si>
    <t>NE5.521.2.262.105.19.01  
N1.024.090.01.4005.000.005.19.007
  Réalisation et suivi du dédoublement de l'axe routier reliant la RN 88 (limite de la wilaya de Khenchela) à la RN 03 sur 56 Km en passant par Boulfries - Chemora - Boumia</t>
  </si>
  <si>
    <t>NK5.321.2.262.068.07
Construction et mise en service du barrage Bouzina dans la wilaya de Batna</t>
  </si>
  <si>
    <t>SF5.521.3.262.105.06.01
S1.024.090.01.4005.000.005.06.002
Dédoublement de la RN3 Ain touta limite wilaya de Biskra y compris passage supérieur sur voie ferree</t>
  </si>
  <si>
    <t>Réalisation de la pénétrante autoroutière  de BATNA - Auto route Est Ouest  sur 62 Km</t>
  </si>
  <si>
    <t>CF5.731.1.262.105.07.01
N1.027.105.01.4005.000.005.07.003
Etude et réalisation d'un hopital 120 lits à Theniet el abed</t>
  </si>
  <si>
    <t>CF5.731.1.262.105.07.02
N1.027.105.01.4005.000.005.07.004
Etude et réalisation d'un hopital 120 lits à Ras el aioun</t>
  </si>
  <si>
    <t>Résiliation de l'entreprise</t>
  </si>
  <si>
    <t>NK5.731.1.262.105.10.02
N1.027.105.01.4005.000.005.10.005
Etude, construction et équipements d'un hopital 60 lits à T'kout</t>
  </si>
  <si>
    <t>NF5.732.1.262.105.06.01
N1.027.105.01.4005.000.005.06.014
Etude et réalisation d'un centre Anti-cancer à Batna (CAC)</t>
  </si>
  <si>
    <t>NF5.732.3.262.105.09.01
N1.027.105.01.4005.000.005.09.015
Acquisition d'équipements médicaux et collectifs pour le centre Anti-cancer  -Batna-</t>
  </si>
  <si>
    <t>SF5.732.1.262.105.07.02
S1.027.105.01.4005.000.005.07.001
Etude, réalisation et équipement  d'un hopital psychiatrique à El-madher</t>
  </si>
  <si>
    <t>NK5.742.8.262.105.11.13
N 1 015 060 01 4005 000 005 11,002
Suivi, réalisation et équipement d'un centre de regroupement à Arris</t>
  </si>
  <si>
    <t>Réalisation de l'auroute reliant échangeur RN 03 et RN 75 et autoroute EST OUEST au niveau du transformateur Chelghoum el aid</t>
  </si>
  <si>
    <t>Aménagement de la Zone Industrielle El- Kseur Fenaia Il Mathen</t>
  </si>
  <si>
    <t>Travaux achevés, reste alimentation en eau potable et réalisation de la station dépuration dont les travaux sont en cours</t>
  </si>
  <si>
    <t xml:space="preserve">Suivi et réalisation de la zone industrielle de Beni Mansour-  Commune de Boudjelil </t>
  </si>
  <si>
    <t>Opération gelée</t>
  </si>
  <si>
    <t>RN 09: Travaux aménagement des gorges de Kherrata</t>
  </si>
  <si>
    <t xml:space="preserve"> Travaux de mise à niveau des tunnels de kherrata </t>
  </si>
  <si>
    <t xml:space="preserve">Réalisation d’un Viaduc pour l’évitement de l’agglomération de Bordj Mira   </t>
  </si>
  <si>
    <t>Travaux de rempiètement et reprise des dégradations du quai de la Casbah et de la passe Casbah,</t>
  </si>
  <si>
    <t>Livraison partielle pévue pour le 11/12/2024 
le reste est prévu pour Février 2025</t>
  </si>
  <si>
    <t>Pénétrante autoroutière reliant le port de Béjaia à l'autoroute Est -Ouest au niveau d'Ahnif sur 100 Kms "déplacement de réseaux"</t>
  </si>
  <si>
    <t xml:space="preserve">Projet de la pénétrante reliant Béjaia à l'autoroute Est/Ouest section wilaya de Béjaia sur 85 KM  </t>
  </si>
  <si>
    <t xml:space="preserve">Travaux d'aménagement de la RN 12 du Pk 155+000 au PK 175+000 d'El-Kseur vers Béjaia sur 20 kms               </t>
  </si>
  <si>
    <t>Travaux de reconstruction de la RN24 du PK 207 au PK 247 sur 40 Kms</t>
  </si>
  <si>
    <t xml:space="preserve">Réalisation d'un abri de pêche </t>
  </si>
  <si>
    <t xml:space="preserve">Levée de réservres ,travaux de drainage des eaux pluviales en cours reste revêtement de la voie d'accés et la clôture </t>
  </si>
  <si>
    <t>Réalisation d'un port de pêche et de plaisance à Tala Guilef (Bejaia)</t>
  </si>
  <si>
    <t>PGR Deficit Gaz 2021</t>
  </si>
  <si>
    <t xml:space="preserve">Exploitation de la Mine de Zinc/plomb à Tala Hamza  </t>
  </si>
  <si>
    <t>Publication du Decret Exécutif n° 23-320 du 06/09/2023 portant déclaration d'utilité publique.
Opération d'indemnisation des propriètaires expropriés en cours</t>
  </si>
  <si>
    <t xml:space="preserve">Réalisation d'une Station de déssalement de l'Eau de mer à Toudja </t>
  </si>
  <si>
    <t>Réalisation d’une station d’épuration et collecteur d’amenée au niveau de la commune de Oued Ghir,</t>
  </si>
  <si>
    <t>Installation du chantier en cours</t>
  </si>
  <si>
    <t>Réalisation d’une station d’épuration de la ville de Sidi Aich</t>
  </si>
  <si>
    <t xml:space="preserve">Stration d'épuration mise en service et fonctionnelle reste le raccordement des  localités </t>
  </si>
  <si>
    <t>Parachèvement des travaux de réalisation de la station d’épuration de la ville d’Akbou y compris collecteur.</t>
  </si>
  <si>
    <t xml:space="preserve">Lot 1: 38,42%
Lot 2: 54% </t>
  </si>
  <si>
    <t>Lot 01: 84%
Lot 02: 50%</t>
  </si>
  <si>
    <t xml:space="preserve">Réalisation d'une Station d'épuration d'une capacité de 70000 EQ/HB avec drainage des eaux pluviales du parc industriel El- Kseur </t>
  </si>
  <si>
    <t>ODS remis le 21/11/2024</t>
  </si>
  <si>
    <t xml:space="preserve"> Réalisation des ouvrages aval au système d''AEP du couloir Tichy Haf - Béjaia (3ème tranche).     </t>
  </si>
  <si>
    <t xml:space="preserve">Lots 01-02 et 03 achevés et mis en service
Lots 04 et 06: manque amenée de l'énérgie 
Lot 05 en cours </t>
  </si>
  <si>
    <t xml:space="preserve"> REALISATION DES TRAVAUX D'ALIMENTATION EN EAU POTABLE DE SIX COMMUNES (06)  DE SUD DE LA WILAYA (BOUDJELLIL, TAZMALT, BENI MELIKECHE, AIT R' ZINE, IGHIL ALI ET IGHRAM)       
</t>
  </si>
  <si>
    <t>Lot 01: 90%
Lot 02: 50% 
Lot 03: 22%
Lot 04: 56%
Lot 05 :10 %</t>
  </si>
  <si>
    <t xml:space="preserve">Mise en service partielle (Ait R'Zine) Station de traitement 
le reste des travaux en cours </t>
  </si>
  <si>
    <t xml:space="preserve">Alimentation en eau  potable de Kherrata à partir du Barrage d'Ighil Emda </t>
  </si>
  <si>
    <t xml:space="preserve">Appel d'offres en cours de lancement suite à l'infructuosité  du 1er appel d'offres </t>
  </si>
  <si>
    <t>Etude de système de transport par cable dans l'agglomération de Béjaia étendue au PNG</t>
  </si>
  <si>
    <t xml:space="preserve">Opération groupée pour 07 villes 
  - Appel d'offres d'infructuosité publié le 18/11/2024                 - Nouveau cahier des charges visé par la commission sectorielle  du Ministère des  Travaux Publics  le 09/12/2024 </t>
  </si>
  <si>
    <t>Réalisation des travaux de doublement de la voie et rectification du tracé pour  augmentation de la vitesse à 160 km/h de la ligne férroviaire Beni Mansour / BEJAIA   (87 km).</t>
  </si>
  <si>
    <t xml:space="preserve">Retard dans la mise en service de l'unité de fabrication de voussoirs,
retard dans les études d'execution  et les revues d'APD </t>
  </si>
  <si>
    <t xml:space="preserve">Suivi, réalisation et Equipement  d'une cour de Justice </t>
  </si>
  <si>
    <t>06 Mois pour le Lot gros œuvre, marché en cours de levée de réserves au niveau CWMP</t>
  </si>
  <si>
    <t xml:space="preserve">Etude et réalisation d'un hôpital  60 lits </t>
  </si>
  <si>
    <t xml:space="preserve">Reste décret de création </t>
  </si>
  <si>
    <t xml:space="preserve"> Réalisation et équipement d'un Centre Anti Cancer</t>
  </si>
  <si>
    <t xml:space="preserve"> Travaux  de construction en cours. Projet necessite une réévaluation de l'ordre de 9.000.000.000 DA pour prendre en charge les équipements et les avenants du volet "réalisation".</t>
  </si>
  <si>
    <t>Etude, pour la  Réalisation  d'un Centre Hospitalo Universitaire à Bejaia (500 lits)</t>
  </si>
  <si>
    <t>suivi, Réalisation  d'un Centre Hospitalo Universitaire à Bejaia (500 lits)</t>
  </si>
  <si>
    <t xml:space="preserve">à lancer après l'achevement de l'étude </t>
  </si>
  <si>
    <t>Réalisation  et éauipement d'une Ecole de formation paramédicale</t>
  </si>
  <si>
    <t xml:space="preserve">cahier des charges pour la réalisation visé par CSMP de la santé, AAO déposé au niveau de la'ANEP LE 09/12/2024 </t>
  </si>
  <si>
    <t xml:space="preserve">Etude pour la réalisation d'un stade de 30 000 places couvertes à Bejaia </t>
  </si>
  <si>
    <t xml:space="preserve">remise des prestations par les bureaux préqualifiés techniquement prévue pour le 09 Février 2025 </t>
  </si>
  <si>
    <t>Suivi, réalisation et équipement d'un établissement d'éducation physique et sportif à Amizour 1ière  tranche</t>
  </si>
  <si>
    <t>Cahier des charges visé par le CWMP  pour la 1ière  tranche du projet,</t>
  </si>
  <si>
    <t xml:space="preserve">Etude,suivi; réalisation et équipement d'une mosquée pole à Bejaia </t>
  </si>
  <si>
    <t>Opération gélée</t>
  </si>
  <si>
    <t>N1.051.094.01.4825.000.025.14.004</t>
  </si>
  <si>
    <t>N.K.5.341.2.14.05
Renforcement  et sécurisation de l'alimentation en eau potable de la wilaya de Constantine</t>
  </si>
  <si>
    <t>N1.051.096.02.4825.000.025.14.008</t>
  </si>
  <si>
    <t>N.K.5.342.4.14.02
Calibrage des oueds des zones urbaines de la wilaya de Constantine</t>
  </si>
  <si>
    <t>Total Programme 022 - Administration Penitentaire</t>
  </si>
  <si>
    <t xml:space="preserve">Total S.Programme 04 -Soutien administratif </t>
  </si>
  <si>
    <t>SF5.853.3.262.128.07.03 
Réalisation et équipement D'un établissement pénitentiaire de 300 détenus à Sidi-Hadjes</t>
  </si>
  <si>
    <t>Total Programme 049 - Enseignement et formation supérieurs</t>
  </si>
  <si>
    <t>Total S.Programme 01 - 1er et 2ème cycles d’enseignement</t>
  </si>
  <si>
    <t>NK5.621.3.262.128.11.13 
Suivi, réalisation de 6000 places pédagogiques</t>
  </si>
  <si>
    <t>2011</t>
  </si>
  <si>
    <t>PN 2024</t>
  </si>
  <si>
    <t>N1.012.049.01.4014.000.028.24.001
 Réalisation d’une  école normale superieur de 2000 places pédagogique à Bou-saada</t>
  </si>
  <si>
    <t>Non Lancée</t>
  </si>
  <si>
    <t>Total Programme 060 - Sports</t>
  </si>
  <si>
    <t>Total S.Programme 02 - Promotion du sport pour tous et en milieux éducatif et spécialisé</t>
  </si>
  <si>
    <t xml:space="preserve">NK5.622.8.262.128.14.46 
Réalisation et équipement lycée sportif à M'sila </t>
  </si>
  <si>
    <t xml:space="preserve">Total Programme 074 - Appui à l'investissement </t>
  </si>
  <si>
    <t>Total S.Programme 01 - Promotion de l'Investissement</t>
  </si>
  <si>
    <t>NK5.175.4.262.128.11.03 
Etude, réhabilitation et développement de la Zone d'activité de M'sila</t>
  </si>
  <si>
    <t>SF5.175.4.262.128.14.05 
Etude, aménagement, réhabilitation et développement de quatre (04) zones d'activité</t>
  </si>
  <si>
    <t>PN 2023</t>
  </si>
  <si>
    <t>Programme 76 :  Agriculture et développement rural</t>
  </si>
  <si>
    <t>Total S.Programme 01 -développement  de l'agriculture</t>
  </si>
  <si>
    <t>S.1.020.076.01.4728.000.028.24.001
Etude D'adaptation, Suivi, Contrôle et travaux de réalisation et équipements de 07 centres de proximité  pour le stokage intermédiare des céréales au niveau de la wilya de m'sila</t>
  </si>
  <si>
    <t>PN 2025</t>
  </si>
  <si>
    <t>Programme 77: Forêts</t>
  </si>
  <si>
    <t>Total S.Programme 03: Lutte contre la désertification et la restauration des terres</t>
  </si>
  <si>
    <t>Mise en oeuvre du plan d'action de la réhabilitation, de l'extension et du développement  du barage vert (3éme tranche) (W.M'sila )</t>
  </si>
  <si>
    <t>Non indv</t>
  </si>
  <si>
    <t>Total Programme 080 - Urbanisme et aménagement</t>
  </si>
  <si>
    <t>Total S.Programme 02 - Aménagement du foncier</t>
  </si>
  <si>
    <t>SF5.721.1.262.128.18.01 
Travaux de VRD des lotissements crées dans le cadre de développement de l'offre foncière publique dans les wilaya des hauts plateaux</t>
  </si>
  <si>
    <t>Total Programme 090 - Infrastructures routières et autoroutières</t>
  </si>
  <si>
    <t>Total S.Programme 001- développement des infrastructures routriées</t>
  </si>
  <si>
    <t>N.1.024.090.01.2028.000.028.24.004
Réalisation évitement de la ville de Barhoum sur 08 km (W.M'SIIa)</t>
  </si>
  <si>
    <t xml:space="preserve"> N.1.024.090.01.2028.000.028.23.004
Réalisation du dédoublement route reliant Bou Saada et El Hamel, distante de 10,5 km</t>
  </si>
  <si>
    <t>NK5.521.2.262.128.18.14 
Réalisation du dédoublement de la RN 60/60A ente M'sila - Hammam Dalaa limite wilaya de Bou Arreridj sur 38 km (y compris l'évitement de la ville de Hammam Dalaa sur 10 km)</t>
  </si>
  <si>
    <t>NE5.521.2.262.128.21.01 
Réalisation de l'évitement Nord/Est de la ville de Boussaada, Maadher -RN46-RN08 sur 15 KM (2eme Tranche)</t>
  </si>
  <si>
    <t>NE5.521.2.262.128.18.13 
Réalisation de l'évitement Nord/Est de la ville de Boussaada, Maadher -RN46-RN08 sur 15 KM (1ere Tranche)</t>
  </si>
  <si>
    <t>NL5.527.2.262.128.15.01 
Construction et extension de l' Aérodrome de Bou-saada (Ain Eddis) M'sila</t>
  </si>
  <si>
    <t>2015</t>
  </si>
  <si>
    <t>SF5.731.1.262.128.14.11 
Etude, suivi, réalisation et équipement d'un hôpital 240 lits à M'sila</t>
  </si>
  <si>
    <t>NE5.731.1.262.128.17.11 
Etude, suivi et réalisation d'un hôpital de 240 lits à Sidi Aissa</t>
  </si>
  <si>
    <t>2017</t>
  </si>
  <si>
    <t>SF5.731.1.262.128.14.12 
Etude, suivi, réalisation et équipement d'un complexe mère et enfant à Bou-saada</t>
  </si>
  <si>
    <t>NK5.731.1.262.128.10.10 
Réalisation d'un Hôpital 60 lits à Hammam-Dalaa</t>
  </si>
  <si>
    <t>Acquisition des équipements  médicaux  au  profit  du L'hôpital 240 lits de M'sila</t>
  </si>
  <si>
    <t>N.1.027.105.01.2026.000.028.24.007
Acquisition des équipements médicaux au profit du L'hôpital 240 lits de Sidi Aissa (W. M'sila)</t>
  </si>
  <si>
    <t>N.1.051.093.01.2.028.000.028.24.003
Réalisation, Equipements, électrification et raccordements de 6000 ml de forages à travers seize (16) communes (W M'sila)</t>
  </si>
  <si>
    <t>SF5.323.6.262.128.14.08 
Renforcement en A.E.P de la ville de M'sila à partir de Birine et du transfert Koudiet Acerdoune : - - Réalisation adduction principale à partir du réservoir tampon vers M'sila (2eme tranche)</t>
  </si>
  <si>
    <t>NE5.323.6.262.128.17.09 
Renforcement en AEP de la ville de Boussaada à partir du transfert Koudiat Acerdoune via le réservoir de charge le Ain lahdjal</t>
  </si>
  <si>
    <t>NK5.342.3.262.128.10.03 
Réalisation de la S.T.E.P de Sidi-aissa</t>
  </si>
  <si>
    <t>SF5.342.2.262.128.14.23 
Réalisation des travaux d'assainissement de 10 centres ruraux et urbains</t>
  </si>
  <si>
    <t>Realisation de deux systémes d'épurations communes D'Oouled Derradj et Ain El Hadjel</t>
  </si>
  <si>
    <r>
      <t>Assainissement et protection contre les crues de la vallée du M'zab (2</t>
    </r>
    <r>
      <rPr>
        <vertAlign val="superscript"/>
        <sz val="10"/>
        <rFont val="Calibri"/>
        <family val="2"/>
        <scheme val="minor"/>
      </rPr>
      <t>ème</t>
    </r>
    <r>
      <rPr>
        <sz val="10"/>
        <rFont val="Calibri"/>
        <family val="2"/>
        <scheme val="minor"/>
      </rPr>
      <t xml:space="preserve"> tranche) N1 051 096 01 4847 000 047 22 001</t>
    </r>
  </si>
  <si>
    <r>
      <t>Etp retenue après 2</t>
    </r>
    <r>
      <rPr>
        <vertAlign val="superscript"/>
        <sz val="10"/>
        <rFont val="Calibri"/>
        <family val="2"/>
        <scheme val="minor"/>
      </rPr>
      <t>ème</t>
    </r>
    <r>
      <rPr>
        <sz val="10"/>
        <rFont val="Calibri"/>
        <family val="2"/>
        <scheme val="minor"/>
      </rPr>
      <t xml:space="preserve"> AAO, projet de marché à déposer au niveau du comité sectoriel des marchés publics.</t>
    </r>
  </si>
  <si>
    <r>
      <t>Notifiée en 2025.
AAO lancée en lots séparés: un lot attribué et le marché en cours d'élaboration, le 2</t>
    </r>
    <r>
      <rPr>
        <vertAlign val="superscript"/>
        <sz val="10"/>
        <rFont val="Calibri"/>
        <family val="2"/>
        <scheme val="minor"/>
      </rPr>
      <t>ème</t>
    </r>
    <r>
      <rPr>
        <sz val="10"/>
        <rFont val="Calibri"/>
        <family val="2"/>
        <scheme val="minor"/>
      </rPr>
      <t xml:space="preserve"> lot déclaré infructueux.</t>
    </r>
  </si>
  <si>
    <r>
      <t>Dédoublement de la RN1 " 1</t>
    </r>
    <r>
      <rPr>
        <vertAlign val="superscript"/>
        <sz val="10"/>
        <rFont val="Calibri"/>
        <family val="2"/>
        <scheme val="minor"/>
      </rPr>
      <t>ere</t>
    </r>
    <r>
      <rPr>
        <sz val="10"/>
        <rFont val="Calibri"/>
        <family val="2"/>
        <scheme val="minor"/>
      </rPr>
      <t xml:space="preserve"> tranche sur 10 Km " wilaya de ghardaia     N1 024 090 01 2047 000 047 24 003</t>
    </r>
  </si>
  <si>
    <r>
      <t>VRD Primaires et second   1</t>
    </r>
    <r>
      <rPr>
        <vertAlign val="superscript"/>
        <sz val="10"/>
        <rFont val="Calibri"/>
        <family val="2"/>
        <scheme val="minor"/>
      </rPr>
      <t>ère</t>
    </r>
    <r>
      <rPr>
        <sz val="10"/>
        <rFont val="Calibri"/>
        <family val="2"/>
        <scheme val="minor"/>
      </rPr>
      <t xml:space="preserve"> Tranche DOTATION 2015 </t>
    </r>
  </si>
  <si>
    <r>
      <t xml:space="preserve"> suite à l'accord pour la réévaluation de l'opération  au titre de l'exercice 2025, un avis d'appel d'offre a été lancé .                                </t>
    </r>
    <r>
      <rPr>
        <u/>
        <sz val="10"/>
        <rFont val="Calibri"/>
        <family val="2"/>
        <scheme val="minor"/>
      </rPr>
      <t>pour  l'achevement de la RN 16    lot 03</t>
    </r>
    <r>
      <rPr>
        <sz val="10"/>
        <rFont val="Calibri"/>
        <family val="2"/>
        <scheme val="minor"/>
      </rPr>
      <t xml:space="preserve"> : attribution provisoire en cours  et                      </t>
    </r>
    <r>
      <rPr>
        <u/>
        <sz val="10"/>
        <rFont val="Calibri"/>
        <family val="2"/>
        <scheme val="minor"/>
      </rPr>
      <t xml:space="preserve">   lot 01</t>
    </r>
    <r>
      <rPr>
        <sz val="10"/>
        <rFont val="Calibri"/>
        <family val="2"/>
        <scheme val="minor"/>
      </rPr>
      <t xml:space="preserve"> : attribution provisoire en cours </t>
    </r>
  </si>
  <si>
    <t xml:space="preserve">
réalisation de la rocarde longeant les frontière tunisiennes entre Bire Yaakoub et Bir El Guelta en passant par El Borma sur 250 KM et réhabilitation de la Rn53 entre PK 155 et PK237 en lot(W.Ouargla)</t>
  </si>
  <si>
    <t>NF5.521.2.214.230.01.86
(N.1.024.090.01.2030.000.030.16.066)</t>
  </si>
  <si>
    <t>étude, ouverture de piste Bire Colas- Akfou (bornee frontaliere10) sur 53 KM et Bir Yaakoub vers la frontalier (borne frontalière 8) sur 6,4 KM (W.Ouargla )</t>
  </si>
  <si>
    <t>NL5.521.2.214.230.01.03
(N.1.024.090.01.2030.000.030.16.067)</t>
  </si>
  <si>
    <t>Dépenses cumulées</t>
  </si>
  <si>
    <r>
      <rPr>
        <sz val="10"/>
        <rFont val="Times New Roman"/>
        <family val="1"/>
      </rPr>
      <t>NK5.321.2.262.068.07
Construction et mise en service du barrage Bouzina dans la wilaya de Batna</t>
    </r>
  </si>
  <si>
    <t>Point de Situation sur les projets structurants tel que transmis par les DRB</t>
  </si>
  <si>
    <t>EN Milliers DA</t>
  </si>
  <si>
    <t>Etat de sythese des projets structurant relevant des 07 DRB</t>
  </si>
  <si>
    <t xml:space="preserve">Réalisation, équipement, éléctrification et raccordement de 25 forages (6800 ml ) à travers les communes de : Grand Blida, Meftah, Larbaa, Bougara, Chebli, Soumaa, Béni Mered, Mouzaia, Oued El Alleug, Ouled Slama, Boufarik, El Affroun, Ben Khelil, Chiffa et Ain Romana (W Blida) </t>
  </si>
  <si>
    <t>Etat de sythese des projets structurants relevant des 07 DRB</t>
  </si>
  <si>
    <t xml:space="preserve"> Dépenses cumulées</t>
  </si>
  <si>
    <t>Point de Situation sur les projets structurants tel que transmis par les DRB Direction Régionale du Budget)</t>
  </si>
  <si>
    <t>DRB Direction Régionale du Budget</t>
  </si>
  <si>
    <t>Taux physique %</t>
  </si>
  <si>
    <t>Taux financier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</si>
</sst>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_-* #,##0.00\ _€_-;\-* #,##0.00\ _€_-;_-* &quot;-&quot;??\ _€_-;_-@_-"/>
    <numFmt numFmtId="165" formatCode="d/m/yy;@"/>
    <numFmt numFmtId="166" formatCode="#,##0.00_ ;\-#,##0.00\ "/>
    <numFmt numFmtId="167" formatCode="_-* #,##0\ _€_-;\-* #,##0\ _€_-;_-* &quot;-&quot;??\ _€_-;_-@_-"/>
    <numFmt numFmtId="168" formatCode="_(* #,##0.00_);_(* \(#,##0.00\);_(* &quot;-&quot;??_);_(@_)"/>
    <numFmt numFmtId="169" formatCode="_(* #,##0_);_(* \(#,##0\);_(* &quot;-&quot;??_);_(@_)"/>
    <numFmt numFmtId="170" formatCode="#,##0;[Red]#,##0"/>
    <numFmt numFmtId="171" formatCode="000\-000\-00\-0000"/>
    <numFmt numFmtId="172" formatCode="_ * #,##0_ ;_ * \-#,##0_ ;_ * &quot;-&quot;??_ ;_ @_ "/>
    <numFmt numFmtId="173" formatCode="_-* #,##0_-;_-* #,##0\-;_-* &quot;-&quot;??_-;_-@_-"/>
    <numFmt numFmtId="174" formatCode="#,##0_ ;\-#,##0\ "/>
    <numFmt numFmtId="175" formatCode="[$]dd\-mm\-yy;@"/>
    <numFmt numFmtId="176" formatCode="General_)"/>
    <numFmt numFmtId="177" formatCode="_(* #&quot; &quot;##0_);_(* \(#&quot; &quot;##0\);_(* &quot;-&quot;??_);_(@_)"/>
    <numFmt numFmtId="178" formatCode="_-* #,##0.00_-;_-* #,##0.00\-;_-* \-??_-;_-@_-"/>
    <numFmt numFmtId="179" formatCode="00000"/>
  </numFmts>
  <fonts count="63">
    <font>
      <sz val="11"/>
      <color theme="1"/>
      <name val="Calibri"/>
      <family val="2"/>
      <scheme val="minor"/>
    </font>
    <font>
      <sz val="11"/>
      <color theme="1"/>
      <name val="Calibri"/>
      <family val="2"/>
      <scheme val="minor"/>
    </font>
    <font>
      <sz val="10"/>
      <name val="Arial"/>
      <family val="2"/>
    </font>
    <font>
      <sz val="10"/>
      <color theme="1"/>
      <name val="Calibri Light"/>
      <family val="2"/>
      <scheme val="major"/>
    </font>
    <font>
      <sz val="10"/>
      <name val="Calibri Light"/>
      <family val="2"/>
      <scheme val="major"/>
    </font>
    <font>
      <sz val="8"/>
      <name val="Calibri"/>
      <family val="2"/>
      <scheme val="minor"/>
    </font>
    <font>
      <sz val="10"/>
      <color rgb="FF000000"/>
      <name val="Calibri Light"/>
      <family val="2"/>
      <scheme val="major"/>
    </font>
    <font>
      <b/>
      <sz val="10"/>
      <name val="Calibri Light"/>
      <family val="2"/>
      <scheme val="major"/>
    </font>
    <font>
      <b/>
      <sz val="16"/>
      <color theme="1"/>
      <name val="Calibri"/>
      <family val="2"/>
      <scheme val="minor"/>
    </font>
    <font>
      <sz val="10"/>
      <color theme="1"/>
      <name val="Calibri"/>
      <family val="2"/>
      <scheme val="minor"/>
    </font>
    <font>
      <b/>
      <sz val="10"/>
      <name val="Calibri"/>
      <family val="2"/>
      <scheme val="minor"/>
    </font>
    <font>
      <b/>
      <sz val="13"/>
      <name val="Calibri"/>
      <family val="2"/>
      <scheme val="minor"/>
    </font>
    <font>
      <sz val="10"/>
      <name val="Arial"/>
      <family val="2"/>
    </font>
    <font>
      <b/>
      <sz val="12"/>
      <name val="Times New Roman"/>
      <family val="1"/>
    </font>
    <font>
      <sz val="12"/>
      <name val="Times New Roman"/>
      <family val="1"/>
    </font>
    <font>
      <sz val="13"/>
      <name val="Calibri"/>
      <family val="2"/>
      <scheme val="minor"/>
    </font>
    <font>
      <sz val="10"/>
      <name val="Arial (Arabic)"/>
      <charset val="178"/>
    </font>
    <font>
      <sz val="13"/>
      <color theme="1"/>
      <name val="Calibri"/>
      <family val="2"/>
      <scheme val="minor"/>
    </font>
    <font>
      <sz val="13"/>
      <color rgb="FF000000"/>
      <name val="Calibri"/>
      <family val="2"/>
      <scheme val="minor"/>
    </font>
    <font>
      <b/>
      <sz val="13"/>
      <color theme="1" tint="4.9989318521683403E-2"/>
      <name val="Calibri"/>
      <family val="2"/>
      <scheme val="minor"/>
    </font>
    <font>
      <b/>
      <sz val="13"/>
      <color theme="1"/>
      <name val="Calibri"/>
      <family val="2"/>
      <scheme val="minor"/>
    </font>
    <font>
      <sz val="11"/>
      <color indexed="8"/>
      <name val="Arial"/>
      <family val="2"/>
    </font>
    <font>
      <sz val="10"/>
      <color rgb="FF000000"/>
      <name val="Times New Roman"/>
      <family val="1"/>
    </font>
    <font>
      <vertAlign val="superscript"/>
      <sz val="13"/>
      <name val="Calibri"/>
      <family val="2"/>
      <scheme val="minor"/>
    </font>
    <font>
      <sz val="14"/>
      <name val="Courier"/>
      <charset val="178"/>
    </font>
    <font>
      <i/>
      <sz val="13"/>
      <name val="Calibri"/>
      <family val="2"/>
      <scheme val="minor"/>
    </font>
    <font>
      <sz val="14"/>
      <name val="Courier"/>
      <family val="3"/>
    </font>
    <font>
      <sz val="11"/>
      <color theme="1"/>
      <name val="Calibri"/>
      <family val="2"/>
      <charset val="178"/>
      <scheme val="minor"/>
    </font>
    <font>
      <sz val="13"/>
      <color indexed="8"/>
      <name val="Calibri"/>
      <family val="2"/>
      <scheme val="minor"/>
    </font>
    <font>
      <b/>
      <sz val="12"/>
      <color rgb="FF000000"/>
      <name val="Times New Roman"/>
      <family val="1"/>
    </font>
    <font>
      <sz val="12"/>
      <color rgb="FF000000"/>
      <name val="Times New Roman"/>
      <family val="1"/>
    </font>
    <font>
      <b/>
      <vertAlign val="superscript"/>
      <sz val="13"/>
      <color theme="1"/>
      <name val="Calibri"/>
      <family val="2"/>
      <scheme val="minor"/>
    </font>
    <font>
      <u/>
      <sz val="13"/>
      <color theme="1"/>
      <name val="Calibri"/>
      <family val="2"/>
      <scheme val="minor"/>
    </font>
    <font>
      <sz val="13"/>
      <color rgb="FFFF0000"/>
      <name val="Calibri"/>
      <family val="2"/>
      <scheme val="minor"/>
    </font>
    <font>
      <sz val="10"/>
      <name val="Arial"/>
      <family val="2"/>
      <charset val="1"/>
    </font>
    <font>
      <sz val="12"/>
      <color rgb="FF000000"/>
      <name val="Times New Roman"/>
      <family val="2"/>
    </font>
    <font>
      <sz val="13"/>
      <color theme="1"/>
      <name val="Times New Roman"/>
      <family val="1"/>
    </font>
    <font>
      <sz val="14"/>
      <name val="Calibri"/>
      <family val="2"/>
      <scheme val="minor"/>
    </font>
    <font>
      <sz val="14"/>
      <name val="Calibri"/>
      <family val="2"/>
    </font>
    <font>
      <sz val="11"/>
      <name val="Calibri"/>
      <family val="2"/>
      <charset val="1"/>
      <scheme val="minor"/>
    </font>
    <font>
      <sz val="12"/>
      <name val="Calibri"/>
      <family val="2"/>
      <charset val="1"/>
      <scheme val="minor"/>
    </font>
    <font>
      <sz val="10"/>
      <name val="Times New Roman"/>
      <family val="1"/>
    </font>
    <font>
      <b/>
      <sz val="9"/>
      <color indexed="81"/>
      <name val="Tahoma"/>
      <family val="2"/>
    </font>
    <font>
      <sz val="9"/>
      <color indexed="81"/>
      <name val="Tahoma"/>
      <family val="2"/>
    </font>
    <font>
      <sz val="9"/>
      <color indexed="81"/>
      <name val="Arial"/>
      <family val="2"/>
    </font>
    <font>
      <sz val="11"/>
      <color theme="1"/>
      <name val="Times New Roman"/>
      <family val="2"/>
    </font>
    <font>
      <sz val="10"/>
      <color indexed="8"/>
      <name val="Arial"/>
      <family val="2"/>
    </font>
    <font>
      <sz val="11"/>
      <color rgb="FFFF0000"/>
      <name val="Calibri"/>
      <family val="2"/>
      <scheme val="minor"/>
    </font>
    <font>
      <b/>
      <sz val="11"/>
      <color theme="1"/>
      <name val="Calibri"/>
      <family val="2"/>
      <scheme val="minor"/>
    </font>
    <font>
      <sz val="11"/>
      <color theme="0"/>
      <name val="Calibri"/>
      <family val="2"/>
      <scheme val="minor"/>
    </font>
    <font>
      <sz val="10"/>
      <name val="Calibri"/>
      <family val="2"/>
      <scheme val="minor"/>
    </font>
    <font>
      <vertAlign val="superscript"/>
      <sz val="10"/>
      <name val="Calibri"/>
      <family val="2"/>
      <scheme val="minor"/>
    </font>
    <font>
      <i/>
      <sz val="10"/>
      <name val="Calibri"/>
      <family val="2"/>
      <scheme val="minor"/>
    </font>
    <font>
      <u/>
      <sz val="10"/>
      <name val="Calibri"/>
      <family val="2"/>
      <scheme val="minor"/>
    </font>
    <font>
      <sz val="9"/>
      <color theme="1"/>
      <name val="Calibri"/>
      <family val="2"/>
      <scheme val="minor"/>
    </font>
    <font>
      <b/>
      <sz val="11"/>
      <color rgb="FFFF0000"/>
      <name val="Calibri"/>
      <family val="2"/>
      <scheme val="minor"/>
    </font>
    <font>
      <sz val="11"/>
      <color rgb="FFFFFF00"/>
      <name val="Calibri"/>
      <family val="2"/>
      <scheme val="minor"/>
    </font>
    <font>
      <b/>
      <sz val="10"/>
      <color theme="1"/>
      <name val="Calibri"/>
      <family val="2"/>
      <scheme val="minor"/>
    </font>
    <font>
      <b/>
      <sz val="11"/>
      <color theme="0"/>
      <name val="Calibri"/>
      <family val="2"/>
      <scheme val="minor"/>
    </font>
    <font>
      <b/>
      <sz val="9"/>
      <color theme="0"/>
      <name val="Calibri"/>
      <family val="2"/>
      <scheme val="minor"/>
    </font>
    <font>
      <b/>
      <sz val="11"/>
      <color rgb="FFFFFF00"/>
      <name val="Calibri"/>
      <family val="2"/>
      <scheme val="minor"/>
    </font>
    <font>
      <b/>
      <sz val="11"/>
      <name val="Calibri"/>
      <family val="2"/>
      <scheme val="minor"/>
    </font>
    <font>
      <sz val="11"/>
      <name val="Calibri"/>
      <family val="2"/>
      <scheme val="minor"/>
    </font>
  </fonts>
  <fills count="2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66FFCC"/>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indexed="9"/>
        <bgColor indexed="64"/>
      </patternFill>
    </fill>
    <fill>
      <patternFill patternType="solid">
        <fgColor rgb="FF92D050"/>
        <bgColor indexed="64"/>
      </patternFill>
    </fill>
    <fill>
      <patternFill patternType="solid">
        <fgColor rgb="FFFFFFFF"/>
      </patternFill>
    </fill>
    <fill>
      <patternFill patternType="solid">
        <fgColor rgb="FFBFE1FF"/>
      </patternFill>
    </fill>
    <fill>
      <patternFill patternType="solid">
        <fgColor rgb="FFFCD2A2"/>
      </patternFill>
    </fill>
    <fill>
      <patternFill patternType="solid">
        <fgColor rgb="FFA2FCCF"/>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0070C0"/>
        <bgColor indexed="64"/>
      </patternFill>
    </fill>
    <fill>
      <patternFill patternType="solid">
        <fgColor theme="4"/>
        <bgColor theme="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56">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2" fillId="0" borderId="0"/>
    <xf numFmtId="0" fontId="2" fillId="0" borderId="0"/>
    <xf numFmtId="9" fontId="1" fillId="0" borderId="0" applyFont="0" applyFill="0" applyBorder="0" applyAlignment="0" applyProtection="0"/>
    <xf numFmtId="0" fontId="2" fillId="0" borderId="0"/>
    <xf numFmtId="164" fontId="2" fillId="0" borderId="0" applyFont="0" applyFill="0" applyBorder="0" applyAlignment="0" applyProtection="0"/>
    <xf numFmtId="0" fontId="1" fillId="0" borderId="0"/>
    <xf numFmtId="0" fontId="16" fillId="0" borderId="0"/>
    <xf numFmtId="0" fontId="2" fillId="0" borderId="0"/>
    <xf numFmtId="0" fontId="12" fillId="0" borderId="0"/>
    <xf numFmtId="168" fontId="2" fillId="0" borderId="0" applyFont="0" applyFill="0" applyBorder="0" applyAlignment="0" applyProtection="0"/>
    <xf numFmtId="164" fontId="2" fillId="0" borderId="0" applyFont="0" applyFill="0" applyBorder="0" applyAlignment="0" applyProtection="0"/>
    <xf numFmtId="0" fontId="1" fillId="0" borderId="0"/>
    <xf numFmtId="167" fontId="2" fillId="0" borderId="0" applyFont="0" applyFill="0" applyBorder="0" applyAlignment="0" applyProtection="0"/>
    <xf numFmtId="0" fontId="2" fillId="0" borderId="0" applyFont="0" applyFill="0" applyBorder="0" applyAlignment="0" applyProtection="0"/>
    <xf numFmtId="0" fontId="2" fillId="0" borderId="0"/>
    <xf numFmtId="0" fontId="2" fillId="0" borderId="0"/>
    <xf numFmtId="0" fontId="2" fillId="0" borderId="0" applyFont="0" applyFill="0" applyBorder="0" applyAlignment="0" applyProtection="0"/>
    <xf numFmtId="0" fontId="2" fillId="0" borderId="0" applyFont="0" applyFill="0" applyBorder="0" applyAlignment="0" applyProtection="0"/>
    <xf numFmtId="0" fontId="21" fillId="0" borderId="0"/>
    <xf numFmtId="0" fontId="21" fillId="0" borderId="0"/>
    <xf numFmtId="164" fontId="2" fillId="0" borderId="0" applyFont="0" applyFill="0" applyBorder="0" applyAlignment="0" applyProtection="0"/>
    <xf numFmtId="172" fontId="2" fillId="0" borderId="0" applyFont="0" applyFill="0" applyBorder="0" applyAlignment="0" applyProtection="0"/>
    <xf numFmtId="0" fontId="2" fillId="0" borderId="0"/>
    <xf numFmtId="173" fontId="2" fillId="0" borderId="0" applyFont="0" applyFill="0" applyBorder="0" applyAlignment="0" applyProtection="0"/>
    <xf numFmtId="0" fontId="2" fillId="0" borderId="0" applyFont="0" applyFill="0" applyBorder="0" applyAlignment="0" applyProtection="0"/>
    <xf numFmtId="0" fontId="2" fillId="0" borderId="0"/>
    <xf numFmtId="0" fontId="22" fillId="0" borderId="0"/>
    <xf numFmtId="164" fontId="2" fillId="0" borderId="0" applyFont="0" applyFill="0" applyBorder="0" applyAlignment="0" applyProtection="0"/>
    <xf numFmtId="0" fontId="2" fillId="0" borderId="0"/>
    <xf numFmtId="176" fontId="24" fillId="0" borderId="0"/>
    <xf numFmtId="0" fontId="2" fillId="0" borderId="0"/>
    <xf numFmtId="0" fontId="1" fillId="0" borderId="0"/>
    <xf numFmtId="9" fontId="2" fillId="0" borderId="0" applyFont="0" applyFill="0" applyBorder="0" applyAlignment="0" applyProtection="0"/>
    <xf numFmtId="0" fontId="22" fillId="0" borderId="0"/>
    <xf numFmtId="176" fontId="26" fillId="0" borderId="0"/>
    <xf numFmtId="0" fontId="27" fillId="0" borderId="0"/>
    <xf numFmtId="0" fontId="1" fillId="0" borderId="0"/>
    <xf numFmtId="0" fontId="27" fillId="0" borderId="0"/>
    <xf numFmtId="178" fontId="34" fillId="0" borderId="0" applyBorder="0" applyProtection="0"/>
    <xf numFmtId="164" fontId="1" fillId="0" borderId="0" applyFont="0" applyFill="0" applyBorder="0" applyAlignment="0" applyProtection="0"/>
    <xf numFmtId="0" fontId="2" fillId="0" borderId="0"/>
    <xf numFmtId="0" fontId="2" fillId="0" borderId="0"/>
    <xf numFmtId="0" fontId="1" fillId="0" borderId="0"/>
    <xf numFmtId="164" fontId="2" fillId="0" borderId="0" applyFont="0" applyFill="0" applyBorder="0" applyAlignment="0" applyProtection="0"/>
    <xf numFmtId="0" fontId="2" fillId="0" borderId="0"/>
    <xf numFmtId="0" fontId="2" fillId="0" borderId="0"/>
    <xf numFmtId="0" fontId="45" fillId="0" borderId="0"/>
    <xf numFmtId="9" fontId="45" fillId="0" borderId="0" applyFont="0" applyFill="0" applyBorder="0" applyAlignment="0" applyProtection="0"/>
    <xf numFmtId="0" fontId="1" fillId="0" borderId="0"/>
    <xf numFmtId="0" fontId="1" fillId="0" borderId="0"/>
    <xf numFmtId="0" fontId="46" fillId="0" borderId="0"/>
    <xf numFmtId="0" fontId="1" fillId="0" borderId="0"/>
  </cellStyleXfs>
  <cellXfs count="887">
    <xf numFmtId="0" fontId="0" fillId="0" borderId="0" xfId="0"/>
    <xf numFmtId="0" fontId="4" fillId="0" borderId="1" xfId="0" applyFont="1" applyBorder="1" applyAlignment="1" applyProtection="1">
      <alignment vertical="center" wrapText="1"/>
      <protection locked="0"/>
    </xf>
    <xf numFmtId="0" fontId="3" fillId="0" borderId="0" xfId="0" applyFont="1"/>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3" fontId="4" fillId="0" borderId="1" xfId="0" applyNumberFormat="1"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horizontal="left" vertical="center" wrapText="1"/>
      <protection locked="0"/>
    </xf>
    <xf numFmtId="0" fontId="4" fillId="0" borderId="1" xfId="3" applyFont="1" applyBorder="1" applyAlignment="1">
      <alignment horizontal="left" vertical="center" wrapText="1"/>
    </xf>
    <xf numFmtId="165" fontId="4" fillId="0" borderId="1" xfId="4" applyNumberFormat="1" applyFont="1" applyBorder="1" applyAlignment="1">
      <alignment horizontal="center" vertical="center" wrapText="1"/>
    </xf>
    <xf numFmtId="165" fontId="4" fillId="0" borderId="1" xfId="0" applyNumberFormat="1" applyFont="1" applyBorder="1" applyAlignment="1" applyProtection="1">
      <alignment horizontal="center" vertical="center" wrapText="1"/>
      <protection locked="0"/>
    </xf>
    <xf numFmtId="14" fontId="4" fillId="0" borderId="1" xfId="0" applyNumberFormat="1" applyFont="1" applyBorder="1" applyAlignment="1" applyProtection="1">
      <alignment horizontal="center" vertical="center" wrapText="1"/>
      <protection locked="0"/>
    </xf>
    <xf numFmtId="3" fontId="4" fillId="0" borderId="1" xfId="3" applyNumberFormat="1" applyFont="1" applyBorder="1" applyAlignment="1">
      <alignment horizontal="center" vertical="center" wrapText="1"/>
    </xf>
    <xf numFmtId="4" fontId="4" fillId="0" borderId="1" xfId="4" applyNumberFormat="1" applyFont="1" applyBorder="1" applyAlignment="1" applyProtection="1">
      <alignment horizontal="center" vertical="center" wrapText="1"/>
      <protection locked="0"/>
    </xf>
    <xf numFmtId="9" fontId="4" fillId="0" borderId="1" xfId="2" applyFont="1" applyFill="1" applyBorder="1" applyAlignment="1" applyProtection="1">
      <alignment horizontal="center" vertical="center" wrapText="1"/>
    </xf>
    <xf numFmtId="9" fontId="4" fillId="0" borderId="1" xfId="6" applyFont="1" applyFill="1" applyBorder="1" applyAlignment="1" applyProtection="1">
      <alignment horizontal="center" vertical="center" wrapText="1"/>
    </xf>
    <xf numFmtId="0" fontId="4" fillId="0" borderId="1" xfId="7" applyFont="1" applyBorder="1" applyAlignment="1" applyProtection="1">
      <alignment horizontal="left" vertical="center" wrapText="1"/>
      <protection locked="0"/>
    </xf>
    <xf numFmtId="0" fontId="4" fillId="0" borderId="1" xfId="7" applyFont="1" applyBorder="1" applyAlignment="1" applyProtection="1">
      <alignment vertical="center" wrapText="1"/>
      <protection locked="0"/>
    </xf>
    <xf numFmtId="9" fontId="4" fillId="0" borderId="1" xfId="2" applyFont="1" applyFill="1" applyBorder="1" applyAlignment="1" applyProtection="1">
      <alignment horizontal="center" vertical="center" wrapText="1"/>
      <protection locked="0"/>
    </xf>
    <xf numFmtId="9" fontId="3" fillId="0" borderId="1" xfId="2" applyFont="1" applyFill="1" applyBorder="1" applyAlignment="1">
      <alignment horizontal="center" vertical="center" wrapText="1"/>
    </xf>
    <xf numFmtId="0" fontId="3" fillId="0" borderId="0" xfId="0" applyFont="1" applyAlignment="1">
      <alignment horizontal="left"/>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9" fontId="4" fillId="0" borderId="1" xfId="2" applyFont="1" applyFill="1" applyBorder="1" applyAlignment="1">
      <alignment horizontal="left" vertical="center" wrapText="1"/>
    </xf>
    <xf numFmtId="9" fontId="3" fillId="0" borderId="0" xfId="2" applyFont="1" applyFill="1"/>
    <xf numFmtId="0" fontId="4" fillId="0" borderId="1" xfId="0" applyFont="1" applyBorder="1" applyAlignment="1">
      <alignment horizontal="left" vertical="top" wrapText="1"/>
    </xf>
    <xf numFmtId="0" fontId="3" fillId="0" borderId="1" xfId="0" applyFont="1" applyBorder="1" applyAlignment="1">
      <alignment wrapText="1"/>
    </xf>
    <xf numFmtId="0" fontId="3" fillId="0" borderId="1" xfId="0" applyFont="1" applyBorder="1" applyAlignment="1">
      <alignment horizontal="left" wrapText="1"/>
    </xf>
    <xf numFmtId="0" fontId="7" fillId="3" borderId="1" xfId="0" applyFont="1" applyFill="1" applyBorder="1" applyAlignment="1" applyProtection="1">
      <alignment horizontal="center" vertical="center" wrapText="1"/>
      <protection locked="0"/>
    </xf>
    <xf numFmtId="0" fontId="7" fillId="3" borderId="1"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center" vertical="center" textRotation="180" wrapText="1"/>
      <protection locked="0"/>
    </xf>
    <xf numFmtId="9" fontId="7" fillId="3" borderId="1" xfId="2" applyFont="1" applyFill="1" applyBorder="1" applyAlignment="1" applyProtection="1">
      <alignment horizontal="center" vertical="center" textRotation="180" wrapText="1"/>
      <protection locked="0"/>
    </xf>
    <xf numFmtId="167" fontId="4" fillId="0" borderId="1" xfId="1" applyNumberFormat="1" applyFont="1" applyFill="1" applyBorder="1" applyAlignment="1">
      <alignment horizontal="left" vertical="center" wrapText="1"/>
    </xf>
    <xf numFmtId="49" fontId="4" fillId="0" borderId="1" xfId="8" applyNumberFormat="1" applyFont="1" applyFill="1" applyBorder="1" applyAlignment="1">
      <alignment horizontal="center" vertical="center" wrapText="1"/>
    </xf>
    <xf numFmtId="43" fontId="3" fillId="0" borderId="1" xfId="1" applyFont="1" applyFill="1" applyBorder="1" applyAlignment="1">
      <alignment horizontal="center" vertical="center" wrapText="1"/>
    </xf>
    <xf numFmtId="4" fontId="3" fillId="0" borderId="1" xfId="0" applyNumberFormat="1" applyFont="1" applyBorder="1" applyAlignment="1">
      <alignment horizontal="center" vertical="center" wrapText="1"/>
    </xf>
    <xf numFmtId="166" fontId="3" fillId="0" borderId="1" xfId="1" applyNumberFormat="1" applyFont="1" applyFill="1" applyBorder="1" applyAlignment="1">
      <alignment horizontal="center" vertical="center" wrapText="1"/>
    </xf>
    <xf numFmtId="4" fontId="3" fillId="0" borderId="1" xfId="0" applyNumberFormat="1" applyFont="1" applyBorder="1" applyAlignment="1">
      <alignment vertical="center" wrapText="1"/>
    </xf>
    <xf numFmtId="3" fontId="4" fillId="0" borderId="1" xfId="1" applyNumberFormat="1" applyFont="1" applyFill="1" applyBorder="1" applyAlignment="1">
      <alignment horizontal="right" vertical="center" wrapText="1"/>
    </xf>
    <xf numFmtId="9" fontId="4" fillId="0" borderId="1" xfId="2" applyFont="1" applyFill="1" applyBorder="1" applyAlignment="1">
      <alignment vertical="center" wrapText="1"/>
    </xf>
    <xf numFmtId="14" fontId="3" fillId="0" borderId="1" xfId="0" applyNumberFormat="1" applyFont="1" applyBorder="1" applyAlignment="1">
      <alignment horizontal="center" vertical="center" wrapText="1"/>
    </xf>
    <xf numFmtId="0" fontId="4" fillId="0" borderId="1" xfId="2" applyNumberFormat="1" applyFont="1" applyFill="1" applyBorder="1" applyAlignment="1">
      <alignment vertical="center" wrapText="1"/>
    </xf>
    <xf numFmtId="9" fontId="3" fillId="0" borderId="1" xfId="2" applyFont="1" applyFill="1" applyBorder="1" applyAlignment="1">
      <alignment wrapText="1"/>
    </xf>
    <xf numFmtId="9" fontId="3" fillId="0" borderId="1" xfId="0" applyNumberFormat="1" applyFont="1" applyBorder="1" applyAlignment="1">
      <alignment horizontal="center" vertical="center" wrapText="1"/>
    </xf>
    <xf numFmtId="0" fontId="8" fillId="0" borderId="0" xfId="0" applyFont="1"/>
    <xf numFmtId="0" fontId="9" fillId="0" borderId="0" xfId="0" applyFont="1"/>
    <xf numFmtId="0" fontId="9" fillId="0" borderId="0" xfId="0" applyFont="1" applyAlignment="1">
      <alignment horizontal="left"/>
    </xf>
    <xf numFmtId="9" fontId="9" fillId="0" borderId="0" xfId="2" applyFont="1" applyFill="1"/>
    <xf numFmtId="0" fontId="10" fillId="2" borderId="5"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left" vertical="center" wrapText="1"/>
      <protection locked="0"/>
    </xf>
    <xf numFmtId="43" fontId="10" fillId="2" borderId="6" xfId="1" applyFont="1" applyFill="1" applyBorder="1" applyAlignment="1" applyProtection="1">
      <alignment horizontal="center" vertical="center" wrapText="1"/>
      <protection locked="0"/>
    </xf>
    <xf numFmtId="9" fontId="10" fillId="2" borderId="6" xfId="2" applyFont="1" applyFill="1" applyBorder="1" applyAlignment="1" applyProtection="1">
      <alignment horizontal="center" vertical="center" textRotation="180"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9" fillId="0" borderId="3" xfId="0" applyFont="1" applyBorder="1" applyAlignment="1" applyProtection="1">
      <alignment vertical="center" wrapText="1"/>
      <protection locked="0"/>
    </xf>
    <xf numFmtId="0" fontId="9" fillId="0" borderId="2" xfId="0" applyFont="1" applyBorder="1" applyAlignment="1">
      <alignment horizontal="left" vertical="center" wrapText="1"/>
    </xf>
    <xf numFmtId="43" fontId="9" fillId="0" borderId="2" xfId="1" applyFont="1" applyBorder="1" applyAlignment="1">
      <alignment horizontal="center" vertical="center"/>
    </xf>
    <xf numFmtId="9" fontId="9" fillId="0" borderId="2" xfId="2" applyFont="1" applyFill="1" applyBorder="1" applyAlignment="1">
      <alignment horizontal="center" vertical="center"/>
    </xf>
    <xf numFmtId="0" fontId="9" fillId="0" borderId="4" xfId="0" applyFont="1" applyBorder="1" applyAlignment="1">
      <alignment horizontal="center" vertical="center" wrapText="1"/>
    </xf>
    <xf numFmtId="0" fontId="9" fillId="0" borderId="2" xfId="0" applyFont="1" applyBorder="1" applyAlignment="1">
      <alignment horizontal="left" vertical="center"/>
    </xf>
    <xf numFmtId="43" fontId="9" fillId="0" borderId="2" xfId="1" applyFont="1" applyFill="1" applyBorder="1" applyAlignment="1">
      <alignment horizontal="center" vertical="center"/>
    </xf>
    <xf numFmtId="0" fontId="9" fillId="0" borderId="2" xfId="0" applyFont="1" applyBorder="1" applyAlignment="1">
      <alignment horizontal="center" vertical="center" wrapText="1"/>
    </xf>
    <xf numFmtId="9" fontId="9" fillId="0" borderId="2" xfId="2" applyFont="1" applyFill="1" applyBorder="1" applyAlignment="1">
      <alignment horizontal="center" vertical="center" wrapText="1"/>
    </xf>
    <xf numFmtId="43" fontId="9" fillId="0" borderId="2" xfId="1" applyFont="1" applyBorder="1" applyAlignment="1">
      <alignment vertical="center"/>
    </xf>
    <xf numFmtId="0" fontId="9" fillId="0" borderId="2" xfId="0" applyFont="1" applyBorder="1" applyAlignment="1">
      <alignment vertical="center" wrapText="1"/>
    </xf>
    <xf numFmtId="0" fontId="9" fillId="0" borderId="4" xfId="0" applyFont="1" applyBorder="1" applyAlignment="1">
      <alignment vertical="center" wrapText="1"/>
    </xf>
    <xf numFmtId="9" fontId="9" fillId="0" borderId="2" xfId="2" applyFont="1" applyFill="1" applyBorder="1" applyAlignment="1">
      <alignment vertical="center" wrapText="1"/>
    </xf>
    <xf numFmtId="9" fontId="9" fillId="0" borderId="4" xfId="2" applyFont="1" applyFill="1" applyBorder="1" applyAlignment="1">
      <alignment vertical="center" wrapText="1"/>
    </xf>
    <xf numFmtId="0" fontId="9" fillId="0" borderId="2" xfId="0" applyFont="1" applyBorder="1" applyAlignment="1">
      <alignment horizontal="left" vertical="top" wrapText="1"/>
    </xf>
    <xf numFmtId="43" fontId="9" fillId="0" borderId="2" xfId="1" applyFont="1" applyFill="1" applyBorder="1" applyAlignment="1">
      <alignment horizontal="left" vertical="center" wrapText="1"/>
    </xf>
    <xf numFmtId="0" fontId="9" fillId="0" borderId="2" xfId="0" applyFont="1" applyBorder="1" applyAlignment="1">
      <alignment vertical="center"/>
    </xf>
    <xf numFmtId="43" fontId="9" fillId="0" borderId="2" xfId="1" applyFont="1" applyBorder="1" applyAlignment="1">
      <alignment vertical="center" wrapText="1"/>
    </xf>
    <xf numFmtId="9" fontId="9" fillId="0" borderId="2" xfId="0" applyNumberFormat="1" applyFont="1" applyBorder="1" applyAlignment="1">
      <alignment horizontal="center" vertical="center"/>
    </xf>
    <xf numFmtId="0" fontId="9" fillId="0" borderId="2" xfId="0" applyFont="1" applyBorder="1" applyAlignment="1" applyProtection="1">
      <alignment horizontal="left" vertical="center" wrapText="1"/>
      <protection locked="0"/>
    </xf>
    <xf numFmtId="0" fontId="9" fillId="0" borderId="2" xfId="3" applyFont="1" applyBorder="1" applyAlignment="1">
      <alignment horizontal="left" vertical="center" wrapText="1"/>
    </xf>
    <xf numFmtId="43" fontId="9" fillId="0" borderId="2" xfId="1" applyFont="1" applyBorder="1" applyAlignment="1">
      <alignment horizontal="center" vertical="center" wrapText="1"/>
    </xf>
    <xf numFmtId="9" fontId="9" fillId="0" borderId="2" xfId="2" applyFont="1" applyFill="1" applyBorder="1" applyAlignment="1" applyProtection="1">
      <alignment horizontal="center" vertical="center" wrapText="1"/>
      <protection locked="0"/>
    </xf>
    <xf numFmtId="9" fontId="9" fillId="0" borderId="2" xfId="2" applyFont="1" applyFill="1" applyBorder="1" applyAlignment="1" applyProtection="1">
      <alignment horizontal="center" vertical="center" wrapText="1"/>
    </xf>
    <xf numFmtId="9" fontId="9" fillId="0" borderId="2" xfId="6" applyFont="1" applyFill="1" applyBorder="1" applyAlignment="1" applyProtection="1">
      <alignment horizontal="center" vertical="center" wrapText="1"/>
    </xf>
    <xf numFmtId="0" fontId="9" fillId="0" borderId="4" xfId="0" applyFont="1" applyBorder="1" applyAlignment="1">
      <alignment horizontal="left" vertical="center" wrapText="1"/>
    </xf>
    <xf numFmtId="4" fontId="9" fillId="0" borderId="4" xfId="4" applyNumberFormat="1" applyFont="1" applyBorder="1" applyAlignment="1" applyProtection="1">
      <alignment horizontal="center" vertical="center" wrapText="1"/>
      <protection locked="0"/>
    </xf>
    <xf numFmtId="0" fontId="9" fillId="0" borderId="2" xfId="7" applyFont="1" applyBorder="1" applyAlignment="1" applyProtection="1">
      <alignment horizontal="left" vertical="center" wrapText="1"/>
      <protection locked="0"/>
    </xf>
    <xf numFmtId="43" fontId="9" fillId="0" borderId="2" xfId="1" applyFont="1" applyFill="1" applyBorder="1" applyAlignment="1">
      <alignment horizontal="right" vertical="center"/>
    </xf>
    <xf numFmtId="43" fontId="9" fillId="0" borderId="2" xfId="1" applyFont="1" applyBorder="1"/>
    <xf numFmtId="0" fontId="9" fillId="0" borderId="8" xfId="0" applyFont="1" applyBorder="1" applyAlignment="1" applyProtection="1">
      <alignment vertical="center" wrapText="1"/>
      <protection locked="0"/>
    </xf>
    <xf numFmtId="0" fontId="9" fillId="0" borderId="9" xfId="0" applyFont="1" applyBorder="1" applyAlignment="1">
      <alignment horizontal="left" vertical="center" wrapText="1"/>
    </xf>
    <xf numFmtId="43" fontId="9" fillId="0" borderId="9" xfId="1" applyFont="1" applyBorder="1" applyAlignment="1">
      <alignment vertical="center" wrapText="1"/>
    </xf>
    <xf numFmtId="43" fontId="9" fillId="0" borderId="9" xfId="1" applyFont="1" applyBorder="1"/>
    <xf numFmtId="9" fontId="9" fillId="0" borderId="9" xfId="2" applyFont="1" applyFill="1" applyBorder="1" applyAlignment="1">
      <alignment horizontal="center" vertical="center"/>
    </xf>
    <xf numFmtId="0" fontId="9" fillId="0" borderId="9" xfId="0" applyFont="1" applyBorder="1" applyAlignment="1">
      <alignment vertical="center" wrapText="1"/>
    </xf>
    <xf numFmtId="0" fontId="9" fillId="0" borderId="10" xfId="0" applyFont="1" applyBorder="1" applyAlignment="1">
      <alignment vertical="center" wrapText="1"/>
    </xf>
    <xf numFmtId="0" fontId="9" fillId="0" borderId="0" xfId="0" applyFont="1" applyAlignment="1">
      <alignment vertical="center"/>
    </xf>
    <xf numFmtId="0" fontId="9" fillId="0" borderId="0" xfId="0" applyFont="1" applyAlignment="1">
      <alignment horizontal="left" vertical="center"/>
    </xf>
    <xf numFmtId="43" fontId="9" fillId="0" borderId="0" xfId="1" applyFont="1"/>
    <xf numFmtId="0" fontId="0" fillId="0" borderId="0" xfId="0" applyAlignment="1">
      <alignment horizontal="center"/>
    </xf>
    <xf numFmtId="0" fontId="11" fillId="3" borderId="1" xfId="0" applyFont="1" applyFill="1" applyBorder="1" applyAlignment="1" applyProtection="1">
      <alignment horizontal="center" vertical="center" wrapText="1"/>
      <protection locked="0"/>
    </xf>
    <xf numFmtId="49" fontId="13" fillId="4" borderId="1" xfId="9" applyNumberFormat="1" applyFont="1" applyFill="1" applyBorder="1" applyAlignment="1">
      <alignment horizontal="center" vertical="center" wrapText="1"/>
    </xf>
    <xf numFmtId="49" fontId="14" fillId="4" borderId="1" xfId="9" applyNumberFormat="1" applyFont="1" applyFill="1" applyBorder="1" applyAlignment="1">
      <alignment vertical="center"/>
    </xf>
    <xf numFmtId="0" fontId="14" fillId="4" borderId="1" xfId="9" applyFont="1" applyFill="1" applyBorder="1" applyAlignment="1">
      <alignment vertical="center"/>
    </xf>
    <xf numFmtId="0" fontId="15" fillId="0" borderId="1" xfId="0" applyFont="1" applyBorder="1" applyAlignment="1">
      <alignment horizontal="center" vertical="center"/>
    </xf>
    <xf numFmtId="0" fontId="15" fillId="0" borderId="1" xfId="4" applyFont="1" applyBorder="1" applyAlignment="1">
      <alignment vertical="center"/>
    </xf>
    <xf numFmtId="0" fontId="15" fillId="0" borderId="1" xfId="4" applyFont="1" applyBorder="1" applyAlignment="1">
      <alignment horizontal="center" vertical="center"/>
    </xf>
    <xf numFmtId="3" fontId="15" fillId="5" borderId="1" xfId="4" applyNumberFormat="1" applyFont="1" applyFill="1" applyBorder="1" applyAlignment="1">
      <alignment horizontal="center" vertical="center"/>
    </xf>
    <xf numFmtId="3" fontId="15" fillId="0" borderId="1" xfId="4" applyNumberFormat="1" applyFont="1" applyBorder="1" applyAlignment="1">
      <alignment horizontal="center" vertical="center"/>
    </xf>
    <xf numFmtId="0" fontId="15" fillId="0" borderId="1" xfId="10" applyFont="1" applyBorder="1" applyAlignment="1">
      <alignment vertical="center"/>
    </xf>
    <xf numFmtId="0" fontId="15" fillId="0" borderId="1" xfId="10" applyFont="1" applyBorder="1" applyAlignment="1">
      <alignment horizontal="center" vertical="center"/>
    </xf>
    <xf numFmtId="2" fontId="15" fillId="0" borderId="1" xfId="4" applyNumberFormat="1" applyFont="1" applyBorder="1" applyAlignment="1">
      <alignment vertical="center"/>
    </xf>
    <xf numFmtId="2" fontId="15" fillId="0" borderId="1" xfId="4" applyNumberFormat="1" applyFont="1" applyBorder="1" applyAlignment="1">
      <alignment horizontal="center" vertical="center"/>
    </xf>
    <xf numFmtId="3" fontId="15" fillId="0" borderId="1" xfId="10" applyNumberFormat="1" applyFont="1" applyBorder="1" applyAlignment="1">
      <alignment horizontal="center" vertical="center"/>
    </xf>
    <xf numFmtId="0" fontId="15" fillId="0" borderId="1" xfId="0" applyFont="1" applyBorder="1" applyAlignment="1">
      <alignment horizontal="left" vertical="center"/>
    </xf>
    <xf numFmtId="3" fontId="15" fillId="5" borderId="1" xfId="10" applyNumberFormat="1" applyFont="1" applyFill="1" applyBorder="1" applyAlignment="1">
      <alignment horizontal="center" vertical="center"/>
    </xf>
    <xf numFmtId="0" fontId="15" fillId="6" borderId="1" xfId="0" applyFont="1" applyFill="1" applyBorder="1" applyAlignment="1">
      <alignment horizontal="left" vertical="center"/>
    </xf>
    <xf numFmtId="3" fontId="15" fillId="6" borderId="1" xfId="0" applyNumberFormat="1" applyFont="1" applyFill="1" applyBorder="1" applyAlignment="1">
      <alignment horizontal="center" vertical="center"/>
    </xf>
    <xf numFmtId="0" fontId="15" fillId="6" borderId="1" xfId="0" applyFont="1" applyFill="1" applyBorder="1" applyAlignment="1">
      <alignment horizontal="center" vertical="center"/>
    </xf>
    <xf numFmtId="3" fontId="15" fillId="5" borderId="1" xfId="11" applyNumberFormat="1" applyFont="1" applyFill="1" applyBorder="1" applyAlignment="1">
      <alignment horizontal="center" vertical="distributed"/>
    </xf>
    <xf numFmtId="3" fontId="15" fillId="0" borderId="1" xfId="11" applyNumberFormat="1" applyFont="1" applyBorder="1" applyAlignment="1">
      <alignment horizontal="center" vertical="distributed"/>
    </xf>
    <xf numFmtId="0" fontId="17" fillId="0" borderId="1" xfId="0" applyFont="1" applyBorder="1" applyAlignment="1">
      <alignment vertical="center"/>
    </xf>
    <xf numFmtId="0" fontId="17" fillId="0" borderId="1" xfId="0" applyFont="1" applyBorder="1" applyAlignment="1">
      <alignment horizontal="center" vertical="center"/>
    </xf>
    <xf numFmtId="0" fontId="17" fillId="0" borderId="1" xfId="0" applyFont="1" applyBorder="1" applyAlignment="1">
      <alignment horizontal="left" vertical="center"/>
    </xf>
    <xf numFmtId="0" fontId="15" fillId="0" borderId="0" xfId="12" applyFont="1" applyAlignment="1">
      <alignment horizontal="center" vertical="center"/>
    </xf>
    <xf numFmtId="9" fontId="15" fillId="0" borderId="0" xfId="12" applyNumberFormat="1" applyFont="1" applyAlignment="1">
      <alignment horizontal="center" vertical="center"/>
    </xf>
    <xf numFmtId="168" fontId="15" fillId="0" borderId="0" xfId="13" applyFont="1" applyAlignment="1">
      <alignment horizontal="center" vertical="center"/>
    </xf>
    <xf numFmtId="0" fontId="15" fillId="0" borderId="0" xfId="12" applyFont="1" applyAlignment="1">
      <alignment vertical="center"/>
    </xf>
    <xf numFmtId="0" fontId="15" fillId="0" borderId="1" xfId="12" applyFont="1" applyBorder="1" applyAlignment="1">
      <alignment vertical="center" wrapText="1"/>
    </xf>
    <xf numFmtId="3" fontId="15" fillId="0" borderId="1" xfId="13" applyNumberFormat="1" applyFont="1" applyBorder="1" applyAlignment="1">
      <alignment vertical="center" wrapText="1"/>
    </xf>
    <xf numFmtId="0" fontId="15" fillId="0" borderId="1" xfId="12" applyFont="1" applyBorder="1" applyAlignment="1">
      <alignment horizontal="center" vertical="center"/>
    </xf>
    <xf numFmtId="0" fontId="15" fillId="6" borderId="1" xfId="12" applyFont="1" applyFill="1" applyBorder="1" applyAlignment="1">
      <alignment horizontal="left" vertical="center"/>
    </xf>
    <xf numFmtId="0" fontId="15" fillId="0" borderId="1" xfId="12" applyFont="1" applyBorder="1" applyAlignment="1">
      <alignment vertical="center"/>
    </xf>
    <xf numFmtId="3" fontId="15" fillId="0" borderId="1" xfId="12" applyNumberFormat="1" applyFont="1" applyBorder="1" applyAlignment="1">
      <alignment horizontal="center" vertical="center"/>
    </xf>
    <xf numFmtId="0" fontId="17" fillId="0" borderId="1" xfId="12" applyFont="1" applyBorder="1" applyAlignment="1">
      <alignment horizontal="center" vertical="center"/>
    </xf>
    <xf numFmtId="0" fontId="17" fillId="0" borderId="1" xfId="12" applyFont="1" applyBorder="1" applyAlignment="1">
      <alignment vertical="center"/>
    </xf>
    <xf numFmtId="3" fontId="17" fillId="0" borderId="1" xfId="12" applyNumberFormat="1" applyFont="1" applyBorder="1" applyAlignment="1">
      <alignment horizontal="center" vertical="center"/>
    </xf>
    <xf numFmtId="0" fontId="15" fillId="0" borderId="1" xfId="12" applyFont="1" applyBorder="1"/>
    <xf numFmtId="0" fontId="15" fillId="0" borderId="1" xfId="12" applyFont="1" applyBorder="1" applyAlignment="1">
      <alignment horizontal="left" vertical="center"/>
    </xf>
    <xf numFmtId="3" fontId="15" fillId="0" borderId="1" xfId="13" applyNumberFormat="1" applyFont="1" applyFill="1" applyBorder="1" applyAlignment="1">
      <alignment horizontal="center" vertical="center"/>
    </xf>
    <xf numFmtId="0" fontId="17" fillId="0" borderId="1" xfId="12" applyFont="1" applyBorder="1" applyAlignment="1">
      <alignment horizontal="left" vertical="center"/>
    </xf>
    <xf numFmtId="3" fontId="15" fillId="5" borderId="1" xfId="12" applyNumberFormat="1" applyFont="1" applyFill="1" applyBorder="1" applyAlignment="1">
      <alignment horizontal="center" vertical="center"/>
    </xf>
    <xf numFmtId="0" fontId="17" fillId="5" borderId="1" xfId="12" applyFont="1" applyFill="1" applyBorder="1" applyAlignment="1">
      <alignment horizontal="center" vertical="center"/>
    </xf>
    <xf numFmtId="0" fontId="17" fillId="5" borderId="1" xfId="12" applyFont="1" applyFill="1" applyBorder="1" applyAlignment="1">
      <alignment horizontal="left" vertical="center"/>
    </xf>
    <xf numFmtId="9" fontId="15" fillId="0" borderId="1" xfId="12" applyNumberFormat="1" applyFont="1" applyBorder="1" applyAlignment="1">
      <alignment horizontal="center" vertical="center"/>
    </xf>
    <xf numFmtId="170" fontId="15" fillId="0" borderId="1" xfId="12" applyNumberFormat="1" applyFont="1" applyBorder="1" applyAlignment="1">
      <alignment horizontal="center" vertical="center"/>
    </xf>
    <xf numFmtId="3" fontId="15" fillId="0" borderId="1" xfId="13" applyNumberFormat="1" applyFont="1" applyBorder="1" applyAlignment="1">
      <alignment horizontal="center" vertical="center"/>
    </xf>
    <xf numFmtId="0" fontId="15" fillId="7" borderId="1" xfId="12" applyFont="1" applyFill="1" applyBorder="1" applyAlignment="1">
      <alignment horizontal="left" vertical="center"/>
    </xf>
    <xf numFmtId="0" fontId="11" fillId="0" borderId="1" xfId="12" applyFont="1" applyBorder="1" applyAlignment="1">
      <alignment horizontal="center" vertical="center"/>
    </xf>
    <xf numFmtId="168" fontId="15" fillId="0" borderId="1" xfId="13" applyFont="1" applyBorder="1" applyAlignment="1">
      <alignment horizontal="center" vertical="center"/>
    </xf>
    <xf numFmtId="3" fontId="15" fillId="0" borderId="1" xfId="13" applyNumberFormat="1" applyFont="1" applyBorder="1" applyAlignment="1">
      <alignment horizontal="right" vertical="center"/>
    </xf>
    <xf numFmtId="3" fontId="15" fillId="5" borderId="1" xfId="13" applyNumberFormat="1" applyFont="1" applyFill="1" applyBorder="1" applyAlignment="1">
      <alignment horizontal="right" vertical="center"/>
    </xf>
    <xf numFmtId="0" fontId="15" fillId="5" borderId="1" xfId="12" applyFont="1" applyFill="1" applyBorder="1" applyAlignment="1">
      <alignment horizontal="center" vertical="center"/>
    </xf>
    <xf numFmtId="0" fontId="18" fillId="0" borderId="1" xfId="12" applyFont="1" applyBorder="1" applyAlignment="1">
      <alignment horizontal="left" vertical="top"/>
    </xf>
    <xf numFmtId="0" fontId="15" fillId="0" borderId="1" xfId="12" applyFont="1" applyBorder="1" applyAlignment="1">
      <alignment horizontal="left" vertical="top"/>
    </xf>
    <xf numFmtId="0" fontId="18" fillId="0" borderId="1" xfId="12" applyFont="1" applyBorder="1" applyAlignment="1">
      <alignment vertical="center"/>
    </xf>
    <xf numFmtId="0" fontId="15" fillId="0" borderId="1" xfId="12" applyFont="1" applyBorder="1" applyAlignment="1">
      <alignment horizontal="center" vertical="top"/>
    </xf>
    <xf numFmtId="0" fontId="18" fillId="0" borderId="1" xfId="12" applyFont="1" applyBorder="1" applyAlignment="1">
      <alignment horizontal="center" vertical="center"/>
    </xf>
    <xf numFmtId="3" fontId="18" fillId="5" borderId="1" xfId="12" applyNumberFormat="1" applyFont="1" applyFill="1" applyBorder="1" applyAlignment="1">
      <alignment horizontal="center" vertical="center"/>
    </xf>
    <xf numFmtId="9" fontId="15" fillId="0" borderId="1" xfId="13" applyNumberFormat="1" applyFont="1" applyBorder="1" applyAlignment="1">
      <alignment horizontal="center" vertical="center"/>
    </xf>
    <xf numFmtId="3" fontId="15" fillId="5" borderId="1" xfId="13" applyNumberFormat="1" applyFont="1" applyFill="1" applyBorder="1" applyAlignment="1">
      <alignment horizontal="center" vertical="center"/>
    </xf>
    <xf numFmtId="0" fontId="15" fillId="6" borderId="1" xfId="12" applyFont="1" applyFill="1" applyBorder="1" applyAlignment="1">
      <alignment horizontal="center" vertical="center"/>
    </xf>
    <xf numFmtId="3" fontId="17" fillId="0" borderId="1" xfId="13" applyNumberFormat="1" applyFont="1" applyBorder="1" applyAlignment="1">
      <alignment horizontal="center" vertical="center"/>
    </xf>
    <xf numFmtId="3" fontId="17" fillId="5" borderId="1" xfId="13" applyNumberFormat="1" applyFont="1" applyFill="1" applyBorder="1" applyAlignment="1">
      <alignment horizontal="center" vertical="center"/>
    </xf>
    <xf numFmtId="168" fontId="15" fillId="0" borderId="1" xfId="13" applyFont="1" applyBorder="1" applyAlignment="1">
      <alignment horizontal="left" vertical="center"/>
    </xf>
    <xf numFmtId="0" fontId="15" fillId="5" borderId="1" xfId="12" applyFont="1" applyFill="1" applyBorder="1" applyAlignment="1">
      <alignment horizontal="left" vertical="center"/>
    </xf>
    <xf numFmtId="9" fontId="15" fillId="0" borderId="1" xfId="13" applyNumberFormat="1" applyFont="1" applyFill="1" applyBorder="1" applyAlignment="1">
      <alignment horizontal="center" vertical="center"/>
    </xf>
    <xf numFmtId="3" fontId="15" fillId="6" borderId="1" xfId="12" applyNumberFormat="1" applyFont="1" applyFill="1" applyBorder="1" applyAlignment="1">
      <alignment horizontal="center" vertical="center"/>
    </xf>
    <xf numFmtId="9" fontId="15" fillId="6" borderId="1" xfId="13" applyNumberFormat="1" applyFont="1" applyFill="1" applyBorder="1" applyAlignment="1">
      <alignment horizontal="center" vertical="center"/>
    </xf>
    <xf numFmtId="3" fontId="15" fillId="6" borderId="1" xfId="13" applyNumberFormat="1" applyFont="1" applyFill="1" applyBorder="1" applyAlignment="1">
      <alignment horizontal="center" vertical="center"/>
    </xf>
    <xf numFmtId="169" fontId="15" fillId="0" borderId="1" xfId="13" applyNumberFormat="1" applyFont="1" applyBorder="1" applyAlignment="1">
      <alignment horizontal="center" vertical="center"/>
    </xf>
    <xf numFmtId="169" fontId="15" fillId="5" borderId="1" xfId="13" applyNumberFormat="1" applyFont="1" applyFill="1" applyBorder="1" applyAlignment="1">
      <alignment horizontal="center" vertical="center"/>
    </xf>
    <xf numFmtId="9" fontId="11" fillId="0" borderId="1" xfId="13" applyNumberFormat="1" applyFont="1" applyFill="1" applyBorder="1" applyAlignment="1">
      <alignment horizontal="center" vertical="center"/>
    </xf>
    <xf numFmtId="0" fontId="11" fillId="0" borderId="12" xfId="12" applyFont="1" applyBorder="1" applyAlignment="1">
      <alignment horizontal="center" vertical="center"/>
    </xf>
    <xf numFmtId="0" fontId="11" fillId="0" borderId="0" xfId="12" applyFont="1" applyAlignment="1">
      <alignment horizontal="center" vertical="center"/>
    </xf>
    <xf numFmtId="0" fontId="11" fillId="3" borderId="1" xfId="12" applyFont="1" applyFill="1" applyBorder="1" applyAlignment="1" applyProtection="1">
      <alignment horizontal="center" vertical="center"/>
      <protection locked="0"/>
    </xf>
    <xf numFmtId="1" fontId="19" fillId="2" borderId="1" xfId="0" applyNumberFormat="1" applyFont="1" applyFill="1" applyBorder="1" applyAlignment="1">
      <alignment horizontal="center" vertical="center" wrapText="1"/>
    </xf>
    <xf numFmtId="3" fontId="19" fillId="2" borderId="1"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0" fontId="20" fillId="0" borderId="0" xfId="0" applyFont="1" applyAlignment="1">
      <alignment horizontal="center" wrapText="1"/>
    </xf>
    <xf numFmtId="0" fontId="17" fillId="0" borderId="1" xfId="0" applyFont="1" applyBorder="1" applyAlignment="1">
      <alignment horizontal="right" vertical="center"/>
    </xf>
    <xf numFmtId="0" fontId="15" fillId="0" borderId="1" xfId="7" applyFont="1" applyBorder="1" applyAlignment="1">
      <alignment horizontal="right" vertical="center"/>
    </xf>
    <xf numFmtId="1" fontId="15" fillId="0" borderId="1" xfId="15" applyNumberFormat="1" applyFont="1" applyBorder="1" applyAlignment="1">
      <alignment horizontal="right" vertical="center"/>
    </xf>
    <xf numFmtId="3" fontId="15" fillId="0" borderId="1" xfId="7" applyNumberFormat="1" applyFont="1" applyBorder="1" applyAlignment="1">
      <alignment horizontal="right" vertical="center"/>
    </xf>
    <xf numFmtId="9" fontId="15" fillId="0" borderId="1" xfId="7" applyNumberFormat="1" applyFont="1" applyBorder="1" applyAlignment="1">
      <alignment horizontal="right" vertical="center"/>
    </xf>
    <xf numFmtId="167" fontId="15" fillId="0" borderId="1" xfId="16" applyFont="1" applyFill="1" applyBorder="1" applyAlignment="1">
      <alignment horizontal="right" vertical="center"/>
    </xf>
    <xf numFmtId="0" fontId="17" fillId="0" borderId="0" xfId="0" applyFont="1" applyAlignment="1">
      <alignment horizontal="right"/>
    </xf>
    <xf numFmtId="1" fontId="15" fillId="0" borderId="1" xfId="17" applyNumberFormat="1" applyFont="1" applyFill="1" applyBorder="1" applyAlignment="1">
      <alignment horizontal="right" vertical="center"/>
    </xf>
    <xf numFmtId="0" fontId="15" fillId="0" borderId="1" xfId="18" applyFont="1" applyBorder="1" applyAlignment="1">
      <alignment horizontal="right" vertical="center"/>
    </xf>
    <xf numFmtId="0" fontId="17" fillId="6" borderId="0" xfId="0" applyFont="1" applyFill="1" applyAlignment="1">
      <alignment horizontal="right"/>
    </xf>
    <xf numFmtId="1" fontId="15" fillId="0" borderId="1" xfId="14" applyNumberFormat="1" applyFont="1" applyFill="1" applyBorder="1" applyAlignment="1">
      <alignment horizontal="right" vertical="center"/>
    </xf>
    <xf numFmtId="0" fontId="15" fillId="0" borderId="1" xfId="19" applyFont="1" applyBorder="1" applyAlignment="1">
      <alignment horizontal="right" vertical="center"/>
    </xf>
    <xf numFmtId="167" fontId="15" fillId="0" borderId="1" xfId="14" applyNumberFormat="1" applyFont="1" applyFill="1" applyBorder="1" applyAlignment="1">
      <alignment horizontal="right" vertical="center"/>
    </xf>
    <xf numFmtId="3" fontId="15" fillId="0" borderId="1" xfId="14" applyNumberFormat="1" applyFont="1" applyFill="1" applyBorder="1" applyAlignment="1">
      <alignment horizontal="right" vertical="center"/>
    </xf>
    <xf numFmtId="1" fontId="15" fillId="0" borderId="1" xfId="19" applyNumberFormat="1" applyFont="1" applyBorder="1" applyAlignment="1">
      <alignment horizontal="right" vertical="center"/>
    </xf>
    <xf numFmtId="172" fontId="15" fillId="0" borderId="1" xfId="20" applyNumberFormat="1" applyFont="1" applyFill="1" applyBorder="1" applyAlignment="1">
      <alignment horizontal="right" vertical="center"/>
    </xf>
    <xf numFmtId="1" fontId="15" fillId="0" borderId="1" xfId="21" applyNumberFormat="1" applyFont="1" applyFill="1" applyBorder="1" applyAlignment="1">
      <alignment horizontal="right" vertical="center"/>
    </xf>
    <xf numFmtId="1" fontId="15" fillId="0" borderId="1" xfId="22" applyNumberFormat="1" applyFont="1" applyBorder="1" applyAlignment="1">
      <alignment horizontal="right" vertical="center"/>
    </xf>
    <xf numFmtId="1" fontId="15" fillId="0" borderId="1" xfId="23" applyNumberFormat="1" applyFont="1" applyBorder="1" applyAlignment="1">
      <alignment horizontal="right" vertical="center"/>
    </xf>
    <xf numFmtId="167" fontId="15" fillId="0" borderId="1" xfId="24" applyNumberFormat="1" applyFont="1" applyFill="1" applyBorder="1" applyAlignment="1">
      <alignment horizontal="right" vertical="center"/>
    </xf>
    <xf numFmtId="1" fontId="15" fillId="0" borderId="1" xfId="7" applyNumberFormat="1" applyFont="1" applyBorder="1" applyAlignment="1">
      <alignment horizontal="right" vertical="center"/>
    </xf>
    <xf numFmtId="1" fontId="15" fillId="0" borderId="1" xfId="25" applyNumberFormat="1" applyFont="1" applyFill="1" applyBorder="1" applyAlignment="1">
      <alignment horizontal="right" vertical="center"/>
    </xf>
    <xf numFmtId="1" fontId="15" fillId="0" borderId="1" xfId="26" applyNumberFormat="1" applyFont="1" applyBorder="1" applyAlignment="1">
      <alignment horizontal="right" vertical="center"/>
    </xf>
    <xf numFmtId="167" fontId="15" fillId="0" borderId="1" xfId="7" applyNumberFormat="1" applyFont="1" applyBorder="1" applyAlignment="1">
      <alignment horizontal="right" vertical="center"/>
    </xf>
    <xf numFmtId="173" fontId="15" fillId="0" borderId="1" xfId="27" applyFont="1" applyFill="1" applyBorder="1" applyAlignment="1">
      <alignment horizontal="right" vertical="center"/>
    </xf>
    <xf numFmtId="1" fontId="15" fillId="0" borderId="1" xfId="28" applyNumberFormat="1" applyFont="1" applyFill="1" applyBorder="1" applyAlignment="1">
      <alignment horizontal="right" vertical="center"/>
    </xf>
    <xf numFmtId="0" fontId="15" fillId="8" borderId="1" xfId="0" applyFont="1" applyFill="1" applyBorder="1" applyAlignment="1">
      <alignment horizontal="right" vertical="center"/>
    </xf>
    <xf numFmtId="49" fontId="15" fillId="8" borderId="1" xfId="0" applyNumberFormat="1" applyFont="1" applyFill="1" applyBorder="1" applyAlignment="1">
      <alignment horizontal="right" vertical="center"/>
    </xf>
    <xf numFmtId="3" fontId="15" fillId="8" borderId="1" xfId="0" applyNumberFormat="1" applyFont="1" applyFill="1" applyBorder="1" applyAlignment="1">
      <alignment horizontal="right" vertical="center"/>
    </xf>
    <xf numFmtId="49" fontId="15" fillId="0" borderId="1" xfId="0" applyNumberFormat="1" applyFont="1" applyBorder="1" applyAlignment="1">
      <alignment horizontal="right" vertical="center"/>
    </xf>
    <xf numFmtId="3" fontId="15" fillId="0" borderId="1" xfId="0" applyNumberFormat="1" applyFont="1" applyBorder="1" applyAlignment="1">
      <alignment horizontal="right" vertical="center"/>
    </xf>
    <xf numFmtId="0" fontId="15" fillId="0" borderId="1" xfId="0" applyFont="1" applyBorder="1" applyAlignment="1">
      <alignment horizontal="right" vertical="center"/>
    </xf>
    <xf numFmtId="0" fontId="15" fillId="8" borderId="1" xfId="29" applyFont="1" applyFill="1" applyBorder="1" applyAlignment="1">
      <alignment horizontal="right" vertical="center" readingOrder="1"/>
    </xf>
    <xf numFmtId="174" fontId="15" fillId="8" borderId="1" xfId="1" applyNumberFormat="1" applyFont="1" applyFill="1" applyBorder="1" applyAlignment="1">
      <alignment horizontal="right" vertical="center" readingOrder="1"/>
    </xf>
    <xf numFmtId="10" fontId="15" fillId="8" borderId="1" xfId="2" applyNumberFormat="1" applyFont="1" applyFill="1" applyBorder="1" applyAlignment="1">
      <alignment horizontal="right" vertical="center" readingOrder="1"/>
    </xf>
    <xf numFmtId="49" fontId="15" fillId="8" borderId="1" xfId="4" applyNumberFormat="1" applyFont="1" applyFill="1" applyBorder="1" applyAlignment="1">
      <alignment horizontal="right" vertical="center" readingOrder="1"/>
    </xf>
    <xf numFmtId="49" fontId="15" fillId="0" borderId="1" xfId="7" applyNumberFormat="1" applyFont="1" applyBorder="1" applyAlignment="1">
      <alignment horizontal="right" vertical="center" readingOrder="1"/>
    </xf>
    <xf numFmtId="0" fontId="15" fillId="0" borderId="1" xfId="30" applyFont="1" applyBorder="1" applyAlignment="1">
      <alignment horizontal="right" vertical="center"/>
    </xf>
    <xf numFmtId="174" fontId="15" fillId="0" borderId="1" xfId="1" applyNumberFormat="1" applyFont="1" applyFill="1" applyBorder="1" applyAlignment="1">
      <alignment horizontal="right" vertical="center" shrinkToFit="1" readingOrder="1"/>
    </xf>
    <xf numFmtId="3" fontId="15" fillId="0" borderId="1" xfId="30" applyNumberFormat="1" applyFont="1" applyBorder="1" applyAlignment="1">
      <alignment horizontal="right" vertical="center" shrinkToFit="1" readingOrder="1"/>
    </xf>
    <xf numFmtId="49" fontId="15" fillId="0" borderId="1" xfId="30" applyNumberFormat="1" applyFont="1" applyBorder="1" applyAlignment="1">
      <alignment horizontal="right" vertical="center" shrinkToFit="1" readingOrder="1"/>
    </xf>
    <xf numFmtId="0" fontId="15" fillId="0" borderId="1" xfId="4" applyFont="1" applyBorder="1" applyAlignment="1">
      <alignment horizontal="right" vertical="center" readingOrder="1"/>
    </xf>
    <xf numFmtId="174" fontId="15" fillId="0" borderId="1" xfId="1" applyNumberFormat="1" applyFont="1" applyFill="1" applyBorder="1" applyAlignment="1">
      <alignment horizontal="right" vertical="center" readingOrder="1"/>
    </xf>
    <xf numFmtId="43" fontId="15" fillId="0" borderId="1" xfId="1" applyFont="1" applyFill="1" applyBorder="1" applyAlignment="1">
      <alignment horizontal="right" vertical="center" readingOrder="1"/>
    </xf>
    <xf numFmtId="49" fontId="15" fillId="0" borderId="1" xfId="4" applyNumberFormat="1" applyFont="1" applyBorder="1" applyAlignment="1">
      <alignment horizontal="right" vertical="center" readingOrder="1"/>
    </xf>
    <xf numFmtId="9" fontId="15" fillId="0" borderId="1" xfId="29" applyNumberFormat="1" applyFont="1" applyBorder="1" applyAlignment="1">
      <alignment horizontal="right" vertical="center" readingOrder="1"/>
    </xf>
    <xf numFmtId="49" fontId="15" fillId="0" borderId="1" xfId="29" applyNumberFormat="1" applyFont="1" applyBorder="1" applyAlignment="1">
      <alignment horizontal="right" vertical="center" readingOrder="1"/>
    </xf>
    <xf numFmtId="0" fontId="15" fillId="0" borderId="1" xfId="29" applyFont="1" applyBorder="1" applyAlignment="1">
      <alignment horizontal="right" vertical="center" readingOrder="1"/>
    </xf>
    <xf numFmtId="10" fontId="15" fillId="0" borderId="1" xfId="2" applyNumberFormat="1" applyFont="1" applyFill="1" applyBorder="1" applyAlignment="1">
      <alignment horizontal="right" vertical="center" readingOrder="1"/>
    </xf>
    <xf numFmtId="49" fontId="15" fillId="0" borderId="1" xfId="31" applyNumberFormat="1" applyFont="1" applyFill="1" applyBorder="1" applyAlignment="1">
      <alignment horizontal="right" vertical="center" readingOrder="1"/>
    </xf>
    <xf numFmtId="0" fontId="15" fillId="0" borderId="13" xfId="0" applyFont="1" applyBorder="1" applyAlignment="1">
      <alignment horizontal="right" vertical="center"/>
    </xf>
    <xf numFmtId="4" fontId="15" fillId="0" borderId="1" xfId="0" applyNumberFormat="1" applyFont="1" applyBorder="1" applyAlignment="1">
      <alignment horizontal="right" vertical="center"/>
    </xf>
    <xf numFmtId="9" fontId="15" fillId="8" borderId="1" xfId="2" applyFont="1" applyFill="1" applyBorder="1" applyAlignment="1">
      <alignment horizontal="right" vertical="center"/>
    </xf>
    <xf numFmtId="0" fontId="17" fillId="6" borderId="1" xfId="0" applyFont="1" applyFill="1" applyBorder="1" applyAlignment="1">
      <alignment horizontal="right" vertical="center"/>
    </xf>
    <xf numFmtId="0" fontId="15" fillId="6" borderId="1" xfId="0" applyFont="1" applyFill="1" applyBorder="1" applyAlignment="1">
      <alignment horizontal="right" vertical="center"/>
    </xf>
    <xf numFmtId="9" fontId="15" fillId="0" borderId="1" xfId="2" applyFont="1" applyBorder="1" applyAlignment="1">
      <alignment horizontal="right" vertical="center"/>
    </xf>
    <xf numFmtId="3" fontId="15" fillId="8" borderId="1" xfId="32" applyNumberFormat="1" applyFont="1" applyFill="1" applyBorder="1" applyAlignment="1">
      <alignment horizontal="right" vertical="center"/>
    </xf>
    <xf numFmtId="3" fontId="15" fillId="0" borderId="1" xfId="32" applyNumberFormat="1" applyFont="1" applyBorder="1" applyAlignment="1">
      <alignment horizontal="right" vertical="center"/>
    </xf>
    <xf numFmtId="9" fontId="15" fillId="0" borderId="1" xfId="2" applyFont="1" applyFill="1" applyBorder="1" applyAlignment="1">
      <alignment horizontal="right" vertical="center"/>
    </xf>
    <xf numFmtId="175" fontId="15" fillId="0" borderId="1" xfId="0" applyNumberFormat="1" applyFont="1" applyBorder="1" applyAlignment="1">
      <alignment horizontal="right" vertical="center"/>
    </xf>
    <xf numFmtId="176" fontId="15" fillId="6" borderId="0" xfId="33" applyFont="1" applyFill="1" applyAlignment="1">
      <alignment horizontal="right"/>
    </xf>
    <xf numFmtId="49" fontId="15" fillId="6" borderId="1" xfId="0" applyNumberFormat="1" applyFont="1" applyFill="1" applyBorder="1" applyAlignment="1">
      <alignment horizontal="right" vertical="center"/>
    </xf>
    <xf numFmtId="3" fontId="15" fillId="6" borderId="1" xfId="32" applyNumberFormat="1" applyFont="1" applyFill="1" applyBorder="1" applyAlignment="1">
      <alignment horizontal="right" vertical="center"/>
    </xf>
    <xf numFmtId="3" fontId="15" fillId="6" borderId="1" xfId="0" applyNumberFormat="1" applyFont="1" applyFill="1" applyBorder="1" applyAlignment="1">
      <alignment horizontal="right" vertical="center"/>
    </xf>
    <xf numFmtId="9" fontId="15" fillId="6" borderId="1" xfId="2" applyFont="1" applyFill="1" applyBorder="1" applyAlignment="1">
      <alignment horizontal="right" vertical="center"/>
    </xf>
    <xf numFmtId="1" fontId="15" fillId="8" borderId="1" xfId="0" applyNumberFormat="1" applyFont="1" applyFill="1" applyBorder="1" applyAlignment="1">
      <alignment horizontal="right" vertical="center"/>
    </xf>
    <xf numFmtId="3" fontId="15" fillId="8" borderId="1" xfId="34" applyNumberFormat="1" applyFont="1" applyFill="1" applyBorder="1" applyAlignment="1">
      <alignment horizontal="right" vertical="center"/>
    </xf>
    <xf numFmtId="9" fontId="15" fillId="8" borderId="1" xfId="0" applyNumberFormat="1" applyFont="1" applyFill="1" applyBorder="1" applyAlignment="1">
      <alignment horizontal="right" vertical="center"/>
    </xf>
    <xf numFmtId="1" fontId="15" fillId="6" borderId="1" xfId="0" applyNumberFormat="1" applyFont="1" applyFill="1" applyBorder="1" applyAlignment="1">
      <alignment horizontal="right" vertical="center"/>
    </xf>
    <xf numFmtId="3" fontId="15" fillId="6" borderId="1" xfId="34" applyNumberFormat="1" applyFont="1" applyFill="1" applyBorder="1" applyAlignment="1">
      <alignment horizontal="right" vertical="center"/>
    </xf>
    <xf numFmtId="9" fontId="15" fillId="6" borderId="1" xfId="0" applyNumberFormat="1" applyFont="1" applyFill="1" applyBorder="1" applyAlignment="1">
      <alignment horizontal="right" vertical="center"/>
    </xf>
    <xf numFmtId="0" fontId="15" fillId="8" borderId="1" xfId="4" applyFont="1" applyFill="1" applyBorder="1" applyAlignment="1" applyProtection="1">
      <alignment horizontal="right" vertical="center"/>
      <protection locked="0"/>
    </xf>
    <xf numFmtId="1" fontId="15" fillId="0" borderId="13" xfId="23" applyNumberFormat="1" applyFont="1" applyBorder="1" applyAlignment="1">
      <alignment horizontal="right" vertical="center"/>
    </xf>
    <xf numFmtId="3" fontId="15" fillId="0" borderId="13" xfId="7" applyNumberFormat="1" applyFont="1" applyBorder="1" applyAlignment="1">
      <alignment horizontal="right" vertical="center"/>
    </xf>
    <xf numFmtId="9" fontId="15" fillId="0" borderId="13" xfId="7" applyNumberFormat="1" applyFont="1" applyBorder="1" applyAlignment="1">
      <alignment horizontal="right" vertical="center"/>
    </xf>
    <xf numFmtId="1" fontId="15" fillId="0" borderId="13" xfId="26" applyNumberFormat="1" applyFont="1" applyBorder="1" applyAlignment="1">
      <alignment horizontal="right" vertical="center"/>
    </xf>
    <xf numFmtId="1" fontId="15" fillId="0" borderId="13" xfId="0" applyNumberFormat="1" applyFont="1" applyBorder="1" applyAlignment="1">
      <alignment horizontal="right" vertical="center"/>
    </xf>
    <xf numFmtId="3" fontId="15" fillId="0" borderId="13" xfId="1" applyNumberFormat="1" applyFont="1" applyFill="1" applyBorder="1" applyAlignment="1">
      <alignment horizontal="right" vertical="center"/>
    </xf>
    <xf numFmtId="9" fontId="15" fillId="0" borderId="13" xfId="2" applyFont="1" applyFill="1" applyBorder="1" applyAlignment="1">
      <alignment horizontal="right" vertical="center"/>
    </xf>
    <xf numFmtId="1" fontId="15" fillId="0" borderId="13" xfId="14" applyNumberFormat="1" applyFont="1" applyFill="1" applyBorder="1" applyAlignment="1">
      <alignment horizontal="right" vertical="center"/>
    </xf>
    <xf numFmtId="0" fontId="15" fillId="9" borderId="13" xfId="0" applyFont="1" applyFill="1" applyBorder="1" applyAlignment="1">
      <alignment horizontal="right" vertical="center"/>
    </xf>
    <xf numFmtId="0" fontId="15" fillId="9" borderId="1" xfId="0" applyFont="1" applyFill="1" applyBorder="1" applyAlignment="1">
      <alignment horizontal="right" vertical="center"/>
    </xf>
    <xf numFmtId="3" fontId="15" fillId="9" borderId="1" xfId="0" applyNumberFormat="1" applyFont="1" applyFill="1" applyBorder="1" applyAlignment="1">
      <alignment horizontal="right" vertical="center"/>
    </xf>
    <xf numFmtId="0" fontId="15" fillId="9" borderId="1" xfId="30" applyFont="1" applyFill="1" applyBorder="1" applyAlignment="1">
      <alignment horizontal="right" vertical="center"/>
    </xf>
    <xf numFmtId="3" fontId="15" fillId="9" borderId="1" xfId="1" applyNumberFormat="1" applyFont="1" applyFill="1" applyBorder="1" applyAlignment="1">
      <alignment horizontal="right" vertical="center" readingOrder="1"/>
    </xf>
    <xf numFmtId="9" fontId="15" fillId="9" borderId="1" xfId="2" applyFont="1" applyFill="1" applyBorder="1" applyAlignment="1">
      <alignment horizontal="right" vertical="center" shrinkToFit="1" readingOrder="1"/>
    </xf>
    <xf numFmtId="49" fontId="15" fillId="9" borderId="1" xfId="30" applyNumberFormat="1" applyFont="1" applyFill="1" applyBorder="1" applyAlignment="1">
      <alignment horizontal="right" vertical="center" shrinkToFit="1" readingOrder="1"/>
    </xf>
    <xf numFmtId="174" fontId="15" fillId="9" borderId="1" xfId="1" applyNumberFormat="1" applyFont="1" applyFill="1" applyBorder="1" applyAlignment="1">
      <alignment horizontal="right" vertical="center" readingOrder="1"/>
    </xf>
    <xf numFmtId="3" fontId="15" fillId="0" borderId="1" xfId="1" applyNumberFormat="1" applyFont="1" applyFill="1" applyBorder="1" applyAlignment="1">
      <alignment horizontal="right" vertical="center" readingOrder="1"/>
    </xf>
    <xf numFmtId="9" fontId="15" fillId="0" borderId="1" xfId="2" applyFont="1" applyFill="1" applyBorder="1" applyAlignment="1">
      <alignment horizontal="right" vertical="center" shrinkToFit="1" readingOrder="1"/>
    </xf>
    <xf numFmtId="4" fontId="15" fillId="9" borderId="1" xfId="0" applyNumberFormat="1" applyFont="1" applyFill="1" applyBorder="1" applyAlignment="1">
      <alignment horizontal="right" vertical="center"/>
    </xf>
    <xf numFmtId="3" fontId="15" fillId="9" borderId="1" xfId="0" applyNumberFormat="1" applyFont="1" applyFill="1" applyBorder="1" applyAlignment="1">
      <alignment horizontal="right" vertical="center" readingOrder="1"/>
    </xf>
    <xf numFmtId="9" fontId="15" fillId="9" borderId="1" xfId="36" applyFont="1" applyFill="1" applyBorder="1" applyAlignment="1">
      <alignment horizontal="right" vertical="center"/>
    </xf>
    <xf numFmtId="3" fontId="15" fillId="9" borderId="13" xfId="0" applyNumberFormat="1" applyFont="1" applyFill="1" applyBorder="1" applyAlignment="1">
      <alignment horizontal="right" vertical="center"/>
    </xf>
    <xf numFmtId="3" fontId="15" fillId="0" borderId="1" xfId="0" applyNumberFormat="1" applyFont="1" applyBorder="1" applyAlignment="1">
      <alignment horizontal="right" vertical="center" readingOrder="1"/>
    </xf>
    <xf numFmtId="9" fontId="15" fillId="0" borderId="13" xfId="36" applyFont="1" applyFill="1" applyBorder="1" applyAlignment="1">
      <alignment horizontal="right" vertical="center"/>
    </xf>
    <xf numFmtId="3" fontId="15" fillId="0" borderId="13" xfId="0" applyNumberFormat="1" applyFont="1" applyBorder="1" applyAlignment="1">
      <alignment horizontal="right" vertical="center" readingOrder="1"/>
    </xf>
    <xf numFmtId="164" fontId="15" fillId="0" borderId="1" xfId="0" applyNumberFormat="1" applyFont="1" applyBorder="1" applyAlignment="1">
      <alignment horizontal="right" vertical="center"/>
    </xf>
    <xf numFmtId="0" fontId="15" fillId="9" borderId="12" xfId="37" applyFont="1" applyFill="1" applyBorder="1" applyAlignment="1">
      <alignment horizontal="right" vertical="center"/>
    </xf>
    <xf numFmtId="3" fontId="15" fillId="9" borderId="1" xfId="37" applyNumberFormat="1" applyFont="1" applyFill="1" applyBorder="1" applyAlignment="1">
      <alignment horizontal="right" vertical="center"/>
    </xf>
    <xf numFmtId="49" fontId="15" fillId="9" borderId="1" xfId="37" applyNumberFormat="1" applyFont="1" applyFill="1" applyBorder="1" applyAlignment="1">
      <alignment horizontal="right" vertical="center"/>
    </xf>
    <xf numFmtId="0" fontId="15" fillId="0" borderId="12" xfId="39" applyFont="1" applyBorder="1" applyAlignment="1">
      <alignment horizontal="right" vertical="center"/>
    </xf>
    <xf numFmtId="3" fontId="15" fillId="0" borderId="1" xfId="37" applyNumberFormat="1" applyFont="1" applyBorder="1" applyAlignment="1">
      <alignment horizontal="right" vertical="center"/>
    </xf>
    <xf numFmtId="49" fontId="15" fillId="0" borderId="1" xfId="40" applyNumberFormat="1" applyFont="1" applyBorder="1" applyAlignment="1">
      <alignment horizontal="right" vertical="center"/>
    </xf>
    <xf numFmtId="0" fontId="15" fillId="0" borderId="1" xfId="37" applyFont="1" applyBorder="1" applyAlignment="1">
      <alignment horizontal="right" vertical="center"/>
    </xf>
    <xf numFmtId="0" fontId="15" fillId="0" borderId="12" xfId="37" applyFont="1" applyBorder="1" applyAlignment="1">
      <alignment horizontal="right" vertical="center"/>
    </xf>
    <xf numFmtId="49" fontId="15" fillId="0" borderId="1" xfId="37" applyNumberFormat="1" applyFont="1" applyBorder="1" applyAlignment="1">
      <alignment horizontal="right" vertical="center"/>
    </xf>
    <xf numFmtId="9" fontId="15" fillId="9" borderId="1" xfId="2" applyFont="1" applyFill="1" applyBorder="1" applyAlignment="1">
      <alignment horizontal="right" vertical="center"/>
    </xf>
    <xf numFmtId="49" fontId="15" fillId="9" borderId="1" xfId="0" applyNumberFormat="1" applyFont="1" applyFill="1" applyBorder="1" applyAlignment="1">
      <alignment horizontal="right" vertical="center"/>
    </xf>
    <xf numFmtId="9" fontId="15" fillId="0" borderId="1" xfId="36" applyFont="1" applyFill="1" applyBorder="1" applyAlignment="1">
      <alignment horizontal="right" vertical="center"/>
    </xf>
    <xf numFmtId="4" fontId="15" fillId="0" borderId="1" xfId="1" applyNumberFormat="1" applyFont="1" applyFill="1" applyBorder="1" applyAlignment="1">
      <alignment horizontal="right" vertical="center" readingOrder="1"/>
    </xf>
    <xf numFmtId="0" fontId="15" fillId="9" borderId="1" xfId="29" applyFont="1" applyFill="1" applyBorder="1" applyAlignment="1">
      <alignment horizontal="right" vertical="center" readingOrder="1"/>
    </xf>
    <xf numFmtId="9" fontId="15" fillId="9" borderId="1" xfId="2" applyFont="1" applyFill="1" applyBorder="1" applyAlignment="1">
      <alignment horizontal="right" vertical="center" readingOrder="1"/>
    </xf>
    <xf numFmtId="49" fontId="15" fillId="9" borderId="1" xfId="4" applyNumberFormat="1" applyFont="1" applyFill="1" applyBorder="1" applyAlignment="1">
      <alignment horizontal="right" vertical="center" readingOrder="1"/>
    </xf>
    <xf numFmtId="9" fontId="15" fillId="0" borderId="1" xfId="2" applyFont="1" applyFill="1" applyBorder="1" applyAlignment="1">
      <alignment horizontal="right" vertical="center" readingOrder="1"/>
    </xf>
    <xf numFmtId="1" fontId="15" fillId="9" borderId="1" xfId="0" applyNumberFormat="1" applyFont="1" applyFill="1" applyBorder="1" applyAlignment="1">
      <alignment horizontal="right" vertical="center"/>
    </xf>
    <xf numFmtId="3" fontId="15" fillId="9" borderId="1" xfId="34" applyNumberFormat="1" applyFont="1" applyFill="1" applyBorder="1" applyAlignment="1">
      <alignment horizontal="right" vertical="center"/>
    </xf>
    <xf numFmtId="9" fontId="15" fillId="9" borderId="1" xfId="0" applyNumberFormat="1" applyFont="1" applyFill="1" applyBorder="1" applyAlignment="1">
      <alignment horizontal="right" vertical="center"/>
    </xf>
    <xf numFmtId="1" fontId="15" fillId="0" borderId="1" xfId="0" applyNumberFormat="1" applyFont="1" applyBorder="1" applyAlignment="1">
      <alignment horizontal="right" vertical="center"/>
    </xf>
    <xf numFmtId="3" fontId="15" fillId="0" borderId="1" xfId="34" applyNumberFormat="1" applyFont="1" applyBorder="1" applyAlignment="1">
      <alignment horizontal="right" vertical="center"/>
    </xf>
    <xf numFmtId="9" fontId="15" fillId="0" borderId="1" xfId="0" applyNumberFormat="1" applyFont="1" applyBorder="1" applyAlignment="1">
      <alignment horizontal="right" vertical="center"/>
    </xf>
    <xf numFmtId="167" fontId="15" fillId="0" borderId="1" xfId="31" applyNumberFormat="1" applyFont="1" applyFill="1" applyBorder="1" applyAlignment="1">
      <alignment horizontal="right" vertical="center"/>
    </xf>
    <xf numFmtId="3" fontId="28" fillId="6" borderId="1" xfId="0" applyNumberFormat="1" applyFont="1" applyFill="1" applyBorder="1" applyAlignment="1">
      <alignment horizontal="right" vertical="center"/>
    </xf>
    <xf numFmtId="3" fontId="17" fillId="0" borderId="0" xfId="0" applyNumberFormat="1" applyFont="1" applyAlignment="1">
      <alignment horizontal="right"/>
    </xf>
    <xf numFmtId="0" fontId="15" fillId="10" borderId="1" xfId="0" applyFont="1" applyFill="1" applyBorder="1" applyAlignment="1">
      <alignment horizontal="right" vertical="center"/>
    </xf>
    <xf numFmtId="170" fontId="15" fillId="10" borderId="1" xfId="0" applyNumberFormat="1" applyFont="1" applyFill="1" applyBorder="1" applyAlignment="1">
      <alignment horizontal="right" vertical="center"/>
    </xf>
    <xf numFmtId="170" fontId="15" fillId="0" borderId="1" xfId="0" applyNumberFormat="1" applyFont="1" applyBorder="1" applyAlignment="1">
      <alignment horizontal="right" vertical="center"/>
    </xf>
    <xf numFmtId="1" fontId="17" fillId="0" borderId="0" xfId="0" applyNumberFormat="1" applyFont="1" applyAlignment="1">
      <alignment horizontal="right"/>
    </xf>
    <xf numFmtId="0" fontId="15" fillId="0" borderId="1" xfId="7" applyFont="1" applyBorder="1" applyAlignment="1">
      <alignment horizontal="left" vertical="center"/>
    </xf>
    <xf numFmtId="171" fontId="15" fillId="0" borderId="1" xfId="14" applyNumberFormat="1" applyFont="1" applyFill="1" applyBorder="1" applyAlignment="1">
      <alignment horizontal="left" vertical="center"/>
    </xf>
    <xf numFmtId="167" fontId="15" fillId="0" borderId="1" xfId="14" applyNumberFormat="1" applyFont="1" applyFill="1" applyBorder="1" applyAlignment="1">
      <alignment horizontal="left" vertical="center"/>
    </xf>
    <xf numFmtId="0" fontId="17" fillId="8" borderId="1" xfId="0" applyFont="1" applyFill="1" applyBorder="1" applyAlignment="1">
      <alignment horizontal="left" vertical="center"/>
    </xf>
    <xf numFmtId="0" fontId="15" fillId="8" borderId="1" xfId="0" applyFont="1" applyFill="1" applyBorder="1" applyAlignment="1">
      <alignment horizontal="left" vertical="center"/>
    </xf>
    <xf numFmtId="49" fontId="15" fillId="8" borderId="1" xfId="0" applyNumberFormat="1" applyFont="1" applyFill="1" applyBorder="1" applyAlignment="1">
      <alignment horizontal="left" vertical="center"/>
    </xf>
    <xf numFmtId="49" fontId="15" fillId="0" borderId="1" xfId="0" applyNumberFormat="1" applyFont="1" applyBorder="1" applyAlignment="1">
      <alignment horizontal="left" vertical="center"/>
    </xf>
    <xf numFmtId="3" fontId="15" fillId="0" borderId="1" xfId="0" applyNumberFormat="1" applyFont="1" applyBorder="1" applyAlignment="1">
      <alignment horizontal="left" vertical="center"/>
    </xf>
    <xf numFmtId="49" fontId="15" fillId="8" borderId="1" xfId="29" applyNumberFormat="1" applyFont="1" applyFill="1" applyBorder="1" applyAlignment="1">
      <alignment horizontal="left" vertical="center" readingOrder="1"/>
    </xf>
    <xf numFmtId="49" fontId="15" fillId="0" borderId="1" xfId="7" applyNumberFormat="1" applyFont="1" applyBorder="1" applyAlignment="1">
      <alignment horizontal="left" vertical="center" readingOrder="1"/>
    </xf>
    <xf numFmtId="49" fontId="15" fillId="0" borderId="1" xfId="29" applyNumberFormat="1" applyFont="1" applyBorder="1" applyAlignment="1">
      <alignment horizontal="left" vertical="center" readingOrder="1"/>
    </xf>
    <xf numFmtId="0" fontId="15" fillId="0" borderId="1" xfId="4" applyFont="1" applyBorder="1" applyAlignment="1">
      <alignment horizontal="left" vertical="center" readingOrder="1"/>
    </xf>
    <xf numFmtId="0" fontId="15" fillId="8" borderId="13" xfId="0" applyFont="1" applyFill="1" applyBorder="1" applyAlignment="1">
      <alignment horizontal="left" vertical="center"/>
    </xf>
    <xf numFmtId="0" fontId="15" fillId="0" borderId="14" xfId="0" applyFont="1" applyBorder="1" applyAlignment="1">
      <alignment horizontal="left" vertical="center"/>
    </xf>
    <xf numFmtId="0" fontId="15" fillId="0" borderId="13" xfId="0" applyFont="1" applyBorder="1" applyAlignment="1">
      <alignment horizontal="left" vertical="center"/>
    </xf>
    <xf numFmtId="0" fontId="17" fillId="0" borderId="0" xfId="0" applyFont="1" applyAlignment="1">
      <alignment horizontal="left"/>
    </xf>
    <xf numFmtId="0" fontId="17" fillId="6" borderId="1" xfId="0" applyFont="1" applyFill="1" applyBorder="1" applyAlignment="1">
      <alignment horizontal="center" vertical="center"/>
    </xf>
    <xf numFmtId="4" fontId="15" fillId="8" borderId="1" xfId="0" applyNumberFormat="1" applyFont="1" applyFill="1" applyBorder="1" applyAlignment="1">
      <alignment horizontal="left" vertical="center"/>
    </xf>
    <xf numFmtId="4" fontId="15" fillId="6" borderId="1" xfId="0" applyNumberFormat="1" applyFont="1" applyFill="1" applyBorder="1" applyAlignment="1">
      <alignment horizontal="left" vertical="center"/>
    </xf>
    <xf numFmtId="4" fontId="15" fillId="0" borderId="1" xfId="0" applyNumberFormat="1" applyFont="1" applyBorder="1" applyAlignment="1">
      <alignment horizontal="left" vertical="center"/>
    </xf>
    <xf numFmtId="0" fontId="17" fillId="6" borderId="1" xfId="0" applyFont="1" applyFill="1" applyBorder="1" applyAlignment="1">
      <alignment horizontal="left" vertical="center"/>
    </xf>
    <xf numFmtId="49" fontId="15" fillId="6" borderId="1" xfId="0" applyNumberFormat="1" applyFont="1" applyFill="1" applyBorder="1" applyAlignment="1">
      <alignment horizontal="left" vertical="center"/>
    </xf>
    <xf numFmtId="0" fontId="17" fillId="8" borderId="0" xfId="0" applyFont="1" applyFill="1" applyAlignment="1">
      <alignment horizontal="left" vertical="center"/>
    </xf>
    <xf numFmtId="0" fontId="17" fillId="6" borderId="0" xfId="0" applyFont="1" applyFill="1" applyAlignment="1">
      <alignment horizontal="left"/>
    </xf>
    <xf numFmtId="0" fontId="15" fillId="8" borderId="1" xfId="35" applyFont="1" applyFill="1" applyBorder="1" applyAlignment="1">
      <alignment horizontal="left" vertical="center"/>
    </xf>
    <xf numFmtId="0" fontId="17" fillId="8" borderId="0" xfId="0" applyFont="1" applyFill="1" applyAlignment="1">
      <alignment horizontal="left"/>
    </xf>
    <xf numFmtId="0" fontId="15" fillId="6" borderId="1" xfId="35" applyFont="1" applyFill="1" applyBorder="1" applyAlignment="1">
      <alignment horizontal="left" vertical="center"/>
    </xf>
    <xf numFmtId="0" fontId="25" fillId="6" borderId="1" xfId="0" applyFont="1" applyFill="1" applyBorder="1" applyAlignment="1">
      <alignment horizontal="left" vertical="center"/>
    </xf>
    <xf numFmtId="167" fontId="15" fillId="0" borderId="13" xfId="14" applyNumberFormat="1" applyFont="1" applyFill="1" applyBorder="1" applyAlignment="1">
      <alignment horizontal="left" vertical="center"/>
    </xf>
    <xf numFmtId="0" fontId="15" fillId="0" borderId="13" xfId="7" applyFont="1" applyBorder="1" applyAlignment="1">
      <alignment horizontal="left" vertical="center"/>
    </xf>
    <xf numFmtId="171" fontId="15" fillId="0" borderId="13" xfId="7" applyNumberFormat="1" applyFont="1" applyBorder="1" applyAlignment="1">
      <alignment horizontal="left" vertical="center"/>
    </xf>
    <xf numFmtId="0" fontId="17" fillId="9" borderId="1" xfId="0" applyFont="1" applyFill="1" applyBorder="1" applyAlignment="1">
      <alignment horizontal="left" vertical="center"/>
    </xf>
    <xf numFmtId="0" fontId="15" fillId="9" borderId="13" xfId="0" applyFont="1" applyFill="1" applyBorder="1" applyAlignment="1">
      <alignment horizontal="left" vertical="center"/>
    </xf>
    <xf numFmtId="0" fontId="15" fillId="9" borderId="12" xfId="29" applyFont="1" applyFill="1" applyBorder="1" applyAlignment="1">
      <alignment horizontal="left" vertical="center" readingOrder="1"/>
    </xf>
    <xf numFmtId="0" fontId="15" fillId="9" borderId="13" xfId="30" applyFont="1" applyFill="1" applyBorder="1" applyAlignment="1">
      <alignment horizontal="left" vertical="center"/>
    </xf>
    <xf numFmtId="0" fontId="15" fillId="0" borderId="12" xfId="29" applyFont="1" applyBorder="1" applyAlignment="1">
      <alignment horizontal="left" vertical="center" readingOrder="1"/>
    </xf>
    <xf numFmtId="0" fontId="15" fillId="0" borderId="13" xfId="30" applyFont="1" applyBorder="1" applyAlignment="1">
      <alignment horizontal="left" vertical="center"/>
    </xf>
    <xf numFmtId="49" fontId="15" fillId="9" borderId="13" xfId="0" applyNumberFormat="1" applyFont="1" applyFill="1" applyBorder="1" applyAlignment="1">
      <alignment horizontal="left" vertical="center"/>
    </xf>
    <xf numFmtId="49" fontId="15" fillId="0" borderId="13" xfId="0" applyNumberFormat="1" applyFont="1" applyBorder="1" applyAlignment="1">
      <alignment horizontal="left" vertical="center"/>
    </xf>
    <xf numFmtId="176" fontId="15" fillId="9" borderId="13" xfId="38" applyFont="1" applyFill="1" applyBorder="1" applyAlignment="1">
      <alignment horizontal="left" vertical="center"/>
    </xf>
    <xf numFmtId="0" fontId="15" fillId="9" borderId="13" xfId="37" applyFont="1" applyFill="1" applyBorder="1" applyAlignment="1">
      <alignment horizontal="left" vertical="center"/>
    </xf>
    <xf numFmtId="0" fontId="15" fillId="0" borderId="13" xfId="39" applyFont="1" applyBorder="1" applyAlignment="1">
      <alignment horizontal="left" vertical="center"/>
    </xf>
    <xf numFmtId="176" fontId="15" fillId="0" borderId="13" xfId="38" applyFont="1" applyBorder="1" applyAlignment="1">
      <alignment horizontal="left" vertical="center"/>
    </xf>
    <xf numFmtId="0" fontId="15" fillId="0" borderId="13" xfId="37" applyFont="1" applyBorder="1" applyAlignment="1">
      <alignment horizontal="left" vertical="center"/>
    </xf>
    <xf numFmtId="4" fontId="15" fillId="9" borderId="13" xfId="0" applyNumberFormat="1" applyFont="1" applyFill="1" applyBorder="1" applyAlignment="1">
      <alignment horizontal="left" vertical="center"/>
    </xf>
    <xf numFmtId="0" fontId="15" fillId="0" borderId="13" xfId="32" applyFont="1" applyBorder="1" applyAlignment="1">
      <alignment horizontal="left" vertical="center"/>
    </xf>
    <xf numFmtId="4" fontId="15" fillId="0" borderId="13" xfId="0" applyNumberFormat="1" applyFont="1" applyBorder="1" applyAlignment="1">
      <alignment horizontal="left" vertical="center"/>
    </xf>
    <xf numFmtId="0" fontId="15" fillId="0" borderId="13" xfId="4" applyFont="1" applyBorder="1" applyAlignment="1">
      <alignment horizontal="left" vertical="center"/>
    </xf>
    <xf numFmtId="0" fontId="15" fillId="0" borderId="13" xfId="41" applyFont="1" applyBorder="1" applyAlignment="1">
      <alignment horizontal="left" vertical="center"/>
    </xf>
    <xf numFmtId="0" fontId="15" fillId="0" borderId="12" xfId="0" applyFont="1" applyBorder="1" applyAlignment="1">
      <alignment horizontal="left" vertical="center"/>
    </xf>
    <xf numFmtId="0" fontId="15" fillId="0" borderId="13" xfId="0" applyFont="1" applyBorder="1" applyAlignment="1">
      <alignment horizontal="left" vertical="center" readingOrder="1"/>
    </xf>
    <xf numFmtId="49" fontId="15" fillId="9" borderId="13" xfId="29" applyNumberFormat="1" applyFont="1" applyFill="1" applyBorder="1" applyAlignment="1">
      <alignment horizontal="left" vertical="center" readingOrder="1"/>
    </xf>
    <xf numFmtId="49" fontId="15" fillId="0" borderId="13" xfId="29" applyNumberFormat="1" applyFont="1" applyBorder="1" applyAlignment="1">
      <alignment horizontal="left" vertical="center" readingOrder="1"/>
    </xf>
    <xf numFmtId="0" fontId="15" fillId="0" borderId="13" xfId="35" applyFont="1" applyBorder="1" applyAlignment="1">
      <alignment horizontal="left" vertical="center"/>
    </xf>
    <xf numFmtId="0" fontId="15" fillId="0" borderId="13" xfId="0" applyFont="1" applyBorder="1" applyAlignment="1">
      <alignment horizontal="left" vertical="top"/>
    </xf>
    <xf numFmtId="0" fontId="28" fillId="0" borderId="1" xfId="0" applyFont="1" applyBorder="1" applyAlignment="1">
      <alignment horizontal="left" vertical="center"/>
    </xf>
    <xf numFmtId="0" fontId="15" fillId="10" borderId="1" xfId="0" applyFont="1" applyFill="1" applyBorder="1" applyAlignment="1">
      <alignment horizontal="left" vertical="center"/>
    </xf>
    <xf numFmtId="0" fontId="15" fillId="0" borderId="15" xfId="0" applyFont="1" applyBorder="1" applyAlignment="1">
      <alignment horizontal="left" vertical="center"/>
    </xf>
    <xf numFmtId="3" fontId="15" fillId="6" borderId="1" xfId="0" applyNumberFormat="1" applyFont="1" applyFill="1" applyBorder="1" applyAlignment="1">
      <alignment horizontal="left" vertical="center"/>
    </xf>
    <xf numFmtId="0" fontId="15" fillId="0" borderId="1" xfId="0" applyFont="1" applyBorder="1" applyAlignment="1">
      <alignment horizontal="left"/>
    </xf>
    <xf numFmtId="167" fontId="15" fillId="0" borderId="1" xfId="16" applyFont="1" applyFill="1" applyBorder="1" applyAlignment="1">
      <alignment horizontal="left" vertical="center"/>
    </xf>
    <xf numFmtId="0" fontId="15" fillId="0" borderId="1" xfId="18" applyFont="1" applyBorder="1" applyAlignment="1">
      <alignment horizontal="left" vertical="center"/>
    </xf>
    <xf numFmtId="0" fontId="17" fillId="0" borderId="1" xfId="0" applyFont="1" applyBorder="1" applyAlignment="1">
      <alignment horizontal="left" vertical="center" wrapText="1"/>
    </xf>
    <xf numFmtId="0" fontId="15" fillId="0" borderId="1" xfId="7" applyFont="1" applyBorder="1" applyAlignment="1">
      <alignment horizontal="left" vertical="center" wrapText="1"/>
    </xf>
    <xf numFmtId="167" fontId="15" fillId="9" borderId="13" xfId="14" applyNumberFormat="1" applyFont="1" applyFill="1" applyBorder="1" applyAlignment="1">
      <alignment horizontal="left" vertical="center"/>
    </xf>
    <xf numFmtId="0" fontId="17" fillId="0" borderId="0" xfId="0" applyFont="1" applyAlignment="1">
      <alignment horizontal="left" vertical="center"/>
    </xf>
    <xf numFmtId="0" fontId="11" fillId="3" borderId="1" xfId="0" applyFont="1" applyFill="1" applyBorder="1" applyAlignment="1" applyProtection="1">
      <alignment vertical="center" wrapText="1"/>
      <protection locked="0"/>
    </xf>
    <xf numFmtId="0" fontId="10" fillId="2" borderId="1" xfId="0" applyFont="1" applyFill="1" applyBorder="1" applyAlignment="1">
      <alignment horizontal="center" vertical="center" wrapText="1"/>
    </xf>
    <xf numFmtId="9" fontId="10" fillId="2" borderId="1" xfId="2" applyFont="1" applyFill="1" applyBorder="1" applyAlignment="1">
      <alignment horizontal="center" vertical="center" textRotation="180" wrapText="1"/>
    </xf>
    <xf numFmtId="0" fontId="17" fillId="0" borderId="1" xfId="0" applyFont="1" applyBorder="1" applyAlignment="1">
      <alignment horizontal="left"/>
    </xf>
    <xf numFmtId="0" fontId="0" fillId="0" borderId="0" xfId="0" applyAlignment="1">
      <alignment vertical="center" wrapText="1"/>
    </xf>
    <xf numFmtId="0" fontId="17" fillId="0" borderId="0" xfId="0" applyFont="1"/>
    <xf numFmtId="0" fontId="20" fillId="6" borderId="1" xfId="0" applyFont="1" applyFill="1" applyBorder="1" applyAlignment="1">
      <alignment horizontal="center" vertical="center" wrapText="1"/>
    </xf>
    <xf numFmtId="0" fontId="11" fillId="6" borderId="1" xfId="0" applyFont="1" applyFill="1" applyBorder="1" applyAlignment="1" applyProtection="1">
      <alignment horizontal="center" vertical="center" wrapText="1"/>
      <protection locked="0"/>
    </xf>
    <xf numFmtId="0" fontId="20" fillId="6" borderId="0" xfId="0" applyFont="1" applyFill="1" applyAlignment="1">
      <alignment horizontal="center" vertical="center" wrapText="1"/>
    </xf>
    <xf numFmtId="9" fontId="17" fillId="6" borderId="1" xfId="2" applyFont="1" applyFill="1" applyBorder="1" applyAlignment="1">
      <alignment horizontal="center" vertical="center"/>
    </xf>
    <xf numFmtId="0" fontId="17" fillId="6" borderId="0" xfId="0" applyFont="1" applyFill="1"/>
    <xf numFmtId="3" fontId="17" fillId="6" borderId="1" xfId="0" applyNumberFormat="1" applyFont="1" applyFill="1" applyBorder="1" applyAlignment="1">
      <alignment horizontal="left" vertical="center"/>
    </xf>
    <xf numFmtId="9" fontId="17" fillId="6" borderId="1" xfId="0" applyNumberFormat="1" applyFont="1" applyFill="1" applyBorder="1" applyAlignment="1">
      <alignment horizontal="center" vertical="center"/>
    </xf>
    <xf numFmtId="0" fontId="17" fillId="6" borderId="0" xfId="0" applyFont="1" applyFill="1" applyAlignment="1">
      <alignment horizontal="center" vertical="center"/>
    </xf>
    <xf numFmtId="0" fontId="17" fillId="6" borderId="1" xfId="0" applyFont="1" applyFill="1" applyBorder="1" applyAlignment="1">
      <alignment horizontal="center"/>
    </xf>
    <xf numFmtId="0" fontId="15" fillId="6" borderId="1" xfId="0" applyFont="1" applyFill="1" applyBorder="1" applyAlignment="1">
      <alignment horizontal="center" vertical="center" readingOrder="1"/>
    </xf>
    <xf numFmtId="0" fontId="33" fillId="6" borderId="1" xfId="0" applyFont="1" applyFill="1" applyBorder="1" applyAlignment="1">
      <alignment horizontal="left" vertical="center" readingOrder="1"/>
    </xf>
    <xf numFmtId="9" fontId="18" fillId="6" borderId="1" xfId="0" applyNumberFormat="1" applyFont="1" applyFill="1" applyBorder="1" applyAlignment="1">
      <alignment horizontal="center" vertical="center" readingOrder="1"/>
    </xf>
    <xf numFmtId="0" fontId="18" fillId="6" borderId="1" xfId="0" applyFont="1" applyFill="1" applyBorder="1" applyAlignment="1">
      <alignment horizontal="left" vertical="center" readingOrder="1"/>
    </xf>
    <xf numFmtId="9" fontId="18" fillId="6" borderId="1" xfId="0" applyNumberFormat="1" applyFont="1" applyFill="1" applyBorder="1" applyAlignment="1">
      <alignment horizontal="center" vertical="center" readingOrder="2"/>
    </xf>
    <xf numFmtId="0" fontId="18" fillId="6" borderId="1" xfId="0" applyFont="1" applyFill="1" applyBorder="1" applyAlignment="1">
      <alignment horizontal="center" vertical="center" readingOrder="1"/>
    </xf>
    <xf numFmtId="10" fontId="17" fillId="6" borderId="1" xfId="0" applyNumberFormat="1" applyFont="1" applyFill="1" applyBorder="1" applyAlignment="1">
      <alignment horizontal="center" vertical="center"/>
    </xf>
    <xf numFmtId="0" fontId="17" fillId="6" borderId="1" xfId="0" applyFont="1" applyFill="1" applyBorder="1" applyAlignment="1">
      <alignment horizontal="center" vertical="center" wrapText="1"/>
    </xf>
    <xf numFmtId="9" fontId="18" fillId="6" borderId="1" xfId="0" applyNumberFormat="1" applyFont="1" applyFill="1" applyBorder="1" applyAlignment="1">
      <alignment horizontal="center" vertical="center"/>
    </xf>
    <xf numFmtId="0" fontId="17" fillId="6" borderId="1" xfId="0" applyFont="1" applyFill="1" applyBorder="1" applyAlignment="1">
      <alignment horizontal="left" vertical="center" wrapText="1"/>
    </xf>
    <xf numFmtId="0" fontId="17" fillId="6" borderId="1" xfId="0" applyFont="1" applyFill="1" applyBorder="1" applyAlignment="1">
      <alignment horizontal="center" wrapText="1"/>
    </xf>
    <xf numFmtId="0" fontId="15" fillId="6" borderId="1" xfId="0" applyFont="1" applyFill="1" applyBorder="1" applyAlignment="1">
      <alignment horizontal="center" vertical="center" wrapText="1" readingOrder="1"/>
    </xf>
    <xf numFmtId="0" fontId="17" fillId="6" borderId="0" xfId="0" applyFont="1" applyFill="1" applyAlignment="1">
      <alignment wrapText="1"/>
    </xf>
    <xf numFmtId="9" fontId="18" fillId="6" borderId="1" xfId="0" applyNumberFormat="1" applyFont="1" applyFill="1" applyBorder="1" applyAlignment="1">
      <alignment horizontal="center" vertical="center" wrapText="1"/>
    </xf>
    <xf numFmtId="0" fontId="15" fillId="6" borderId="1" xfId="0" applyFont="1" applyFill="1" applyBorder="1" applyAlignment="1">
      <alignment horizontal="center" vertical="center" wrapText="1"/>
    </xf>
    <xf numFmtId="0" fontId="17" fillId="6" borderId="1" xfId="0" applyFont="1" applyFill="1" applyBorder="1" applyAlignment="1">
      <alignment vertical="center"/>
    </xf>
    <xf numFmtId="9" fontId="15" fillId="6" borderId="1" xfId="0" applyNumberFormat="1" applyFont="1" applyFill="1" applyBorder="1" applyAlignment="1">
      <alignment horizontal="center" vertical="center"/>
    </xf>
    <xf numFmtId="9" fontId="15" fillId="6" borderId="1" xfId="2" applyFont="1" applyFill="1" applyBorder="1" applyAlignment="1">
      <alignment horizontal="center" vertical="center"/>
    </xf>
    <xf numFmtId="0" fontId="15" fillId="6" borderId="1" xfId="4" applyFont="1" applyFill="1" applyBorder="1" applyAlignment="1">
      <alignment horizontal="center" vertical="center"/>
    </xf>
    <xf numFmtId="0" fontId="15" fillId="6" borderId="1" xfId="4" applyFont="1" applyFill="1" applyBorder="1" applyAlignment="1">
      <alignment horizontal="left" vertical="center"/>
    </xf>
    <xf numFmtId="14" fontId="15" fillId="6" borderId="1" xfId="4" applyNumberFormat="1" applyFont="1" applyFill="1" applyBorder="1" applyAlignment="1">
      <alignment horizontal="center" vertical="center"/>
    </xf>
    <xf numFmtId="0" fontId="17" fillId="6" borderId="1" xfId="0" applyFont="1" applyFill="1" applyBorder="1"/>
    <xf numFmtId="9" fontId="33" fillId="0" borderId="1" xfId="2" applyFont="1" applyFill="1" applyBorder="1" applyAlignment="1">
      <alignment horizontal="center" vertical="center"/>
    </xf>
    <xf numFmtId="9" fontId="33" fillId="6" borderId="1" xfId="2" applyFont="1" applyFill="1" applyBorder="1" applyAlignment="1">
      <alignment horizontal="center" vertical="center"/>
    </xf>
    <xf numFmtId="9" fontId="15" fillId="0" borderId="1" xfId="2" applyFont="1" applyFill="1" applyBorder="1" applyAlignment="1">
      <alignment horizontal="center" vertical="center"/>
    </xf>
    <xf numFmtId="9" fontId="17" fillId="0" borderId="1" xfId="0" applyNumberFormat="1" applyFont="1" applyBorder="1" applyAlignment="1">
      <alignment horizontal="center" vertical="center"/>
    </xf>
    <xf numFmtId="10" fontId="17" fillId="6" borderId="1" xfId="2" applyNumberFormat="1" applyFont="1" applyFill="1" applyBorder="1" applyAlignment="1">
      <alignment horizontal="center" vertical="center"/>
    </xf>
    <xf numFmtId="0" fontId="15" fillId="6" borderId="1" xfId="0" applyFont="1" applyFill="1" applyBorder="1" applyAlignment="1">
      <alignment vertical="center"/>
    </xf>
    <xf numFmtId="4" fontId="15" fillId="6" borderId="1" xfId="0" applyNumberFormat="1" applyFont="1" applyFill="1" applyBorder="1" applyAlignment="1">
      <alignment horizontal="center" vertical="center"/>
    </xf>
    <xf numFmtId="3" fontId="17" fillId="6" borderId="1" xfId="0" applyNumberFormat="1" applyFont="1" applyFill="1" applyBorder="1" applyAlignment="1">
      <alignment horizontal="center" vertical="center"/>
    </xf>
    <xf numFmtId="9" fontId="15" fillId="6" borderId="1" xfId="0" applyNumberFormat="1" applyFont="1" applyFill="1" applyBorder="1" applyAlignment="1">
      <alignment horizontal="left" vertical="center"/>
    </xf>
    <xf numFmtId="3" fontId="15" fillId="6" borderId="1" xfId="0" applyNumberFormat="1" applyFont="1" applyFill="1" applyBorder="1" applyAlignment="1">
      <alignment horizontal="right" vertical="center" wrapText="1"/>
    </xf>
    <xf numFmtId="0" fontId="17" fillId="6" borderId="1" xfId="0" applyFont="1" applyFill="1" applyBorder="1" applyAlignment="1">
      <alignment wrapText="1"/>
    </xf>
    <xf numFmtId="0" fontId="15" fillId="11" borderId="1" xfId="0" applyFont="1" applyFill="1" applyBorder="1" applyAlignment="1">
      <alignment horizontal="left" vertical="center"/>
    </xf>
    <xf numFmtId="3" fontId="17" fillId="6" borderId="1" xfId="0" applyNumberFormat="1" applyFont="1" applyFill="1" applyBorder="1" applyAlignment="1">
      <alignment horizontal="right" vertical="center"/>
    </xf>
    <xf numFmtId="0" fontId="17" fillId="6" borderId="1" xfId="0" applyFont="1" applyFill="1" applyBorder="1" applyAlignment="1">
      <alignment horizontal="center" vertical="top"/>
    </xf>
    <xf numFmtId="4" fontId="17" fillId="6" borderId="1" xfId="0" applyNumberFormat="1" applyFont="1" applyFill="1" applyBorder="1" applyAlignment="1">
      <alignment horizontal="right" vertical="center"/>
    </xf>
    <xf numFmtId="3" fontId="15" fillId="6" borderId="1" xfId="0" applyNumberFormat="1" applyFont="1" applyFill="1" applyBorder="1" applyAlignment="1">
      <alignment horizontal="right" vertical="center" readingOrder="1"/>
    </xf>
    <xf numFmtId="17" fontId="17" fillId="6" borderId="1" xfId="0" applyNumberFormat="1" applyFont="1" applyFill="1" applyBorder="1" applyAlignment="1">
      <alignment horizontal="center" vertical="center"/>
    </xf>
    <xf numFmtId="3" fontId="18" fillId="6" borderId="1" xfId="0" applyNumberFormat="1" applyFont="1" applyFill="1" applyBorder="1" applyAlignment="1">
      <alignment horizontal="right" vertical="center" readingOrder="1"/>
    </xf>
    <xf numFmtId="0" fontId="15" fillId="6" borderId="1" xfId="0" applyFont="1" applyFill="1" applyBorder="1" applyAlignment="1">
      <alignment horizontal="left" vertical="center" readingOrder="1"/>
    </xf>
    <xf numFmtId="167" fontId="18" fillId="6" borderId="1" xfId="43" applyNumberFormat="1" applyFont="1" applyFill="1" applyBorder="1" applyAlignment="1">
      <alignment horizontal="right" vertical="center"/>
    </xf>
    <xf numFmtId="167" fontId="17" fillId="6" borderId="1" xfId="43" applyNumberFormat="1" applyFont="1" applyFill="1" applyBorder="1" applyAlignment="1">
      <alignment horizontal="center" vertical="center"/>
    </xf>
    <xf numFmtId="14" fontId="17" fillId="6" borderId="1" xfId="0" applyNumberFormat="1" applyFont="1" applyFill="1" applyBorder="1" applyAlignment="1">
      <alignment horizontal="center" vertical="center"/>
    </xf>
    <xf numFmtId="167" fontId="17" fillId="6" borderId="1" xfId="43" applyNumberFormat="1" applyFont="1" applyFill="1" applyBorder="1" applyAlignment="1">
      <alignment horizontal="center" vertical="center" wrapText="1"/>
    </xf>
    <xf numFmtId="3" fontId="17" fillId="7" borderId="1" xfId="0" applyNumberFormat="1" applyFont="1" applyFill="1" applyBorder="1" applyAlignment="1">
      <alignment horizontal="right" vertical="center" wrapText="1"/>
    </xf>
    <xf numFmtId="167" fontId="17" fillId="6" borderId="1" xfId="43" applyNumberFormat="1" applyFont="1" applyFill="1" applyBorder="1" applyAlignment="1">
      <alignment horizontal="right" vertical="center" wrapText="1"/>
    </xf>
    <xf numFmtId="0" fontId="17" fillId="6" borderId="1" xfId="0" applyFont="1" applyFill="1" applyBorder="1" applyAlignment="1">
      <alignment horizontal="right" vertical="center" wrapText="1"/>
    </xf>
    <xf numFmtId="14" fontId="17" fillId="6" borderId="1" xfId="0" applyNumberFormat="1" applyFont="1" applyFill="1" applyBorder="1" applyAlignment="1">
      <alignment horizontal="center" vertical="center" wrapText="1"/>
    </xf>
    <xf numFmtId="0" fontId="18" fillId="6" borderId="1" xfId="0" applyFont="1" applyFill="1" applyBorder="1" applyAlignment="1">
      <alignment horizontal="right" vertical="center"/>
    </xf>
    <xf numFmtId="0" fontId="17" fillId="0" borderId="1" xfId="0" applyFont="1" applyBorder="1"/>
    <xf numFmtId="177" fontId="15" fillId="6" borderId="1" xfId="43" applyNumberFormat="1" applyFont="1" applyFill="1" applyBorder="1" applyAlignment="1">
      <alignment horizontal="right" vertical="center"/>
    </xf>
    <xf numFmtId="0" fontId="17" fillId="6" borderId="1" xfId="0" applyFont="1" applyFill="1" applyBorder="1" applyAlignment="1">
      <alignment horizontal="right"/>
    </xf>
    <xf numFmtId="49" fontId="15" fillId="6" borderId="1" xfId="4" applyNumberFormat="1" applyFont="1" applyFill="1" applyBorder="1" applyAlignment="1">
      <alignment horizontal="center" vertical="center"/>
    </xf>
    <xf numFmtId="177" fontId="33" fillId="6" borderId="1" xfId="43" applyNumberFormat="1" applyFont="1" applyFill="1" applyBorder="1" applyAlignment="1">
      <alignment horizontal="right" vertical="center"/>
    </xf>
    <xf numFmtId="0" fontId="17" fillId="6" borderId="1" xfId="0" applyFont="1" applyFill="1" applyBorder="1" applyAlignment="1">
      <alignment horizontal="center" vertical="center" textRotation="90"/>
    </xf>
    <xf numFmtId="177" fontId="15" fillId="6" borderId="1" xfId="43" applyNumberFormat="1" applyFont="1" applyFill="1" applyBorder="1" applyAlignment="1">
      <alignment horizontal="left" vertical="center"/>
    </xf>
    <xf numFmtId="17" fontId="15" fillId="6" borderId="1" xfId="0" applyNumberFormat="1" applyFont="1" applyFill="1" applyBorder="1" applyAlignment="1">
      <alignment horizontal="center" vertical="center"/>
    </xf>
    <xf numFmtId="177" fontId="33" fillId="0" borderId="1" xfId="43" applyNumberFormat="1" applyFont="1" applyFill="1" applyBorder="1" applyAlignment="1">
      <alignment horizontal="right" vertical="center"/>
    </xf>
    <xf numFmtId="17" fontId="15" fillId="0" borderId="1" xfId="0" applyNumberFormat="1" applyFont="1" applyBorder="1" applyAlignment="1">
      <alignment horizontal="center" vertical="center"/>
    </xf>
    <xf numFmtId="14" fontId="15" fillId="6" borderId="1" xfId="0" applyNumberFormat="1" applyFont="1" applyFill="1" applyBorder="1" applyAlignment="1">
      <alignment horizontal="center" vertical="center"/>
    </xf>
    <xf numFmtId="177" fontId="15" fillId="0" borderId="1" xfId="43" applyNumberFormat="1" applyFont="1" applyFill="1" applyBorder="1" applyAlignment="1">
      <alignment horizontal="right" vertical="center"/>
    </xf>
    <xf numFmtId="177" fontId="15" fillId="0" borderId="1" xfId="43" applyNumberFormat="1" applyFont="1" applyFill="1" applyBorder="1" applyAlignment="1">
      <alignment horizontal="center" vertical="center"/>
    </xf>
    <xf numFmtId="177" fontId="15" fillId="0" borderId="1" xfId="43" applyNumberFormat="1" applyFont="1" applyFill="1" applyBorder="1" applyAlignment="1">
      <alignment horizontal="left" vertical="center"/>
    </xf>
    <xf numFmtId="17" fontId="17" fillId="0" borderId="1" xfId="0" applyNumberFormat="1" applyFont="1" applyBorder="1" applyAlignment="1">
      <alignment horizontal="center" vertical="center"/>
    </xf>
    <xf numFmtId="49" fontId="17" fillId="6" borderId="1" xfId="0" applyNumberFormat="1" applyFont="1" applyFill="1" applyBorder="1" applyAlignment="1">
      <alignment horizontal="center" vertical="center"/>
    </xf>
    <xf numFmtId="49" fontId="17" fillId="0" borderId="1" xfId="0" applyNumberFormat="1" applyFont="1" applyBorder="1" applyAlignment="1">
      <alignment horizontal="center" vertical="center"/>
    </xf>
    <xf numFmtId="174" fontId="15" fillId="0" borderId="1" xfId="42" applyNumberFormat="1" applyFont="1" applyBorder="1" applyAlignment="1" applyProtection="1">
      <alignment horizontal="right" vertical="center"/>
    </xf>
    <xf numFmtId="174" fontId="15" fillId="0" borderId="1" xfId="43" applyNumberFormat="1" applyFont="1" applyFill="1" applyBorder="1" applyAlignment="1" applyProtection="1">
      <alignment horizontal="right" vertical="center"/>
    </xf>
    <xf numFmtId="164" fontId="15" fillId="0" borderId="1" xfId="43" applyFont="1" applyFill="1" applyBorder="1" applyAlignment="1">
      <alignment horizontal="center" vertical="center"/>
    </xf>
    <xf numFmtId="9" fontId="15" fillId="0" borderId="1" xfId="43" applyNumberFormat="1" applyFont="1" applyFill="1" applyBorder="1" applyAlignment="1">
      <alignment horizontal="center" vertical="center"/>
    </xf>
    <xf numFmtId="14" fontId="15" fillId="0" borderId="1" xfId="2" applyNumberFormat="1" applyFont="1" applyFill="1" applyBorder="1" applyAlignment="1">
      <alignment horizontal="center" vertical="center"/>
    </xf>
    <xf numFmtId="49" fontId="15" fillId="0" borderId="1" xfId="44" applyNumberFormat="1" applyFont="1" applyBorder="1" applyAlignment="1">
      <alignment horizontal="center" vertical="center"/>
    </xf>
    <xf numFmtId="0" fontId="17" fillId="0" borderId="1" xfId="0" applyFont="1" applyBorder="1" applyAlignment="1">
      <alignment horizontal="center" vertical="center" readingOrder="2"/>
    </xf>
    <xf numFmtId="164" fontId="15" fillId="0" borderId="1" xfId="43" applyFont="1" applyFill="1" applyBorder="1" applyAlignment="1" applyProtection="1">
      <alignment horizontal="center" vertical="center"/>
    </xf>
    <xf numFmtId="3" fontId="17" fillId="6" borderId="1" xfId="0" applyNumberFormat="1" applyFont="1" applyFill="1" applyBorder="1" applyAlignment="1">
      <alignment vertical="center"/>
    </xf>
    <xf numFmtId="170" fontId="15" fillId="6" borderId="1" xfId="0" applyNumberFormat="1" applyFont="1" applyFill="1" applyBorder="1" applyAlignment="1">
      <alignment vertical="center"/>
    </xf>
    <xf numFmtId="49" fontId="15" fillId="6" borderId="1" xfId="0" applyNumberFormat="1" applyFont="1" applyFill="1" applyBorder="1" applyAlignment="1">
      <alignment vertical="center"/>
    </xf>
    <xf numFmtId="49" fontId="15" fillId="6" borderId="1" xfId="0" applyNumberFormat="1" applyFont="1" applyFill="1" applyBorder="1" applyAlignment="1">
      <alignment horizontal="center" vertical="center"/>
    </xf>
    <xf numFmtId="49" fontId="17" fillId="6" borderId="1" xfId="0" applyNumberFormat="1" applyFont="1" applyFill="1" applyBorder="1" applyAlignment="1">
      <alignment vertical="center"/>
    </xf>
    <xf numFmtId="170" fontId="15" fillId="6" borderId="1" xfId="0" applyNumberFormat="1" applyFont="1" applyFill="1" applyBorder="1" applyAlignment="1">
      <alignment horizontal="right" vertical="center"/>
    </xf>
    <xf numFmtId="1" fontId="15" fillId="6" borderId="1" xfId="0" applyNumberFormat="1" applyFont="1" applyFill="1" applyBorder="1" applyAlignment="1">
      <alignment horizontal="center" vertical="center"/>
    </xf>
    <xf numFmtId="1" fontId="17" fillId="6" borderId="1" xfId="0" applyNumberFormat="1" applyFont="1" applyFill="1" applyBorder="1" applyAlignment="1">
      <alignment horizontal="center" vertical="center"/>
    </xf>
    <xf numFmtId="14" fontId="17" fillId="6" borderId="1" xfId="0" applyNumberFormat="1" applyFont="1" applyFill="1" applyBorder="1" applyAlignment="1">
      <alignment horizontal="left" vertical="center"/>
    </xf>
    <xf numFmtId="9" fontId="15" fillId="6" borderId="1" xfId="0" applyNumberFormat="1" applyFont="1" applyFill="1" applyBorder="1" applyAlignment="1">
      <alignment vertical="center"/>
    </xf>
    <xf numFmtId="0" fontId="17" fillId="6" borderId="0" xfId="0" applyFont="1" applyFill="1" applyAlignment="1">
      <alignment horizontal="center"/>
    </xf>
    <xf numFmtId="0" fontId="35" fillId="13" borderId="18" xfId="0" applyFont="1" applyFill="1" applyBorder="1" applyAlignment="1">
      <alignment horizontal="center" vertical="center"/>
    </xf>
    <xf numFmtId="0" fontId="35" fillId="14" borderId="18" xfId="0" applyFont="1" applyFill="1" applyBorder="1" applyAlignment="1">
      <alignment horizontal="center" vertical="center"/>
    </xf>
    <xf numFmtId="0" fontId="35" fillId="14" borderId="18" xfId="0" applyFont="1" applyFill="1" applyBorder="1" applyAlignment="1">
      <alignment horizontal="left" vertical="center"/>
    </xf>
    <xf numFmtId="0" fontId="35" fillId="15" borderId="18" xfId="0" applyFont="1" applyFill="1" applyBorder="1" applyAlignment="1">
      <alignment horizontal="center" vertical="center"/>
    </xf>
    <xf numFmtId="0" fontId="35" fillId="15" borderId="18" xfId="0" applyFont="1" applyFill="1" applyBorder="1" applyAlignment="1">
      <alignment horizontal="left" vertical="center"/>
    </xf>
    <xf numFmtId="0" fontId="35" fillId="12" borderId="18" xfId="0" applyFont="1" applyFill="1" applyBorder="1" applyAlignment="1">
      <alignment horizontal="center" vertical="center"/>
    </xf>
    <xf numFmtId="0" fontId="35" fillId="12" borderId="18" xfId="0" applyFont="1" applyFill="1" applyBorder="1" applyAlignment="1">
      <alignment horizontal="left" vertical="center"/>
    </xf>
    <xf numFmtId="0" fontId="35" fillId="13" borderId="18" xfId="0" applyFont="1" applyFill="1" applyBorder="1" applyAlignment="1">
      <alignment horizontal="left" vertical="center"/>
    </xf>
    <xf numFmtId="0" fontId="29" fillId="13" borderId="18" xfId="0" applyFont="1" applyFill="1" applyBorder="1" applyAlignment="1">
      <alignment horizontal="center" vertical="center" wrapText="1"/>
    </xf>
    <xf numFmtId="0" fontId="11" fillId="3" borderId="13" xfId="0" applyFont="1" applyFill="1" applyBorder="1" applyAlignment="1" applyProtection="1">
      <alignment horizontal="center" vertical="center" wrapText="1"/>
      <protection locked="0"/>
    </xf>
    <xf numFmtId="0" fontId="17" fillId="0" borderId="13" xfId="0" applyFont="1" applyBorder="1" applyAlignment="1">
      <alignment horizontal="left" vertical="center"/>
    </xf>
    <xf numFmtId="0" fontId="15" fillId="0" borderId="1" xfId="7" applyFont="1" applyBorder="1" applyAlignment="1">
      <alignment vertical="center"/>
    </xf>
    <xf numFmtId="1" fontId="15" fillId="0" borderId="1" xfId="15" applyNumberFormat="1" applyFont="1" applyBorder="1" applyAlignment="1">
      <alignment horizontal="left" vertical="center"/>
    </xf>
    <xf numFmtId="3" fontId="15" fillId="0" borderId="1" xfId="7" applyNumberFormat="1" applyFont="1" applyBorder="1" applyAlignment="1">
      <alignment horizontal="left" vertical="center"/>
    </xf>
    <xf numFmtId="9" fontId="15" fillId="0" borderId="1" xfId="7" applyNumberFormat="1" applyFont="1" applyBorder="1" applyAlignment="1">
      <alignment horizontal="left" vertical="center"/>
    </xf>
    <xf numFmtId="0" fontId="36" fillId="0" borderId="1" xfId="0" applyFont="1" applyBorder="1" applyAlignment="1">
      <alignment vertical="center" wrapText="1"/>
    </xf>
    <xf numFmtId="1" fontId="15" fillId="0" borderId="1" xfId="17" applyNumberFormat="1" applyFont="1" applyFill="1" applyBorder="1" applyAlignment="1">
      <alignment horizontal="left" vertical="center"/>
    </xf>
    <xf numFmtId="1" fontId="17" fillId="0" borderId="1" xfId="0" applyNumberFormat="1" applyFont="1" applyBorder="1" applyAlignment="1">
      <alignment horizontal="left"/>
    </xf>
    <xf numFmtId="3" fontId="17" fillId="0" borderId="1" xfId="0" applyNumberFormat="1" applyFont="1" applyBorder="1" applyAlignment="1">
      <alignment horizontal="left" vertical="center"/>
    </xf>
    <xf numFmtId="3" fontId="17" fillId="0" borderId="1" xfId="0" applyNumberFormat="1" applyFont="1" applyBorder="1" applyAlignment="1">
      <alignment horizontal="right" vertical="center"/>
    </xf>
    <xf numFmtId="3" fontId="17" fillId="0" borderId="1" xfId="0" applyNumberFormat="1" applyFont="1" applyBorder="1" applyAlignment="1">
      <alignment horizontal="right"/>
    </xf>
    <xf numFmtId="3" fontId="17" fillId="0" borderId="1" xfId="0" applyNumberFormat="1" applyFont="1" applyBorder="1" applyAlignment="1">
      <alignment horizontal="left"/>
    </xf>
    <xf numFmtId="0" fontId="17" fillId="0" borderId="0" xfId="0" applyFont="1" applyAlignment="1">
      <alignment horizontal="left" vertical="center" wrapText="1"/>
    </xf>
    <xf numFmtId="1" fontId="17" fillId="0" borderId="0" xfId="0" applyNumberFormat="1" applyFont="1" applyAlignment="1">
      <alignment horizontal="left"/>
    </xf>
    <xf numFmtId="3" fontId="17" fillId="0" borderId="0" xfId="0" applyNumberFormat="1" applyFont="1" applyAlignment="1">
      <alignment horizontal="left"/>
    </xf>
    <xf numFmtId="3" fontId="17" fillId="0" borderId="0" xfId="0" applyNumberFormat="1" applyFont="1" applyAlignment="1">
      <alignment horizontal="right" vertical="center"/>
    </xf>
    <xf numFmtId="0" fontId="15" fillId="0" borderId="1" xfId="4" applyFont="1" applyBorder="1" applyAlignment="1">
      <alignment horizontal="left" vertical="center"/>
    </xf>
    <xf numFmtId="3" fontId="15" fillId="0" borderId="1" xfId="4" applyNumberFormat="1" applyFont="1" applyBorder="1" applyAlignment="1">
      <alignment horizontal="left" vertical="center"/>
    </xf>
    <xf numFmtId="1" fontId="15" fillId="6" borderId="1" xfId="0" applyNumberFormat="1" applyFont="1" applyFill="1" applyBorder="1" applyAlignment="1">
      <alignment horizontal="left" vertical="center"/>
    </xf>
    <xf numFmtId="3" fontId="15" fillId="6" borderId="1" xfId="4" applyNumberFormat="1" applyFont="1" applyFill="1" applyBorder="1" applyAlignment="1">
      <alignment horizontal="left" vertical="center"/>
    </xf>
    <xf numFmtId="0" fontId="11" fillId="16" borderId="1" xfId="0" applyFont="1" applyFill="1" applyBorder="1" applyAlignment="1">
      <alignment horizontal="center" vertical="center" wrapText="1"/>
    </xf>
    <xf numFmtId="3" fontId="11" fillId="16" borderId="1" xfId="0" applyNumberFormat="1" applyFont="1" applyFill="1" applyBorder="1" applyAlignment="1">
      <alignment horizontal="center" vertical="center" wrapText="1"/>
    </xf>
    <xf numFmtId="9" fontId="11" fillId="16" borderId="1" xfId="2" applyFont="1" applyFill="1" applyBorder="1" applyAlignment="1">
      <alignment horizontal="center" vertical="center" wrapText="1"/>
    </xf>
    <xf numFmtId="0" fontId="11" fillId="17" borderId="1" xfId="0" applyFont="1" applyFill="1" applyBorder="1" applyAlignment="1">
      <alignment horizontal="center" vertical="center" wrapText="1"/>
    </xf>
    <xf numFmtId="0" fontId="15" fillId="11" borderId="1" xfId="45" applyFont="1" applyFill="1" applyBorder="1" applyAlignment="1">
      <alignment horizontal="left" vertical="center"/>
    </xf>
    <xf numFmtId="3" fontId="15" fillId="11" borderId="1" xfId="0" applyNumberFormat="1" applyFont="1" applyFill="1" applyBorder="1" applyAlignment="1">
      <alignment horizontal="left" vertical="center"/>
    </xf>
    <xf numFmtId="3" fontId="15" fillId="11" borderId="1" xfId="0" applyNumberFormat="1" applyFont="1" applyFill="1" applyBorder="1" applyAlignment="1">
      <alignment horizontal="right" vertical="center"/>
    </xf>
    <xf numFmtId="9" fontId="15" fillId="11" borderId="1" xfId="2" applyFont="1" applyFill="1" applyBorder="1" applyAlignment="1">
      <alignment horizontal="center" vertical="center"/>
    </xf>
    <xf numFmtId="0" fontId="15" fillId="11" borderId="1" xfId="45" applyFont="1" applyFill="1" applyBorder="1" applyAlignment="1">
      <alignment horizontal="left"/>
    </xf>
    <xf numFmtId="0" fontId="15" fillId="0" borderId="1" xfId="45" applyFont="1" applyBorder="1" applyAlignment="1">
      <alignment horizontal="left" vertical="center"/>
    </xf>
    <xf numFmtId="0" fontId="15" fillId="0" borderId="1" xfId="45" applyFont="1" applyBorder="1" applyAlignment="1">
      <alignment horizontal="left"/>
    </xf>
    <xf numFmtId="0" fontId="15" fillId="0" borderId="1" xfId="4" applyFont="1" applyBorder="1" applyAlignment="1">
      <alignment horizontal="left"/>
    </xf>
    <xf numFmtId="2" fontId="15" fillId="0" borderId="1" xfId="0" applyNumberFormat="1" applyFont="1" applyBorder="1" applyAlignment="1">
      <alignment horizontal="left" vertical="center"/>
    </xf>
    <xf numFmtId="3" fontId="15" fillId="0" borderId="1" xfId="4" applyNumberFormat="1" applyFont="1" applyBorder="1" applyAlignment="1">
      <alignment horizontal="left"/>
    </xf>
    <xf numFmtId="3" fontId="15" fillId="0" borderId="1" xfId="45" applyNumberFormat="1" applyFont="1" applyBorder="1" applyAlignment="1">
      <alignment horizontal="left" vertical="center"/>
    </xf>
    <xf numFmtId="3" fontId="15" fillId="0" borderId="1" xfId="4" applyNumberFormat="1" applyFont="1" applyBorder="1" applyAlignment="1">
      <alignment horizontal="right" vertical="center"/>
    </xf>
    <xf numFmtId="3" fontId="15" fillId="6" borderId="1" xfId="36" applyNumberFormat="1" applyFont="1" applyFill="1" applyBorder="1" applyAlignment="1">
      <alignment horizontal="left" vertical="center"/>
    </xf>
    <xf numFmtId="3" fontId="15" fillId="6" borderId="1" xfId="46" applyNumberFormat="1" applyFont="1" applyFill="1" applyBorder="1" applyAlignment="1">
      <alignment horizontal="left" vertical="center"/>
    </xf>
    <xf numFmtId="3" fontId="15" fillId="6" borderId="1" xfId="46" applyNumberFormat="1" applyFont="1" applyFill="1" applyBorder="1" applyAlignment="1">
      <alignment horizontal="right" vertical="center"/>
    </xf>
    <xf numFmtId="3" fontId="15" fillId="0" borderId="1" xfId="2" applyNumberFormat="1" applyFont="1" applyFill="1" applyBorder="1" applyAlignment="1">
      <alignment horizontal="center"/>
    </xf>
    <xf numFmtId="9" fontId="15" fillId="0" borderId="1" xfId="4" applyNumberFormat="1" applyFont="1" applyBorder="1" applyAlignment="1">
      <alignment horizontal="center" vertical="center"/>
    </xf>
    <xf numFmtId="1" fontId="15" fillId="0" borderId="1" xfId="4" applyNumberFormat="1" applyFont="1" applyBorder="1" applyAlignment="1">
      <alignment horizontal="left"/>
    </xf>
    <xf numFmtId="3" fontId="15" fillId="6" borderId="1" xfId="4" applyNumberFormat="1" applyFont="1" applyFill="1" applyBorder="1" applyAlignment="1">
      <alignment horizontal="right" vertical="center"/>
    </xf>
    <xf numFmtId="40" fontId="15" fillId="6" borderId="1" xfId="4" applyNumberFormat="1" applyFont="1" applyFill="1" applyBorder="1" applyAlignment="1">
      <alignment horizontal="center" vertical="center"/>
    </xf>
    <xf numFmtId="38" fontId="15" fillId="6" borderId="1" xfId="4" applyNumberFormat="1" applyFont="1" applyFill="1" applyBorder="1" applyAlignment="1">
      <alignment horizontal="center" vertical="center"/>
    </xf>
    <xf numFmtId="0" fontId="15" fillId="6" borderId="1" xfId="47" applyNumberFormat="1" applyFont="1" applyFill="1" applyBorder="1" applyAlignment="1">
      <alignment horizontal="left" vertical="center"/>
    </xf>
    <xf numFmtId="9" fontId="15" fillId="0" borderId="1" xfId="4" applyNumberFormat="1" applyFont="1" applyBorder="1" applyAlignment="1">
      <alignment horizontal="left" vertical="center"/>
    </xf>
    <xf numFmtId="1" fontId="15" fillId="6" borderId="1" xfId="0" applyNumberFormat="1" applyFont="1" applyFill="1" applyBorder="1" applyAlignment="1">
      <alignment horizontal="left"/>
    </xf>
    <xf numFmtId="167" fontId="15" fillId="6" borderId="1" xfId="47" applyNumberFormat="1" applyFont="1" applyFill="1" applyBorder="1" applyAlignment="1">
      <alignment horizontal="left" vertical="center"/>
    </xf>
    <xf numFmtId="40" fontId="15" fillId="6" borderId="1" xfId="4" applyNumberFormat="1" applyFont="1" applyFill="1" applyBorder="1" applyAlignment="1">
      <alignment horizontal="left" vertical="center"/>
    </xf>
    <xf numFmtId="1" fontId="15" fillId="0" borderId="0" xfId="4" applyNumberFormat="1" applyFont="1" applyAlignment="1">
      <alignment horizontal="left" vertical="center"/>
    </xf>
    <xf numFmtId="0" fontId="15" fillId="0" borderId="0" xfId="4" applyFont="1" applyAlignment="1">
      <alignment horizontal="left" vertical="center"/>
    </xf>
    <xf numFmtId="0" fontId="15" fillId="0" borderId="0" xfId="4" applyFont="1" applyAlignment="1">
      <alignment horizontal="left"/>
    </xf>
    <xf numFmtId="3" fontId="15" fillId="0" borderId="0" xfId="4" applyNumberFormat="1" applyFont="1" applyAlignment="1">
      <alignment horizontal="left" vertical="center"/>
    </xf>
    <xf numFmtId="9" fontId="15" fillId="0" borderId="0" xfId="2" applyFont="1" applyFill="1" applyAlignment="1">
      <alignment horizontal="center"/>
    </xf>
    <xf numFmtId="3" fontId="37" fillId="6" borderId="16" xfId="48" applyNumberFormat="1" applyFont="1" applyFill="1" applyBorder="1" applyAlignment="1">
      <alignment horizontal="center" vertical="center"/>
    </xf>
    <xf numFmtId="0" fontId="38" fillId="6" borderId="16" xfId="48" applyFont="1" applyFill="1" applyBorder="1" applyAlignment="1">
      <alignment horizontal="left" vertical="center"/>
    </xf>
    <xf numFmtId="1" fontId="15" fillId="0" borderId="0" xfId="4" applyNumberFormat="1" applyFont="1" applyAlignment="1">
      <alignment horizontal="left"/>
    </xf>
    <xf numFmtId="3" fontId="15" fillId="0" borderId="0" xfId="4" applyNumberFormat="1" applyFont="1" applyAlignment="1">
      <alignment horizontal="right" vertical="center"/>
    </xf>
    <xf numFmtId="0" fontId="15" fillId="0" borderId="0" xfId="4" applyFont="1" applyAlignment="1">
      <alignment horizontal="center"/>
    </xf>
    <xf numFmtId="9" fontId="37" fillId="6" borderId="16" xfId="2" applyFont="1" applyFill="1" applyBorder="1" applyAlignment="1">
      <alignment horizontal="center" vertical="center"/>
    </xf>
    <xf numFmtId="9" fontId="37" fillId="6" borderId="0" xfId="2" applyFont="1" applyFill="1" applyBorder="1" applyAlignment="1">
      <alignment horizontal="center" vertical="center"/>
    </xf>
    <xf numFmtId="1" fontId="15" fillId="0" borderId="1" xfId="4" applyNumberFormat="1" applyFont="1" applyBorder="1" applyAlignment="1">
      <alignment horizontal="left" vertical="center"/>
    </xf>
    <xf numFmtId="9" fontId="15" fillId="0" borderId="1" xfId="2" applyFont="1" applyFill="1" applyBorder="1" applyAlignment="1">
      <alignment horizontal="center"/>
    </xf>
    <xf numFmtId="179" fontId="15" fillId="0" borderId="1" xfId="4" applyNumberFormat="1" applyFont="1" applyBorder="1" applyAlignment="1">
      <alignment horizontal="left" vertical="center"/>
    </xf>
    <xf numFmtId="9" fontId="15" fillId="0" borderId="1" xfId="0" applyNumberFormat="1" applyFont="1" applyBorder="1" applyAlignment="1">
      <alignment horizontal="center" vertical="center"/>
    </xf>
    <xf numFmtId="0" fontId="15" fillId="0" borderId="13" xfId="45" applyFont="1" applyBorder="1" applyAlignment="1">
      <alignment horizontal="left" vertical="center"/>
    </xf>
    <xf numFmtId="0" fontId="14" fillId="0" borderId="1" xfId="49" applyFont="1" applyBorder="1" applyAlignment="1" applyProtection="1">
      <alignment horizontal="left" vertical="center"/>
      <protection locked="0"/>
    </xf>
    <xf numFmtId="3" fontId="39" fillId="0" borderId="1" xfId="0" applyNumberFormat="1" applyFont="1" applyBorder="1" applyAlignment="1">
      <alignment horizontal="left" vertical="center"/>
    </xf>
    <xf numFmtId="3" fontId="40" fillId="0" borderId="1" xfId="43" applyNumberFormat="1" applyFont="1" applyFill="1" applyBorder="1" applyAlignment="1">
      <alignment horizontal="right" vertical="center"/>
    </xf>
    <xf numFmtId="4" fontId="40" fillId="0" borderId="1" xfId="43" applyNumberFormat="1" applyFont="1" applyFill="1" applyBorder="1" applyAlignment="1">
      <alignment horizontal="center" vertical="center"/>
    </xf>
    <xf numFmtId="4" fontId="40" fillId="0" borderId="1" xfId="43" applyNumberFormat="1" applyFont="1" applyFill="1" applyBorder="1" applyAlignment="1">
      <alignment horizontal="left" vertical="center"/>
    </xf>
    <xf numFmtId="4" fontId="14" fillId="0" borderId="1" xfId="43" applyNumberFormat="1" applyFont="1" applyFill="1" applyBorder="1" applyAlignment="1" applyProtection="1">
      <alignment horizontal="left" vertical="center"/>
      <protection locked="0"/>
    </xf>
    <xf numFmtId="9" fontId="41" fillId="0" borderId="1" xfId="2" applyFont="1" applyFill="1" applyBorder="1" applyAlignment="1" applyProtection="1">
      <alignment horizontal="left" vertical="center"/>
    </xf>
    <xf numFmtId="0" fontId="41" fillId="0" borderId="1" xfId="49" applyFont="1" applyBorder="1" applyAlignment="1" applyProtection="1">
      <alignment horizontal="left" vertical="center"/>
      <protection locked="0"/>
    </xf>
    <xf numFmtId="3" fontId="14" fillId="0" borderId="1" xfId="43" applyNumberFormat="1" applyFont="1" applyFill="1" applyBorder="1" applyAlignment="1" applyProtection="1">
      <alignment horizontal="right" vertical="center"/>
      <protection locked="0"/>
    </xf>
    <xf numFmtId="0" fontId="11" fillId="0" borderId="0" xfId="0" applyFont="1" applyAlignment="1">
      <alignment horizontal="center" wrapText="1"/>
    </xf>
    <xf numFmtId="0" fontId="15" fillId="0" borderId="0" xfId="45" applyFont="1" applyAlignment="1">
      <alignment horizontal="left"/>
    </xf>
    <xf numFmtId="0" fontId="15" fillId="6" borderId="0" xfId="0" applyFont="1" applyFill="1" applyAlignment="1">
      <alignment horizontal="left" vertical="center"/>
    </xf>
    <xf numFmtId="3" fontId="15" fillId="0" borderId="0" xfId="4" applyNumberFormat="1" applyFont="1" applyAlignment="1">
      <alignment horizontal="left"/>
    </xf>
    <xf numFmtId="9" fontId="41" fillId="0" borderId="1" xfId="2" applyFont="1" applyFill="1" applyBorder="1" applyAlignment="1" applyProtection="1">
      <alignment horizontal="center" vertical="center" wrapText="1"/>
    </xf>
    <xf numFmtId="3" fontId="15" fillId="0" borderId="0" xfId="4" applyNumberFormat="1" applyFont="1" applyAlignment="1">
      <alignment horizontal="center"/>
    </xf>
    <xf numFmtId="14" fontId="15" fillId="0" borderId="0" xfId="4" applyNumberFormat="1" applyFont="1" applyAlignment="1">
      <alignment horizontal="left" vertical="center"/>
    </xf>
    <xf numFmtId="14" fontId="15" fillId="0" borderId="0" xfId="4" applyNumberFormat="1" applyFont="1" applyAlignment="1">
      <alignment horizontal="left"/>
    </xf>
    <xf numFmtId="3" fontId="0" fillId="0" borderId="1" xfId="0" applyNumberFormat="1" applyBorder="1" applyAlignment="1">
      <alignment horizontal="center"/>
    </xf>
    <xf numFmtId="0" fontId="29" fillId="14" borderId="18" xfId="0" applyFont="1" applyFill="1" applyBorder="1" applyAlignment="1">
      <alignment horizontal="center" vertical="center" wrapText="1"/>
    </xf>
    <xf numFmtId="0" fontId="0" fillId="0" borderId="0" xfId="0" applyAlignment="1">
      <alignment horizontal="left"/>
    </xf>
    <xf numFmtId="0" fontId="0" fillId="0" borderId="18" xfId="0" applyBorder="1"/>
    <xf numFmtId="0" fontId="10" fillId="18" borderId="1" xfId="0" applyFont="1" applyFill="1" applyBorder="1" applyAlignment="1">
      <alignment horizontal="center" vertical="center" wrapText="1"/>
    </xf>
    <xf numFmtId="0" fontId="50" fillId="0" borderId="0" xfId="0" applyFont="1" applyAlignment="1">
      <alignment horizontal="center" wrapText="1"/>
    </xf>
    <xf numFmtId="9" fontId="50" fillId="0" borderId="1" xfId="2" applyFont="1" applyFill="1" applyBorder="1" applyAlignment="1" applyProtection="1">
      <alignment horizontal="center" vertical="center"/>
      <protection locked="0"/>
    </xf>
    <xf numFmtId="9" fontId="50" fillId="0" borderId="1" xfId="2" applyFont="1" applyFill="1" applyBorder="1" applyAlignment="1" applyProtection="1">
      <alignment horizontal="center" vertical="center"/>
    </xf>
    <xf numFmtId="2" fontId="50" fillId="0" borderId="1" xfId="6" applyNumberFormat="1" applyFont="1" applyFill="1" applyBorder="1" applyAlignment="1" applyProtection="1">
      <alignment horizontal="left" vertical="center"/>
    </xf>
    <xf numFmtId="0" fontId="50" fillId="0" borderId="0" xfId="0" applyFont="1" applyAlignment="1">
      <alignment horizontal="left"/>
    </xf>
    <xf numFmtId="9" fontId="50" fillId="0" borderId="1" xfId="2" applyFont="1" applyFill="1" applyBorder="1" applyAlignment="1">
      <alignment horizontal="center" vertical="center"/>
    </xf>
    <xf numFmtId="3" fontId="50" fillId="0" borderId="1" xfId="1" applyNumberFormat="1" applyFont="1" applyFill="1" applyBorder="1" applyAlignment="1">
      <alignment horizontal="right" vertical="center"/>
    </xf>
    <xf numFmtId="2" fontId="50" fillId="0" borderId="1" xfId="2" applyNumberFormat="1" applyFont="1" applyFill="1" applyBorder="1" applyAlignment="1">
      <alignment horizontal="left" vertical="center"/>
    </xf>
    <xf numFmtId="9" fontId="50" fillId="0" borderId="1" xfId="2" applyFont="1" applyFill="1" applyBorder="1" applyAlignment="1">
      <alignment horizontal="center"/>
    </xf>
    <xf numFmtId="2" fontId="50" fillId="0" borderId="1" xfId="8" applyNumberFormat="1" applyFont="1" applyFill="1" applyBorder="1" applyAlignment="1">
      <alignment horizontal="left" vertical="center"/>
    </xf>
    <xf numFmtId="0" fontId="50" fillId="6" borderId="0" xfId="0" applyFont="1" applyFill="1" applyAlignment="1">
      <alignment horizontal="left"/>
    </xf>
    <xf numFmtId="2" fontId="50" fillId="0" borderId="1" xfId="17" applyNumberFormat="1" applyFont="1" applyFill="1" applyBorder="1" applyAlignment="1">
      <alignment horizontal="left" vertical="center"/>
    </xf>
    <xf numFmtId="2" fontId="50" fillId="0" borderId="1" xfId="14" applyNumberFormat="1" applyFont="1" applyFill="1" applyBorder="1" applyAlignment="1">
      <alignment horizontal="left" vertical="center"/>
    </xf>
    <xf numFmtId="3" fontId="50" fillId="0" borderId="1" xfId="14" applyNumberFormat="1" applyFont="1" applyFill="1" applyBorder="1" applyAlignment="1">
      <alignment horizontal="right" vertical="center"/>
    </xf>
    <xf numFmtId="2" fontId="50" fillId="0" borderId="1" xfId="21" applyNumberFormat="1" applyFont="1" applyFill="1" applyBorder="1" applyAlignment="1">
      <alignment horizontal="left" vertical="center"/>
    </xf>
    <xf numFmtId="2" fontId="50" fillId="0" borderId="1" xfId="25" applyNumberFormat="1" applyFont="1" applyFill="1" applyBorder="1" applyAlignment="1">
      <alignment horizontal="left" vertical="center"/>
    </xf>
    <xf numFmtId="2" fontId="50" fillId="0" borderId="1" xfId="28" applyNumberFormat="1" applyFont="1" applyFill="1" applyBorder="1" applyAlignment="1">
      <alignment horizontal="left" vertical="center"/>
    </xf>
    <xf numFmtId="3" fontId="50" fillId="0" borderId="1" xfId="1" applyNumberFormat="1" applyFont="1" applyFill="1" applyBorder="1" applyAlignment="1">
      <alignment horizontal="right" vertical="center" shrinkToFit="1" readingOrder="1"/>
    </xf>
    <xf numFmtId="9" fontId="50" fillId="0" borderId="1" xfId="2" applyFont="1" applyFill="1" applyBorder="1" applyAlignment="1">
      <alignment horizontal="center" vertical="center" shrinkToFit="1" readingOrder="1"/>
    </xf>
    <xf numFmtId="3" fontId="50" fillId="0" borderId="1" xfId="1" applyNumberFormat="1" applyFont="1" applyFill="1" applyBorder="1" applyAlignment="1">
      <alignment horizontal="right" vertical="center" readingOrder="1"/>
    </xf>
    <xf numFmtId="9" fontId="50" fillId="0" borderId="1" xfId="2" applyFont="1" applyFill="1" applyBorder="1" applyAlignment="1">
      <alignment horizontal="center" vertical="center" readingOrder="1"/>
    </xf>
    <xf numFmtId="2" fontId="50" fillId="0" borderId="1" xfId="1" applyNumberFormat="1" applyFont="1" applyFill="1" applyBorder="1" applyAlignment="1">
      <alignment horizontal="left" vertical="center" readingOrder="1"/>
    </xf>
    <xf numFmtId="2" fontId="50" fillId="0" borderId="1" xfId="2" applyNumberFormat="1" applyFont="1" applyFill="1" applyBorder="1" applyAlignment="1">
      <alignment horizontal="left" vertical="center" readingOrder="1"/>
    </xf>
    <xf numFmtId="2" fontId="50" fillId="0" borderId="1" xfId="2" applyNumberFormat="1" applyFont="1" applyFill="1" applyBorder="1" applyAlignment="1">
      <alignment horizontal="left" vertical="center" shrinkToFit="1" readingOrder="1"/>
    </xf>
    <xf numFmtId="2" fontId="50" fillId="0" borderId="1" xfId="36" applyNumberFormat="1" applyFont="1" applyFill="1" applyBorder="1" applyAlignment="1">
      <alignment horizontal="left" vertical="center"/>
    </xf>
    <xf numFmtId="3" fontId="50" fillId="0" borderId="1" xfId="31" applyNumberFormat="1" applyFont="1" applyFill="1" applyBorder="1" applyAlignment="1">
      <alignment horizontal="right" vertical="center"/>
    </xf>
    <xf numFmtId="3" fontId="50" fillId="0" borderId="1" xfId="1" applyNumberFormat="1" applyFont="1" applyFill="1" applyBorder="1" applyAlignment="1" applyProtection="1">
      <alignment horizontal="right" vertical="center"/>
    </xf>
    <xf numFmtId="2" fontId="50" fillId="0" borderId="1" xfId="1" applyNumberFormat="1" applyFont="1" applyFill="1" applyBorder="1" applyAlignment="1">
      <alignment horizontal="left" vertical="center"/>
    </xf>
    <xf numFmtId="2" fontId="50" fillId="0" borderId="1" xfId="2" applyNumberFormat="1" applyFont="1" applyFill="1" applyBorder="1" applyAlignment="1">
      <alignment horizontal="center" vertical="center"/>
    </xf>
    <xf numFmtId="9" fontId="50" fillId="0" borderId="0" xfId="2" applyFont="1" applyFill="1" applyAlignment="1">
      <alignment horizontal="center"/>
    </xf>
    <xf numFmtId="3" fontId="50" fillId="0" borderId="1" xfId="43" applyNumberFormat="1" applyFont="1" applyFill="1" applyBorder="1" applyAlignment="1">
      <alignment horizontal="right" vertical="center"/>
    </xf>
    <xf numFmtId="3" fontId="50" fillId="0" borderId="0" xfId="0" applyNumberFormat="1" applyFont="1" applyAlignment="1">
      <alignment horizontal="right"/>
    </xf>
    <xf numFmtId="0" fontId="50" fillId="0" borderId="0" xfId="0" applyFont="1" applyAlignment="1">
      <alignment horizontal="center"/>
    </xf>
    <xf numFmtId="2" fontId="50" fillId="0" borderId="1" xfId="14" applyNumberFormat="1" applyFont="1" applyFill="1" applyBorder="1" applyAlignment="1">
      <alignment horizontal="left" vertical="center" wrapText="1"/>
    </xf>
    <xf numFmtId="0" fontId="50" fillId="0" borderId="0" xfId="0" applyFont="1" applyAlignment="1">
      <alignment horizontal="left" wrapText="1"/>
    </xf>
    <xf numFmtId="2" fontId="50" fillId="0" borderId="1" xfId="2" applyNumberFormat="1" applyFont="1" applyFill="1" applyBorder="1" applyAlignment="1">
      <alignment horizontal="left" vertical="center" wrapText="1"/>
    </xf>
    <xf numFmtId="2" fontId="50" fillId="0" borderId="1" xfId="20" applyNumberFormat="1" applyFont="1" applyFill="1" applyBorder="1" applyAlignment="1">
      <alignment horizontal="left" vertical="center" wrapText="1"/>
    </xf>
    <xf numFmtId="2" fontId="50" fillId="0" borderId="1" xfId="24" applyNumberFormat="1" applyFont="1" applyFill="1" applyBorder="1" applyAlignment="1">
      <alignment horizontal="left" vertical="center" wrapText="1"/>
    </xf>
    <xf numFmtId="2" fontId="50" fillId="0" borderId="1" xfId="27" applyNumberFormat="1" applyFont="1" applyFill="1" applyBorder="1" applyAlignment="1">
      <alignment horizontal="left" vertical="center" wrapText="1"/>
    </xf>
    <xf numFmtId="2" fontId="50" fillId="0" borderId="1" xfId="16" applyNumberFormat="1" applyFont="1" applyFill="1" applyBorder="1" applyAlignment="1">
      <alignment horizontal="left" vertical="center" wrapText="1"/>
    </xf>
    <xf numFmtId="2" fontId="50" fillId="0" borderId="1" xfId="31" applyNumberFormat="1" applyFont="1" applyFill="1" applyBorder="1" applyAlignment="1">
      <alignment horizontal="left" vertical="center" wrapText="1" readingOrder="1"/>
    </xf>
    <xf numFmtId="2" fontId="50" fillId="0" borderId="1" xfId="1" applyNumberFormat="1" applyFont="1" applyFill="1" applyBorder="1" applyAlignment="1">
      <alignment horizontal="left" vertical="center" wrapText="1"/>
    </xf>
    <xf numFmtId="2" fontId="50" fillId="0" borderId="1" xfId="0" applyNumberFormat="1" applyFont="1" applyBorder="1" applyAlignment="1" applyProtection="1">
      <alignment horizontal="left" vertical="center"/>
      <protection locked="0"/>
    </xf>
    <xf numFmtId="2" fontId="50" fillId="0" borderId="1" xfId="3" applyNumberFormat="1" applyFont="1" applyBorder="1" applyAlignment="1">
      <alignment horizontal="left" vertical="center" wrapText="1"/>
    </xf>
    <xf numFmtId="2" fontId="50" fillId="0" borderId="1" xfId="3" applyNumberFormat="1" applyFont="1" applyBorder="1" applyAlignment="1">
      <alignment horizontal="left" vertical="center"/>
    </xf>
    <xf numFmtId="3" fontId="50" fillId="0" borderId="1" xfId="3" applyNumberFormat="1" applyFont="1" applyBorder="1" applyAlignment="1">
      <alignment horizontal="right" vertical="center"/>
    </xf>
    <xf numFmtId="2" fontId="50" fillId="0" borderId="1" xfId="0" applyNumberFormat="1" applyFont="1" applyBorder="1" applyAlignment="1">
      <alignment horizontal="left" vertical="center" wrapText="1"/>
    </xf>
    <xf numFmtId="2" fontId="50" fillId="0" borderId="1" xfId="7" applyNumberFormat="1" applyFont="1" applyBorder="1" applyAlignment="1" applyProtection="1">
      <alignment horizontal="left" vertical="center"/>
      <protection locked="0"/>
    </xf>
    <xf numFmtId="2" fontId="50" fillId="0" borderId="1" xfId="4" applyNumberFormat="1" applyFont="1" applyBorder="1" applyAlignment="1" applyProtection="1">
      <alignment horizontal="left" vertical="center" wrapText="1"/>
      <protection locked="0"/>
    </xf>
    <xf numFmtId="2" fontId="50" fillId="0" borderId="1" xfId="0" applyNumberFormat="1" applyFont="1" applyBorder="1" applyAlignment="1">
      <alignment horizontal="left" vertical="center"/>
    </xf>
    <xf numFmtId="3" fontId="50" fillId="0" borderId="1" xfId="0" applyNumberFormat="1" applyFont="1" applyBorder="1" applyAlignment="1">
      <alignment horizontal="right" vertical="center"/>
    </xf>
    <xf numFmtId="2" fontId="50" fillId="0" borderId="15" xfId="0" applyNumberFormat="1" applyFont="1" applyBorder="1" applyAlignment="1">
      <alignment horizontal="left" vertical="center" wrapText="1"/>
    </xf>
    <xf numFmtId="2" fontId="50" fillId="0" borderId="1" xfId="0" applyNumberFormat="1" applyFont="1" applyBorder="1" applyAlignment="1">
      <alignment horizontal="left"/>
    </xf>
    <xf numFmtId="3" fontId="50" fillId="0" borderId="1" xfId="0" applyNumberFormat="1" applyFont="1" applyBorder="1" applyAlignment="1">
      <alignment horizontal="right"/>
    </xf>
    <xf numFmtId="2" fontId="50" fillId="0" borderId="1" xfId="0" applyNumberFormat="1" applyFont="1" applyBorder="1" applyAlignment="1">
      <alignment horizontal="left" wrapText="1"/>
    </xf>
    <xf numFmtId="2" fontId="50" fillId="0" borderId="1" xfId="0" applyNumberFormat="1" applyFont="1" applyBorder="1" applyAlignment="1">
      <alignment horizontal="left" vertical="top" wrapText="1"/>
    </xf>
    <xf numFmtId="2" fontId="50" fillId="0" borderId="1" xfId="0" applyNumberFormat="1" applyFont="1" applyBorder="1" applyAlignment="1">
      <alignment horizontal="left" vertical="top"/>
    </xf>
    <xf numFmtId="3" fontId="50" fillId="0" borderId="1" xfId="0" applyNumberFormat="1" applyFont="1" applyBorder="1" applyAlignment="1">
      <alignment horizontal="right" vertical="top"/>
    </xf>
    <xf numFmtId="2" fontId="50" fillId="0" borderId="1" xfId="4" applyNumberFormat="1" applyFont="1" applyBorder="1" applyAlignment="1">
      <alignment horizontal="left" vertical="center"/>
    </xf>
    <xf numFmtId="2" fontId="50" fillId="0" borderId="1" xfId="4" applyNumberFormat="1" applyFont="1" applyBorder="1" applyAlignment="1">
      <alignment horizontal="left" vertical="center" wrapText="1"/>
    </xf>
    <xf numFmtId="3" fontId="50" fillId="0" borderId="1" xfId="4" applyNumberFormat="1" applyFont="1" applyBorder="1" applyAlignment="1">
      <alignment horizontal="right" vertical="center"/>
    </xf>
    <xf numFmtId="2" fontId="50" fillId="0" borderId="1" xfId="10" applyNumberFormat="1" applyFont="1" applyBorder="1" applyAlignment="1">
      <alignment horizontal="left" vertical="center"/>
    </xf>
    <xf numFmtId="2" fontId="50" fillId="0" borderId="1" xfId="10" applyNumberFormat="1" applyFont="1" applyBorder="1" applyAlignment="1">
      <alignment horizontal="left" vertical="center" wrapText="1"/>
    </xf>
    <xf numFmtId="3" fontId="50" fillId="0" borderId="1" xfId="10" applyNumberFormat="1" applyFont="1" applyBorder="1" applyAlignment="1">
      <alignment horizontal="right" vertical="center"/>
    </xf>
    <xf numFmtId="9" fontId="50" fillId="0" borderId="1" xfId="2" applyFont="1" applyFill="1" applyBorder="1" applyAlignment="1">
      <alignment horizontal="center" vertical="top"/>
    </xf>
    <xf numFmtId="3" fontId="50" fillId="0" borderId="1" xfId="11" applyNumberFormat="1" applyFont="1" applyBorder="1" applyAlignment="1">
      <alignment horizontal="right" vertical="distributed"/>
    </xf>
    <xf numFmtId="2" fontId="50" fillId="0" borderId="1" xfId="0" applyNumberFormat="1" applyFont="1" applyBorder="1" applyAlignment="1">
      <alignment vertical="center"/>
    </xf>
    <xf numFmtId="2" fontId="10" fillId="0" borderId="1" xfId="0" applyNumberFormat="1" applyFont="1" applyBorder="1" applyAlignment="1">
      <alignment horizontal="left" vertical="center"/>
    </xf>
    <xf numFmtId="2" fontId="10" fillId="0" borderId="1" xfId="0" applyNumberFormat="1" applyFont="1" applyBorder="1" applyAlignment="1">
      <alignment horizontal="left" vertical="center" wrapText="1"/>
    </xf>
    <xf numFmtId="2" fontId="50" fillId="0" borderId="1" xfId="7" applyNumberFormat="1" applyFont="1" applyBorder="1" applyAlignment="1">
      <alignment horizontal="left" vertical="center"/>
    </xf>
    <xf numFmtId="2" fontId="50" fillId="0" borderId="1" xfId="7" applyNumberFormat="1" applyFont="1" applyBorder="1" applyAlignment="1">
      <alignment horizontal="left" vertical="center" wrapText="1"/>
    </xf>
    <xf numFmtId="2" fontId="50" fillId="0" borderId="1" xfId="15" applyNumberFormat="1" applyFont="1" applyBorder="1" applyAlignment="1">
      <alignment horizontal="left" vertical="center"/>
    </xf>
    <xf numFmtId="3" fontId="50" fillId="0" borderId="1" xfId="7" applyNumberFormat="1" applyFont="1" applyBorder="1" applyAlignment="1">
      <alignment horizontal="right" vertical="center"/>
    </xf>
    <xf numFmtId="2" fontId="50" fillId="0" borderId="1" xfId="18" applyNumberFormat="1" applyFont="1" applyBorder="1" applyAlignment="1">
      <alignment horizontal="left" vertical="center" wrapText="1"/>
    </xf>
    <xf numFmtId="2" fontId="50" fillId="0" borderId="1" xfId="19" applyNumberFormat="1" applyFont="1" applyBorder="1" applyAlignment="1">
      <alignment horizontal="left" vertical="center" wrapText="1"/>
    </xf>
    <xf numFmtId="2" fontId="50" fillId="0" borderId="1" xfId="19" applyNumberFormat="1" applyFont="1" applyBorder="1" applyAlignment="1">
      <alignment horizontal="left" vertical="center"/>
    </xf>
    <xf numFmtId="2" fontId="50" fillId="0" borderId="1" xfId="22" applyNumberFormat="1" applyFont="1" applyBorder="1" applyAlignment="1">
      <alignment horizontal="left" vertical="center"/>
    </xf>
    <xf numFmtId="2" fontId="50" fillId="0" borderId="1" xfId="23" applyNumberFormat="1" applyFont="1" applyBorder="1" applyAlignment="1">
      <alignment horizontal="left" vertical="center"/>
    </xf>
    <xf numFmtId="2" fontId="50" fillId="0" borderId="1" xfId="26" applyNumberFormat="1" applyFont="1" applyBorder="1" applyAlignment="1">
      <alignment horizontal="left" vertical="center"/>
    </xf>
    <xf numFmtId="2" fontId="50" fillId="0" borderId="1" xfId="29" applyNumberFormat="1" applyFont="1" applyBorder="1" applyAlignment="1">
      <alignment horizontal="left" vertical="center" readingOrder="1"/>
    </xf>
    <xf numFmtId="2" fontId="50" fillId="0" borderId="1" xfId="29" applyNumberFormat="1" applyFont="1" applyBorder="1" applyAlignment="1">
      <alignment horizontal="left" vertical="center" wrapText="1" readingOrder="1"/>
    </xf>
    <xf numFmtId="2" fontId="50" fillId="0" borderId="1" xfId="4" applyNumberFormat="1" applyFont="1" applyBorder="1" applyAlignment="1">
      <alignment horizontal="left" vertical="center" wrapText="1" readingOrder="1"/>
    </xf>
    <xf numFmtId="2" fontId="50" fillId="0" borderId="1" xfId="7" applyNumberFormat="1" applyFont="1" applyBorder="1" applyAlignment="1">
      <alignment horizontal="left" vertical="center" readingOrder="1"/>
    </xf>
    <xf numFmtId="2" fontId="50" fillId="0" borderId="1" xfId="7" applyNumberFormat="1" applyFont="1" applyBorder="1" applyAlignment="1">
      <alignment horizontal="left" vertical="center" wrapText="1" readingOrder="1"/>
    </xf>
    <xf numFmtId="2" fontId="50" fillId="0" borderId="1" xfId="30" applyNumberFormat="1" applyFont="1" applyBorder="1" applyAlignment="1">
      <alignment horizontal="left" vertical="center"/>
    </xf>
    <xf numFmtId="2" fontId="50" fillId="0" borderId="1" xfId="30" applyNumberFormat="1" applyFont="1" applyBorder="1" applyAlignment="1">
      <alignment horizontal="left" vertical="center" shrinkToFit="1" readingOrder="1"/>
    </xf>
    <xf numFmtId="2" fontId="50" fillId="0" borderId="1" xfId="30" applyNumberFormat="1" applyFont="1" applyBorder="1" applyAlignment="1">
      <alignment horizontal="left" vertical="center" wrapText="1" shrinkToFit="1" readingOrder="1"/>
    </xf>
    <xf numFmtId="2" fontId="50" fillId="0" borderId="1" xfId="4" applyNumberFormat="1" applyFont="1" applyBorder="1" applyAlignment="1">
      <alignment horizontal="left" vertical="center" readingOrder="1"/>
    </xf>
    <xf numFmtId="3" fontId="50" fillId="0" borderId="1" xfId="32" applyNumberFormat="1" applyFont="1" applyBorder="1" applyAlignment="1">
      <alignment horizontal="right" vertical="center"/>
    </xf>
    <xf numFmtId="3" fontId="50" fillId="0" borderId="1" xfId="34" applyNumberFormat="1" applyFont="1" applyBorder="1" applyAlignment="1">
      <alignment horizontal="right" vertical="center"/>
    </xf>
    <xf numFmtId="2" fontId="50" fillId="0" borderId="1" xfId="35" applyNumberFormat="1" applyFont="1" applyBorder="1" applyAlignment="1">
      <alignment horizontal="left" vertical="center"/>
    </xf>
    <xf numFmtId="2" fontId="50" fillId="0" borderId="1" xfId="35" applyNumberFormat="1" applyFont="1" applyBorder="1" applyAlignment="1">
      <alignment horizontal="left" vertical="center" wrapText="1"/>
    </xf>
    <xf numFmtId="2" fontId="52" fillId="0" borderId="1" xfId="0" applyNumberFormat="1" applyFont="1" applyBorder="1" applyAlignment="1">
      <alignment horizontal="left" vertical="center"/>
    </xf>
    <xf numFmtId="2" fontId="50" fillId="0" borderId="1" xfId="30" applyNumberFormat="1" applyFont="1" applyBorder="1" applyAlignment="1">
      <alignment horizontal="left" vertical="center" wrapText="1"/>
    </xf>
    <xf numFmtId="3" fontId="50" fillId="0" borderId="1" xfId="0" applyNumberFormat="1" applyFont="1" applyBorder="1" applyAlignment="1">
      <alignment horizontal="right" vertical="center" readingOrder="1"/>
    </xf>
    <xf numFmtId="2" fontId="50" fillId="0" borderId="1" xfId="37" applyNumberFormat="1" applyFont="1" applyBorder="1" applyAlignment="1">
      <alignment horizontal="left" vertical="center"/>
    </xf>
    <xf numFmtId="2" fontId="50" fillId="0" borderId="1" xfId="38" applyNumberFormat="1" applyFont="1" applyBorder="1" applyAlignment="1">
      <alignment horizontal="left" vertical="center"/>
    </xf>
    <xf numFmtId="2" fontId="50" fillId="0" borderId="1" xfId="37" applyNumberFormat="1" applyFont="1" applyBorder="1" applyAlignment="1">
      <alignment horizontal="left" vertical="center" wrapText="1"/>
    </xf>
    <xf numFmtId="3" fontId="50" fillId="0" borderId="1" xfId="37" applyNumberFormat="1" applyFont="1" applyBorder="1" applyAlignment="1">
      <alignment horizontal="right" vertical="center"/>
    </xf>
    <xf numFmtId="2" fontId="50" fillId="0" borderId="1" xfId="39" applyNumberFormat="1" applyFont="1" applyBorder="1" applyAlignment="1">
      <alignment horizontal="left" vertical="center"/>
    </xf>
    <xf numFmtId="2" fontId="50" fillId="0" borderId="1" xfId="39" applyNumberFormat="1" applyFont="1" applyBorder="1" applyAlignment="1">
      <alignment horizontal="left" vertical="center" wrapText="1"/>
    </xf>
    <xf numFmtId="2" fontId="50" fillId="0" borderId="1" xfId="40" applyNumberFormat="1" applyFont="1" applyBorder="1" applyAlignment="1">
      <alignment horizontal="left" vertical="center"/>
    </xf>
    <xf numFmtId="2" fontId="50" fillId="0" borderId="1" xfId="32" applyNumberFormat="1" applyFont="1" applyBorder="1" applyAlignment="1">
      <alignment horizontal="left" vertical="center"/>
    </xf>
    <xf numFmtId="2" fontId="50" fillId="0" borderId="1" xfId="32" applyNumberFormat="1" applyFont="1" applyBorder="1" applyAlignment="1">
      <alignment horizontal="left" vertical="center" wrapText="1"/>
    </xf>
    <xf numFmtId="2" fontId="50" fillId="0" borderId="1" xfId="41" applyNumberFormat="1" applyFont="1" applyBorder="1" applyAlignment="1">
      <alignment horizontal="left" vertical="center"/>
    </xf>
    <xf numFmtId="2" fontId="50" fillId="0" borderId="1" xfId="41" applyNumberFormat="1" applyFont="1" applyBorder="1" applyAlignment="1">
      <alignment horizontal="left" vertical="center" wrapText="1"/>
    </xf>
    <xf numFmtId="2" fontId="50" fillId="0" borderId="1" xfId="0" applyNumberFormat="1" applyFont="1" applyBorder="1" applyAlignment="1">
      <alignment horizontal="left" vertical="center" readingOrder="1"/>
    </xf>
    <xf numFmtId="2" fontId="50" fillId="0" borderId="1" xfId="0" applyNumberFormat="1" applyFont="1" applyBorder="1" applyAlignment="1">
      <alignment horizontal="left" vertical="center" wrapText="1" readingOrder="1"/>
    </xf>
    <xf numFmtId="9" fontId="50" fillId="0" borderId="1" xfId="2" applyFont="1" applyFill="1" applyBorder="1" applyAlignment="1">
      <alignment vertical="center"/>
    </xf>
    <xf numFmtId="9" fontId="50" fillId="0" borderId="1" xfId="2" applyFont="1" applyFill="1" applyBorder="1" applyAlignment="1">
      <alignment horizontal="center" vertical="center" readingOrder="2"/>
    </xf>
    <xf numFmtId="2" fontId="50" fillId="0" borderId="1" xfId="0" applyNumberFormat="1" applyFont="1" applyBorder="1" applyAlignment="1">
      <alignment horizontal="left" vertical="center" readingOrder="2"/>
    </xf>
    <xf numFmtId="2" fontId="50" fillId="0" borderId="1" xfId="0" applyNumberFormat="1" applyFont="1" applyBorder="1" applyAlignment="1">
      <alignment vertical="center" wrapText="1"/>
    </xf>
    <xf numFmtId="1" fontId="50" fillId="0" borderId="1" xfId="0" applyNumberFormat="1" applyFont="1" applyBorder="1" applyAlignment="1">
      <alignment horizontal="left" vertical="center"/>
    </xf>
    <xf numFmtId="3" fontId="50" fillId="0" borderId="1" xfId="42" applyNumberFormat="1" applyFont="1" applyBorder="1" applyAlignment="1" applyProtection="1">
      <alignment horizontal="right" vertical="center"/>
    </xf>
    <xf numFmtId="2" fontId="50" fillId="0" borderId="1" xfId="45" applyNumberFormat="1" applyFont="1" applyBorder="1" applyAlignment="1">
      <alignment horizontal="left" vertical="center"/>
    </xf>
    <xf numFmtId="2" fontId="50" fillId="0" borderId="1" xfId="4" applyNumberFormat="1" applyFont="1" applyBorder="1" applyAlignment="1">
      <alignment horizontal="left"/>
    </xf>
    <xf numFmtId="2" fontId="50" fillId="0" borderId="1" xfId="0" applyNumberFormat="1" applyFont="1" applyBorder="1" applyAlignment="1">
      <alignment horizontal="center" vertical="center"/>
    </xf>
    <xf numFmtId="2" fontId="50" fillId="0" borderId="1" xfId="36" applyNumberFormat="1" applyFont="1" applyFill="1" applyBorder="1" applyAlignment="1">
      <alignment horizontal="left" vertical="center" wrapText="1"/>
    </xf>
    <xf numFmtId="2" fontId="50" fillId="0" borderId="1" xfId="46" applyNumberFormat="1" applyFont="1" applyBorder="1" applyAlignment="1">
      <alignment horizontal="left" vertical="center" wrapText="1"/>
    </xf>
    <xf numFmtId="2" fontId="50" fillId="0" borderId="1" xfId="46" applyNumberFormat="1" applyFont="1" applyBorder="1" applyAlignment="1">
      <alignment horizontal="left" vertical="center"/>
    </xf>
    <xf numFmtId="3" fontId="50" fillId="0" borderId="1" xfId="46" applyNumberFormat="1" applyFont="1" applyBorder="1" applyAlignment="1">
      <alignment horizontal="right" vertical="center"/>
    </xf>
    <xf numFmtId="2" fontId="50" fillId="0" borderId="1" xfId="4" applyNumberFormat="1" applyFont="1" applyBorder="1" applyAlignment="1">
      <alignment horizontal="center" vertical="center"/>
    </xf>
    <xf numFmtId="2" fontId="50" fillId="0" borderId="1" xfId="4" applyNumberFormat="1" applyFont="1" applyBorder="1" applyAlignment="1">
      <alignment horizontal="left" wrapText="1"/>
    </xf>
    <xf numFmtId="2" fontId="50" fillId="0" borderId="1" xfId="47" applyNumberFormat="1" applyFont="1" applyFill="1" applyBorder="1" applyAlignment="1">
      <alignment horizontal="left" vertical="center" wrapText="1"/>
    </xf>
    <xf numFmtId="2" fontId="50" fillId="0" borderId="1" xfId="49" applyNumberFormat="1" applyFont="1" applyBorder="1" applyAlignment="1" applyProtection="1">
      <alignment horizontal="left" vertical="center"/>
      <protection locked="0"/>
    </xf>
    <xf numFmtId="2" fontId="50" fillId="0" borderId="1" xfId="49" applyNumberFormat="1" applyFont="1" applyBorder="1" applyAlignment="1" applyProtection="1">
      <alignment horizontal="left" vertical="center" wrapText="1"/>
      <protection locked="0"/>
    </xf>
    <xf numFmtId="0" fontId="50" fillId="0" borderId="1" xfId="49" applyFont="1" applyBorder="1" applyAlignment="1" applyProtection="1">
      <alignment horizontal="left" vertical="center" wrapText="1"/>
      <protection locked="0"/>
    </xf>
    <xf numFmtId="2" fontId="50" fillId="0" borderId="1" xfId="2" applyNumberFormat="1" applyFont="1" applyFill="1" applyBorder="1" applyAlignment="1">
      <alignment vertical="center"/>
    </xf>
    <xf numFmtId="0" fontId="50" fillId="0" borderId="1" xfId="0" applyFont="1" applyBorder="1" applyAlignment="1">
      <alignment vertical="center"/>
    </xf>
    <xf numFmtId="0" fontId="50" fillId="0" borderId="1" xfId="0" applyFont="1" applyBorder="1" applyAlignment="1">
      <alignment horizontal="left" vertical="center"/>
    </xf>
    <xf numFmtId="0" fontId="50" fillId="0" borderId="1" xfId="0" applyFont="1" applyBorder="1" applyAlignment="1">
      <alignment horizontal="left" vertical="center" wrapText="1"/>
    </xf>
    <xf numFmtId="0" fontId="50" fillId="0" borderId="1" xfId="0" applyFont="1" applyBorder="1" applyAlignment="1">
      <alignment vertical="center" wrapText="1"/>
    </xf>
    <xf numFmtId="0" fontId="50" fillId="0" borderId="1" xfId="0" applyFont="1" applyBorder="1" applyAlignment="1">
      <alignment horizontal="left"/>
    </xf>
    <xf numFmtId="0" fontId="50" fillId="0" borderId="1" xfId="0" applyFont="1" applyBorder="1" applyAlignment="1">
      <alignment horizontal="left" wrapText="1"/>
    </xf>
    <xf numFmtId="0" fontId="50" fillId="0" borderId="1" xfId="0" applyFont="1" applyBorder="1" applyAlignment="1">
      <alignment horizontal="center"/>
    </xf>
    <xf numFmtId="0" fontId="50" fillId="0" borderId="1" xfId="55" applyFont="1" applyBorder="1" applyAlignment="1">
      <alignment horizontal="center" vertical="center"/>
    </xf>
    <xf numFmtId="3" fontId="50" fillId="0" borderId="1" xfId="54" applyNumberFormat="1" applyFont="1" applyBorder="1" applyAlignment="1">
      <alignment vertical="center"/>
    </xf>
    <xf numFmtId="0" fontId="50" fillId="0" borderId="1" xfId="55" applyFont="1" applyBorder="1" applyAlignment="1">
      <alignment horizontal="left" vertical="center" wrapText="1"/>
    </xf>
    <xf numFmtId="0" fontId="50" fillId="0" borderId="1" xfId="55" applyFont="1" applyBorder="1" applyAlignment="1">
      <alignment horizontal="right" vertical="center"/>
    </xf>
    <xf numFmtId="9" fontId="50" fillId="0" borderId="1" xfId="2" applyFont="1" applyFill="1" applyBorder="1" applyAlignment="1">
      <alignment horizontal="center" vertical="center" wrapText="1"/>
    </xf>
    <xf numFmtId="3" fontId="50" fillId="0" borderId="1" xfId="54" applyNumberFormat="1" applyFont="1" applyBorder="1" applyAlignment="1">
      <alignment horizontal="left" vertical="center"/>
    </xf>
    <xf numFmtId="0" fontId="50" fillId="0" borderId="1" xfId="55" applyFont="1" applyBorder="1" applyAlignment="1">
      <alignment horizontal="left" vertical="center"/>
    </xf>
    <xf numFmtId="0" fontId="50" fillId="0" borderId="1" xfId="0" applyFont="1" applyBorder="1" applyAlignment="1">
      <alignment horizontal="center" vertical="center"/>
    </xf>
    <xf numFmtId="3" fontId="50" fillId="0" borderId="1" xfId="0" applyNumberFormat="1" applyFont="1" applyBorder="1" applyAlignment="1">
      <alignment horizontal="center" vertical="center" wrapText="1"/>
    </xf>
    <xf numFmtId="2" fontId="50" fillId="0" borderId="1" xfId="48" applyNumberFormat="1" applyFont="1" applyBorder="1" applyAlignment="1">
      <alignment horizontal="center" vertical="center"/>
    </xf>
    <xf numFmtId="2" fontId="50" fillId="0" borderId="1" xfId="48" applyNumberFormat="1" applyFont="1" applyBorder="1" applyAlignment="1">
      <alignment horizontal="left" vertical="center" wrapText="1"/>
    </xf>
    <xf numFmtId="2" fontId="50" fillId="0" borderId="1" xfId="4" applyNumberFormat="1" applyFont="1" applyBorder="1" applyAlignment="1">
      <alignment horizontal="center"/>
    </xf>
    <xf numFmtId="0" fontId="50" fillId="0" borderId="1" xfId="0" applyFont="1" applyBorder="1"/>
    <xf numFmtId="3" fontId="50" fillId="0" borderId="1" xfId="11" applyNumberFormat="1" applyFont="1" applyBorder="1" applyAlignment="1">
      <alignment horizontal="right" vertical="center"/>
    </xf>
    <xf numFmtId="3" fontId="50" fillId="0" borderId="1" xfId="0" applyNumberFormat="1" applyFont="1" applyBorder="1" applyAlignment="1">
      <alignment horizontal="right" vertical="center" wrapText="1"/>
    </xf>
    <xf numFmtId="3" fontId="50" fillId="0" borderId="1" xfId="55" applyNumberFormat="1" applyFont="1" applyBorder="1" applyAlignment="1">
      <alignment horizontal="right" vertical="center"/>
    </xf>
    <xf numFmtId="3" fontId="0" fillId="0" borderId="1" xfId="0" pivotButton="1" applyNumberFormat="1" applyBorder="1" applyAlignment="1">
      <alignment vertical="center" wrapText="1"/>
    </xf>
    <xf numFmtId="3" fontId="0" fillId="0" borderId="1" xfId="0" applyNumberFormat="1" applyBorder="1" applyAlignment="1">
      <alignment horizontal="center" vertical="center" wrapText="1"/>
    </xf>
    <xf numFmtId="3" fontId="0" fillId="0" borderId="1" xfId="0" applyNumberFormat="1" applyBorder="1" applyAlignment="1">
      <alignment vertical="center" wrapText="1"/>
    </xf>
    <xf numFmtId="3" fontId="0" fillId="0" borderId="1" xfId="0" applyNumberFormat="1" applyBorder="1" applyAlignment="1">
      <alignment horizontal="left" indent="1"/>
    </xf>
    <xf numFmtId="3" fontId="54" fillId="0" borderId="1" xfId="0" applyNumberFormat="1" applyFont="1" applyBorder="1" applyAlignment="1">
      <alignment horizontal="center" vertical="center" wrapText="1"/>
    </xf>
    <xf numFmtId="3" fontId="55" fillId="0" borderId="1" xfId="0" applyNumberFormat="1" applyFont="1" applyBorder="1" applyAlignment="1">
      <alignment horizontal="left"/>
    </xf>
    <xf numFmtId="3" fontId="55" fillId="0" borderId="1" xfId="0" applyNumberFormat="1" applyFont="1" applyBorder="1" applyAlignment="1">
      <alignment horizontal="center"/>
    </xf>
    <xf numFmtId="3" fontId="0" fillId="0" borderId="1" xfId="0" applyNumberFormat="1" applyBorder="1" applyAlignment="1">
      <alignment horizontal="center" vertical="center"/>
    </xf>
    <xf numFmtId="3" fontId="47" fillId="0" borderId="1" xfId="0" applyNumberFormat="1" applyFont="1" applyBorder="1" applyAlignment="1">
      <alignment horizontal="left" wrapText="1"/>
    </xf>
    <xf numFmtId="3" fontId="47" fillId="0" borderId="1" xfId="0" applyNumberFormat="1" applyFont="1" applyBorder="1" applyAlignment="1">
      <alignment horizontal="center" vertical="center"/>
    </xf>
    <xf numFmtId="3" fontId="56" fillId="19" borderId="1" xfId="0" applyNumberFormat="1" applyFont="1" applyFill="1" applyBorder="1" applyAlignment="1">
      <alignment horizontal="left"/>
    </xf>
    <xf numFmtId="3" fontId="56" fillId="19" borderId="1" xfId="0" applyNumberFormat="1" applyFont="1" applyFill="1" applyBorder="1" applyAlignment="1">
      <alignment horizontal="center" vertical="center"/>
    </xf>
    <xf numFmtId="3" fontId="0" fillId="0" borderId="1" xfId="0" pivotButton="1" applyNumberFormat="1" applyBorder="1" applyAlignment="1">
      <alignment horizontal="center" vertical="center"/>
    </xf>
    <xf numFmtId="3" fontId="49" fillId="19" borderId="1" xfId="0" applyNumberFormat="1" applyFont="1" applyFill="1" applyBorder="1" applyAlignment="1">
      <alignment horizontal="center"/>
    </xf>
    <xf numFmtId="3" fontId="49" fillId="19" borderId="1" xfId="0" applyNumberFormat="1" applyFont="1" applyFill="1" applyBorder="1" applyAlignment="1">
      <alignment horizontal="left" vertical="center" wrapText="1"/>
    </xf>
    <xf numFmtId="3" fontId="0" fillId="0" borderId="0" xfId="0" applyNumberFormat="1"/>
    <xf numFmtId="3" fontId="0" fillId="0" borderId="1" xfId="0" applyNumberFormat="1" applyBorder="1"/>
    <xf numFmtId="43" fontId="0" fillId="0" borderId="0" xfId="1" applyFont="1"/>
    <xf numFmtId="9" fontId="0" fillId="0" borderId="0" xfId="2" applyFont="1"/>
    <xf numFmtId="0" fontId="9" fillId="0" borderId="0" xfId="0" applyFont="1" applyAlignment="1">
      <alignment wrapText="1"/>
    </xf>
    <xf numFmtId="0" fontId="9" fillId="0" borderId="0" xfId="0" applyFont="1" applyAlignment="1">
      <alignment horizontal="left" wrapText="1"/>
    </xf>
    <xf numFmtId="9" fontId="9" fillId="0" borderId="0" xfId="2" applyFont="1" applyFill="1" applyAlignment="1">
      <alignment wrapText="1"/>
    </xf>
    <xf numFmtId="2" fontId="50" fillId="0" borderId="1" xfId="0" applyNumberFormat="1" applyFont="1" applyBorder="1" applyAlignment="1" applyProtection="1">
      <alignment horizontal="left" vertical="center" wrapText="1"/>
      <protection locked="0"/>
    </xf>
    <xf numFmtId="3" fontId="50" fillId="0" borderId="1" xfId="3" applyNumberFormat="1" applyFont="1" applyBorder="1" applyAlignment="1">
      <alignment horizontal="right" vertical="center" wrapText="1"/>
    </xf>
    <xf numFmtId="9" fontId="50" fillId="0" borderId="1" xfId="2" applyFont="1" applyFill="1" applyBorder="1" applyAlignment="1" applyProtection="1">
      <alignment horizontal="center" vertical="center" wrapText="1"/>
      <protection locked="0"/>
    </xf>
    <xf numFmtId="9" fontId="50" fillId="0" borderId="1" xfId="2" applyFont="1" applyFill="1" applyBorder="1" applyAlignment="1" applyProtection="1">
      <alignment horizontal="center" vertical="center" wrapText="1"/>
    </xf>
    <xf numFmtId="2" fontId="50" fillId="0" borderId="1" xfId="6" applyNumberFormat="1" applyFont="1" applyFill="1" applyBorder="1" applyAlignment="1" applyProtection="1">
      <alignment horizontal="left" vertical="center" wrapText="1"/>
    </xf>
    <xf numFmtId="2" fontId="50" fillId="0" borderId="1" xfId="7" applyNumberFormat="1" applyFont="1" applyBorder="1" applyAlignment="1" applyProtection="1">
      <alignment horizontal="left" vertical="center" wrapText="1"/>
      <protection locked="0"/>
    </xf>
    <xf numFmtId="3" fontId="50" fillId="0" borderId="1" xfId="1" applyNumberFormat="1" applyFont="1" applyFill="1" applyBorder="1" applyAlignment="1">
      <alignment horizontal="right" vertical="center" wrapText="1"/>
    </xf>
    <xf numFmtId="9" fontId="50" fillId="0" borderId="1" xfId="2" applyFont="1" applyFill="1" applyBorder="1" applyAlignment="1">
      <alignment horizontal="center" wrapText="1"/>
    </xf>
    <xf numFmtId="2" fontId="50" fillId="0" borderId="1" xfId="8" applyNumberFormat="1" applyFont="1" applyFill="1" applyBorder="1" applyAlignment="1">
      <alignment horizontal="left" vertical="center" wrapText="1"/>
    </xf>
    <xf numFmtId="3" fontId="50" fillId="0" borderId="1" xfId="0" applyNumberFormat="1" applyFont="1" applyBorder="1" applyAlignment="1">
      <alignment horizontal="right" vertical="top" wrapText="1"/>
    </xf>
    <xf numFmtId="3" fontId="50" fillId="0" borderId="1" xfId="4" applyNumberFormat="1" applyFont="1" applyBorder="1" applyAlignment="1">
      <alignment horizontal="right" vertical="center" wrapText="1"/>
    </xf>
    <xf numFmtId="0" fontId="50" fillId="6" borderId="0" xfId="0" applyFont="1" applyFill="1" applyAlignment="1">
      <alignment horizontal="left" wrapText="1"/>
    </xf>
    <xf numFmtId="3" fontId="50" fillId="0" borderId="1" xfId="10" applyNumberFormat="1" applyFont="1" applyBorder="1" applyAlignment="1">
      <alignment horizontal="right" vertical="center" wrapText="1"/>
    </xf>
    <xf numFmtId="9" fontId="50" fillId="0" borderId="1" xfId="2" applyFont="1" applyFill="1" applyBorder="1" applyAlignment="1">
      <alignment horizontal="center" vertical="top" wrapText="1"/>
    </xf>
    <xf numFmtId="3" fontId="50" fillId="0" borderId="1" xfId="11" applyNumberFormat="1" applyFont="1" applyBorder="1" applyAlignment="1">
      <alignment horizontal="right" vertical="distributed" wrapText="1"/>
    </xf>
    <xf numFmtId="3" fontId="50" fillId="0" borderId="1" xfId="11" applyNumberFormat="1" applyFont="1" applyBorder="1" applyAlignment="1">
      <alignment horizontal="right" vertical="center" wrapText="1"/>
    </xf>
    <xf numFmtId="9" fontId="50" fillId="0" borderId="15" xfId="2" applyFont="1" applyFill="1" applyBorder="1" applyAlignment="1">
      <alignment horizontal="center" vertical="center" wrapText="1"/>
    </xf>
    <xf numFmtId="3" fontId="50" fillId="0" borderId="1" xfId="7" applyNumberFormat="1" applyFont="1" applyBorder="1" applyAlignment="1">
      <alignment horizontal="right" vertical="center" wrapText="1"/>
    </xf>
    <xf numFmtId="3" fontId="50" fillId="0" borderId="1" xfId="14" applyNumberFormat="1" applyFont="1" applyFill="1" applyBorder="1" applyAlignment="1">
      <alignment horizontal="right" vertical="center" wrapText="1"/>
    </xf>
    <xf numFmtId="3" fontId="50" fillId="0" borderId="1" xfId="1" applyNumberFormat="1" applyFont="1" applyFill="1" applyBorder="1" applyAlignment="1">
      <alignment horizontal="right" vertical="center" wrapText="1" readingOrder="1"/>
    </xf>
    <xf numFmtId="9" fontId="50" fillId="0" borderId="1" xfId="2" applyFont="1" applyFill="1" applyBorder="1" applyAlignment="1">
      <alignment horizontal="center" vertical="center" wrapText="1" readingOrder="1"/>
    </xf>
    <xf numFmtId="2" fontId="50" fillId="0" borderId="1" xfId="2" applyNumberFormat="1" applyFont="1" applyFill="1" applyBorder="1" applyAlignment="1">
      <alignment horizontal="left" vertical="center" wrapText="1" readingOrder="1"/>
    </xf>
    <xf numFmtId="3" fontId="50" fillId="0" borderId="1" xfId="1" applyNumberFormat="1" applyFont="1" applyFill="1" applyBorder="1" applyAlignment="1">
      <alignment horizontal="right" vertical="center" wrapText="1" shrinkToFit="1" readingOrder="1"/>
    </xf>
    <xf numFmtId="9" fontId="50" fillId="0" borderId="1" xfId="2" applyFont="1" applyFill="1" applyBorder="1" applyAlignment="1">
      <alignment horizontal="center" vertical="center" wrapText="1" shrinkToFit="1" readingOrder="1"/>
    </xf>
    <xf numFmtId="2" fontId="50" fillId="0" borderId="1" xfId="1" applyNumberFormat="1" applyFont="1" applyFill="1" applyBorder="1" applyAlignment="1">
      <alignment horizontal="left" vertical="center" wrapText="1" readingOrder="1"/>
    </xf>
    <xf numFmtId="3" fontId="50" fillId="0" borderId="1" xfId="32" applyNumberFormat="1" applyFont="1" applyBorder="1" applyAlignment="1">
      <alignment horizontal="right" vertical="center" wrapText="1"/>
    </xf>
    <xf numFmtId="3" fontId="50" fillId="0" borderId="1" xfId="34" applyNumberFormat="1" applyFont="1" applyBorder="1" applyAlignment="1">
      <alignment horizontal="right" vertical="center" wrapText="1"/>
    </xf>
    <xf numFmtId="2" fontId="52" fillId="0" borderId="1" xfId="0" applyNumberFormat="1" applyFont="1" applyBorder="1" applyAlignment="1">
      <alignment horizontal="left" vertical="center" wrapText="1"/>
    </xf>
    <xf numFmtId="2" fontId="50" fillId="0" borderId="1" xfId="2" applyNumberFormat="1" applyFont="1" applyFill="1" applyBorder="1" applyAlignment="1">
      <alignment horizontal="left" vertical="center" wrapText="1" shrinkToFit="1" readingOrder="1"/>
    </xf>
    <xf numFmtId="3" fontId="50" fillId="0" borderId="1" xfId="0" applyNumberFormat="1" applyFont="1" applyBorder="1" applyAlignment="1">
      <alignment horizontal="right" vertical="center" wrapText="1" readingOrder="1"/>
    </xf>
    <xf numFmtId="2" fontId="50" fillId="0" borderId="1" xfId="38" applyNumberFormat="1" applyFont="1" applyBorder="1" applyAlignment="1">
      <alignment horizontal="left" vertical="center" wrapText="1"/>
    </xf>
    <xf numFmtId="3" fontId="50" fillId="0" borderId="1" xfId="37" applyNumberFormat="1" applyFont="1" applyBorder="1" applyAlignment="1">
      <alignment horizontal="right" vertical="center" wrapText="1"/>
    </xf>
    <xf numFmtId="2" fontId="50" fillId="0" borderId="1" xfId="40" applyNumberFormat="1" applyFont="1" applyBorder="1" applyAlignment="1">
      <alignment horizontal="left" vertical="center" wrapText="1"/>
    </xf>
    <xf numFmtId="3" fontId="50" fillId="0" borderId="1" xfId="31" applyNumberFormat="1" applyFont="1" applyFill="1" applyBorder="1" applyAlignment="1">
      <alignment horizontal="right" vertical="center" wrapText="1"/>
    </xf>
    <xf numFmtId="3" fontId="50" fillId="0" borderId="1" xfId="0" applyNumberFormat="1" applyFont="1" applyBorder="1" applyAlignment="1">
      <alignment horizontal="right" wrapText="1"/>
    </xf>
    <xf numFmtId="9" fontId="50" fillId="0" borderId="1" xfId="2" applyFont="1" applyFill="1" applyBorder="1" applyAlignment="1">
      <alignment vertical="center" wrapText="1"/>
    </xf>
    <xf numFmtId="9" fontId="50" fillId="0" borderId="1" xfId="2" applyFont="1" applyFill="1" applyBorder="1" applyAlignment="1">
      <alignment horizontal="center" vertical="center" wrapText="1" readingOrder="2"/>
    </xf>
    <xf numFmtId="2" fontId="50" fillId="0" borderId="1" xfId="0" applyNumberFormat="1" applyFont="1" applyBorder="1" applyAlignment="1">
      <alignment horizontal="left" vertical="center" wrapText="1" readingOrder="2"/>
    </xf>
    <xf numFmtId="1" fontId="50" fillId="0" borderId="1" xfId="0" applyNumberFormat="1" applyFont="1" applyBorder="1" applyAlignment="1">
      <alignment horizontal="left" vertical="center" wrapText="1"/>
    </xf>
    <xf numFmtId="3" fontId="50" fillId="0" borderId="1" xfId="42" applyNumberFormat="1" applyFont="1" applyBorder="1" applyAlignment="1" applyProtection="1">
      <alignment horizontal="right" vertical="center" wrapText="1"/>
    </xf>
    <xf numFmtId="3" fontId="50" fillId="0" borderId="1" xfId="1" applyNumberFormat="1" applyFont="1" applyFill="1" applyBorder="1" applyAlignment="1" applyProtection="1">
      <alignment horizontal="right" vertical="center" wrapText="1"/>
    </xf>
    <xf numFmtId="2" fontId="50" fillId="0" borderId="1" xfId="45" applyNumberFormat="1" applyFont="1" applyBorder="1" applyAlignment="1">
      <alignment horizontal="left" vertical="center" wrapText="1"/>
    </xf>
    <xf numFmtId="2" fontId="50" fillId="0" borderId="1" xfId="2" applyNumberFormat="1" applyFont="1" applyFill="1" applyBorder="1" applyAlignment="1">
      <alignment horizontal="center" vertical="center" wrapText="1"/>
    </xf>
    <xf numFmtId="2" fontId="50" fillId="0" borderId="1" xfId="0" applyNumberFormat="1" applyFont="1" applyBorder="1" applyAlignment="1">
      <alignment horizontal="center" vertical="center" wrapText="1"/>
    </xf>
    <xf numFmtId="3" fontId="50" fillId="0" borderId="1" xfId="46" applyNumberFormat="1" applyFont="1" applyBorder="1" applyAlignment="1">
      <alignment horizontal="right" vertical="center" wrapText="1"/>
    </xf>
    <xf numFmtId="2" fontId="50" fillId="0" borderId="1" xfId="4" applyNumberFormat="1" applyFont="1" applyBorder="1" applyAlignment="1">
      <alignment horizontal="center" vertical="center" wrapText="1"/>
    </xf>
    <xf numFmtId="2" fontId="50" fillId="0" borderId="1" xfId="48" applyNumberFormat="1" applyFont="1" applyBorder="1" applyAlignment="1">
      <alignment horizontal="center" vertical="center" wrapText="1"/>
    </xf>
    <xf numFmtId="2" fontId="50" fillId="0" borderId="1" xfId="4" applyNumberFormat="1" applyFont="1" applyBorder="1" applyAlignment="1">
      <alignment horizontal="center" wrapText="1"/>
    </xf>
    <xf numFmtId="3" fontId="50" fillId="0" borderId="1" xfId="43" applyNumberFormat="1" applyFont="1" applyFill="1" applyBorder="1" applyAlignment="1">
      <alignment horizontal="right" vertical="center" wrapText="1"/>
    </xf>
    <xf numFmtId="2" fontId="50" fillId="0" borderId="1" xfId="2" applyNumberFormat="1" applyFont="1" applyFill="1" applyBorder="1" applyAlignment="1">
      <alignment vertical="center" wrapText="1"/>
    </xf>
    <xf numFmtId="0" fontId="50" fillId="0" borderId="1" xfId="0" applyFont="1" applyBorder="1" applyAlignment="1">
      <alignment horizontal="center" vertical="center" wrapText="1"/>
    </xf>
    <xf numFmtId="0" fontId="50" fillId="0" borderId="1" xfId="0" applyFont="1" applyBorder="1" applyAlignment="1">
      <alignment horizontal="center" wrapText="1"/>
    </xf>
    <xf numFmtId="0" fontId="50" fillId="0" borderId="1" xfId="55" applyFont="1" applyBorder="1" applyAlignment="1">
      <alignment horizontal="center" vertical="center" wrapText="1"/>
    </xf>
    <xf numFmtId="3" fontId="50" fillId="0" borderId="1" xfId="54" applyNumberFormat="1" applyFont="1" applyBorder="1" applyAlignment="1">
      <alignment vertical="center" wrapText="1"/>
    </xf>
    <xf numFmtId="0" fontId="50" fillId="0" borderId="1" xfId="55" applyFont="1" applyBorder="1" applyAlignment="1">
      <alignment horizontal="right" vertical="center" wrapText="1"/>
    </xf>
    <xf numFmtId="3" fontId="50" fillId="0" borderId="1" xfId="55" applyNumberFormat="1" applyFont="1" applyBorder="1" applyAlignment="1">
      <alignment horizontal="right" vertical="center" wrapText="1"/>
    </xf>
    <xf numFmtId="3" fontId="50" fillId="0" borderId="1" xfId="54" applyNumberFormat="1" applyFont="1" applyBorder="1" applyAlignment="1">
      <alignment horizontal="left" vertical="center" wrapText="1"/>
    </xf>
    <xf numFmtId="0" fontId="50" fillId="0" borderId="1" xfId="0" applyFont="1" applyBorder="1" applyAlignment="1">
      <alignment wrapText="1"/>
    </xf>
    <xf numFmtId="3" fontId="50" fillId="0" borderId="0" xfId="0" applyNumberFormat="1" applyFont="1" applyAlignment="1">
      <alignment horizontal="right" wrapText="1"/>
    </xf>
    <xf numFmtId="9" fontId="50" fillId="0" borderId="0" xfId="2" applyFont="1" applyFill="1" applyAlignment="1">
      <alignment horizontal="center" wrapText="1"/>
    </xf>
    <xf numFmtId="3" fontId="10" fillId="18" borderId="1" xfId="0" applyNumberFormat="1" applyFont="1" applyFill="1" applyBorder="1" applyAlignment="1">
      <alignment horizontal="center" vertical="center" wrapText="1"/>
    </xf>
    <xf numFmtId="9" fontId="10" fillId="18" borderId="1" xfId="2" applyFont="1" applyFill="1" applyBorder="1" applyAlignment="1">
      <alignment horizontal="center" vertical="center" wrapText="1"/>
    </xf>
    <xf numFmtId="0" fontId="57" fillId="0" borderId="0" xfId="0" applyFont="1" applyAlignment="1">
      <alignment wrapText="1"/>
    </xf>
    <xf numFmtId="3" fontId="59" fillId="20" borderId="1" xfId="0" applyNumberFormat="1" applyFont="1" applyFill="1" applyBorder="1" applyAlignment="1">
      <alignment horizontal="center" vertical="center" wrapText="1"/>
    </xf>
    <xf numFmtId="3" fontId="58" fillId="20" borderId="1" xfId="0" applyNumberFormat="1" applyFont="1" applyFill="1" applyBorder="1" applyAlignment="1">
      <alignment horizontal="center" vertical="center" wrapText="1"/>
    </xf>
    <xf numFmtId="3" fontId="60" fillId="19" borderId="1" xfId="0"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3" fontId="56" fillId="19" borderId="1" xfId="0" applyNumberFormat="1" applyFont="1" applyFill="1" applyBorder="1" applyAlignment="1">
      <alignment horizontal="left" vertical="center"/>
    </xf>
    <xf numFmtId="3" fontId="60" fillId="19" borderId="1" xfId="0" applyNumberFormat="1" applyFont="1" applyFill="1" applyBorder="1" applyAlignment="1">
      <alignment horizontal="left" vertical="center"/>
    </xf>
    <xf numFmtId="3" fontId="61" fillId="0" borderId="1" xfId="0" applyNumberFormat="1" applyFont="1" applyBorder="1" applyAlignment="1">
      <alignment horizontal="left" vertical="center" wrapText="1"/>
    </xf>
    <xf numFmtId="3" fontId="62" fillId="0" borderId="1" xfId="0" applyNumberFormat="1" applyFont="1" applyBorder="1" applyAlignment="1">
      <alignment horizontal="center" vertical="center"/>
    </xf>
    <xf numFmtId="3" fontId="58" fillId="20" borderId="1" xfId="0" applyNumberFormat="1" applyFont="1" applyFill="1" applyBorder="1" applyAlignment="1">
      <alignment horizontal="center" vertical="center"/>
    </xf>
    <xf numFmtId="3" fontId="61" fillId="0" borderId="1" xfId="0" applyNumberFormat="1" applyFont="1" applyBorder="1" applyAlignment="1">
      <alignment horizontal="left" vertical="center"/>
    </xf>
    <xf numFmtId="9" fontId="0" fillId="0" borderId="0" xfId="2" applyFont="1" applyAlignment="1">
      <alignment vertical="center"/>
    </xf>
    <xf numFmtId="0" fontId="9" fillId="0" borderId="0" xfId="0" applyFont="1" applyAlignment="1">
      <alignment horizontal="center" wrapText="1"/>
    </xf>
    <xf numFmtId="2" fontId="50" fillId="0" borderId="1" xfId="3" applyNumberFormat="1" applyFont="1" applyBorder="1" applyAlignment="1">
      <alignment horizontal="center" vertical="center" wrapText="1"/>
    </xf>
    <xf numFmtId="2" fontId="50" fillId="0" borderId="1" xfId="0" applyNumberFormat="1" applyFont="1" applyBorder="1" applyAlignment="1">
      <alignment horizontal="center" vertical="top" wrapText="1"/>
    </xf>
    <xf numFmtId="2" fontId="50" fillId="0" borderId="1" xfId="10" applyNumberFormat="1" applyFont="1" applyBorder="1" applyAlignment="1">
      <alignment horizontal="center" vertical="center" wrapText="1"/>
    </xf>
    <xf numFmtId="2" fontId="10" fillId="0" borderId="1" xfId="0" applyNumberFormat="1" applyFont="1" applyBorder="1" applyAlignment="1">
      <alignment horizontal="center" vertical="center" wrapText="1"/>
    </xf>
    <xf numFmtId="2" fontId="50" fillId="0" borderId="1" xfId="15" applyNumberFormat="1" applyFont="1" applyBorder="1" applyAlignment="1">
      <alignment horizontal="center" vertical="center" wrapText="1"/>
    </xf>
    <xf numFmtId="2" fontId="50" fillId="0" borderId="1" xfId="17" applyNumberFormat="1" applyFont="1" applyFill="1" applyBorder="1" applyAlignment="1">
      <alignment horizontal="center" vertical="center" wrapText="1"/>
    </xf>
    <xf numFmtId="2" fontId="50" fillId="0" borderId="1" xfId="14" applyNumberFormat="1" applyFont="1" applyFill="1" applyBorder="1" applyAlignment="1">
      <alignment horizontal="center" vertical="center" wrapText="1"/>
    </xf>
    <xf numFmtId="2" fontId="50" fillId="0" borderId="1" xfId="19" applyNumberFormat="1" applyFont="1" applyBorder="1" applyAlignment="1">
      <alignment horizontal="center" vertical="center" wrapText="1"/>
    </xf>
    <xf numFmtId="2" fontId="50" fillId="0" borderId="1" xfId="21" applyNumberFormat="1" applyFont="1" applyFill="1" applyBorder="1" applyAlignment="1">
      <alignment horizontal="center" vertical="center" wrapText="1"/>
    </xf>
    <xf numFmtId="2" fontId="50" fillId="0" borderId="1" xfId="22" applyNumberFormat="1" applyFont="1" applyBorder="1" applyAlignment="1">
      <alignment horizontal="center" vertical="center" wrapText="1"/>
    </xf>
    <xf numFmtId="2" fontId="50" fillId="0" borderId="1" xfId="23" applyNumberFormat="1" applyFont="1" applyBorder="1" applyAlignment="1">
      <alignment horizontal="center" vertical="center" wrapText="1"/>
    </xf>
    <xf numFmtId="2" fontId="50" fillId="0" borderId="1" xfId="7" applyNumberFormat="1" applyFont="1" applyBorder="1" applyAlignment="1">
      <alignment horizontal="center" vertical="center" wrapText="1"/>
    </xf>
    <xf numFmtId="2" fontId="50" fillId="0" borderId="1" xfId="25" applyNumberFormat="1" applyFont="1" applyFill="1" applyBorder="1" applyAlignment="1">
      <alignment horizontal="center" vertical="center" wrapText="1"/>
    </xf>
    <xf numFmtId="2" fontId="50" fillId="0" borderId="1" xfId="26" applyNumberFormat="1" applyFont="1" applyBorder="1" applyAlignment="1">
      <alignment horizontal="center" vertical="center" wrapText="1"/>
    </xf>
    <xf numFmtId="2" fontId="50" fillId="0" borderId="1" xfId="28" applyNumberFormat="1" applyFont="1" applyFill="1" applyBorder="1" applyAlignment="1">
      <alignment horizontal="center" vertical="center" wrapText="1"/>
    </xf>
    <xf numFmtId="2" fontId="50" fillId="0" borderId="1" xfId="29" applyNumberFormat="1" applyFont="1" applyBorder="1" applyAlignment="1">
      <alignment horizontal="center" vertical="center" wrapText="1" readingOrder="1"/>
    </xf>
    <xf numFmtId="2" fontId="50" fillId="0" borderId="1" xfId="30" applyNumberFormat="1" applyFont="1" applyBorder="1" applyAlignment="1">
      <alignment horizontal="center" vertical="center" wrapText="1"/>
    </xf>
    <xf numFmtId="2" fontId="50" fillId="0" borderId="1" xfId="4" applyNumberFormat="1" applyFont="1" applyBorder="1" applyAlignment="1">
      <alignment horizontal="center" vertical="center" wrapText="1" readingOrder="1"/>
    </xf>
    <xf numFmtId="2" fontId="50" fillId="0" borderId="1" xfId="7" applyNumberFormat="1" applyFont="1" applyBorder="1" applyAlignment="1">
      <alignment horizontal="center" vertical="center" wrapText="1" readingOrder="1"/>
    </xf>
    <xf numFmtId="2" fontId="50" fillId="0" borderId="1" xfId="37" applyNumberFormat="1" applyFont="1" applyBorder="1" applyAlignment="1">
      <alignment horizontal="center" vertical="center" wrapText="1"/>
    </xf>
    <xf numFmtId="2" fontId="50" fillId="0" borderId="1" xfId="39" applyNumberFormat="1" applyFont="1" applyBorder="1" applyAlignment="1">
      <alignment horizontal="center" vertical="center" wrapText="1"/>
    </xf>
    <xf numFmtId="2" fontId="50" fillId="0" borderId="1" xfId="0" applyNumberFormat="1" applyFont="1" applyBorder="1" applyAlignment="1">
      <alignment horizontal="center" vertical="center" wrapText="1" readingOrder="1"/>
    </xf>
    <xf numFmtId="2" fontId="50" fillId="0" borderId="1" xfId="0" applyNumberFormat="1" applyFont="1" applyBorder="1" applyAlignment="1">
      <alignment horizontal="center" wrapText="1"/>
    </xf>
    <xf numFmtId="2" fontId="50" fillId="0" borderId="1" xfId="46" applyNumberFormat="1" applyFont="1" applyBorder="1" applyAlignment="1">
      <alignment horizontal="center" vertical="center" wrapText="1"/>
    </xf>
    <xf numFmtId="2" fontId="50" fillId="0" borderId="1" xfId="49" applyNumberFormat="1" applyFont="1" applyBorder="1" applyAlignment="1" applyProtection="1">
      <alignment horizontal="center" vertical="center" wrapText="1"/>
      <protection locked="0"/>
    </xf>
    <xf numFmtId="0" fontId="8" fillId="0" borderId="0" xfId="0" applyFont="1" applyAlignment="1">
      <alignment horizontal="center"/>
    </xf>
    <xf numFmtId="0" fontId="3" fillId="0" borderId="1" xfId="0" applyFont="1" applyBorder="1" applyAlignment="1">
      <alignment horizontal="center" vertical="center" wrapText="1"/>
    </xf>
    <xf numFmtId="9" fontId="3" fillId="0" borderId="1" xfId="2" applyFont="1" applyFill="1" applyBorder="1" applyAlignment="1">
      <alignment horizontal="center" vertical="center" wrapText="1"/>
    </xf>
    <xf numFmtId="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17" fillId="0" borderId="1" xfId="12" applyFont="1" applyBorder="1" applyAlignment="1">
      <alignment horizontal="center" vertical="center"/>
    </xf>
    <xf numFmtId="0" fontId="15" fillId="0" borderId="1" xfId="12" applyFont="1" applyBorder="1" applyAlignment="1">
      <alignment horizontal="center" vertical="center"/>
    </xf>
    <xf numFmtId="0" fontId="17" fillId="0" borderId="1" xfId="12" applyFont="1" applyBorder="1" applyAlignment="1">
      <alignment horizontal="left" vertical="center"/>
    </xf>
    <xf numFmtId="3" fontId="17" fillId="0" borderId="1" xfId="12" applyNumberFormat="1" applyFont="1" applyBorder="1" applyAlignment="1">
      <alignment horizontal="center" vertical="center"/>
    </xf>
    <xf numFmtId="0" fontId="17" fillId="6" borderId="1" xfId="0" applyFont="1" applyFill="1" applyBorder="1" applyAlignment="1">
      <alignment horizontal="center" vertical="center"/>
    </xf>
    <xf numFmtId="0" fontId="15" fillId="6" borderId="1" xfId="0" applyFont="1" applyFill="1" applyBorder="1" applyAlignment="1">
      <alignment horizontal="left" vertical="center"/>
    </xf>
    <xf numFmtId="3" fontId="17" fillId="6" borderId="15" xfId="0" applyNumberFormat="1" applyFont="1" applyFill="1" applyBorder="1" applyAlignment="1">
      <alignment horizontal="right" vertical="center"/>
    </xf>
    <xf numFmtId="3" fontId="17" fillId="6" borderId="11" xfId="0" applyNumberFormat="1" applyFont="1" applyFill="1" applyBorder="1" applyAlignment="1">
      <alignment horizontal="right" vertical="center"/>
    </xf>
    <xf numFmtId="3" fontId="17" fillId="6" borderId="17" xfId="0" applyNumberFormat="1" applyFont="1" applyFill="1" applyBorder="1" applyAlignment="1">
      <alignment horizontal="right" vertical="center"/>
    </xf>
    <xf numFmtId="0" fontId="17" fillId="6" borderId="1" xfId="0" applyFont="1" applyFill="1" applyBorder="1" applyAlignment="1">
      <alignment horizontal="left" vertical="center"/>
    </xf>
    <xf numFmtId="9" fontId="17" fillId="6" borderId="1" xfId="0" applyNumberFormat="1" applyFont="1" applyFill="1" applyBorder="1" applyAlignment="1">
      <alignment horizontal="center" vertical="center"/>
    </xf>
    <xf numFmtId="0" fontId="17" fillId="6" borderId="1" xfId="0" applyFont="1" applyFill="1" applyBorder="1" applyAlignment="1">
      <alignment horizontal="center" vertical="top"/>
    </xf>
    <xf numFmtId="9" fontId="17" fillId="6" borderId="1" xfId="2" applyFont="1" applyFill="1" applyBorder="1" applyAlignment="1">
      <alignment horizontal="center" vertical="center"/>
    </xf>
    <xf numFmtId="0" fontId="15" fillId="0" borderId="1" xfId="0" applyFont="1" applyBorder="1" applyAlignment="1">
      <alignment horizontal="left" vertical="center"/>
    </xf>
    <xf numFmtId="0" fontId="17" fillId="0" borderId="1" xfId="0" applyFont="1" applyBorder="1" applyAlignment="1">
      <alignment horizontal="center" vertical="center"/>
    </xf>
    <xf numFmtId="0" fontId="15" fillId="0" borderId="1" xfId="0" applyFont="1" applyBorder="1" applyAlignment="1">
      <alignment horizontal="center" vertical="center"/>
    </xf>
    <xf numFmtId="177" fontId="15" fillId="0" borderId="1" xfId="43" applyNumberFormat="1" applyFont="1" applyFill="1" applyBorder="1" applyAlignment="1">
      <alignment horizontal="right" vertical="center"/>
    </xf>
    <xf numFmtId="3" fontId="50" fillId="0" borderId="1" xfId="0" applyNumberFormat="1" applyFont="1" applyBorder="1" applyAlignment="1">
      <alignment horizontal="right" vertical="center" wrapText="1"/>
    </xf>
    <xf numFmtId="9" fontId="50" fillId="0" borderId="1" xfId="2" applyFont="1" applyFill="1" applyBorder="1" applyAlignment="1">
      <alignment horizontal="center" vertical="center" wrapText="1"/>
    </xf>
    <xf numFmtId="2" fontId="50" fillId="0" borderId="1" xfId="0" applyNumberFormat="1" applyFont="1" applyBorder="1" applyAlignment="1">
      <alignment horizontal="left" vertical="center" wrapText="1"/>
    </xf>
    <xf numFmtId="0" fontId="8" fillId="0" borderId="0" xfId="0" applyFont="1" applyAlignment="1">
      <alignment horizontal="center" wrapText="1"/>
    </xf>
    <xf numFmtId="2" fontId="50" fillId="0" borderId="1" xfId="2" applyNumberFormat="1" applyFont="1" applyFill="1" applyBorder="1" applyAlignment="1">
      <alignment horizontal="left" vertical="center" wrapText="1"/>
    </xf>
    <xf numFmtId="0" fontId="48" fillId="0" borderId="0" xfId="0" applyFont="1" applyAlignment="1">
      <alignment horizontal="center"/>
    </xf>
    <xf numFmtId="0" fontId="0" fillId="0" borderId="0" xfId="0" applyAlignment="1">
      <alignment horizontal="center"/>
    </xf>
    <xf numFmtId="0" fontId="48" fillId="0" borderId="0" xfId="0" applyFont="1" applyAlignment="1">
      <alignment horizontal="center" vertical="center"/>
    </xf>
    <xf numFmtId="3" fontId="50" fillId="0" borderId="1" xfId="0" applyNumberFormat="1" applyFont="1" applyBorder="1" applyAlignment="1">
      <alignment horizontal="right" vertical="center"/>
    </xf>
    <xf numFmtId="9" fontId="50" fillId="0" borderId="1" xfId="2" applyFont="1" applyFill="1" applyBorder="1" applyAlignment="1">
      <alignment horizontal="center" vertical="center"/>
    </xf>
    <xf numFmtId="2" fontId="50" fillId="0" borderId="1" xfId="2" applyNumberFormat="1" applyFont="1" applyFill="1" applyBorder="1" applyAlignment="1">
      <alignment horizontal="left" vertical="center"/>
    </xf>
    <xf numFmtId="2" fontId="50" fillId="0" borderId="15" xfId="0" applyNumberFormat="1" applyFont="1" applyBorder="1" applyAlignment="1">
      <alignment horizontal="left" vertical="center"/>
    </xf>
    <xf numFmtId="2" fontId="50" fillId="0" borderId="17" xfId="0" applyNumberFormat="1" applyFont="1" applyBorder="1" applyAlignment="1">
      <alignment horizontal="left" vertical="center"/>
    </xf>
    <xf numFmtId="9" fontId="50" fillId="0" borderId="15" xfId="2" applyFont="1" applyFill="1" applyBorder="1" applyAlignment="1">
      <alignment horizontal="center" vertical="center"/>
    </xf>
    <xf numFmtId="9" fontId="50" fillId="0" borderId="17" xfId="2" applyFont="1" applyFill="1" applyBorder="1" applyAlignment="1">
      <alignment horizontal="center" vertical="center"/>
    </xf>
    <xf numFmtId="2" fontId="50" fillId="0" borderId="15" xfId="0" applyNumberFormat="1" applyFont="1" applyBorder="1" applyAlignment="1">
      <alignment horizontal="left" vertical="center" wrapText="1"/>
    </xf>
    <xf numFmtId="2" fontId="50" fillId="0" borderId="17" xfId="0" applyNumberFormat="1" applyFont="1" applyBorder="1" applyAlignment="1">
      <alignment horizontal="left" vertical="center" wrapText="1"/>
    </xf>
    <xf numFmtId="2" fontId="50" fillId="0" borderId="1" xfId="0" applyNumberFormat="1" applyFont="1" applyBorder="1" applyAlignment="1">
      <alignment horizontal="left" vertical="center"/>
    </xf>
    <xf numFmtId="3" fontId="50" fillId="0" borderId="1" xfId="1" applyNumberFormat="1" applyFont="1" applyFill="1" applyBorder="1" applyAlignment="1">
      <alignment horizontal="right" vertical="center"/>
    </xf>
  </cellXfs>
  <cellStyles count="56">
    <cellStyle name="Milliers" xfId="1" builtinId="3"/>
    <cellStyle name="Milliers 2" xfId="13" xr:uid="{00000000-0005-0000-0000-000001000000}"/>
    <cellStyle name="Milliers 2 2" xfId="31" xr:uid="{00000000-0005-0000-0000-000002000000}"/>
    <cellStyle name="Milliers 2 2 2" xfId="47" xr:uid="{00000000-0005-0000-0000-000003000000}"/>
    <cellStyle name="Milliers 3" xfId="43" xr:uid="{00000000-0005-0000-0000-000004000000}"/>
    <cellStyle name="Milliers 3 2 5 4" xfId="14" xr:uid="{00000000-0005-0000-0000-000005000000}"/>
    <cellStyle name="Milliers 3 2 5 4 2" xfId="16" xr:uid="{00000000-0005-0000-0000-000006000000}"/>
    <cellStyle name="Milliers 3 2 5 4 5 3" xfId="24" xr:uid="{00000000-0005-0000-0000-000007000000}"/>
    <cellStyle name="Milliers 4" xfId="8" xr:uid="{00000000-0005-0000-0000-000008000000}"/>
    <cellStyle name="Milliers 6 2" xfId="42" xr:uid="{00000000-0005-0000-0000-000009000000}"/>
    <cellStyle name="Milliers 7 2 7 3" xfId="25" xr:uid="{00000000-0005-0000-0000-00000A000000}"/>
    <cellStyle name="Milliers_nomenclature gene 2 2" xfId="20" xr:uid="{00000000-0005-0000-0000-00000B000000}"/>
    <cellStyle name="Milliers_nomenclature gene 3 2" xfId="28" xr:uid="{00000000-0005-0000-0000-00000C000000}"/>
    <cellStyle name="Milliers_sect fsdrs bilan mensuel 2006 3" xfId="27" xr:uid="{00000000-0005-0000-0000-00000D000000}"/>
    <cellStyle name="Milliers_SECT Nf2006ft 2" xfId="17" xr:uid="{00000000-0005-0000-0000-00000E000000}"/>
    <cellStyle name="Milliers_SUIVI WALI INSCR REEV 2006 3 3 2" xfId="21" xr:uid="{00000000-0005-0000-0000-00000F000000}"/>
    <cellStyle name="Normal" xfId="0" builtinId="0"/>
    <cellStyle name="Normal 10 10 2 2 6" xfId="46" xr:uid="{00000000-0005-0000-0000-000011000000}"/>
    <cellStyle name="Normal 10 12 3" xfId="52" xr:uid="{00000000-0005-0000-0000-000012000000}"/>
    <cellStyle name="Normal 10 12 3 3" xfId="53" xr:uid="{00000000-0005-0000-0000-000013000000}"/>
    <cellStyle name="Normal 10 2" xfId="7" xr:uid="{00000000-0005-0000-0000-000014000000}"/>
    <cellStyle name="Normal 10 2 2" xfId="40" xr:uid="{00000000-0005-0000-0000-000015000000}"/>
    <cellStyle name="Normal 11 2 2" xfId="41" xr:uid="{00000000-0005-0000-0000-000016000000}"/>
    <cellStyle name="Normal 14" xfId="30" xr:uid="{00000000-0005-0000-0000-000017000000}"/>
    <cellStyle name="Normal 14 2" xfId="5" xr:uid="{00000000-0005-0000-0000-000018000000}"/>
    <cellStyle name="Normal 15 2" xfId="26" xr:uid="{00000000-0005-0000-0000-000019000000}"/>
    <cellStyle name="Normal 2" xfId="12" xr:uid="{00000000-0005-0000-0000-00001A000000}"/>
    <cellStyle name="Normal 2 10" xfId="50" xr:uid="{00000000-0005-0000-0000-00001B000000}"/>
    <cellStyle name="Normal 2 2" xfId="38" xr:uid="{00000000-0005-0000-0000-00001C000000}"/>
    <cellStyle name="Normal 2 2 2" xfId="4" xr:uid="{00000000-0005-0000-0000-00001D000000}"/>
    <cellStyle name="Normal 2 4" xfId="55" xr:uid="{00000000-0005-0000-0000-00001E000000}"/>
    <cellStyle name="Normal 2 5" xfId="37" xr:uid="{00000000-0005-0000-0000-00001F000000}"/>
    <cellStyle name="Normal 26" xfId="3" xr:uid="{00000000-0005-0000-0000-000020000000}"/>
    <cellStyle name="Normal 3" xfId="10" xr:uid="{00000000-0005-0000-0000-000021000000}"/>
    <cellStyle name="Normal 3 2" xfId="44" xr:uid="{00000000-0005-0000-0000-000022000000}"/>
    <cellStyle name="Normal 3 2 2" xfId="35" xr:uid="{00000000-0005-0000-0000-000023000000}"/>
    <cellStyle name="Normal 44 4" xfId="39" xr:uid="{00000000-0005-0000-0000-000024000000}"/>
    <cellStyle name="Normal 5" xfId="33" xr:uid="{00000000-0005-0000-0000-000025000000}"/>
    <cellStyle name="Normal 5 2" xfId="49" xr:uid="{00000000-0005-0000-0000-000026000000}"/>
    <cellStyle name="Normal 50 2 2" xfId="15" xr:uid="{00000000-0005-0000-0000-000027000000}"/>
    <cellStyle name="Normal 6 2" xfId="45" xr:uid="{00000000-0005-0000-0000-000028000000}"/>
    <cellStyle name="Normal 63" xfId="9" xr:uid="{00000000-0005-0000-0000-000029000000}"/>
    <cellStyle name="Normal 8" xfId="48" xr:uid="{00000000-0005-0000-0000-00002A000000}"/>
    <cellStyle name="Normal_Book1.xlsx" xfId="22" xr:uid="{00000000-0005-0000-0000-00002B000000}"/>
    <cellStyle name="Normal_Book2" xfId="23" xr:uid="{00000000-0005-0000-0000-00002C000000}"/>
    <cellStyle name="Normal_Budget d'equipement de l'Etat Préparation du Budget annuel 2011" xfId="11" xr:uid="{00000000-0005-0000-0000-00002D000000}"/>
    <cellStyle name="Normal_CIR 15 06 MICL BILAN 4° TR 2006 DIRECTIONS DOCUMENT DE TRAVAIL 2" xfId="18" xr:uid="{00000000-0005-0000-0000-00002E000000}"/>
    <cellStyle name="Normal_FSDRS Depenses" xfId="34" xr:uid="{00000000-0005-0000-0000-00002F000000}"/>
    <cellStyle name="Normal_Nomencl. Janvier 2010xls 2" xfId="29" xr:uid="{00000000-0005-0000-0000-000030000000}"/>
    <cellStyle name="Normal_PNPSD 2" xfId="32" xr:uid="{00000000-0005-0000-0000-000031000000}"/>
    <cellStyle name="Normal_SECT Nf2006ft 2" xfId="19" xr:uid="{00000000-0005-0000-0000-000032000000}"/>
    <cellStyle name="Normal_X" xfId="54" xr:uid="{00000000-0005-0000-0000-000033000000}"/>
    <cellStyle name="Pourcentage" xfId="2" builtinId="5"/>
    <cellStyle name="Pourcentage 2" xfId="36" xr:uid="{00000000-0005-0000-0000-000035000000}"/>
    <cellStyle name="Pourcentage 2 33" xfId="51" xr:uid="{00000000-0005-0000-0000-000036000000}"/>
    <cellStyle name="Pourcentage 5" xfId="6" xr:uid="{00000000-0005-0000-0000-000037000000}"/>
  </cellStyles>
  <dxfs count="351">
    <dxf>
      <font>
        <sz val="9"/>
      </font>
    </dxf>
    <dxf>
      <font>
        <sz val="9"/>
      </font>
    </dxf>
    <dxf>
      <alignment horizontal="center"/>
    </dxf>
    <dxf>
      <alignment horizontal="center"/>
    </dxf>
    <dxf>
      <alignment vertical="center"/>
    </dxf>
    <dxf>
      <alignment vertical="center"/>
    </dxf>
    <dxf>
      <font>
        <color rgb="FFFFFF00"/>
      </font>
    </dxf>
    <dxf>
      <font>
        <color rgb="FFFFFF00"/>
      </font>
    </dxf>
    <dxf>
      <fill>
        <patternFill patternType="solid">
          <bgColor rgb="FF0070C0"/>
        </patternFill>
      </fill>
    </dxf>
    <dxf>
      <fill>
        <patternFill patternType="solid">
          <bgColor rgb="FF0070C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dxf>
    <dxf>
      <alignment wrapText="1"/>
    </dxf>
    <dxf>
      <border>
        <left style="medium">
          <color auto="1"/>
        </left>
        <right style="medium">
          <color auto="1"/>
        </right>
        <top style="medium">
          <color auto="1"/>
        </top>
        <bottom style="medium">
          <color auto="1"/>
        </bottom>
        <vertical style="thin">
          <color auto="1"/>
        </vertical>
        <horizontal style="thin">
          <color auto="1"/>
        </horizontal>
      </border>
    </dxf>
    <dxf>
      <border>
        <left style="medium">
          <color auto="1"/>
        </left>
        <right style="medium">
          <color auto="1"/>
        </right>
        <top style="medium">
          <color auto="1"/>
        </top>
        <bottom style="medium">
          <color auto="1"/>
        </bottom>
        <vertical style="thin">
          <color auto="1"/>
        </vertical>
        <horizontal style="thin">
          <color auto="1"/>
        </horizontal>
      </border>
    </dxf>
    <dxf>
      <border>
        <left style="medium">
          <color auto="1"/>
        </left>
        <right style="medium">
          <color auto="1"/>
        </right>
        <top style="medium">
          <color auto="1"/>
        </top>
        <bottom style="medium">
          <color auto="1"/>
        </bottom>
        <vertical style="thin">
          <color auto="1"/>
        </vertical>
        <horizontal style="thin">
          <color auto="1"/>
        </horizontal>
      </border>
    </dxf>
    <dxf>
      <numFmt numFmtId="3" formatCode="#,##0"/>
    </dxf>
    <dxf>
      <numFmt numFmtId="3" formatCode="#,##0"/>
    </dxf>
    <dxf>
      <numFmt numFmtId="3" formatCode="#,##0"/>
    </dxf>
    <dxf>
      <numFmt numFmtId="3" formatCode="#,##0"/>
    </dxf>
    <dxf>
      <numFmt numFmtId="3" formatCode="#,##0"/>
    </dxf>
    <dxf>
      <alignment horizontal="center" readingOrder="0"/>
    </dxf>
    <dxf>
      <alignment vertical="center" readingOrder="0"/>
    </dxf>
    <dxf>
      <alignment vertical="center" readingOrder="0"/>
    </dxf>
    <dxf>
      <alignment vertical="bottom" readingOrder="0"/>
    </dxf>
    <dxf>
      <alignment vertical="bottom" readingOrder="0"/>
    </dxf>
    <dxf>
      <alignment horizontal="general" readingOrder="0"/>
    </dxf>
    <dxf>
      <alignment horizontal="general" readingOrder="0"/>
    </dxf>
    <dxf>
      <alignment wrapText="1" readingOrder="0"/>
    </dxf>
    <dxf>
      <alignment wrapText="1" readingOrder="0"/>
    </dxf>
    <dxf>
      <alignment wrapText="0" readingOrder="0"/>
    </dxf>
    <dxf>
      <alignment wrapText="0" readingOrder="0"/>
    </dxf>
    <dxf>
      <alignment vertical="center" readingOrder="0"/>
    </dxf>
    <dxf>
      <alignment horizontal="center" wrapText="1"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center" readingOrder="0"/>
    </dxf>
    <dxf>
      <alignment horizontal="center" readingOrder="0"/>
    </dxf>
    <dxf>
      <alignment wrapText="1" readingOrder="0"/>
    </dxf>
    <dxf>
      <alignment wrapText="1" readingOrder="0"/>
    </dxf>
    <dxf>
      <font>
        <color theme="0"/>
      </font>
    </dxf>
    <dxf>
      <font>
        <color theme="0"/>
      </font>
    </dxf>
    <dxf>
      <fill>
        <patternFill patternType="solid">
          <bgColor rgb="FF0070C0"/>
        </patternFill>
      </fill>
    </dxf>
    <dxf>
      <fill>
        <patternFill patternType="solid">
          <bgColor rgb="FF0070C0"/>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center" wrapText="1"/>
    </dxf>
    <dxf>
      <font>
        <color theme="4" tint="-0.249977111117893"/>
      </font>
    </dxf>
    <dxf>
      <fill>
        <patternFill>
          <bgColor rgb="FFFFFF00"/>
        </patternFill>
      </fill>
    </dxf>
    <dxf>
      <font>
        <color rgb="FFFF00FF"/>
      </font>
    </dxf>
    <dxf>
      <fill>
        <patternFill>
          <bgColor theme="8" tint="0.39997558519241921"/>
        </patternFill>
      </fill>
    </dxf>
    <dxf>
      <fill>
        <patternFill patternType="solid">
          <bgColor theme="5" tint="0.59999389629810485"/>
        </patternFill>
      </fill>
    </dxf>
    <dxf>
      <font>
        <b/>
        <color rgb="FFFF0000"/>
      </font>
    </dxf>
    <dxf>
      <font>
        <b/>
        <color rgb="FFFF0000"/>
      </font>
    </dxf>
    <dxf>
      <font>
        <b/>
        <color rgb="FFFF0000"/>
      </font>
    </dxf>
    <dxf>
      <font>
        <b/>
        <color rgb="FFFF0000"/>
      </font>
    </dxf>
    <dxf>
      <font>
        <b/>
        <color rgb="FFFF0000"/>
      </font>
    </dxf>
    <dxf>
      <font>
        <b/>
        <color rgb="FFFF0000"/>
      </font>
    </dxf>
    <dxf>
      <font>
        <b/>
      </font>
    </dxf>
    <dxf>
      <font>
        <b/>
      </font>
    </dxf>
    <dxf>
      <font>
        <color rgb="FFFF0000"/>
      </font>
    </dxf>
    <dxf>
      <font>
        <color rgb="FFFF0000"/>
      </font>
    </dxf>
    <dxf>
      <font>
        <sz val="9"/>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auto="1"/>
        </left>
        <right style="medium">
          <color auto="1"/>
        </right>
        <top style="medium">
          <color auto="1"/>
        </top>
        <bottom style="medium">
          <color auto="1"/>
        </bottom>
        <vertical style="thin">
          <color auto="1"/>
        </vertical>
        <horizontal style="thin">
          <color auto="1"/>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center" readingOrder="0"/>
    </dxf>
    <dxf>
      <alignment vertical="center" readingOrder="0"/>
    </dxf>
    <dxf>
      <alignment vertical="center" readingOrder="0"/>
    </dxf>
    <dxf>
      <alignment vertical="bottom" readingOrder="0"/>
    </dxf>
    <dxf>
      <alignment vertical="bottom" readingOrder="0"/>
    </dxf>
    <dxf>
      <alignment horizontal="general" readingOrder="0"/>
    </dxf>
    <dxf>
      <alignment horizontal="general" readingOrder="0"/>
    </dxf>
    <dxf>
      <alignment wrapText="1" readingOrder="0"/>
    </dxf>
    <dxf>
      <alignment wrapText="1" readingOrder="0"/>
    </dxf>
    <dxf>
      <alignment wrapText="0" readingOrder="0"/>
    </dxf>
    <dxf>
      <alignment wrapText="0" readingOrder="0"/>
    </dxf>
    <dxf>
      <alignment vertical="center" readingOrder="0"/>
    </dxf>
    <dxf>
      <alignment horizontal="center" wrapText="1"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center" readingOrder="0"/>
    </dxf>
    <dxf>
      <alignment horizontal="center" readingOrder="0"/>
    </dxf>
    <dxf>
      <alignment wrapText="1" readingOrder="0"/>
    </dxf>
    <dxf>
      <alignment wrapText="1" readingOrder="0"/>
    </dxf>
    <dxf>
      <font>
        <color auto="1"/>
      </font>
    </dxf>
    <dxf>
      <font>
        <color auto="1"/>
      </font>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font>
        <b/>
      </font>
    </dxf>
    <dxf>
      <font>
        <color rgb="FFFF0000"/>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color rgb="FFFF0000"/>
      </font>
    </dxf>
    <dxf>
      <font>
        <sz val="9"/>
      </font>
    </dxf>
    <dxf>
      <alignment horizontal="center"/>
    </dxf>
    <dxf>
      <alignment horizontal="center"/>
    </dxf>
    <dxf>
      <alignment vertical="center"/>
    </dxf>
    <dxf>
      <font>
        <color rgb="FFFFFF00"/>
      </font>
    </dxf>
    <dxf>
      <font>
        <color rgb="FFFFFF00"/>
      </font>
    </dxf>
    <dxf>
      <fill>
        <patternFill patternType="solid">
          <bgColor rgb="FF0070C0"/>
        </patternFill>
      </fill>
    </dxf>
    <dxf>
      <fill>
        <patternFill patternType="solid">
          <bgColor rgb="FF0070C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dxf>
    <dxf>
      <alignment wrapText="1"/>
    </dxf>
    <dxf>
      <border>
        <left style="medium">
          <color auto="1"/>
        </left>
        <right style="medium">
          <color auto="1"/>
        </right>
        <top style="medium">
          <color auto="1"/>
        </top>
        <bottom style="medium">
          <color auto="1"/>
        </bottom>
        <vertical style="thin">
          <color auto="1"/>
        </vertical>
        <horizontal style="thin">
          <color auto="1"/>
        </horizontal>
      </border>
    </dxf>
    <dxf>
      <border>
        <left style="medium">
          <color auto="1"/>
        </left>
        <right style="medium">
          <color auto="1"/>
        </right>
        <top style="medium">
          <color auto="1"/>
        </top>
        <bottom style="medium">
          <color auto="1"/>
        </bottom>
        <vertical style="thin">
          <color auto="1"/>
        </vertical>
        <horizontal style="thin">
          <color auto="1"/>
        </horizontal>
      </border>
    </dxf>
    <dxf>
      <border>
        <left style="medium">
          <color auto="1"/>
        </left>
        <right style="medium">
          <color auto="1"/>
        </right>
        <top style="medium">
          <color auto="1"/>
        </top>
        <bottom style="medium">
          <color auto="1"/>
        </bottom>
        <vertical style="thin">
          <color auto="1"/>
        </vertical>
        <horizontal style="thin">
          <color auto="1"/>
        </horizontal>
      </border>
    </dxf>
    <dxf>
      <numFmt numFmtId="3" formatCode="#,##0"/>
    </dxf>
    <dxf>
      <numFmt numFmtId="3" formatCode="#,##0"/>
    </dxf>
    <dxf>
      <numFmt numFmtId="3" formatCode="#,##0"/>
    </dxf>
    <dxf>
      <numFmt numFmtId="3" formatCode="#,##0"/>
    </dxf>
    <dxf>
      <numFmt numFmtId="3" formatCode="#,##0"/>
    </dxf>
    <dxf>
      <alignment horizontal="center" readingOrder="0"/>
    </dxf>
    <dxf>
      <alignment vertical="center" readingOrder="0"/>
    </dxf>
    <dxf>
      <alignment vertical="center" readingOrder="0"/>
    </dxf>
    <dxf>
      <alignment vertical="bottom" readingOrder="0"/>
    </dxf>
    <dxf>
      <alignment vertical="bottom" readingOrder="0"/>
    </dxf>
    <dxf>
      <alignment horizontal="general" readingOrder="0"/>
    </dxf>
    <dxf>
      <alignment horizontal="general" readingOrder="0"/>
    </dxf>
    <dxf>
      <alignment wrapText="1" readingOrder="0"/>
    </dxf>
    <dxf>
      <alignment wrapText="1" readingOrder="0"/>
    </dxf>
    <dxf>
      <alignment wrapText="0" readingOrder="0"/>
    </dxf>
    <dxf>
      <alignment wrapText="0" readingOrder="0"/>
    </dxf>
    <dxf>
      <alignment vertical="center" readingOrder="0"/>
    </dxf>
    <dxf>
      <alignment horizontal="center" wrapText="1"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center" readingOrder="0"/>
    </dxf>
    <dxf>
      <alignment horizontal="center" readingOrder="0"/>
    </dxf>
    <dxf>
      <alignment wrapText="1" readingOrder="0"/>
    </dxf>
    <dxf>
      <alignment wrapText="1" readingOrder="0"/>
    </dxf>
    <dxf>
      <numFmt numFmtId="3" formatCode="#,##0"/>
    </dxf>
    <dxf>
      <numFmt numFmtId="3" formatCode="#,##0"/>
    </dxf>
    <dxf>
      <font>
        <color theme="0"/>
      </font>
    </dxf>
    <dxf>
      <font>
        <color theme="0"/>
      </font>
    </dxf>
    <dxf>
      <fill>
        <patternFill patternType="solid">
          <bgColor rgb="FF0070C0"/>
        </patternFill>
      </fill>
    </dxf>
    <dxf>
      <fill>
        <patternFill patternType="solid">
          <bgColor rgb="FF0070C0"/>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center" wrapText="1"/>
    </dxf>
    <dxf>
      <font>
        <color theme="4" tint="-0.249977111117893"/>
      </font>
    </dxf>
    <dxf>
      <fill>
        <patternFill>
          <bgColor rgb="FFFFFF00"/>
        </patternFill>
      </fill>
    </dxf>
    <dxf>
      <font>
        <color rgb="FFFF00FF"/>
      </font>
    </dxf>
    <dxf>
      <fill>
        <patternFill>
          <bgColor theme="8" tint="0.39997558519241921"/>
        </patternFill>
      </fill>
    </dxf>
    <dxf>
      <fill>
        <patternFill patternType="solid">
          <bgColor theme="5" tint="0.59999389629810485"/>
        </patternFill>
      </fill>
    </dxf>
    <dxf>
      <font>
        <b/>
        <color rgb="FFFF0000"/>
      </font>
    </dxf>
    <dxf>
      <font>
        <b/>
        <color rgb="FFFF0000"/>
      </font>
    </dxf>
    <dxf>
      <font>
        <b/>
        <color rgb="FFFF0000"/>
      </font>
    </dxf>
    <dxf>
      <font>
        <b/>
        <color rgb="FFFF0000"/>
      </font>
    </dxf>
    <dxf>
      <font>
        <b/>
        <color rgb="FFFF0000"/>
      </font>
    </dxf>
    <dxf>
      <font>
        <b/>
        <color rgb="FFFF0000"/>
      </font>
    </dxf>
    <dxf>
      <font>
        <b/>
      </font>
    </dxf>
    <dxf>
      <font>
        <b/>
      </font>
    </dxf>
    <dxf>
      <font>
        <color rgb="FFFF0000"/>
      </font>
    </dxf>
    <dxf>
      <font>
        <color rgb="FFFF0000"/>
      </font>
    </dxf>
    <dxf>
      <font>
        <sz val="9"/>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auto="1"/>
        </left>
        <right style="medium">
          <color auto="1"/>
        </right>
        <top style="medium">
          <color auto="1"/>
        </top>
        <bottom style="medium">
          <color auto="1"/>
        </bottom>
        <vertical style="thin">
          <color auto="1"/>
        </vertical>
        <horizontal style="thin">
          <color auto="1"/>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center" readingOrder="0"/>
    </dxf>
    <dxf>
      <alignment vertical="center" readingOrder="0"/>
    </dxf>
    <dxf>
      <alignment vertical="center" readingOrder="0"/>
    </dxf>
    <dxf>
      <alignment vertical="bottom" readingOrder="0"/>
    </dxf>
    <dxf>
      <alignment vertical="bottom" readingOrder="0"/>
    </dxf>
    <dxf>
      <alignment horizontal="general" readingOrder="0"/>
    </dxf>
    <dxf>
      <alignment horizontal="general" readingOrder="0"/>
    </dxf>
    <dxf>
      <alignment wrapText="1" readingOrder="0"/>
    </dxf>
    <dxf>
      <alignment wrapText="1" readingOrder="0"/>
    </dxf>
    <dxf>
      <alignment wrapText="0" readingOrder="0"/>
    </dxf>
    <dxf>
      <alignment wrapText="0" readingOrder="0"/>
    </dxf>
    <dxf>
      <alignment vertical="center" readingOrder="0"/>
    </dxf>
    <dxf>
      <alignment horizontal="center" wrapText="1"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center" readingOrder="0"/>
    </dxf>
    <dxf>
      <alignment horizontal="center" readingOrder="0"/>
    </dxf>
    <dxf>
      <alignment wrapText="1" readingOrder="0"/>
    </dxf>
    <dxf>
      <alignment wrapText="1" readingOrder="0"/>
    </dxf>
    <dxf>
      <font>
        <strike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outline="0">
        <left/>
        <right style="thin">
          <color indexed="64"/>
        </right>
        <top style="hair">
          <color indexed="64"/>
        </top>
        <bottom style="hair">
          <color indexed="64"/>
        </bottom>
      </border>
      <protection locked="0" hidden="0"/>
    </dxf>
    <dxf>
      <border outline="0">
        <top style="hair">
          <color indexed="64"/>
        </top>
      </border>
    </dxf>
    <dxf>
      <border outline="0">
        <left style="double">
          <color indexed="64"/>
        </left>
        <right style="double">
          <color indexed="64"/>
        </right>
        <top style="double">
          <color indexed="64"/>
        </top>
        <bottom style="double">
          <color indexed="64"/>
        </bottom>
      </border>
    </dxf>
    <dxf>
      <font>
        <strike val="0"/>
        <outline val="0"/>
        <shadow val="0"/>
        <u val="none"/>
        <vertAlign val="baseline"/>
        <sz val="10"/>
        <color theme="1"/>
        <name val="Calibri"/>
        <scheme val="minor"/>
      </font>
    </dxf>
    <dxf>
      <border outline="0">
        <bottom style="hair">
          <color indexed="64"/>
        </bottom>
      </border>
    </dxf>
    <dxf>
      <font>
        <b/>
        <i val="0"/>
        <strike val="0"/>
        <condense val="0"/>
        <extend val="0"/>
        <outline val="0"/>
        <shadow val="0"/>
        <u val="none"/>
        <vertAlign val="baseline"/>
        <sz val="10"/>
        <color auto="1"/>
        <name val="Calibri"/>
        <scheme val="minor"/>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0" hidden="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pivotCacheDefinition" Target="pivotCache/pivotCacheDefinition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connections" Target="connections.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0.7.142.148\Users\acer\Downloads\DRB%20b&#233;cha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7.142.148\6-SEC\Hakima\DOSSIERS%202025\5-suivi%20grands%20projets\12-4-2025\DRB%20ora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hetti-pc\Documents%20de%20Beeses\Monographie200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cer/Downloads/DRB%20b&#233;cha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cer/Desktop/DRB/suivi%20projets%20DRB%20chelf/DRB%20CHELEF.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acer/Desktop/DRB/DRB%20Ouargla%20-trait&#233;+psc.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cer/Desktop/DRB/DRB%20Annab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cer/Desktop/DRB/DRB%20or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e"/>
      <sheetName val="Feuil1"/>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rc pog"/>
      <sheetName val="liste"/>
      <sheetName val="Feuil2"/>
      <sheetName val="oran orig"/>
      <sheetName val="oran alger"/>
      <sheetName val="observation DRB"/>
      <sheetName val="récap"/>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uv"/>
      <sheetName val="Somm-Préam"/>
      <sheetName val="Pres-Gle"/>
      <sheetName val="POP"/>
      <sheetName val="Emploi"/>
      <sheetName val="DSA"/>
      <sheetName val="DHW"/>
      <sheetName val="C-Forêts"/>
      <sheetName val="DMI"/>
      <sheetName val="DTP"/>
      <sheetName val="DCP"/>
      <sheetName val="DT"/>
      <sheetName val="PTT  "/>
      <sheetName val="DE"/>
      <sheetName val="DFP"/>
      <sheetName val="DSP"/>
      <sheetName val="DAS"/>
      <sheetName val="DJS"/>
      <sheetName val="DUC"/>
      <sheetName val="DTA"/>
      <sheetName val="DAR"/>
      <sheetName val="DCC"/>
    </sheetNames>
    <sheetDataSet>
      <sheetData sheetId="0" refreshError="1"/>
      <sheetData sheetId="1" refreshError="1"/>
      <sheetData sheetId="2" refreshError="1"/>
      <sheetData sheetId="3">
        <row r="182">
          <cell r="A182" t="str">
            <v>*** Structure de la population par commune :</v>
          </cell>
        </row>
        <row r="378">
          <cell r="A378" t="str">
            <v>*** Structure de la population par dispersion :</v>
          </cell>
        </row>
      </sheetData>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4">
          <cell r="A14" t="str">
            <v>Le secteur de la santé publique peut être évalué par les chiffres suivants:</v>
          </cell>
        </row>
      </sheetData>
      <sheetData sheetId="16"/>
      <sheetData sheetId="17" refreshError="1"/>
      <sheetData sheetId="18" refreshError="1"/>
      <sheetData sheetId="19" refreshError="1"/>
      <sheetData sheetId="20" refreshError="1"/>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e"/>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e"/>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e"/>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e"/>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uil2"/>
      <sheetName val="liste"/>
    </sheetNames>
    <sheetDataSet>
      <sheetData sheetId="0" refreshError="1"/>
      <sheetData sheetId="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kima chitti" refreshedDate="45760.37325902778" createdVersion="6" refreshedVersion="5" minRefreshableVersion="3" recordCount="756" xr:uid="{00000000-000A-0000-FFFF-FFFF00000000}">
  <cacheSource type="worksheet">
    <worksheetSource ref="A4:Q759" sheet="BD-GP"/>
  </cacheSource>
  <cacheFields count="17">
    <cacheField name="DRB" numFmtId="2">
      <sharedItems containsBlank="1" count="8">
        <s v="Alger"/>
        <s v="béchar"/>
        <s v="Ouargla"/>
        <s v="Annaba"/>
        <s v="Oran"/>
        <m/>
        <s v="CHLEF"/>
        <s v="Sétif"/>
      </sharedItems>
    </cacheField>
    <cacheField name="wilaya" numFmtId="2">
      <sharedItems count="50">
        <s v="16-Alger"/>
        <s v="03-Laghouat"/>
        <s v="26-Médéa"/>
        <s v="17-Djelfa"/>
        <s v="15-Tizi Ouzou"/>
        <s v="35-Boumerdes"/>
        <s v="10-Bouira"/>
        <s v="09-Blida"/>
        <s v="37-Tindouf"/>
        <s v="50-Bordj Badj Mokhtar"/>
        <s v="49-Timimoun"/>
        <s v="32-El bayadh"/>
        <s v="01-Adrar"/>
        <s v="08-Bechar"/>
        <s v="45-Naama"/>
        <s v="52-Beni Abbes"/>
        <s v="30-Ouargla"/>
        <s v="55-Tougourt"/>
        <s v="39-El Oued"/>
        <s v="57-El Maghair"/>
        <s v="07-Biskra"/>
        <s v="51-Ouled Djellal"/>
        <s v="47-Ghardaia"/>
        <s v="33-Illizi"/>
        <s v="56-Djanet"/>
        <s v="11-Tamenrasset"/>
        <s v="53-In Salah"/>
        <s v="54-In Guezzam"/>
        <s v="58-El Meniaa"/>
        <s v="23-Annaba"/>
        <s v="24-Guelma"/>
        <s v="36-El Tarf"/>
        <s v="40-Khenechla"/>
        <s v="04-Oum El Bouaghi"/>
        <s v="21-Skikda"/>
        <s v="41-Souk Ahras"/>
        <s v="12-Tebessa"/>
        <s v="27-Mostaganem"/>
        <s v="29-Mascara"/>
        <s v="20-Saida"/>
        <s v="31-Oran"/>
        <s v="22-Sidi Bel Abbes"/>
        <s v="13-Tlemcen"/>
        <s v="02-Chlef"/>
        <s v="44-Ain Defla"/>
        <s v="48-Relizane"/>
        <s v="42-Tipaza"/>
        <s v="38-Tissemsilt"/>
        <s v="14-Tiaret"/>
        <s v="18-Jijel"/>
      </sharedItems>
    </cacheField>
    <cacheField name="Type programme" numFmtId="0">
      <sharedItems containsBlank="1"/>
    </cacheField>
    <cacheField name="Portefeuille de programme " numFmtId="0">
      <sharedItems containsMixedTypes="1" containsNumber="1" containsInteger="1" minValue="1" maxValue="7" count="27">
        <s v="012:Enseignement Supérieur et  Recherche Scientifique"/>
        <s v="024:Travaux Publics et Infrastructures de Base"/>
        <s v="005:Intérieur, Collectivités Locales et Aménagement du Territoire"/>
        <s v="021:Habitat, Urbanisme et Ville"/>
        <s v="014:Culture et Arts"/>
        <s v="051:Hydraulique"/>
        <s v="020:Agriculture, Développement Rural et Pêche"/>
        <s v="010:Affaires Religieuses et Wakfs"/>
        <s v="027:Santé"/>
        <s v="006:Justice"/>
        <s v="019:Industrie et Production Pharmaceutique"/>
        <s v="Non indiqué par la wilaya"/>
        <s v="030:Environnement et Qualité de la Vie"/>
        <s v="008:Energie, Mines et Energies Renouvelables"/>
        <s v="025:Transports"/>
        <s v="015:Sports"/>
        <s v="011:Education Nationale"/>
        <s v="022:Commerce Intérieur et Régulation du Marché National"/>
        <s v="013:Formation et Enseignement Professionnels"/>
        <s v="026:Tourisme et Artisanat"/>
        <s v="004:Affaires Etrangères, Communauté Nationale à l'Etranger et Affaires Africaines"/>
        <s v="007:Finances"/>
        <n v="5" u="1"/>
        <n v="6" u="1"/>
        <n v="7" u="1"/>
        <n v="1" u="1"/>
        <n v="3" u="1"/>
      </sharedItems>
    </cacheField>
    <cacheField name="Intitulé Programme" numFmtId="0">
      <sharedItems containsBlank="1" longText="1"/>
    </cacheField>
    <cacheField name="Intitulé Sous programme" numFmtId="0">
      <sharedItems containsBlank="1" longText="1"/>
    </cacheField>
    <cacheField name="Numéro d'individualisation " numFmtId="0">
      <sharedItems containsBlank="1" containsMixedTypes="1" containsNumber="1" containsInteger="1" minValue="1" maxValue="8" longText="1"/>
    </cacheField>
    <cacheField name=" Intitulé Opération" numFmtId="0">
      <sharedItems containsBlank="1" longText="1"/>
    </cacheField>
    <cacheField name="Année de notification" numFmtId="0">
      <sharedItems containsBlank="1" containsMixedTypes="1" containsNumber="1" containsInteger="1" minValue="3" maxValue="2025"/>
    </cacheField>
    <cacheField name="AE initiale" numFmtId="3">
      <sharedItems containsBlank="1" containsMixedTypes="1" containsNumber="1" minValue="0" maxValue="168206000"/>
    </cacheField>
    <cacheField name="AE actuelle" numFmtId="3">
      <sharedItems containsBlank="1" containsMixedTypes="1" containsNumber="1" minValue="0" maxValue="28662460245.790001"/>
    </cacheField>
    <cacheField name="AE Engagée" numFmtId="3">
      <sharedItems containsBlank="1" containsMixedTypes="1" containsNumber="1" minValue="0" maxValue="48561355.460129999"/>
    </cacheField>
    <cacheField name="Dépenses cumulée" numFmtId="3">
      <sharedItems containsBlank="1" containsMixedTypes="1" containsNumber="1" minValue="0" maxValue="76882000"/>
    </cacheField>
    <cacheField name="Taux FIN %" numFmtId="9">
      <sharedItems containsBlank="1" containsMixedTypes="1" containsNumber="1" minValue="0" maxValue="98.825649999999996"/>
    </cacheField>
    <cacheField name="Taux phys %" numFmtId="9">
      <sharedItems containsBlank="1" containsMixedTypes="1" containsNumber="1" minValue="0" maxValue="490"/>
    </cacheField>
    <cacheField name="Etat du Projet" numFmtId="0">
      <sharedItems containsBlank="1" containsMixedTypes="1" containsNumber="1" minValue="0" maxValue="1"/>
    </cacheField>
    <cacheField name="Observations" numFmtId="0">
      <sharedItems containsBlank="1" containsMixedTypes="1" containsNumber="1" containsInteger="1" minValue="1" maxValue="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60.530085300925" createdVersion="8" refreshedVersion="8" minRefreshableVersion="3" recordCount="761" xr:uid="{00000000-000A-0000-FFFF-FFFF01000000}">
  <cacheSource type="worksheet">
    <worksheetSource ref="A3:Q764" sheet="détail des opérations"/>
  </cacheSource>
  <cacheFields count="17">
    <cacheField name="DRB" numFmtId="2">
      <sharedItems count="7">
        <s v="Alger"/>
        <s v="béchar"/>
        <s v="Ouargla"/>
        <s v="Annaba"/>
        <s v="Oran"/>
        <s v="CHLEF"/>
        <s v="Sétif"/>
      </sharedItems>
    </cacheField>
    <cacheField name="wilaya" numFmtId="0">
      <sharedItems count="54">
        <s v="16-Alger"/>
        <s v="03-Laghouat"/>
        <s v="26-Médéa"/>
        <s v="17-Djelfa"/>
        <s v="15-Tizi Ouzou"/>
        <s v="35-Boumerdes"/>
        <s v="10-Bouira"/>
        <s v="09-Blida"/>
        <s v="37-Tindouf"/>
        <s v="50-Bordj Badj Mokhtar"/>
        <s v="49-Timimoun"/>
        <s v="32-El bayadh"/>
        <s v="01-Adrar"/>
        <s v="08-Bechar"/>
        <s v="45-Naama"/>
        <s v="52-Beni Abbes"/>
        <s v="30-Ouargla"/>
        <s v="55-Tougourt"/>
        <s v="39-El Oued"/>
        <s v="57-El Maghair"/>
        <s v="07-Biskra"/>
        <s v="51-Ouled Djellal"/>
        <s v="47-Ghardaia"/>
        <s v="33-Illizi"/>
        <s v="56-Djanet"/>
        <s v="11-Tamenrasset"/>
        <s v="53-In Salah"/>
        <s v="54-In Guezzam"/>
        <s v="58-El Meniaa"/>
        <s v="23-Annaba"/>
        <s v="24-Guelma"/>
        <s v="36-El Tarf"/>
        <s v="40-Khenechla"/>
        <s v="04-Oum El Bouaghi"/>
        <s v="21-Skikda"/>
        <s v="41-Souk Ahras"/>
        <s v="12-Tebessa"/>
        <s v="27-Mostaganem"/>
        <s v="29-Mascara"/>
        <s v="20-Saida"/>
        <s v="31-Oran"/>
        <s v="22-Sidi Bel Abbes"/>
        <s v="13-Tlemcen"/>
        <s v="02-Chlef"/>
        <s v="44-Ain Defla"/>
        <s v="48-Relizane"/>
        <s v="42-Tipaza"/>
        <s v="38-Tissemsilt"/>
        <s v="14-Tiaret"/>
        <s v="18-Jijel"/>
        <s v="05-Batna"/>
        <s v="06-Beajaia"/>
        <s v="25-Constantine"/>
        <s v="28-M'sila"/>
      </sharedItems>
    </cacheField>
    <cacheField name="Type programme" numFmtId="0">
      <sharedItems containsBlank="1"/>
    </cacheField>
    <cacheField name="Portefeuille de programme " numFmtId="0">
      <sharedItems count="20">
        <s v="012:Enseignement Supérieur et  Recherche Scientifique"/>
        <s v="024:Travaux Publics et Infrastructures de Base"/>
        <s v="005:Intérieur, Collectivités Locales et Aménagement du Territoire"/>
        <s v="021:Habitat, Urbanisme et Ville"/>
        <s v="014:Culture et Arts"/>
        <s v="051:Hydraulique"/>
        <s v="020:Agriculture, Développement Rural et Pêche"/>
        <s v="010:Affaires Religieuses et Wakfs"/>
        <s v="027:Santé"/>
        <s v="006:Justice"/>
        <s v="019:Industrie et Production Pharmaceutique"/>
        <s v="Non indiqué par la wilaya"/>
        <s v="030:Environnement et Qualité de la Vie"/>
        <s v="008:Energie, Mines et Energies Renouvelables"/>
        <s v="025:Transports"/>
        <s v="015:Sports"/>
        <s v="011:Education Nationale"/>
        <s v="022:Commerce Intérieur et Régulation du Marché National"/>
        <s v="007:Finances"/>
        <s v="004:Affaires Etrangères, Communauté Nationale à l'Etranger et Affaires Africaines" u="1"/>
      </sharedItems>
    </cacheField>
    <cacheField name="Intitulé Programme" numFmtId="0">
      <sharedItems containsBlank="1" longText="1"/>
    </cacheField>
    <cacheField name="Intitulé Sous programme" numFmtId="0">
      <sharedItems containsBlank="1" longText="1"/>
    </cacheField>
    <cacheField name="Numéro d'individualisation " numFmtId="0">
      <sharedItems containsBlank="1" containsMixedTypes="1" containsNumber="1" containsInteger="1" minValue="1" maxValue="8" longText="1"/>
    </cacheField>
    <cacheField name=" Intitulé Opération" numFmtId="0">
      <sharedItems containsBlank="1" longText="1"/>
    </cacheField>
    <cacheField name="Année de notification" numFmtId="0">
      <sharedItems containsBlank="1" containsMixedTypes="1" containsNumber="1" containsInteger="1" minValue="1" maxValue="13747227"/>
    </cacheField>
    <cacheField name="AE initiale" numFmtId="0">
      <sharedItems containsString="0" containsBlank="1" containsNumber="1" minValue="19689" maxValue="168206000"/>
    </cacheField>
    <cacheField name="AE actuelle" numFmtId="3">
      <sharedItems containsString="0" containsBlank="1" containsNumber="1" minValue="1000000" maxValue="169100000"/>
    </cacheField>
    <cacheField name="AE Engagée" numFmtId="3">
      <sharedItems containsBlank="1" containsMixedTypes="1" containsNumber="1" minValue="0" maxValue="48561355.460129999"/>
    </cacheField>
    <cacheField name="Dépenses cumulées" numFmtId="3">
      <sharedItems containsBlank="1" containsMixedTypes="1" containsNumber="1" minValue="0" maxValue="76882000"/>
    </cacheField>
    <cacheField name="Taux FIN %" numFmtId="9">
      <sharedItems containsBlank="1" containsMixedTypes="1" containsNumber="1" minValue="0" maxValue="1.0941098864854466"/>
    </cacheField>
    <cacheField name="Taux phys %" numFmtId="9">
      <sharedItems containsBlank="1" containsMixedTypes="1" containsNumber="1" minValue="0" maxValue="490"/>
    </cacheField>
    <cacheField name="Etat du Projet" numFmtId="0">
      <sharedItems containsBlank="1"/>
    </cacheField>
    <cacheField name="Observations" numFmtId="0">
      <sharedItems containsBlank="1" containsMixedTypes="1" containsNumber="1" containsInteger="1" minValue="1" maxValue="4" longText="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60.530086574072" createdVersion="5" refreshedVersion="8" minRefreshableVersion="3" recordCount="839" xr:uid="{00000000-000A-0000-FFFF-FFFF02000000}">
  <cacheSource type="worksheet">
    <worksheetSource ref="A3:Q842" sheet="BD-GP"/>
  </cacheSource>
  <cacheFields count="17">
    <cacheField name="DRB" numFmtId="2">
      <sharedItems containsBlank="1" count="8">
        <s v="Alger"/>
        <s v="béchar"/>
        <s v="Ouargla"/>
        <s v="Annaba"/>
        <s v="Oran"/>
        <s v="CHLEF"/>
        <s v="Sétif"/>
        <m u="1"/>
      </sharedItems>
    </cacheField>
    <cacheField name="wilaya" numFmtId="0">
      <sharedItems count="54">
        <s v="16-Alger"/>
        <s v="03-Laghouat"/>
        <s v="26-Médéa"/>
        <s v="17-Djelfa"/>
        <s v="15-Tizi Ouzou"/>
        <s v="35-Boumerdes"/>
        <s v="10-Bouira"/>
        <s v="09-Blida"/>
        <s v="37-Tindouf"/>
        <s v="50-Bordj Badj Mokhtar"/>
        <s v="49-Timimoun"/>
        <s v="32-El bayadh"/>
        <s v="01-Adrar"/>
        <s v="08-Bechar"/>
        <s v="45-Naama"/>
        <s v="52-Beni Abbes"/>
        <s v="30-Ouargla"/>
        <s v="55-Tougourt"/>
        <s v="39-El Oued"/>
        <s v="57-El Maghair"/>
        <s v="07-Biskra"/>
        <s v="51-Ouled Djellal"/>
        <s v="47-Ghardaia"/>
        <s v="33-Illizi"/>
        <s v="56-Djanet"/>
        <s v="11-Tamenrasset"/>
        <s v="53-In Salah"/>
        <s v="54-In Guezzam"/>
        <s v="58-El Meniaa"/>
        <s v="23-Annaba"/>
        <s v="24-Guelma"/>
        <s v="36-El Tarf"/>
        <s v="40-Khenechla"/>
        <s v="04-Oum El Bouaghi"/>
        <s v="21-Skikda"/>
        <s v="41-Souk Ahras"/>
        <s v="12-Tebessa"/>
        <s v="27-Mostaganem"/>
        <s v="29-Mascara"/>
        <s v="20-Saida"/>
        <s v="31-Oran"/>
        <s v="22-Sidi Bel Abbes"/>
        <s v="13-Tlemcen"/>
        <s v="02-Chlef"/>
        <s v="44-Ain Defla"/>
        <s v="48-Relizane"/>
        <s v="42-Tipaza"/>
        <s v="38-Tissemsilt"/>
        <s v="14-Tiaret"/>
        <s v="18-Jijel"/>
        <s v="05-Batna"/>
        <s v="06-Beajaia"/>
        <s v="25-Constantine"/>
        <s v="28-M'sila"/>
      </sharedItems>
    </cacheField>
    <cacheField name="Type programme" numFmtId="0">
      <sharedItems containsBlank="1"/>
    </cacheField>
    <cacheField name="Portefeuille de programme " numFmtId="0">
      <sharedItems/>
    </cacheField>
    <cacheField name="Intitulé Programme" numFmtId="0">
      <sharedItems containsBlank="1" longText="1"/>
    </cacheField>
    <cacheField name="Intitulé Sous programme" numFmtId="0">
      <sharedItems containsBlank="1" longText="1"/>
    </cacheField>
    <cacheField name="Numéro d'individualisation " numFmtId="0">
      <sharedItems containsBlank="1" containsMixedTypes="1" containsNumber="1" containsInteger="1" minValue="1" maxValue="8" longText="1"/>
    </cacheField>
    <cacheField name=" Intitulé Opération" numFmtId="0">
      <sharedItems containsBlank="1" longText="1"/>
    </cacheField>
    <cacheField name="Année de notification" numFmtId="0">
      <sharedItems containsBlank="1" containsMixedTypes="1" containsNumber="1" containsInteger="1" minValue="1" maxValue="13747227"/>
    </cacheField>
    <cacheField name="AE initiale" numFmtId="0">
      <sharedItems containsString="0" containsBlank="1" containsNumber="1" minValue="0" maxValue="168206000"/>
    </cacheField>
    <cacheField name="AE actuelle" numFmtId="3">
      <sharedItems containsString="0" containsBlank="1" containsNumber="1" minValue="0" maxValue="169100000"/>
    </cacheField>
    <cacheField name="AE Engagée" numFmtId="3">
      <sharedItems containsBlank="1" containsMixedTypes="1" containsNumber="1" minValue="0" maxValue="48561355.460129999"/>
    </cacheField>
    <cacheField name="Dépenses cumulées" numFmtId="3">
      <sharedItems containsBlank="1" containsMixedTypes="1" containsNumber="1" minValue="0" maxValue="76882000"/>
    </cacheField>
    <cacheField name="Taux FIN %" numFmtId="9">
      <sharedItems containsBlank="1" containsMixedTypes="1" containsNumber="1" minValue="0" maxValue="1.0941098864854466"/>
    </cacheField>
    <cacheField name="Taux phys %" numFmtId="9">
      <sharedItems containsBlank="1" containsMixedTypes="1" containsNumber="1" minValue="0" maxValue="490"/>
    </cacheField>
    <cacheField name="Etat du Projet" numFmtId="0">
      <sharedItems containsBlank="1"/>
    </cacheField>
    <cacheField name="Observations" numFmtId="0">
      <sharedItems containsBlank="1" containsMixedTypes="1" containsNumber="1" containsInteger="1" minValue="1" maxValue="4"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6">
  <r>
    <x v="0"/>
    <x v="0"/>
    <m/>
    <x v="0"/>
    <s v="051:Vie Estudiantine"/>
    <m/>
    <m/>
    <s v="Étude et réalisation de nouvelles résidences universitaires 18 000 lits: (4000 lits à Ouled Fayet II; 4000 lits à El Alia; 4000 lits à El Djorf; 3000 lits à Said Hamdine; 3000 lits à Ziania) avec dépendances"/>
    <m/>
    <m/>
    <n v="10789000"/>
    <n v="10468489.869489999"/>
    <n v="10270308.711719999"/>
    <n v="0.95192406263045692"/>
    <n v="1"/>
    <s v="Achevée"/>
    <s v="Travaux achevés"/>
  </r>
  <r>
    <x v="0"/>
    <x v="0"/>
    <m/>
    <x v="1"/>
    <s v="090:Infrastructures Routières et autoroutières"/>
    <m/>
    <m/>
    <s v="Radiale Oued Ouchaiah-liaison RN 38 -Benghazi"/>
    <m/>
    <m/>
    <n v="13400000"/>
    <n v="13258054.142879998"/>
    <n v="12588559.163829999"/>
    <n v="0.93944471371865668"/>
    <n v="0.99"/>
    <s v="En cours"/>
    <s v="projet achevé , reste aménagement des accès limitrophes ."/>
  </r>
  <r>
    <x v="0"/>
    <x v="0"/>
    <m/>
    <x v="0"/>
    <s v="051:Vie Estudiantine"/>
    <m/>
    <m/>
    <s v="Étude et réalisation résidences universitaires de 11.000 lits à Sidi Abdallah avec dépendances à sidi abdellah"/>
    <m/>
    <m/>
    <n v="15920000"/>
    <n v="15903704.166100001"/>
    <n v="14384685.092309998"/>
    <n v="0.90356062137625615"/>
    <n v="1"/>
    <s v="Achevée"/>
    <s v="Travaux achevés, Projet réceptionné le 19-06-2023"/>
  </r>
  <r>
    <x v="0"/>
    <x v="0"/>
    <m/>
    <x v="2"/>
    <s v="017:Sûreté Nationale"/>
    <m/>
    <m/>
    <s v="Sécurité publique au niveau de la capitale et réhabilitation du système de la vidéo surveillance"/>
    <m/>
    <m/>
    <n v="16108000"/>
    <n v="15142080.705219999"/>
    <n v="10670180.696830001"/>
    <n v="0.662414992353489"/>
    <n v="0.56999999999999995"/>
    <s v="En cours"/>
    <s v="Travaux en cours, pour la mise à niveau de 1736 caméras, reste la 2ème tranche : travaux de mats, électricité et fibre optique en cours. Conformément à l'envoi émanant du MICLAT n° 11970 du 04/11/2024, un accord préalable pour réévaluer l'opération d'un montant de 1,5 milliard de DA au titre de l'exercice 2025, alors que la demande d'inscription de la nouvelle opération de vidéosurveillance d'un montant de 7,5 milliards DA na pas abouti pour 2025 avec possibilité d'étude de la demande dans le cadre des projets des lois de finances des années à venir )."/>
  </r>
  <r>
    <x v="0"/>
    <x v="0"/>
    <m/>
    <x v="3"/>
    <s v="079:Logement"/>
    <m/>
    <m/>
    <s v="Etude et réalisation de 5000 logements locatifs (y compris viabilisation et les réservations pour les locaux commerciaux)"/>
    <m/>
    <m/>
    <n v="16117420"/>
    <n v="14444734.85826"/>
    <n v="12355378.156100001"/>
    <n v="0.76658535647144521"/>
    <n v="0.44"/>
    <s v="à l'arrêt"/>
    <s v="3600 logts achevés,1000 logt Ain Benian à 54% (résiliation avec l'entreprise BATIGEC le 24/10/2019.reprise du cahier des charges après 3 AAO infructueux), 150 logt Saoula à 32 % (affaire en justice contentieux suite à une résiliation),250 logt Sidi Youcef à 44 % (résiliation avec l'entreprise BATIGEC le 29/09/2019 reprise des travaux avec l'entreprise SNC NAAS)"/>
  </r>
  <r>
    <x v="0"/>
    <x v="0"/>
    <m/>
    <x v="4"/>
    <s v="57:Patrimoine culturel"/>
    <m/>
    <m/>
    <s v="Etude, suivi, acquisition des biens immobiliers et des parcelles de terrains, travaux de restauration et de mise en valeur du secteur sauvegardé de la Casbah d’Alger (2ème tranche)"/>
    <m/>
    <m/>
    <n v="17867591"/>
    <n v="1922185.49905"/>
    <n v="563080.16738999996"/>
    <n v="3.1514050628873247E-2"/>
    <n v="0.17"/>
    <s v="En cours"/>
    <s v="Travaux en cours opération transférer à la DARQ "/>
  </r>
  <r>
    <x v="0"/>
    <x v="0"/>
    <m/>
    <x v="1"/>
    <s v="092:Infastructures Maritimes"/>
    <m/>
    <m/>
    <s v="Travaux de protection et d'aménagement de la bande côtière (promenade et plage de la baie d'Alger, 1ere tranche)- Etude et réalisation"/>
    <m/>
    <m/>
    <n v="24450000"/>
    <n v="24282957.477630001"/>
    <n v="23938306.589190003"/>
    <n v="0.97907184413865045"/>
    <n v="1"/>
    <s v="Achevée"/>
    <s v="Travaux achevés, reste apurement financier (avenant n°09 de réajustement au niveau de la commission sectorielle, levée de réserves en cours- avenant de réajustement pour prolongement de rejets en cours de préparation- demande de réévaluation de 1,5 milliard DA pour couvrir la situation n° 01 et définitive après validation du Monsieur le PM) . "/>
  </r>
  <r>
    <x v="0"/>
    <x v="0"/>
    <m/>
    <x v="0"/>
    <s v="049:Enseignement et Formation Supérieurs"/>
    <m/>
    <m/>
    <s v="Réalisation de 20.000 places pédagogiques avec dépendances à Sidi Abdallah"/>
    <m/>
    <m/>
    <n v="25411055"/>
    <n v="25385758.7192"/>
    <n v="21196181.722270001"/>
    <n v="0.87162681739768"/>
    <n v="1"/>
    <s v="Achevée"/>
    <s v="Travaux achevés, projet réceptionné"/>
  </r>
  <r>
    <x v="0"/>
    <x v="0"/>
    <m/>
    <x v="5"/>
    <s v="096:Assainissement et protection du milieu naturel"/>
    <m/>
    <m/>
    <s v="Aménagement de l'Oued El Harrach- Travaux et suivi"/>
    <m/>
    <m/>
    <n v="48980888"/>
    <n v="48561355.460129999"/>
    <n v="46595777.233440004"/>
    <n v="0.95130527714074931"/>
    <n v="0.98"/>
    <s v="En cours"/>
    <s v="Mise en demeure N°02 publiée dans le journal Algérie Aujourd'hui le 21/01/2025."/>
  </r>
  <r>
    <x v="0"/>
    <x v="1"/>
    <m/>
    <x v="1"/>
    <m/>
    <m/>
    <m/>
    <s v="Réalisation du dédoublement de la RN 23 sur 15 km entre Ain Osmane et Djedar"/>
    <m/>
    <m/>
    <n v="3500000"/>
    <m/>
    <m/>
    <n v="1"/>
    <n v="1"/>
    <s v="Travaux achevés"/>
    <s v="Travaux achevés"/>
  </r>
  <r>
    <x v="0"/>
    <x v="1"/>
    <m/>
    <x v="1"/>
    <m/>
    <m/>
    <m/>
    <s v="Réalisation de dédoublement de la RN 23 du PK 397 au PK 368 sur 29 Km à El Hadjeb (Laghouat)"/>
    <m/>
    <m/>
    <n v="2250000"/>
    <m/>
    <m/>
    <n v="0.35"/>
    <n v="0.17"/>
    <s v="Travaux en cours"/>
    <s v="Travaux en cours"/>
  </r>
  <r>
    <x v="0"/>
    <x v="1"/>
    <m/>
    <x v="5"/>
    <m/>
    <m/>
    <m/>
    <s v="Réalisation de la Station d'épuration (parachèvement des travaux )"/>
    <m/>
    <m/>
    <n v="2550000"/>
    <m/>
    <m/>
    <n v="0.98"/>
    <n v="0.7"/>
    <s v="Travaux en cours (réévaluation accordée en 2025 avec un montant 150000000 da)"/>
    <s v="Travaux en cours (réévaluation accordée en 2025 avec un montant 150000000 da)"/>
  </r>
  <r>
    <x v="0"/>
    <x v="1"/>
    <m/>
    <x v="5"/>
    <m/>
    <m/>
    <m/>
    <m/>
    <m/>
    <m/>
    <m/>
    <m/>
    <m/>
    <m/>
    <m/>
    <m/>
    <m/>
  </r>
  <r>
    <x v="0"/>
    <x v="1"/>
    <m/>
    <x v="6"/>
    <m/>
    <m/>
    <m/>
    <s v=" Etude d’adaptation, suivi, contrôle et travaux de réalisation et équipement 08 centres de proximités pour stockage des céréales au niveau de la wilaya de Laghouat"/>
    <m/>
    <m/>
    <n v="2023771.4240000001"/>
    <m/>
    <m/>
    <n v="0.5"/>
    <n v="0.01"/>
    <m/>
    <m/>
  </r>
  <r>
    <x v="0"/>
    <x v="1"/>
    <m/>
    <x v="7"/>
    <m/>
    <m/>
    <m/>
    <s v="Réalisation de Mosquée Pole de Laghouat"/>
    <m/>
    <m/>
    <n v="2953000"/>
    <m/>
    <m/>
    <n v="0.95"/>
    <n v="0.72"/>
    <s v="en cours l'achèvement minaret + coupole salle - d'ablution et VRD."/>
    <s v="en cours l'achèvement minaret + coupole salle - d'ablution et VRD."/>
  </r>
  <r>
    <x v="0"/>
    <x v="1"/>
    <m/>
    <x v="8"/>
    <m/>
    <m/>
    <m/>
    <s v="Réalisation et Équipement d'un hôpital Psychiatrique de 120 lits de Laghouat"/>
    <m/>
    <m/>
    <n v="2671000"/>
    <m/>
    <m/>
    <n v="1"/>
    <n v="1"/>
    <s v="Opération achevée"/>
    <s v="Opération achevée"/>
  </r>
  <r>
    <x v="0"/>
    <x v="1"/>
    <m/>
    <x v="8"/>
    <m/>
    <m/>
    <m/>
    <s v="Réalisation et équipement d'un centre anti-cancer à Laghouat"/>
    <m/>
    <m/>
    <n v="8158300"/>
    <m/>
    <m/>
    <s v="100% (réalisation)"/>
    <n v="1"/>
    <s v="Acquisition des accélérateurs en cours"/>
    <s v="Acquisition des accélérateurs en cours"/>
  </r>
  <r>
    <x v="0"/>
    <x v="1"/>
    <m/>
    <x v="8"/>
    <m/>
    <m/>
    <m/>
    <m/>
    <m/>
    <m/>
    <m/>
    <m/>
    <m/>
    <s v="95% (équipement)"/>
    <n v="0.89"/>
    <m/>
    <m/>
  </r>
  <r>
    <x v="0"/>
    <x v="1"/>
    <m/>
    <x v="8"/>
    <m/>
    <m/>
    <m/>
    <s v="Étude, suivi ,et réalisation et équipement d'un Hôpital de 60 lits à Bellil Hassi R'mel"/>
    <m/>
    <m/>
    <n v="2720000"/>
    <m/>
    <m/>
    <s v="85% (réalisation)"/>
    <n v="0.8"/>
    <s v="Travaux en cours "/>
    <s v="Travaux en cours "/>
  </r>
  <r>
    <x v="0"/>
    <x v="1"/>
    <m/>
    <x v="8"/>
    <m/>
    <m/>
    <m/>
    <s v="Étude, suivi , réalisation et équipement d'un Hôpital de 60 lits à Ain Madhi"/>
    <m/>
    <m/>
    <n v="2500000"/>
    <m/>
    <m/>
    <n v="0.02"/>
    <n v="0.01"/>
    <s v="Etude achevée travaux réalisation en cours"/>
    <s v="Etude achevée travaux réalisation en cours"/>
  </r>
  <r>
    <x v="0"/>
    <x v="2"/>
    <m/>
    <x v="0"/>
    <s v="Programme: Enseignement et Formation supérieur"/>
    <m/>
    <m/>
    <s v="Viabilisation et aménagement du site universitaire Ouzera"/>
    <m/>
    <m/>
    <n v="2500000"/>
    <n v="2479731.2784799999"/>
    <n v="2434168"/>
    <m/>
    <n v="1"/>
    <s v="Achevée"/>
    <s v="Achevée"/>
  </r>
  <r>
    <x v="0"/>
    <x v="2"/>
    <m/>
    <x v="6"/>
    <s v="Programme: Agriculture et du Développement rural "/>
    <m/>
    <m/>
    <s v="Etue d’adaptation, suivi, contrôle et travaux de réalisation et équipement de 12 centre de proximité pour le stockage intermédiaire des céréales au niveaux de la wilaya de Médéa  "/>
    <m/>
    <m/>
    <n v="3035657.1359999999"/>
    <n v="2655436.7627099999"/>
    <n v="570295.61488999997"/>
    <m/>
    <n v="0.67"/>
    <s v="En cours"/>
    <m/>
  </r>
  <r>
    <x v="0"/>
    <x v="2"/>
    <m/>
    <x v="1"/>
    <s v="Programme:Infrastructures Routières et Autoroutières"/>
    <m/>
    <m/>
    <s v="Réalisation du contournement nord de la ville de Médéa sur 11 kms"/>
    <m/>
    <m/>
    <n v="3750000"/>
    <n v="3335589.9153400003"/>
    <n v="3098229.6641500001"/>
    <m/>
    <n v="0.85"/>
    <s v="En cours"/>
    <m/>
  </r>
  <r>
    <x v="0"/>
    <x v="2"/>
    <m/>
    <x v="1"/>
    <s v="Programme:Infrastructures Routières et Autoroutières"/>
    <m/>
    <m/>
    <s v="Dédoublement de la RN18 entre Sidi Naamane et Beni Slimane sur 23 Km (Pk83 au PK 106)"/>
    <m/>
    <m/>
    <n v="8000000"/>
    <n v="6376600.51339"/>
    <n v="1500620.6656900002"/>
    <m/>
    <n v="0.67"/>
    <s v="En cours"/>
    <m/>
  </r>
  <r>
    <x v="0"/>
    <x v="2"/>
    <m/>
    <x v="8"/>
    <s v="Programme: Prévention et Soins"/>
    <m/>
    <m/>
    <s v="Etude, suivi, réalisation et équipement d'un complèxe mère et enfant à Médéa"/>
    <m/>
    <m/>
    <n v="3200000"/>
    <n v="2815424.44147"/>
    <n v="194883.28863999998"/>
    <m/>
    <n v="0.1"/>
    <s v="En cours"/>
    <m/>
  </r>
  <r>
    <x v="0"/>
    <x v="2"/>
    <m/>
    <x v="8"/>
    <s v="Programme: Prévention et Soins"/>
    <m/>
    <m/>
    <s v="Réalisation et équipement d'un centre anti cancer de 120 lits"/>
    <m/>
    <m/>
    <n v="5550000"/>
    <n v="5549952.52049"/>
    <n v="4113061.57681"/>
    <m/>
    <n v="0.75"/>
    <s v="En cours"/>
    <m/>
  </r>
  <r>
    <x v="0"/>
    <x v="2"/>
    <m/>
    <x v="5"/>
    <s v="Programme: Assainissement et Protection du Millieu Naturel"/>
    <m/>
    <m/>
    <s v="Réalisation, équipement et exploitation de la station d'épuration des eaux ussées de la ville de Berrouaghia pour 100.000 eq/hab (y compris étude d'exécution)"/>
    <m/>
    <m/>
    <n v="2800000"/>
    <n v="1987035.7790999999"/>
    <n v="296331.09010000003"/>
    <m/>
    <n v="0.15"/>
    <s v="En cours"/>
    <m/>
  </r>
  <r>
    <x v="0"/>
    <x v="3"/>
    <m/>
    <x v="1"/>
    <s v="infrastructures routières et autoroutières"/>
    <m/>
    <m/>
    <s v="Suivi et réalisation du dédoublement de la RN46 commune de Charef  vers Chef lieu  de la Wilaya de Djelfa du PK00 au PK60 sur 60Km (Wilaya Djelfa)"/>
    <m/>
    <m/>
    <n v="12000000"/>
    <n v="0"/>
    <n v="0"/>
    <n v="0"/>
    <n v="0"/>
    <m/>
    <s v="En cours d'individualisation "/>
  </r>
  <r>
    <x v="0"/>
    <x v="4"/>
    <m/>
    <x v="5"/>
    <m/>
    <m/>
    <m/>
    <s v="Construction d'un barrage de Souk N'tleta"/>
    <m/>
    <m/>
    <n v="32226000"/>
    <m/>
    <n v="23524980"/>
    <m/>
    <m/>
    <m/>
    <s v="  Présence des habitations sur les sites des travaux ;_x000a_  AE insuffisante_x000a_ "/>
  </r>
  <r>
    <x v="0"/>
    <x v="4"/>
    <m/>
    <x v="5"/>
    <m/>
    <m/>
    <m/>
    <s v="Réalisation de la station de dessalement de l'eau de mer Tamdat Ougemoune de capacité 60 000 m3/j; "/>
    <m/>
    <m/>
    <n v="12543752.188999999"/>
    <m/>
    <n v="0"/>
    <m/>
    <m/>
    <m/>
    <s v="Impact du projet Renforcement de l'AEP des communes côtières. Population touchée par le projet 190 000 habitants,"/>
  </r>
  <r>
    <x v="0"/>
    <x v="4"/>
    <m/>
    <x v="1"/>
    <m/>
    <m/>
    <m/>
    <s v="Réalisation de la pénétrante autoroutière reliant la ville de Tizi Ouzou vers l’autoroute Est/Ouest sur 48 Kms dont 36 Kms dans la wilaya de Tizi Ouzou ; "/>
    <m/>
    <m/>
    <n v="130800000"/>
    <m/>
    <n v="76882000"/>
    <m/>
    <m/>
    <m/>
    <s v="Construction et habitation (délogement) ; Réseaux divers: 93 (Lignes électriques , dont 01 de haute tension HT, Gaz ; Fibres Optiques etc.)."/>
  </r>
  <r>
    <x v="0"/>
    <x v="4"/>
    <m/>
    <x v="8"/>
    <m/>
    <m/>
    <m/>
    <s v="Etude d'adaptation, suivi et réalisation d'un CHU 500 lits à Tizi Ouzou; "/>
    <m/>
    <m/>
    <n v="26300000"/>
    <m/>
    <n v="0"/>
    <m/>
    <m/>
    <m/>
    <s v="Ce projet constitue un objectif stratégique qui assurera: Une distribution de soins spécialisés à l'échelon régional et placera la Wilaya de Tizi Ouzou en pôle médical d'excellence ;Des soins de haut niveau en matière des services de santé, basés sur les nouvelles techniques de chirurgie, de médecine et d'explorations ;Un meilleur accès de la population à des soins hautement spécialisés ;Accroitre la recherche médicale et privilégier davantage les spécialités innovantes ;"/>
  </r>
  <r>
    <x v="0"/>
    <x v="5"/>
    <m/>
    <x v="0"/>
    <s v="Enseignement  et formation supérieurs"/>
    <m/>
    <m/>
    <s v="Réalisation de 6.000 places pédagogiques à Boumerdes"/>
    <m/>
    <m/>
    <n v="2310000"/>
    <n v="0"/>
    <n v="0"/>
    <m/>
    <s v="0"/>
    <s v="Gelée"/>
    <s v="Gelée par Décision N°5508 du 19/10/2015"/>
  </r>
  <r>
    <x v="0"/>
    <x v="5"/>
    <m/>
    <x v="0"/>
    <s v="Enseignement  et formation supérieurs"/>
    <m/>
    <m/>
    <s v="Réalisation de 4.000 places pédagogiques à Boumerdes"/>
    <m/>
    <m/>
    <n v="3740000"/>
    <n v="3052865.96062"/>
    <n v="1978724.52856"/>
    <m/>
    <s v="70"/>
    <s v="En cours"/>
    <s v="Travaux en cours"/>
  </r>
  <r>
    <x v="0"/>
    <x v="5"/>
    <m/>
    <x v="9"/>
    <s v="Administration pénitentiare"/>
    <m/>
    <m/>
    <s v="Etude, réalisation et équipement d'un établissement de prévention et réadaptation de 300 détenus à Issers"/>
    <m/>
    <m/>
    <n v="2200000"/>
    <n v="702335.67540999991"/>
    <n v="675969.30566000007"/>
    <m/>
    <n v="0.45"/>
    <s v="à l'arrêt"/>
    <s v="Travaux à l'arrêt depuis le 29/08/2022, résiliation à l'amiable du marché est en cours."/>
  </r>
  <r>
    <x v="0"/>
    <x v="5"/>
    <m/>
    <x v="5"/>
    <s v="Approvisionnement en eau potable te Industrielle"/>
    <m/>
    <m/>
    <s v="Alimentation en eau potable de la zone Sud Est de la wilaya de Boumerdes à partir du système de dessalement d'eau de mer (SDEM) de cap Djinet"/>
    <m/>
    <m/>
    <n v="3750000"/>
    <n v="3639861.63693"/>
    <n v="3392146.1676000003"/>
    <m/>
    <n v="96"/>
    <s v="En cours"/>
    <s v="09 lots achevés, 01 lot en cours de réalisation."/>
  </r>
  <r>
    <x v="0"/>
    <x v="5"/>
    <m/>
    <x v="5"/>
    <s v="Approvisionnement en eau potable te Industrielle"/>
    <m/>
    <m/>
    <s v="Raccordement des systèmes d'AEP de la wilya de Boumerdes Dellys-Boudouaou-Hammadi au SPET."/>
    <m/>
    <m/>
    <n v="2600000"/>
    <n v="2571314.0070500001"/>
    <n v="2570938.0471099997"/>
    <m/>
    <n v="100"/>
    <s v="Achevée"/>
    <s v="A clôturer "/>
  </r>
  <r>
    <x v="0"/>
    <x v="5"/>
    <m/>
    <x v="8"/>
    <s v="Prévention et soins"/>
    <m/>
    <m/>
    <s v="Etude, suivi et réalisation d'un hopital de 60 lits à Baghlia"/>
    <m/>
    <m/>
    <n v="1743638"/>
    <n v="105475.68238"/>
    <n v="27361.35152"/>
    <m/>
    <n v="0"/>
    <s v="Non lancée "/>
    <s v=" Dossier d'étude déposé  au niveau du ministère de la santé pour approbation"/>
  </r>
  <r>
    <x v="0"/>
    <x v="5"/>
    <m/>
    <x v="8"/>
    <s v="Prévention et soins"/>
    <m/>
    <m/>
    <s v="Réalisation et équipement d'une maternité de 60 lits à Bordj-Ménaiel"/>
    <m/>
    <m/>
    <n v="1600000"/>
    <n v="1442450.3391099998"/>
    <n v="227372.04347999999"/>
    <m/>
    <n v="30"/>
    <s v="En cours"/>
    <s v="Travaux en cours"/>
  </r>
  <r>
    <x v="0"/>
    <x v="5"/>
    <m/>
    <x v="8"/>
    <s v="Prévention et soins"/>
    <m/>
    <m/>
    <s v="Réalisation d'un hopital général de 120 lits à Boudouaou"/>
    <m/>
    <m/>
    <n v="2110000"/>
    <n v="1516941.0222799999"/>
    <n v="1069818.3300800002"/>
    <m/>
    <n v="0.85"/>
    <s v="à l'arrêt"/>
    <s v="Travaux à l'arrêt depuis 22/03/2020, motif approbation de l'avenant n°05 auprès  de la commission sectorielle,"/>
  </r>
  <r>
    <x v="0"/>
    <x v="5"/>
    <m/>
    <x v="8"/>
    <s v="Prévention et soins"/>
    <m/>
    <m/>
    <s v="Réalisation d'un hopital de 240 lits à Boumerdes"/>
    <m/>
    <m/>
    <n v="5520000"/>
    <n v="5518318.4793800004"/>
    <n v="2562608.4536299999"/>
    <m/>
    <s v="80"/>
    <s v="En cours"/>
    <s v="Travaux en cours"/>
  </r>
  <r>
    <x v="0"/>
    <x v="5"/>
    <m/>
    <x v="8"/>
    <s v="Prévention et soins"/>
    <m/>
    <m/>
    <s v="Réalisation et équipement d'un complexe mère-enfant de 80 lits à Boumerdes"/>
    <m/>
    <m/>
    <n v="2900000"/>
    <n v="8390.2854499999994"/>
    <n v="4445.8162300000004"/>
    <m/>
    <s v="0"/>
    <s v="Non lancée"/>
    <s v=" Dossier d'étude déposé  au niveau du ministère de la santé pour approbation"/>
  </r>
  <r>
    <x v="0"/>
    <x v="5"/>
    <m/>
    <x v="8"/>
    <s v="Prévention et soins"/>
    <m/>
    <m/>
    <s v="Etude, suivi et réalisation d'un hopital de 120 lits à Khemis El khechna"/>
    <m/>
    <m/>
    <n v="1700000"/>
    <n v="3156.20318"/>
    <n v="1596.20318"/>
    <m/>
    <s v="0"/>
    <s v="Non lancée "/>
    <s v=" Dossier d'étude déposé  au niveau du ministère de la santé pour approbation"/>
  </r>
  <r>
    <x v="0"/>
    <x v="5"/>
    <m/>
    <x v="1"/>
    <s v="infrastructures routières et autoroutières"/>
    <m/>
    <m/>
    <s v="Evitement de la ville de Boumerdes CW 146- RN 24 sur 10 Kms (lot route et lot ouvrage d'art)"/>
    <m/>
    <m/>
    <n v="8400000"/>
    <n v="8188286.16273"/>
    <n v="7337675.353219999"/>
    <m/>
    <s v="90"/>
    <s v="En cours"/>
    <s v="Travaux en cours"/>
  </r>
  <r>
    <x v="0"/>
    <x v="5"/>
    <m/>
    <x v="1"/>
    <s v="infrastructures routières et autoroutières"/>
    <m/>
    <m/>
    <s v="Dédoublement de la RN24 entre Figuier (Boumerdes) et Oued Issers sur 15 Kms"/>
    <m/>
    <m/>
    <n v="1753614"/>
    <n v="1688998.4175199999"/>
    <n v="1623094.8989000004"/>
    <m/>
    <s v="100"/>
    <s v="Achevée"/>
    <s v="A clôturer "/>
  </r>
  <r>
    <x v="0"/>
    <x v="5"/>
    <m/>
    <x v="1"/>
    <s v="infrastructures routières et autoroutières"/>
    <m/>
    <m/>
    <s v="Evitement de la ville de Boumerdes:lot route et lot ouvrages d'art sur 4,9 Kms"/>
    <m/>
    <m/>
    <n v="4216500"/>
    <n v="4119821.8514299998"/>
    <n v="4042541.5100300005"/>
    <m/>
    <s v="100"/>
    <s v="Achevée"/>
    <s v="A clôturer "/>
  </r>
  <r>
    <x v="0"/>
    <x v="5"/>
    <m/>
    <x v="5"/>
    <s v="Approvisionnement en eau potable te Industrielle"/>
    <m/>
    <m/>
    <s v="Raccordement aval de la station de dessalement d’eau de mer cap djinet"/>
    <m/>
    <m/>
    <n v="20000000"/>
    <m/>
    <m/>
    <n v="0.87"/>
    <n v="0.98"/>
    <m/>
    <s v="Travaux  en voie d'achèvement                                               *aménagement extérieur en cours                   *rinçage des conduites en cours"/>
  </r>
  <r>
    <x v="0"/>
    <x v="5"/>
    <m/>
    <x v="5"/>
    <s v="Assainissement et protection du milieu naturel"/>
    <m/>
    <m/>
    <s v="Etude et réalisation d'une station d'épuration du parc industriel de Larbaatche   "/>
    <m/>
    <m/>
    <n v="1900000"/>
    <m/>
    <m/>
    <n v="0.2"/>
    <n v="0.2"/>
    <m/>
    <s v="travaux  a l'arrêt (ODS d'arrêt)"/>
  </r>
  <r>
    <x v="0"/>
    <x v="5"/>
    <m/>
    <x v="5"/>
    <s v="Assainissement et protection du milieu naturel"/>
    <m/>
    <m/>
    <s v="Réalisation de la station d’Epuration des eaux usées des villes de Boudouaou,  Boudouaou El Bahri et Kherrouba_x000a_"/>
    <m/>
    <m/>
    <n v="4200000"/>
    <m/>
    <m/>
    <n v="0"/>
    <n v="0"/>
    <m/>
    <s v=" projet attribué,  PDM en cours de la levée des réserves                                           Déclassement de l’assiette  en cours_x000a_"/>
  </r>
  <r>
    <x v="0"/>
    <x v="5"/>
    <m/>
    <x v="5"/>
    <s v="Assainissement et protection du milieu naturel"/>
    <m/>
    <m/>
    <s v="realisation de la station d'epuration du bassin versant de ouled haddadj"/>
    <m/>
    <m/>
    <n v="5177000"/>
    <m/>
    <m/>
    <n v="0"/>
    <n v="0"/>
    <m/>
    <s v="CDC en cours de la levée des réserves                                           Déclassement de l’assiette  en cours_x000a_"/>
  </r>
  <r>
    <x v="0"/>
    <x v="6"/>
    <m/>
    <x v="1"/>
    <s v="Programme 090: Infrastructures routières et autoroutières"/>
    <m/>
    <m/>
    <s v="Réalisation de l'évitement Est de la ville de Bouira sur 10 Kms"/>
    <m/>
    <m/>
    <n v="3715000"/>
    <n v="3711941.58978"/>
    <n v="3707512.0858200002"/>
    <n v="0.99"/>
    <m/>
    <s v="En cours"/>
    <m/>
  </r>
  <r>
    <x v="0"/>
    <x v="6"/>
    <m/>
    <x v="1"/>
    <s v="Programme 090: Infrastructures routières et autoroutières"/>
    <m/>
    <m/>
    <s v="Raccordement vers l'autoroute est-ouest, dédoublement de la route reliant l'échangeur Est de Bouira à la ville de Sour El Ghozlanesur 23 Kms"/>
    <m/>
    <m/>
    <n v="5813000"/>
    <n v="5732396"/>
    <n v="5570823"/>
    <m/>
    <n v="0.97"/>
    <s v="En cours"/>
    <m/>
  </r>
  <r>
    <x v="0"/>
    <x v="6"/>
    <m/>
    <x v="1"/>
    <s v="Programme 090: Infrastructures routières et autoroutières"/>
    <m/>
    <m/>
    <s v="Réalisation du dédoublement du CW127 entre RN5 et Sour El Ghozlane sur 08 Km du PK 0+000 au PK 08+000"/>
    <m/>
    <m/>
    <n v="1770127"/>
    <n v="1718151.71478"/>
    <n v="1650832"/>
    <m/>
    <n v="0.96"/>
    <s v="En cours"/>
    <m/>
  </r>
  <r>
    <x v="0"/>
    <x v="6"/>
    <m/>
    <x v="1"/>
    <s v="Programme 090: Infrastructures routières et autoroutières"/>
    <m/>
    <m/>
    <s v="Réalisation du dédoublement de la RN8 entre Sour El Ghozlane et limite de wilaya de M'Sila sur 32 Km (1ere tranche sur 17 Km) (wilaya de bouira)"/>
    <m/>
    <m/>
    <n v="4000000"/>
    <n v="2649570.8295700001"/>
    <n v="960980.72667"/>
    <m/>
    <n v="0.35"/>
    <s v="En cours"/>
    <m/>
  </r>
  <r>
    <x v="0"/>
    <x v="6"/>
    <m/>
    <x v="8"/>
    <s v="Programme 105: Prévention et Soins"/>
    <m/>
    <m/>
    <s v="Réalisation et équipement d'un Hôpital 80 lits à Bordj Okhriss "/>
    <m/>
    <m/>
    <n v="2730000"/>
    <n v="603770.76642999996"/>
    <n v="563379.12698000006"/>
    <m/>
    <n v="0.35"/>
    <s v="En cours"/>
    <m/>
  </r>
  <r>
    <x v="0"/>
    <x v="6"/>
    <m/>
    <x v="8"/>
    <s v="Programme 105: Prévention et Soins"/>
    <m/>
    <m/>
    <s v="Suivi, Réalisation et équipement d'un hôpital 120 lits à Ain Bessem"/>
    <m/>
    <m/>
    <n v="2000000"/>
    <n v="1070656.74444"/>
    <n v="819399.51109000004"/>
    <m/>
    <n v="0.7"/>
    <s v="En cours"/>
    <m/>
  </r>
  <r>
    <x v="0"/>
    <x v="6"/>
    <m/>
    <x v="8"/>
    <s v="Programme 105: Prévention et Soins"/>
    <m/>
    <m/>
    <s v="Suivi, réalisation et équipement d'un complexe mère et enfant (CME) à Bouira"/>
    <m/>
    <m/>
    <n v="3400000"/>
    <n v="124623.52535"/>
    <n v="13449.51281"/>
    <m/>
    <n v="0.02"/>
    <s v="En cours"/>
    <m/>
  </r>
  <r>
    <x v="0"/>
    <x v="6"/>
    <m/>
    <x v="8"/>
    <s v="Programme 105: Prévention et Soins"/>
    <m/>
    <m/>
    <s v="Réalisation et équipement d'un hôpital 120 lits à M'chedallah"/>
    <m/>
    <m/>
    <n v="4448000"/>
    <n v="3958952.8348099999"/>
    <n v="833517.22701999999"/>
    <m/>
    <n v="0.35"/>
    <s v="En cours"/>
    <m/>
  </r>
  <r>
    <x v="0"/>
    <x v="6"/>
    <m/>
    <x v="5"/>
    <s v="Programme 094: Approvisionnement en eau potable et industrielle"/>
    <m/>
    <m/>
    <s v="Aménagement aval d'alimentation en eau potable du système du barrage Koudiat Acerdoune des centres de : Bouderbala, Kadiria,Aomar,Djebahia et Lakhdaria"/>
    <m/>
    <m/>
    <n v="1100000"/>
    <n v="1096253.23612"/>
    <n v="892983.16842999996"/>
    <m/>
    <n v="0.95"/>
    <s v="En cours"/>
    <m/>
  </r>
  <r>
    <x v="0"/>
    <x v="6"/>
    <m/>
    <x v="5"/>
    <s v="Programme 094: Approvisionnement en eau potable et industrielle"/>
    <m/>
    <m/>
    <s v="Réalisation des ouvrages de stockage à travers la wilaya y compris leurs raccordements"/>
    <m/>
    <m/>
    <n v="1000000"/>
    <n v="961564.05536"/>
    <n v="803878.77549999999"/>
    <m/>
    <n v="0.95"/>
    <s v="En cours"/>
    <m/>
  </r>
  <r>
    <x v="0"/>
    <x v="6"/>
    <m/>
    <x v="5"/>
    <s v="Programme 096: Assainissement et protection du milieu naturel"/>
    <m/>
    <m/>
    <s v="Étude, réalisation et équipement de station d'épuration des eaux usées de la ville de Ain Bessem (y compris raccordement)"/>
    <m/>
    <m/>
    <n v="2500000"/>
    <n v="2487357.3569"/>
    <n v="1054772"/>
    <m/>
    <n v="0.35"/>
    <s v="En cours"/>
    <m/>
  </r>
  <r>
    <x v="0"/>
    <x v="6"/>
    <m/>
    <x v="6"/>
    <s v="Developpement de l'agriculture"/>
    <m/>
    <m/>
    <s v="etude d'adaptation suivi, contrôle et travaux de realisation et equipement de 08 centres de proximite pour le stokage intermediare des cereales au niveau de la wilaya de bouira "/>
    <m/>
    <m/>
    <n v="2023771.4240000001"/>
    <n v="2004612.6216099998"/>
    <n v="633165.14153000002"/>
    <m/>
    <n v="0.35"/>
    <s v="En cours"/>
    <m/>
  </r>
  <r>
    <x v="0"/>
    <x v="6"/>
    <m/>
    <x v="10"/>
    <s v="Programme 074:Appoui a l'investissement"/>
    <m/>
    <m/>
    <s v="Réalisation d'une zone industrielle à Oued El Berdi wilaya de Bouira sur 193 Ha (tranche 2)"/>
    <m/>
    <m/>
    <n v="1500000"/>
    <n v="1492019.9834799999"/>
    <n v="1450673.42732"/>
    <m/>
    <n v="1"/>
    <m/>
    <m/>
  </r>
  <r>
    <x v="0"/>
    <x v="6"/>
    <m/>
    <x v="10"/>
    <s v="Programme 074:Appoui a l'investissement"/>
    <m/>
    <m/>
    <s v="Réalisation d'une zone industrielle à Dirah,wilaya de Bouira sur 250 Ha"/>
    <m/>
    <m/>
    <n v="2500000"/>
    <n v="1833365.2957899999"/>
    <n v="1470926.7498399999"/>
    <m/>
    <n v="0.9"/>
    <m/>
    <m/>
  </r>
  <r>
    <x v="0"/>
    <x v="7"/>
    <m/>
    <x v="5"/>
    <s v="093: Mobilisation des ressources en eau et de sécurité hydrique"/>
    <m/>
    <m/>
    <s v="       Réalisation, équipement, éléctrification et raccordement de 25 forages (6800 ml ) à travers les communes de : Grand Blida, Meftah, Larbaa, Bougara, Chebli, Soumaa, Béni Mered, Mouzaia, Oued El Alleug, Ouled Slama, Boufarik, El Affroun, Ben Khelil, Chiffa et Ain Romana (W Blida) "/>
    <m/>
    <m/>
    <n v="900000"/>
    <n v="747749"/>
    <n v="554326"/>
    <m/>
    <n v="0.99"/>
    <m/>
    <m/>
  </r>
  <r>
    <x v="0"/>
    <x v="7"/>
    <m/>
    <x v="5"/>
    <s v="093: Mobilisation des ressources en eau et de sécurité hydrique"/>
    <m/>
    <m/>
    <s v="   Réalisation de 07 sept forages y compris équipement et électrification au niveau de la wilaya de Blida ."/>
    <m/>
    <m/>
    <n v="200000"/>
    <n v="162512"/>
    <n v="147833"/>
    <m/>
    <n v="0.99"/>
    <m/>
    <m/>
  </r>
  <r>
    <x v="0"/>
    <x v="7"/>
    <m/>
    <x v="5"/>
    <s v="094 : Approvisionnement en eau potable et industrielle"/>
    <m/>
    <m/>
    <s v="      Réalisation et interrconnection des systèmes d'adduction d'eau potable à travers les communes de : Meftah, Larbaa, Boufarik, Chebli Beni Tamou, Bouarfa, Chiffa, Mouzaia, Ain Romana et El Affroun sur linéaire de 9,5 Kms (W Blida )"/>
    <m/>
    <m/>
    <n v="200000"/>
    <n v="193424"/>
    <n v="192267"/>
    <m/>
    <n v="0.96"/>
    <m/>
    <m/>
  </r>
  <r>
    <x v="0"/>
    <x v="7"/>
    <m/>
    <x v="5"/>
    <s v="096:Assainissement et protection du milieu naturel"/>
    <m/>
    <m/>
    <s v="Réalisation de la station d'épuration des eaux usées des communes de Larbâa, Bougara et Ouled Slama y compris collecteurs (W, Blida)"/>
    <m/>
    <m/>
    <n v="5000000"/>
    <n v="0"/>
    <n v="0"/>
    <m/>
    <n v="0"/>
    <m/>
    <s v="Programme 2025"/>
  </r>
  <r>
    <x v="0"/>
    <x v="7"/>
    <m/>
    <x v="5"/>
    <s v="096:Assainissement et protection du milieu naturel"/>
    <m/>
    <m/>
    <s v="Réalisation de la station d'épuration des eaux usées de Meftah et le pole urbain de Safsaf y compris collecteurs (W, Blida)"/>
    <m/>
    <m/>
    <n v="3500000"/>
    <n v="0"/>
    <n v="0"/>
    <m/>
    <n v="0"/>
    <m/>
    <s v="Programme 2025"/>
  </r>
  <r>
    <x v="0"/>
    <x v="7"/>
    <m/>
    <x v="5"/>
    <s v="096:Assainissement et protection du milieu naturel"/>
    <m/>
    <m/>
    <s v="Réalisation de la station d'épuration de la ville nouvelle de Bouinan (wilaya de Blida)"/>
    <m/>
    <m/>
    <n v="5494000"/>
    <m/>
    <m/>
    <m/>
    <n v="0.25"/>
    <m/>
    <s v="dégelée en date du 10/12/2020 (gestion ONA)"/>
  </r>
  <r>
    <x v="0"/>
    <x v="7"/>
    <m/>
    <x v="1"/>
    <s v="090 :Infrastructures routières et auto routières"/>
    <m/>
    <m/>
    <s v="_x000a_Réalisation de l'évitement de Meftah sur 17 Km avec l'accès au nouveau pôle urbain de Safsaf"/>
    <m/>
    <m/>
    <n v="5900000"/>
    <n v="5771602"/>
    <n v="5428259"/>
    <m/>
    <n v="0.99"/>
    <m/>
    <m/>
  </r>
  <r>
    <x v="0"/>
    <x v="7"/>
    <m/>
    <x v="1"/>
    <s v="91 :Infrastructures routières et auto routières"/>
    <m/>
    <m/>
    <s v=" Contrôle;suivi et réalisation du contournement Sud de la ville nouvelle de Bouinane entre pk 4+000 (Rn 29-CW 116 Sidi Sarhane )_x000a_"/>
    <m/>
    <m/>
    <n v="3000000"/>
    <n v="1699931"/>
    <n v="439863"/>
    <m/>
    <n v="0.25"/>
    <m/>
    <m/>
  </r>
  <r>
    <x v="0"/>
    <x v="7"/>
    <m/>
    <x v="1"/>
    <s v="92 :Infrastructures routières et auto routières"/>
    <m/>
    <m/>
    <s v="   Réalisation, contrôle et suivi du dédoublement de la RN29 entre Bouinan et l'université de Blida y compris l'évitement de la ville Soumaa &quot;linéaire 5,9 km&quot; (W.Blida)"/>
    <m/>
    <m/>
    <n v="3000000"/>
    <n v="2160908"/>
    <n v="749639"/>
    <m/>
    <n v="0.95"/>
    <m/>
    <m/>
  </r>
  <r>
    <x v="0"/>
    <x v="7"/>
    <m/>
    <x v="7"/>
    <s v="041:Orientation  religieuse et culture islamique"/>
    <m/>
    <m/>
    <s v="_x000a_Etude suivi réalisation et équipement d'une mosquée pole à Blida "/>
    <m/>
    <m/>
    <n v="1000000"/>
    <n v="989297"/>
    <n v="199422"/>
    <m/>
    <n v="0.35"/>
    <m/>
    <m/>
  </r>
  <r>
    <x v="0"/>
    <x v="7"/>
    <m/>
    <x v="8"/>
    <s v="105: Prévention et soins"/>
    <m/>
    <m/>
    <s v="      Etude, suivi,Aménagement et extension du service des maladies infectieuses de L'EPH boufarik &quot;Wilaya de blida &quot;"/>
    <m/>
    <m/>
    <n v="250000"/>
    <n v="27688"/>
    <n v="478"/>
    <m/>
    <n v="0"/>
    <m/>
    <m/>
  </r>
  <r>
    <x v="0"/>
    <x v="7"/>
    <m/>
    <x v="6"/>
    <s v="076: AGRICULTURE ET DE DEVELOPPEMENT RURAL"/>
    <m/>
    <m/>
    <s v="    Etude d'adaptation, suivi, contôle et travaux de réalisation et équipement de 06 centres de proximité pour le stockage intermédiaire des céréales au niveau de la wilay de Blida"/>
    <m/>
    <m/>
    <n v="1517829"/>
    <n v="1316051"/>
    <n v="725356"/>
    <m/>
    <n v="0.85"/>
    <m/>
    <m/>
  </r>
  <r>
    <x v="1"/>
    <x v="8"/>
    <s v="PSD"/>
    <x v="9"/>
    <m/>
    <m/>
    <s v="N1.006.022.04.4837.000.037.07.004"/>
    <m/>
    <m/>
    <n v="500000"/>
    <n v="2350000"/>
    <n v="2064650.0142999999"/>
    <n v="1435907"/>
    <m/>
    <n v="0.75"/>
    <m/>
    <s v="En cours"/>
  </r>
  <r>
    <x v="1"/>
    <x v="8"/>
    <s v="PSD"/>
    <x v="10"/>
    <m/>
    <m/>
    <s v="N1.019.074.01.4837.000.037.11.001"/>
    <m/>
    <m/>
    <n v="72702"/>
    <n v="1134702"/>
    <n v="387110.56057999999"/>
    <n v="180273"/>
    <m/>
    <n v="0.2"/>
    <m/>
    <s v="Travaux en cours"/>
  </r>
  <r>
    <x v="1"/>
    <x v="8"/>
    <s v="PSD"/>
    <x v="3"/>
    <m/>
    <m/>
    <s v="S1.021.080.02.4837.000.037.18.013"/>
    <m/>
    <m/>
    <n v="2500000"/>
    <n v="2500000"/>
    <n v="1218477.3228"/>
    <n v="115458"/>
    <m/>
    <n v="0.4"/>
    <m/>
    <s v="Travaux En cours"/>
  </r>
  <r>
    <x v="1"/>
    <x v="8"/>
    <s v="PSD"/>
    <x v="1"/>
    <m/>
    <m/>
    <s v="N1.024.090.01.4037.000.037.20.001"/>
    <m/>
    <m/>
    <n v="1450000"/>
    <n v="1450000"/>
    <n v="1114943.40965"/>
    <n v="1023623"/>
    <m/>
    <n v="0.05"/>
    <m/>
    <s v="En cours"/>
  </r>
  <r>
    <x v="1"/>
    <x v="8"/>
    <s v="PSD"/>
    <x v="1"/>
    <m/>
    <m/>
    <s v="N1.024.090.01.4037.000.037.13.025"/>
    <m/>
    <m/>
    <n v="2086885"/>
    <n v="2306885"/>
    <n v="2278224.0315999999"/>
    <n v="1921212"/>
    <m/>
    <n v="0.75"/>
    <m/>
    <s v="En cours "/>
  </r>
  <r>
    <x v="1"/>
    <x v="8"/>
    <s v="PSD"/>
    <x v="1"/>
    <m/>
    <m/>
    <s v="N1.024.091.02.4037.000.037.21.043"/>
    <m/>
    <m/>
    <n v="2139000"/>
    <n v="2139000"/>
    <n v="2127611.2351899999"/>
    <n v="88331"/>
    <m/>
    <n v="0"/>
    <m/>
    <s v="En cours"/>
  </r>
  <r>
    <x v="1"/>
    <x v="8"/>
    <s v="PSD"/>
    <x v="11"/>
    <m/>
    <m/>
    <m/>
    <m/>
    <m/>
    <n v="5675885"/>
    <n v="5895885"/>
    <n v="5520778.6764399996"/>
    <n v="3033166"/>
    <m/>
    <m/>
    <m/>
    <m/>
  </r>
  <r>
    <x v="1"/>
    <x v="8"/>
    <s v="PSD"/>
    <x v="8"/>
    <m/>
    <m/>
    <s v="S1.027.105.01.4037.000.037.19.016"/>
    <m/>
    <m/>
    <n v="1200000"/>
    <n v="4906524"/>
    <n v="1347.913"/>
    <n v="1347.913"/>
    <m/>
    <n v="0"/>
    <m/>
    <s v="marche de gré à gré déposé au ministère de la sante en date du 23/05/2024"/>
  </r>
  <r>
    <x v="1"/>
    <x v="8"/>
    <s v="PSD"/>
    <x v="5"/>
    <m/>
    <m/>
    <s v="N1.051.094.01.4837.000.037.17.005"/>
    <m/>
    <m/>
    <n v="1800000"/>
    <n v="1800000"/>
    <n v="1777648.38674"/>
    <n v="1657587"/>
    <m/>
    <n v="0.9"/>
    <m/>
    <s v="En cours "/>
  </r>
  <r>
    <x v="1"/>
    <x v="8"/>
    <s v="Programme Complémentaire"/>
    <x v="3"/>
    <m/>
    <m/>
    <s v="S1.021.080.02.4737.000.037.24.001"/>
    <m/>
    <m/>
    <n v="1500000"/>
    <n v="1500000"/>
    <n v="65993.354000000007"/>
    <n v="40170.353999999999"/>
    <m/>
    <n v="0.05"/>
    <m/>
    <s v=" En cours"/>
  </r>
  <r>
    <x v="1"/>
    <x v="8"/>
    <s v="Programme Complémentaire"/>
    <x v="3"/>
    <m/>
    <m/>
    <s v="S1.021.080.02.4737.000.037.24.002"/>
    <m/>
    <m/>
    <n v="1500000"/>
    <n v="1500000"/>
    <n v="1439636.9235699999"/>
    <n v="567854.47593000007"/>
    <m/>
    <n v="0.3"/>
    <m/>
    <s v=" En cours"/>
  </r>
  <r>
    <x v="1"/>
    <x v="8"/>
    <s v="Programme Complémentaire"/>
    <x v="3"/>
    <m/>
    <m/>
    <s v="S1.021.080.02.4737.000.037.24.004"/>
    <m/>
    <m/>
    <n v="1000000"/>
    <n v="1000000"/>
    <n v="9093.0596500000011"/>
    <n v="7909.6372599999995"/>
    <m/>
    <n v="0.03"/>
    <m/>
    <s v=" En cours"/>
  </r>
  <r>
    <x v="1"/>
    <x v="8"/>
    <s v="Programme Complémentaire"/>
    <x v="11"/>
    <m/>
    <m/>
    <m/>
    <m/>
    <m/>
    <n v="4000000"/>
    <n v="4000000"/>
    <n v="1514723.3372199999"/>
    <n v="615934.46719000011"/>
    <m/>
    <m/>
    <m/>
    <m/>
  </r>
  <r>
    <x v="1"/>
    <x v="8"/>
    <s v="Programme Complémentaire"/>
    <x v="8"/>
    <m/>
    <m/>
    <s v="S1.027.105.01.4737.000.037.24.001"/>
    <m/>
    <m/>
    <n v="1091961"/>
    <n v="1091961"/>
    <n v="34970.849000000002"/>
    <n v="0"/>
    <m/>
    <n v="0"/>
    <m/>
    <s v="En cours "/>
  </r>
  <r>
    <x v="1"/>
    <x v="8"/>
    <s v="Programme Complémentaire"/>
    <x v="12"/>
    <m/>
    <m/>
    <s v="S1.030.114.01.4737.000.037.24.001"/>
    <m/>
    <m/>
    <n v="3500000"/>
    <n v="3500000"/>
    <n v="0"/>
    <n v="0"/>
    <m/>
    <n v="0"/>
    <m/>
    <s v="En cours "/>
  </r>
  <r>
    <x v="1"/>
    <x v="9"/>
    <m/>
    <x v="5"/>
    <m/>
    <m/>
    <n v="1"/>
    <m/>
    <m/>
    <n v="1092152"/>
    <n v="1092152"/>
    <n v="912990"/>
    <n v="225847"/>
    <m/>
    <n v="0.6"/>
    <m/>
    <s v="En cours"/>
  </r>
  <r>
    <x v="1"/>
    <x v="9"/>
    <m/>
    <x v="1"/>
    <m/>
    <m/>
    <s v="S1.024.090.01.4050.000.050.23.001"/>
    <m/>
    <m/>
    <n v="7187373"/>
    <n v="7267373"/>
    <n v="7185043"/>
    <n v="3241237"/>
    <m/>
    <n v="0.86"/>
    <m/>
    <s v="En cours"/>
  </r>
  <r>
    <x v="1"/>
    <x v="9"/>
    <m/>
    <x v="1"/>
    <m/>
    <m/>
    <s v="N1.024.090.01.4050.000.050.24.001"/>
    <m/>
    <m/>
    <n v="10125000"/>
    <n v="10125000"/>
    <n v="9926536"/>
    <n v="496888"/>
    <m/>
    <n v="0.18"/>
    <m/>
    <s v="En cours"/>
  </r>
  <r>
    <x v="1"/>
    <x v="9"/>
    <m/>
    <x v="1"/>
    <m/>
    <m/>
    <s v="S.1.024.090.01.4050.000.050.23.003"/>
    <m/>
    <m/>
    <n v="10700000"/>
    <n v="10700000"/>
    <n v="10001729"/>
    <n v="2668575"/>
    <m/>
    <n v="0.35"/>
    <m/>
    <s v="En cours"/>
  </r>
  <r>
    <x v="1"/>
    <x v="9"/>
    <m/>
    <x v="1"/>
    <m/>
    <m/>
    <s v="N.1.024.090.01.4050.000.050.18.004"/>
    <m/>
    <m/>
    <n v="1788831"/>
    <n v="1788831"/>
    <n v="836383"/>
    <n v="0"/>
    <m/>
    <n v="0.87"/>
    <m/>
    <s v="Les procédures pour achever le projet en cours"/>
  </r>
  <r>
    <x v="1"/>
    <x v="9"/>
    <m/>
    <x v="1"/>
    <m/>
    <m/>
    <s v="N.1.024.090.01.2050.000.050.24.001"/>
    <m/>
    <m/>
    <n v="1500000"/>
    <n v="1500000"/>
    <n v="1409941"/>
    <n v="0"/>
    <m/>
    <n v="0.05"/>
    <m/>
    <s v="Travaux en cours"/>
  </r>
  <r>
    <x v="1"/>
    <x v="9"/>
    <m/>
    <x v="1"/>
    <m/>
    <m/>
    <s v="N / I"/>
    <m/>
    <m/>
    <n v="2900000"/>
    <n v="2900000"/>
    <n v="0"/>
    <n v="0"/>
    <m/>
    <n v="0"/>
    <m/>
    <s v="Phase: Jugement des offres"/>
  </r>
  <r>
    <x v="1"/>
    <x v="9"/>
    <m/>
    <x v="1"/>
    <m/>
    <m/>
    <s v="N / I"/>
    <m/>
    <m/>
    <n v="3633000"/>
    <n v="3633000"/>
    <n v="0"/>
    <n v="0"/>
    <m/>
    <n v="0"/>
    <m/>
    <s v="Marché BET en cours d'engagement"/>
  </r>
  <r>
    <x v="1"/>
    <x v="9"/>
    <m/>
    <x v="1"/>
    <m/>
    <m/>
    <s v="N / I"/>
    <m/>
    <m/>
    <n v="1380000"/>
    <n v="1380000"/>
    <n v="0"/>
    <n v="0"/>
    <m/>
    <n v="0"/>
    <m/>
    <s v="Etude achevée- Chahier des charges Travaux de réalisation en cours de visa par la commission sectorielle"/>
  </r>
  <r>
    <x v="1"/>
    <x v="9"/>
    <m/>
    <x v="1"/>
    <m/>
    <m/>
    <n v="8"/>
    <m/>
    <m/>
    <n v="39214204"/>
    <n v="39294204"/>
    <n v="29359632"/>
    <n v="6406700"/>
    <m/>
    <n v="2.31"/>
    <m/>
    <e v="#VALUE!"/>
  </r>
  <r>
    <x v="1"/>
    <x v="9"/>
    <m/>
    <x v="3"/>
    <m/>
    <m/>
    <n v="1"/>
    <m/>
    <m/>
    <n v="1000000"/>
    <n v="1000000"/>
    <n v="706252"/>
    <n v="385985"/>
    <m/>
    <n v="0.73"/>
    <m/>
    <s v="En cours"/>
  </r>
  <r>
    <x v="1"/>
    <x v="10"/>
    <m/>
    <x v="6"/>
    <s v="Agriculture et Développement Rural ( 076)"/>
    <s v="Sous Programme 01: Développement de l'Agriculture"/>
    <s v="S102007601474900004924001"/>
    <s v="Etude d'adaptation, Suivi, Contrôle et travaux de réalisation et équipement de 09 centres de proximité pour le stockage intermédiaire des céréales au niveau de la wilaya de Timimoun"/>
    <m/>
    <n v="2276743"/>
    <n v="2276743"/>
    <n v="2180272"/>
    <n v="359184"/>
    <m/>
    <s v="ND"/>
    <m/>
    <m/>
  </r>
  <r>
    <x v="1"/>
    <x v="10"/>
    <m/>
    <x v="6"/>
    <s v="Agriculture et Développement Rural ( 076)"/>
    <s v="Sous Programme 03: Développement de l'Agriculture"/>
    <s v="NI"/>
    <s v="Electrification agricole, destiné aus périmètres des cultures stratégiques &quot;appui au développement des cultures stratégiques&quot; W Timimoun"/>
    <m/>
    <n v="4200000"/>
    <n v="4200000"/>
    <n v="0"/>
    <n v="0"/>
    <m/>
    <m/>
    <m/>
    <m/>
  </r>
  <r>
    <x v="1"/>
    <x v="10"/>
    <m/>
    <x v="6"/>
    <s v=" Agriculture et Développement Rural ( 076)"/>
    <s v="Sous Programme 03: Développement de l'Agriculture"/>
    <s v="NI"/>
    <s v="Ouverture et aménagement de pistes agricoles sur 300km, destiné aux périmètres des cultures stratégiques &quot;appui au développement des cultures stratégiques&quot; W Timimoun"/>
    <m/>
    <n v="1050000"/>
    <n v="1050000"/>
    <n v="0"/>
    <n v="0"/>
    <m/>
    <m/>
    <m/>
    <m/>
  </r>
  <r>
    <x v="1"/>
    <x v="10"/>
    <m/>
    <x v="1"/>
    <s v=" infrastructures routières et autoroutières ( 090)"/>
    <s v="Sous Programme 01: développement des infrastructures routières"/>
    <s v="N102409001204900004924001"/>
    <s v="reconstruction de la RN118 du pk 172+000 au pk 192+000 sur 20 km (w,Timimoun)"/>
    <m/>
    <n v="1200000"/>
    <n v="1200000"/>
    <n v="633963"/>
    <s v="ND"/>
    <m/>
    <m/>
    <m/>
    <m/>
  </r>
  <r>
    <x v="1"/>
    <x v="10"/>
    <m/>
    <x v="9"/>
    <s v=" activité judiciaire  021"/>
    <s v="sous programme  activité judiciaire ordinaire et administrative "/>
    <s v="N100602101410700004924003"/>
    <s v="suivi réalisation et équipement d'une cours de justice à Timimoun"/>
    <m/>
    <n v="2500000"/>
    <n v="2500000"/>
    <n v="60767"/>
    <s v="ND"/>
    <m/>
    <m/>
    <m/>
    <m/>
  </r>
  <r>
    <x v="1"/>
    <x v="10"/>
    <m/>
    <x v="8"/>
    <s v=" prévenstion et soins"/>
    <s v="sous programme prévenstion et soins"/>
    <s v="S102710501484900004924001"/>
    <s v="étude suivi et réalisation d'un hopital de 60 lits à Aougrout"/>
    <m/>
    <n v="3000000"/>
    <n v="1630850"/>
    <n v="1206759"/>
    <n v="905796"/>
    <m/>
    <m/>
    <m/>
    <m/>
  </r>
  <r>
    <x v="1"/>
    <x v="10"/>
    <m/>
    <x v="3"/>
    <s v=" urbanisme (080)"/>
    <s v="sous programme aménagement du foncier (02)"/>
    <s v="N102108002204900004923001"/>
    <s v="amélioration urbaine de l'ancien tissu urbain à travers la wilaya de timimoun-2023"/>
    <m/>
    <n v="1000000"/>
    <n v="1000000"/>
    <n v="998536"/>
    <s v="ND"/>
    <m/>
    <m/>
    <m/>
    <m/>
  </r>
  <r>
    <x v="1"/>
    <x v="10"/>
    <m/>
    <x v="13"/>
    <s v="ND"/>
    <s v="ND"/>
    <s v="ND"/>
    <s v="Interconnexion RIN-PIAT ligne DTF 400KV Hassi R’mel-Timimoun"/>
    <m/>
    <n v="136000000"/>
    <n v="136000000"/>
    <m/>
    <s v="ND"/>
    <m/>
    <s v="ND"/>
    <m/>
    <m/>
  </r>
  <r>
    <x v="1"/>
    <x v="11"/>
    <s v="EX -PSD"/>
    <x v="1"/>
    <m/>
    <m/>
    <s v="NK5.521,3,262.132.12,01"/>
    <m/>
    <m/>
    <n v="1040000"/>
    <n v="1590000"/>
    <n v="1399975"/>
    <n v="1345682"/>
    <m/>
    <n v="0.95"/>
    <m/>
    <m/>
  </r>
  <r>
    <x v="1"/>
    <x v="11"/>
    <s v="EX -PSD"/>
    <x v="1"/>
    <m/>
    <m/>
    <s v="NE5.521,8,262.132.21,02"/>
    <m/>
    <m/>
    <n v="3000000"/>
    <n v="3000000"/>
    <n v="2586220"/>
    <n v="2301854"/>
    <m/>
    <n v="0.95"/>
    <m/>
    <m/>
  </r>
  <r>
    <x v="1"/>
    <x v="11"/>
    <s v="EX -PSD"/>
    <x v="1"/>
    <m/>
    <m/>
    <s v="N1.024.090.01.2032.000.032.24.003"/>
    <m/>
    <m/>
    <n v="3000000"/>
    <n v="3000000"/>
    <n v="1364878"/>
    <n v="0"/>
    <m/>
    <n v="0.05"/>
    <m/>
    <m/>
  </r>
  <r>
    <x v="1"/>
    <x v="11"/>
    <s v="EX -PSD"/>
    <x v="1"/>
    <m/>
    <m/>
    <s v="Non individualisée"/>
    <m/>
    <m/>
    <n v="1251000"/>
    <n v="1251000"/>
    <n v="0"/>
    <n v="0"/>
    <m/>
    <n v="0"/>
    <m/>
    <m/>
  </r>
  <r>
    <x v="1"/>
    <x v="11"/>
    <s v="EX -PSD"/>
    <x v="1"/>
    <m/>
    <m/>
    <n v="4"/>
    <m/>
    <m/>
    <n v="8291000"/>
    <n v="8841000"/>
    <n v="5351073"/>
    <n v="3647536"/>
    <m/>
    <m/>
    <m/>
    <m/>
  </r>
  <r>
    <x v="1"/>
    <x v="11"/>
    <s v="EX -PSD"/>
    <x v="8"/>
    <m/>
    <m/>
    <s v="NK5.731,1,262.132.10,01"/>
    <m/>
    <m/>
    <n v="610000"/>
    <n v="2010000"/>
    <n v="1848114"/>
    <n v="1398553"/>
    <m/>
    <n v="0.77"/>
    <m/>
    <m/>
  </r>
  <r>
    <x v="1"/>
    <x v="11"/>
    <s v="EX -PSD"/>
    <x v="8"/>
    <m/>
    <m/>
    <s v="NK5.731,1,262.132.14.01"/>
    <m/>
    <m/>
    <n v="1200000"/>
    <n v="3134000"/>
    <n v="2399105"/>
    <n v="742717"/>
    <m/>
    <s v="Etude 100% réalisat 59%"/>
    <m/>
    <m/>
  </r>
  <r>
    <x v="1"/>
    <x v="11"/>
    <s v="EX -PSD"/>
    <x v="8"/>
    <m/>
    <m/>
    <s v="S1.027.105.01.4032.000.032.24.001"/>
    <m/>
    <m/>
    <n v="1500000"/>
    <n v="2608300"/>
    <n v="1401097"/>
    <n v="2238"/>
    <m/>
    <n v="0.05"/>
    <m/>
    <s v="A l'arrêt pourv résiliation BET"/>
  </r>
  <r>
    <x v="1"/>
    <x v="11"/>
    <s v="EX -PSD"/>
    <x v="8"/>
    <m/>
    <m/>
    <n v="3"/>
    <m/>
    <m/>
    <n v="3310000"/>
    <n v="7752300"/>
    <n v="5648316"/>
    <n v="2143508"/>
    <m/>
    <n v="0.82000000000000006"/>
    <m/>
    <m/>
  </r>
  <r>
    <x v="1"/>
    <x v="11"/>
    <s v="EX -PSD"/>
    <x v="2"/>
    <m/>
    <m/>
    <s v="NF5.852,8,262.132.06,01"/>
    <m/>
    <m/>
    <n v="415000"/>
    <n v="1127000"/>
    <n v="926530"/>
    <n v="907820"/>
    <m/>
    <n v="0.95"/>
    <m/>
    <s v="Reste stand de tir"/>
  </r>
  <r>
    <x v="1"/>
    <x v="11"/>
    <s v="EX -PSD"/>
    <x v="2"/>
    <m/>
    <m/>
    <s v="N1.005.020.01.2032.000.032.24.002"/>
    <m/>
    <m/>
    <n v="2380000"/>
    <n v="2380000"/>
    <n v="567280"/>
    <n v="0"/>
    <m/>
    <n v="0.6"/>
    <m/>
    <m/>
  </r>
  <r>
    <x v="1"/>
    <x v="11"/>
    <s v="EX -PSD"/>
    <x v="2"/>
    <m/>
    <m/>
    <n v="2"/>
    <m/>
    <m/>
    <n v="2795000"/>
    <n v="3507000"/>
    <n v="1493810"/>
    <n v="907820"/>
    <m/>
    <m/>
    <m/>
    <m/>
  </r>
  <r>
    <x v="1"/>
    <x v="11"/>
    <s v="EX -PSD"/>
    <x v="10"/>
    <m/>
    <m/>
    <s v="NE5.176.3.262.132.18.01"/>
    <m/>
    <m/>
    <n v="1000000"/>
    <n v="1000000"/>
    <n v="893898"/>
    <n v="690814"/>
    <m/>
    <n v="0.85"/>
    <m/>
    <s v="Plusieurs lots sont à l'arrêt suite à des résiliation pour augmentation du prix du bitume"/>
  </r>
  <r>
    <x v="1"/>
    <x v="11"/>
    <s v="EX -PSD"/>
    <x v="10"/>
    <m/>
    <m/>
    <s v="NE5.176.3.262.132.18.02"/>
    <m/>
    <m/>
    <n v="1500000"/>
    <n v="1500000"/>
    <n v="1490573"/>
    <n v="1167398"/>
    <m/>
    <n v="0.8"/>
    <m/>
    <m/>
  </r>
  <r>
    <x v="1"/>
    <x v="11"/>
    <s v="EX -PSD"/>
    <x v="10"/>
    <m/>
    <m/>
    <n v="2"/>
    <m/>
    <m/>
    <n v="2500000"/>
    <n v="2500000"/>
    <n v="2384471"/>
    <n v="1858212"/>
    <m/>
    <m/>
    <m/>
    <m/>
  </r>
  <r>
    <x v="1"/>
    <x v="11"/>
    <s v="EX -PSD"/>
    <x v="3"/>
    <m/>
    <m/>
    <n v="1"/>
    <m/>
    <m/>
    <n v="1200000"/>
    <n v="1200000"/>
    <n v="1182853"/>
    <n v="996542"/>
    <m/>
    <n v="0.83"/>
    <m/>
    <m/>
  </r>
  <r>
    <x v="1"/>
    <x v="11"/>
    <s v="EX -PSD"/>
    <x v="0"/>
    <m/>
    <m/>
    <n v="1"/>
    <m/>
    <m/>
    <n v="800000"/>
    <n v="1650000"/>
    <n v="990669"/>
    <n v="967483"/>
    <m/>
    <n v="0.95"/>
    <m/>
    <s v="Reste hall téchnologique en voie de lancement"/>
  </r>
  <r>
    <x v="1"/>
    <x v="11"/>
    <s v="EX -PSD"/>
    <x v="6"/>
    <m/>
    <m/>
    <s v="Non individualisée"/>
    <m/>
    <m/>
    <n v="2754006"/>
    <n v="2754006"/>
    <n v="0"/>
    <n v="0"/>
    <m/>
    <n v="0"/>
    <m/>
    <s v="AAO  en date 27/03/2025"/>
  </r>
  <r>
    <x v="1"/>
    <x v="11"/>
    <s v="EX -PSD"/>
    <x v="6"/>
    <m/>
    <m/>
    <s v="S1 020 076 01 4732 000 032 24 001"/>
    <m/>
    <m/>
    <n v="1770800"/>
    <n v="1770800"/>
    <n v="1415972"/>
    <n v="13708"/>
    <m/>
    <n v="0.25"/>
    <m/>
    <s v="6 centres en cours,  1 centre en cours de lancement"/>
  </r>
  <r>
    <x v="1"/>
    <x v="11"/>
    <s v="EX -PSD"/>
    <x v="6"/>
    <m/>
    <m/>
    <n v="2"/>
    <m/>
    <m/>
    <n v="4524806"/>
    <n v="4524806"/>
    <n v="1415972"/>
    <n v="13708"/>
    <m/>
    <m/>
    <m/>
    <m/>
  </r>
  <r>
    <x v="1"/>
    <x v="11"/>
    <s v="PROGRAMME CENTRALISEE"/>
    <x v="1"/>
    <m/>
    <m/>
    <s v="N1 024 090 02 2032 000 032 16 219"/>
    <m/>
    <m/>
    <n v="1056371"/>
    <n v="1056371"/>
    <n v="1028094"/>
    <n v="1017397"/>
    <m/>
    <n v="0.96"/>
    <m/>
    <m/>
  </r>
  <r>
    <x v="1"/>
    <x v="11"/>
    <s v="PROGRAMME CENTRALISEE"/>
    <x v="1"/>
    <m/>
    <m/>
    <s v="N1 024 090 02 2032 000 032 17 196"/>
    <m/>
    <m/>
    <n v="1088088"/>
    <n v="1088088"/>
    <n v="1086807"/>
    <n v="1055880"/>
    <m/>
    <n v="0.97"/>
    <m/>
    <m/>
  </r>
  <r>
    <x v="1"/>
    <x v="11"/>
    <s v="PROGRAMME CENTRALISEE"/>
    <x v="1"/>
    <m/>
    <m/>
    <n v="2"/>
    <m/>
    <m/>
    <n v="2144459"/>
    <n v="2144459"/>
    <n v="2114901"/>
    <n v="2073277"/>
    <m/>
    <m/>
    <m/>
    <m/>
  </r>
  <r>
    <x v="1"/>
    <x v="11"/>
    <s v="PROGRAMME CENTRALISEE"/>
    <x v="6"/>
    <m/>
    <m/>
    <m/>
    <m/>
    <m/>
    <n v="1275529"/>
    <n v="1275529"/>
    <n v="1275529"/>
    <n v="366834"/>
    <m/>
    <n v="0.9"/>
    <m/>
    <m/>
  </r>
  <r>
    <x v="1"/>
    <x v="11"/>
    <s v="PROGRAMME CENTRALISEE"/>
    <x v="6"/>
    <m/>
    <m/>
    <m/>
    <m/>
    <m/>
    <s v="Ouverte"/>
    <s v="Ouverte"/>
    <n v="17022505"/>
    <n v="2215327"/>
    <m/>
    <s v="En cours"/>
    <m/>
    <m/>
  </r>
  <r>
    <x v="1"/>
    <x v="11"/>
    <s v="PROGRAMME CENTRALISEE"/>
    <x v="6"/>
    <m/>
    <m/>
    <n v="2"/>
    <m/>
    <m/>
    <n v="1275529"/>
    <n v="1275529"/>
    <n v="18298034"/>
    <n v="2582161"/>
    <m/>
    <m/>
    <m/>
    <m/>
  </r>
  <r>
    <x v="1"/>
    <x v="11"/>
    <s v="PROGRAMME CENTRALISEE"/>
    <x v="14"/>
    <m/>
    <m/>
    <n v="1"/>
    <m/>
    <m/>
    <n v="50000000"/>
    <n v="50000000"/>
    <m/>
    <n v="38500000"/>
    <m/>
    <n v="0.77"/>
    <m/>
    <m/>
  </r>
  <r>
    <x v="1"/>
    <x v="11"/>
    <s v="PROGRAMME CENTRALISEE"/>
    <x v="13"/>
    <m/>
    <m/>
    <m/>
    <m/>
    <m/>
    <n v="1200000"/>
    <n v="1200000"/>
    <m/>
    <m/>
    <m/>
    <n v="0.95"/>
    <m/>
    <m/>
  </r>
  <r>
    <x v="1"/>
    <x v="11"/>
    <s v="PROGRAMME CENTRALISEE"/>
    <x v="13"/>
    <m/>
    <m/>
    <m/>
    <m/>
    <m/>
    <n v="2031000"/>
    <n v="2031000"/>
    <m/>
    <m/>
    <m/>
    <m/>
    <m/>
    <s v="Phase lancement génie civil"/>
  </r>
  <r>
    <x v="1"/>
    <x v="11"/>
    <s v="PROGRAMME CENTRALISEE"/>
    <x v="13"/>
    <m/>
    <m/>
    <m/>
    <m/>
    <m/>
    <n v="2000000"/>
    <n v="2000000"/>
    <m/>
    <m/>
    <m/>
    <n v="0.92"/>
    <m/>
    <m/>
  </r>
  <r>
    <x v="1"/>
    <x v="11"/>
    <s v="PROGRAMME CENTRALISEE"/>
    <x v="13"/>
    <m/>
    <m/>
    <m/>
    <m/>
    <m/>
    <n v="3600000"/>
    <n v="3600000"/>
    <n v="3600000"/>
    <m/>
    <m/>
    <n v="0.42"/>
    <m/>
    <s v="Zones concernées : Bordj El May- El Faraa – Dair El Hessiane – Oum Djrabiaa – Chaaba Beida et Lighen –   El Khodr  "/>
  </r>
  <r>
    <x v="1"/>
    <x v="11"/>
    <s v="PROGRAMME CENTRALISEE"/>
    <x v="13"/>
    <m/>
    <m/>
    <n v="4"/>
    <m/>
    <m/>
    <n v="8831000"/>
    <n v="8831000"/>
    <n v="3600000"/>
    <n v="0"/>
    <m/>
    <m/>
    <m/>
    <m/>
  </r>
  <r>
    <x v="1"/>
    <x v="12"/>
    <m/>
    <x v="6"/>
    <m/>
    <m/>
    <s v="NI, Prog 2025"/>
    <m/>
    <m/>
    <n v="1050000"/>
    <n v="1050000"/>
    <n v="0"/>
    <n v="0"/>
    <m/>
    <n v="0"/>
    <m/>
    <s v="les procédures administratives de lancement été entamées, ce projet nécessite l’insertion du suivi dans l’intitulé de l’opération pour une meilleure prise charge lors de son exécution "/>
  </r>
  <r>
    <x v="1"/>
    <x v="12"/>
    <m/>
    <x v="6"/>
    <m/>
    <m/>
    <s v="NI, Prog 2025"/>
    <m/>
    <m/>
    <n v="3000000"/>
    <n v="3000000"/>
    <n v="0"/>
    <n v="0"/>
    <m/>
    <n v="0"/>
    <m/>
    <s v="procédures administratives lancées "/>
  </r>
  <r>
    <x v="1"/>
    <x v="12"/>
    <m/>
    <x v="6"/>
    <m/>
    <m/>
    <s v="S102007601470100000124001"/>
    <m/>
    <m/>
    <n v="2782686"/>
    <n v="2782686"/>
    <n v="2590291"/>
    <n v="179870"/>
    <m/>
    <n v="50"/>
    <m/>
    <s v="en cours, ce projet nécessite un besoin en matières des crédits de paiement de l’ordre de 1418 millions de DA et une réévaluation de 400 millions de DA "/>
  </r>
  <r>
    <x v="1"/>
    <x v="12"/>
    <m/>
    <x v="11"/>
    <m/>
    <m/>
    <m/>
    <m/>
    <m/>
    <n v="6832686"/>
    <n v="6832686"/>
    <n v="2590291"/>
    <n v="179870"/>
    <m/>
    <m/>
    <m/>
    <m/>
  </r>
  <r>
    <x v="1"/>
    <x v="12"/>
    <m/>
    <x v="1"/>
    <m/>
    <m/>
    <s v="N102409001200100000125001"/>
    <m/>
    <m/>
    <n v="3000000"/>
    <n v="3000000"/>
    <n v="0"/>
    <n v="0"/>
    <m/>
    <m/>
    <m/>
    <s v="lancée"/>
  </r>
  <r>
    <x v="1"/>
    <x v="12"/>
    <m/>
    <x v="1"/>
    <m/>
    <m/>
    <s v="N102409001200100000124002"/>
    <m/>
    <m/>
    <n v="4500000"/>
    <n v="4500000"/>
    <n v="3801162"/>
    <n v="399109"/>
    <m/>
    <n v="15"/>
    <m/>
    <s v="en cours"/>
  </r>
  <r>
    <x v="1"/>
    <x v="12"/>
    <m/>
    <x v="1"/>
    <m/>
    <m/>
    <s v="001/FSDRS/WA/DPSB/2021"/>
    <m/>
    <m/>
    <n v="15000000"/>
    <n v="4300000"/>
    <n v="3782556"/>
    <n v="821935"/>
    <m/>
    <n v="45"/>
    <m/>
    <s v="en cours"/>
  </r>
  <r>
    <x v="1"/>
    <x v="12"/>
    <m/>
    <x v="1"/>
    <m/>
    <m/>
    <s v="001/FSDRS/WA/DPSP/2020"/>
    <m/>
    <m/>
    <n v="15000000"/>
    <n v="4875000"/>
    <n v="4730789"/>
    <n v="421255"/>
    <m/>
    <n v="5"/>
    <m/>
    <s v="en cours"/>
  </r>
  <r>
    <x v="1"/>
    <x v="12"/>
    <m/>
    <x v="1"/>
    <m/>
    <m/>
    <s v="N.E.5.522.3.262.101.22.01 "/>
    <m/>
    <m/>
    <n v="4500000"/>
    <n v="4500000"/>
    <n v="4191770"/>
    <n v="2184926"/>
    <m/>
    <n v="85"/>
    <m/>
    <s v="en cours"/>
  </r>
  <r>
    <x v="1"/>
    <x v="12"/>
    <m/>
    <x v="1"/>
    <m/>
    <m/>
    <s v="N.F.5.521.2.262.101.06.02, N1 024 090 01 4001 000 001 06 032"/>
    <m/>
    <m/>
    <n v="500000"/>
    <n v="1100000"/>
    <n v="616982"/>
    <n v="262446"/>
    <m/>
    <n v="52"/>
    <m/>
    <s v="en cours"/>
  </r>
  <r>
    <x v="1"/>
    <x v="12"/>
    <m/>
    <x v="1"/>
    <m/>
    <m/>
    <s v="N.K.5.521.2.262.101.11.02 N1 024 090 01 4001 000 001 11 011"/>
    <m/>
    <m/>
    <n v="1000000"/>
    <n v="1671326"/>
    <n v="1251753"/>
    <n v="1215635"/>
    <m/>
    <n v="86"/>
    <m/>
    <s v="en cours"/>
  </r>
  <r>
    <x v="1"/>
    <x v="12"/>
    <m/>
    <x v="11"/>
    <m/>
    <m/>
    <n v="7"/>
    <m/>
    <m/>
    <n v="43500000"/>
    <n v="23946326"/>
    <n v="18375012"/>
    <n v="5305306"/>
    <m/>
    <m/>
    <m/>
    <m/>
  </r>
  <r>
    <x v="1"/>
    <x v="12"/>
    <m/>
    <x v="5"/>
    <m/>
    <m/>
    <s v="N105109502200100000125001"/>
    <m/>
    <m/>
    <n v="1000000"/>
    <n v="1000000"/>
    <n v="0"/>
    <n v="0"/>
    <m/>
    <m/>
    <m/>
    <s v="lancée"/>
  </r>
  <r>
    <x v="1"/>
    <x v="12"/>
    <m/>
    <x v="5"/>
    <m/>
    <m/>
    <s v="N.E.5.342.2.262.101.21.01"/>
    <m/>
    <m/>
    <n v="3000000"/>
    <n v="4999035"/>
    <n v="4486348"/>
    <n v="3873676"/>
    <m/>
    <n v="86"/>
    <m/>
    <s v="en cours"/>
  </r>
  <r>
    <x v="1"/>
    <x v="12"/>
    <m/>
    <x v="11"/>
    <m/>
    <m/>
    <n v="2"/>
    <m/>
    <m/>
    <n v="4000000"/>
    <n v="5999035"/>
    <n v="4486348"/>
    <n v="3873676"/>
    <m/>
    <m/>
    <m/>
    <m/>
  </r>
  <r>
    <x v="1"/>
    <x v="12"/>
    <m/>
    <x v="10"/>
    <m/>
    <m/>
    <s v="N.E.5.176.3.262.101.18.01"/>
    <m/>
    <m/>
    <n v="1500000"/>
    <n v="1500000"/>
    <n v="1495698"/>
    <n v="1048774"/>
    <m/>
    <n v="85"/>
    <m/>
    <s v="en cours"/>
  </r>
  <r>
    <x v="1"/>
    <x v="12"/>
    <m/>
    <x v="10"/>
    <m/>
    <m/>
    <s v="N.E.5.176.3.262.101.18.02"/>
    <m/>
    <m/>
    <n v="2000000"/>
    <n v="2000000"/>
    <n v="1343157"/>
    <n v="798928"/>
    <m/>
    <n v="70"/>
    <m/>
    <s v="en cours"/>
  </r>
  <r>
    <x v="1"/>
    <x v="12"/>
    <m/>
    <x v="10"/>
    <m/>
    <m/>
    <s v="002/FSDRS/WA/DPAT/2014, S1 019 074 01 4801 000 001 14 002"/>
    <m/>
    <m/>
    <n v="1600000"/>
    <n v="1600000"/>
    <n v="1365021"/>
    <n v="41529"/>
    <m/>
    <n v="30"/>
    <m/>
    <s v="en cours"/>
  </r>
  <r>
    <x v="1"/>
    <x v="12"/>
    <m/>
    <x v="11"/>
    <m/>
    <m/>
    <n v="3"/>
    <m/>
    <m/>
    <n v="5100000"/>
    <n v="5100000"/>
    <n v="4203876"/>
    <m/>
    <m/>
    <m/>
    <m/>
    <m/>
  </r>
  <r>
    <x v="1"/>
    <x v="12"/>
    <m/>
    <x v="8"/>
    <m/>
    <m/>
    <s v="016/FSDRS/WA/DPSB/2014"/>
    <m/>
    <m/>
    <n v="3000000"/>
    <n v="1819150"/>
    <n v="1413716"/>
    <n v="1990350"/>
    <m/>
    <n v="85"/>
    <m/>
    <s v="en cours"/>
  </r>
  <r>
    <x v="1"/>
    <x v="12"/>
    <m/>
    <x v="3"/>
    <m/>
    <m/>
    <s v="026/FSDRS/WA/DPAT/2014"/>
    <m/>
    <m/>
    <n v="5600000"/>
    <n v="7700000"/>
    <n v="5171738"/>
    <n v="2347093"/>
    <m/>
    <n v="32"/>
    <m/>
    <s v="en cours"/>
  </r>
  <r>
    <x v="1"/>
    <x v="12"/>
    <m/>
    <x v="3"/>
    <m/>
    <m/>
    <s v="004/FSDRS/WA/DPSB/2018, S1 021 080 02 4001 000 001 18 020"/>
    <m/>
    <m/>
    <n v="2000000"/>
    <n v="2000000"/>
    <n v="1958887"/>
    <n v="1256459"/>
    <m/>
    <n v="70"/>
    <m/>
    <s v="en cours"/>
  </r>
  <r>
    <x v="1"/>
    <x v="12"/>
    <m/>
    <x v="3"/>
    <m/>
    <m/>
    <s v="005/FSDRS/WA/DPSB/2018, S1 021 080 02 4001 000 001 18 021"/>
    <m/>
    <m/>
    <n v="1600000"/>
    <n v="1600000"/>
    <n v="1573149"/>
    <n v="1303935"/>
    <m/>
    <n v="70"/>
    <m/>
    <s v="en cours"/>
  </r>
  <r>
    <x v="1"/>
    <x v="12"/>
    <m/>
    <x v="11"/>
    <m/>
    <m/>
    <m/>
    <m/>
    <m/>
    <n v="9200000"/>
    <n v="11300000"/>
    <n v="8703774"/>
    <n v="4907487"/>
    <m/>
    <m/>
    <m/>
    <m/>
  </r>
  <r>
    <x v="1"/>
    <x v="12"/>
    <m/>
    <x v="2"/>
    <m/>
    <m/>
    <s v="N.K.5.852.8.262.101.10.01, N1 005 017 02 4001 000 001 10 002"/>
    <m/>
    <m/>
    <n v="650000"/>
    <n v="3164000"/>
    <n v="3152919"/>
    <n v="1729204"/>
    <m/>
    <n v="85"/>
    <m/>
    <s v="en cours"/>
  </r>
  <r>
    <x v="1"/>
    <x v="13"/>
    <s v="PSD"/>
    <x v="7"/>
    <m/>
    <m/>
    <s v="N1 010 041 04 4808 000 008 11 001"/>
    <m/>
    <m/>
    <n v="973000"/>
    <n v="2688400"/>
    <n v="1796419"/>
    <n v="1583884"/>
    <m/>
    <n v="0.7"/>
    <m/>
    <s v="EN COURS"/>
  </r>
  <r>
    <x v="1"/>
    <x v="13"/>
    <s v="PSD"/>
    <x v="10"/>
    <m/>
    <m/>
    <s v="N1 019 074 01 4808 000 008 18 004"/>
    <m/>
    <m/>
    <n v="1500000"/>
    <n v="1500000"/>
    <n v="1498260"/>
    <n v="1141482"/>
    <m/>
    <n v="0.99"/>
    <m/>
    <s v="EN COURS"/>
  </r>
  <r>
    <x v="1"/>
    <x v="13"/>
    <s v="PSD"/>
    <x v="10"/>
    <m/>
    <m/>
    <s v="N1 019 074 01 4808 000 008 18 005"/>
    <m/>
    <m/>
    <n v="2000000"/>
    <n v="2000000"/>
    <n v="197366"/>
    <n v="42411"/>
    <m/>
    <n v="0.15"/>
    <m/>
    <s v="EN COURS"/>
  </r>
  <r>
    <x v="1"/>
    <x v="13"/>
    <s v="PSD"/>
    <x v="11"/>
    <m/>
    <m/>
    <m/>
    <m/>
    <m/>
    <n v="3500000"/>
    <n v="3500000"/>
    <n v="1695626"/>
    <n v="1183893"/>
    <m/>
    <m/>
    <m/>
    <m/>
  </r>
  <r>
    <x v="1"/>
    <x v="13"/>
    <s v="PSD"/>
    <x v="8"/>
    <m/>
    <m/>
    <s v="N1 027 105 01 4808 000 008 18 007"/>
    <m/>
    <m/>
    <n v="5000000"/>
    <n v="10000000"/>
    <n v="5018"/>
    <n v="5018"/>
    <m/>
    <n v="0"/>
    <m/>
    <s v="Cahier des charges étude et suivi déposé au niveau  de la commission sectorielle ministère de la santé_x000a_Besoin en reevaluation de_x000a_25 000 000 000 DA "/>
  </r>
  <r>
    <x v="1"/>
    <x v="13"/>
    <s v="PSD"/>
    <x v="8"/>
    <m/>
    <m/>
    <s v="S1 027 105 01 4808 000 008 07 012"/>
    <m/>
    <m/>
    <n v="1300000"/>
    <n v="3073000"/>
    <n v="1807922"/>
    <n v="1483077"/>
    <m/>
    <n v="0.55000000000000004"/>
    <m/>
    <s v="EN COURS"/>
  </r>
  <r>
    <x v="1"/>
    <x v="13"/>
    <s v="PSD"/>
    <x v="8"/>
    <m/>
    <m/>
    <s v="N1 027 105 01 4808 000 008 06 001"/>
    <m/>
    <m/>
    <n v="350000"/>
    <n v="1118000"/>
    <n v="955639"/>
    <n v="912399"/>
    <m/>
    <n v="0.92"/>
    <m/>
    <s v="EN COURS"/>
  </r>
  <r>
    <x v="1"/>
    <x v="13"/>
    <s v="PSD"/>
    <x v="8"/>
    <m/>
    <m/>
    <m/>
    <m/>
    <m/>
    <n v="6650000"/>
    <n v="14191000"/>
    <n v="2768579"/>
    <n v="2400494"/>
    <m/>
    <m/>
    <m/>
    <m/>
  </r>
  <r>
    <x v="1"/>
    <x v="13"/>
    <s v="PSD"/>
    <x v="5"/>
    <m/>
    <m/>
    <s v="N1 051 094 02 4808 000 008 22 008"/>
    <m/>
    <m/>
    <n v="2500000"/>
    <n v="5000000"/>
    <n v="4833170"/>
    <n v="3554920"/>
    <m/>
    <n v="0.98"/>
    <m/>
    <s v="EN COURS"/>
  </r>
  <r>
    <x v="1"/>
    <x v="13"/>
    <s v="PSD"/>
    <x v="0"/>
    <m/>
    <m/>
    <s v="N1 012 049 01 4808 000 008 12 004"/>
    <m/>
    <m/>
    <n v="770000"/>
    <n v="2080000"/>
    <n v="2016877"/>
    <n v="1535444"/>
    <m/>
    <n v="0.92"/>
    <m/>
    <s v="EN COURS"/>
  </r>
  <r>
    <x v="1"/>
    <x v="13"/>
    <s v="PROG NEUF"/>
    <x v="1"/>
    <m/>
    <m/>
    <s v="/"/>
    <m/>
    <m/>
    <n v="19900000"/>
    <n v="19900000"/>
    <n v="0"/>
    <n v="0"/>
    <m/>
    <n v="0"/>
    <m/>
    <s v="Cahier des charges  au niveau  de la commission sectorielle "/>
  </r>
  <r>
    <x v="1"/>
    <x v="13"/>
    <s v="PROG NEUF"/>
    <x v="5"/>
    <m/>
    <m/>
    <s v="N1 051094 01 2008 000 008 24 001"/>
    <m/>
    <m/>
    <n v="1500000"/>
    <n v="1500000"/>
    <n v="970670"/>
    <n v="0"/>
    <m/>
    <n v="0.1"/>
    <m/>
    <s v="EN COUR "/>
  </r>
  <r>
    <x v="1"/>
    <x v="13"/>
    <s v="PROG NEUF"/>
    <x v="5"/>
    <m/>
    <m/>
    <s v="/"/>
    <m/>
    <m/>
    <n v="1320000"/>
    <n v="1320000"/>
    <n v="0"/>
    <n v="0"/>
    <m/>
    <n v="0.7"/>
    <m/>
    <s v="Réquisition délivrée_x000a_ le 11/11/2024"/>
  </r>
  <r>
    <x v="1"/>
    <x v="13"/>
    <s v="PROG NEUF"/>
    <x v="5"/>
    <m/>
    <m/>
    <s v="/"/>
    <m/>
    <m/>
    <n v="5170000"/>
    <n v="5170000"/>
    <n v="0"/>
    <n v="0"/>
    <m/>
    <n v="0"/>
    <m/>
    <s v="PROJETS DE MARCHES AU NIVEAU DES COMMISSIONS DES MARCHES COMPETENTES"/>
  </r>
  <r>
    <x v="1"/>
    <x v="13"/>
    <s v="PROG NEUF"/>
    <x v="1"/>
    <m/>
    <m/>
    <m/>
    <m/>
    <m/>
    <n v="7990000"/>
    <n v="7990000"/>
    <n v="970670"/>
    <n v="0"/>
    <m/>
    <m/>
    <m/>
    <m/>
  </r>
  <r>
    <x v="1"/>
    <x v="13"/>
    <s v="PSC"/>
    <x v="1"/>
    <m/>
    <m/>
    <s v="/"/>
    <m/>
    <m/>
    <n v="168206000"/>
    <n v="168206000"/>
    <s v="/"/>
    <n v="4940000"/>
    <m/>
    <n v="0.62"/>
    <m/>
    <s v="/"/>
  </r>
  <r>
    <x v="1"/>
    <x v="13"/>
    <s v="PSC"/>
    <x v="6"/>
    <m/>
    <m/>
    <s v="/"/>
    <m/>
    <m/>
    <n v="6673308"/>
    <n v="6673308"/>
    <s v="/"/>
    <n v="0"/>
    <m/>
    <n v="0.05"/>
    <m/>
    <s v="/"/>
  </r>
  <r>
    <x v="1"/>
    <x v="13"/>
    <s v="PSC"/>
    <x v="3"/>
    <m/>
    <m/>
    <s v="/"/>
    <m/>
    <m/>
    <n v="35000000"/>
    <n v="35000000"/>
    <s v="/"/>
    <n v="1753249"/>
    <m/>
    <n v="0.1"/>
    <m/>
    <s v="GESTION TRANSFERER _x000a_À  L'ANRIE"/>
  </r>
  <r>
    <x v="1"/>
    <x v="13"/>
    <s v="PSC"/>
    <x v="5"/>
    <m/>
    <m/>
    <s v="/"/>
    <m/>
    <m/>
    <n v="32000000"/>
    <n v="32000000"/>
    <s v="/"/>
    <n v="23900000"/>
    <m/>
    <n v="0.98"/>
    <m/>
    <s v="/"/>
  </r>
  <r>
    <x v="1"/>
    <x v="14"/>
    <s v="PSD"/>
    <x v="0"/>
    <m/>
    <m/>
    <s v="N1 012 049 01 4035 000 045 10 006"/>
    <m/>
    <m/>
    <n v="800000"/>
    <n v="1035000"/>
    <n v="955091.47426000005"/>
    <n v="924400.83663999999"/>
    <m/>
    <n v="100"/>
    <m/>
    <m/>
  </r>
  <r>
    <x v="1"/>
    <x v="14"/>
    <s v="PSD"/>
    <x v="0"/>
    <m/>
    <m/>
    <m/>
    <m/>
    <m/>
    <n v="0"/>
    <n v="0"/>
    <n v="0"/>
    <n v="0"/>
    <m/>
    <m/>
    <m/>
    <m/>
  </r>
  <r>
    <x v="1"/>
    <x v="14"/>
    <s v="PSD"/>
    <x v="0"/>
    <m/>
    <m/>
    <s v="N1 012 051 01 4845 000 045 10 005"/>
    <m/>
    <m/>
    <n v="500000"/>
    <n v="1180300"/>
    <n v="1007597.70303"/>
    <n v="994534.50607000012"/>
    <m/>
    <n v="100"/>
    <m/>
    <m/>
  </r>
  <r>
    <x v="1"/>
    <x v="14"/>
    <s v="PSD"/>
    <x v="0"/>
    <m/>
    <m/>
    <n v="2"/>
    <m/>
    <m/>
    <n v="1300000"/>
    <n v="2215300"/>
    <n v="1962689.17729"/>
    <n v="1918935.34271"/>
    <m/>
    <m/>
    <m/>
    <m/>
  </r>
  <r>
    <x v="1"/>
    <x v="14"/>
    <s v="PSD"/>
    <x v="3"/>
    <m/>
    <m/>
    <s v="S1 021 079 01 4001 000 045 13 001"/>
    <m/>
    <m/>
    <n v="6000000"/>
    <n v="6070000"/>
    <n v="5984278.6646800004"/>
    <n v="5800323.9127500001"/>
    <m/>
    <n v="100"/>
    <m/>
    <m/>
  </r>
  <r>
    <x v="1"/>
    <x v="14"/>
    <s v="PSD"/>
    <x v="3"/>
    <m/>
    <m/>
    <s v="N1 021 080 02 4845 000 045 07 008"/>
    <m/>
    <m/>
    <n v="1700429"/>
    <n v="1900429"/>
    <n v="1895673.2991900002"/>
    <n v="1879815.8291599995"/>
    <m/>
    <n v="100"/>
    <m/>
    <m/>
  </r>
  <r>
    <x v="1"/>
    <x v="14"/>
    <s v="PSD"/>
    <x v="3"/>
    <m/>
    <m/>
    <s v="N1 021 080 02 4845 000 045 08 009"/>
    <m/>
    <m/>
    <n v="1920000"/>
    <n v="1920000"/>
    <n v="1915832.6932099999"/>
    <n v="1914304.0723700006"/>
    <m/>
    <n v="100"/>
    <m/>
    <m/>
  </r>
  <r>
    <x v="1"/>
    <x v="14"/>
    <s v="PSD"/>
    <x v="3"/>
    <m/>
    <m/>
    <s v="S1 021 080 02 4845 000 045 08 001"/>
    <m/>
    <m/>
    <n v="1480000"/>
    <n v="1480000"/>
    <n v="1476024.8841400002"/>
    <n v="1455793.88687"/>
    <m/>
    <n v="98"/>
    <m/>
    <m/>
  </r>
  <r>
    <x v="1"/>
    <x v="14"/>
    <s v="PSD"/>
    <x v="3"/>
    <m/>
    <m/>
    <s v="S1 021 080 02 4845 000 045 20 004"/>
    <m/>
    <m/>
    <n v="1000000"/>
    <n v="1000000"/>
    <n v="959637.21280999994"/>
    <n v="911207.79450000008"/>
    <m/>
    <n v="92"/>
    <m/>
    <m/>
  </r>
  <r>
    <x v="1"/>
    <x v="14"/>
    <s v="PSD"/>
    <x v="11"/>
    <m/>
    <m/>
    <n v="5"/>
    <m/>
    <m/>
    <n v="12100429"/>
    <n v="12370429"/>
    <n v="12231446.75403"/>
    <n v="11961445.495650001"/>
    <m/>
    <n v="490"/>
    <m/>
    <m/>
  </r>
  <r>
    <x v="1"/>
    <x v="14"/>
    <s v="PSD"/>
    <x v="5"/>
    <m/>
    <m/>
    <s v="N1 051 093 01 4845 000 045 22 005"/>
    <m/>
    <m/>
    <n v="1000000"/>
    <n v="1000000"/>
    <n v="755666.29110000003"/>
    <n v="332657.05060000002"/>
    <m/>
    <n v="63"/>
    <m/>
    <m/>
  </r>
  <r>
    <x v="1"/>
    <x v="14"/>
    <s v="PSD"/>
    <x v="10"/>
    <m/>
    <m/>
    <s v="N1 019 074 01 4845 000 045 18 001"/>
    <m/>
    <m/>
    <n v="1000000"/>
    <n v="1000000"/>
    <n v="939400.36078999995"/>
    <n v="1001943.7507300001"/>
    <m/>
    <n v="95"/>
    <m/>
    <s v="Demande de fusionnement des deux tranche au niveau du MF pour régler le probléme de dépassement de l'AE"/>
  </r>
  <r>
    <x v="1"/>
    <x v="14"/>
    <s v="PSD"/>
    <x v="10"/>
    <m/>
    <m/>
    <s v="N1 019 074 01 4845 000 045 18 002"/>
    <m/>
    <m/>
    <n v="1200000"/>
    <n v="1200000"/>
    <n v="1194695.3380100001"/>
    <n v="1132151.9480599998"/>
    <m/>
    <n v="100"/>
    <m/>
    <m/>
  </r>
  <r>
    <x v="1"/>
    <x v="14"/>
    <s v="PSD"/>
    <x v="11"/>
    <m/>
    <m/>
    <n v="2"/>
    <m/>
    <m/>
    <n v="2200000"/>
    <n v="2200000"/>
    <n v="2134095.6987999999"/>
    <n v="2134095.6987899998"/>
    <m/>
    <m/>
    <m/>
    <m/>
  </r>
  <r>
    <x v="1"/>
    <x v="14"/>
    <s v="PSD"/>
    <x v="9"/>
    <m/>
    <m/>
    <s v="N1 006 021 01 4045 000 045 10 001"/>
    <m/>
    <m/>
    <n v="482000"/>
    <n v="1345500"/>
    <n v="1216254.17552"/>
    <n v="1124854.11895"/>
    <m/>
    <n v="95"/>
    <m/>
    <m/>
  </r>
  <r>
    <x v="1"/>
    <x v="14"/>
    <s v="PSD"/>
    <x v="9"/>
    <m/>
    <m/>
    <s v="N1 006 022 04 4845 000 045 06 002"/>
    <m/>
    <m/>
    <n v="270000"/>
    <n v="2089000"/>
    <n v="2086767.755270001"/>
    <n v="1857077.5193599996"/>
    <m/>
    <n v="100"/>
    <m/>
    <m/>
  </r>
  <r>
    <x v="1"/>
    <x v="14"/>
    <s v="PSD"/>
    <x v="9"/>
    <m/>
    <m/>
    <n v="2"/>
    <m/>
    <m/>
    <n v="752000"/>
    <n v="3434500"/>
    <n v="3303021.9307900011"/>
    <n v="2981931.6383099994"/>
    <m/>
    <m/>
    <m/>
    <m/>
  </r>
  <r>
    <x v="1"/>
    <x v="14"/>
    <s v="PSD"/>
    <x v="9"/>
    <m/>
    <m/>
    <s v="S1 027 105 01 4845 000 045 07 021"/>
    <m/>
    <m/>
    <n v="1000000"/>
    <n v="2460000"/>
    <n v="2401183.24266"/>
    <n v="2368986.2050099997"/>
    <m/>
    <n v="100"/>
    <m/>
    <m/>
  </r>
  <r>
    <x v="1"/>
    <x v="14"/>
    <s v="PSD"/>
    <x v="11"/>
    <m/>
    <m/>
    <n v="3"/>
    <m/>
    <m/>
    <n v="1752000"/>
    <n v="5894500"/>
    <n v="5704205.1734500006"/>
    <n v="5350917.8433199991"/>
    <m/>
    <m/>
    <m/>
    <m/>
  </r>
  <r>
    <x v="1"/>
    <x v="14"/>
    <s v="PSD"/>
    <x v="1"/>
    <m/>
    <m/>
    <s v="N1 024 090 01 4045 000 045 12 004"/>
    <m/>
    <m/>
    <n v="7000000"/>
    <n v="9000000"/>
    <n v="8979498.2900200002"/>
    <n v="8969950.6052699983"/>
    <m/>
    <n v="99"/>
    <m/>
    <m/>
  </r>
  <r>
    <x v="1"/>
    <x v="14"/>
    <s v="PSD"/>
    <x v="1"/>
    <m/>
    <m/>
    <s v="N1 024 090 01 4045 000 045 13 001"/>
    <m/>
    <m/>
    <n v="4766000"/>
    <n v="4916000"/>
    <n v="4856582.5360000003"/>
    <n v="4542655.4452300007"/>
    <m/>
    <n v="100"/>
    <m/>
    <m/>
  </r>
  <r>
    <x v="1"/>
    <x v="14"/>
    <s v="PSD"/>
    <x v="1"/>
    <m/>
    <m/>
    <s v="N1 024 090 01 4045 000 045 21 003"/>
    <m/>
    <m/>
    <n v="2000000"/>
    <n v="2000000"/>
    <n v="1966975.5164100002"/>
    <n v="1840522.3861500002"/>
    <m/>
    <n v="85"/>
    <m/>
    <m/>
  </r>
  <r>
    <x v="1"/>
    <x v="14"/>
    <s v="PSC"/>
    <x v="3"/>
    <m/>
    <m/>
    <s v="NE 5 721 3 145 225 30 19"/>
    <m/>
    <m/>
    <n v="1000000"/>
    <n v="1000000"/>
    <n v="858807"/>
    <n v="682716"/>
    <m/>
    <n v="80"/>
    <m/>
    <m/>
  </r>
  <r>
    <x v="1"/>
    <x v="14"/>
    <s v="PSC"/>
    <x v="1"/>
    <m/>
    <m/>
    <s v="NE.5.521.2.214.045.01.03"/>
    <m/>
    <m/>
    <n v="19689"/>
    <n v="3834295"/>
    <n v="3813323"/>
    <n v="4627"/>
    <m/>
    <n v="85"/>
    <m/>
    <m/>
  </r>
  <r>
    <x v="1"/>
    <x v="14"/>
    <s v="PN"/>
    <x v="6"/>
    <m/>
    <m/>
    <m/>
    <s v="_x000a_Etude d'adaptation  suivi  control et travaux de réalisation et équipement de 08 centres de proximité pour le stockage intermédiaire des céréales au niveau de la wilaya de Naâma"/>
    <m/>
    <n v="2023771.4240000001"/>
    <n v="2023771.4240000001"/>
    <n v="2023771.4240000001"/>
    <n v="0"/>
    <m/>
    <n v="15"/>
    <m/>
    <s v="08 centres en cours "/>
  </r>
  <r>
    <x v="1"/>
    <x v="14"/>
    <s v="PN"/>
    <x v="6"/>
    <m/>
    <m/>
    <m/>
    <s v="Électrification agricole, destiné aux périmètres des cultures stratégiques, &quot;Appui au développement des cultures stratégiques», Wilaya de Nâama"/>
    <m/>
    <n v="1000000"/>
    <n v="1000000"/>
    <n v="0"/>
    <n v="0"/>
    <m/>
    <n v="0"/>
    <m/>
    <m/>
  </r>
  <r>
    <x v="1"/>
    <x v="14"/>
    <s v="PN"/>
    <x v="11"/>
    <m/>
    <m/>
    <m/>
    <m/>
    <m/>
    <n v="3023771.4240000001"/>
    <n v="3023771.4240000001"/>
    <n v="2023771.4240000001"/>
    <n v="0"/>
    <m/>
    <n v="15"/>
    <m/>
    <m/>
  </r>
  <r>
    <x v="1"/>
    <x v="14"/>
    <s v="PN"/>
    <x v="0"/>
    <m/>
    <m/>
    <m/>
    <s v="Réalisation de 2000 places pédagogiques à Naâma"/>
    <m/>
    <n v="1500000"/>
    <n v="1500000"/>
    <n v="1492235.7244899999"/>
    <n v="59689.428079999998"/>
    <m/>
    <n v="10"/>
    <m/>
    <m/>
  </r>
  <r>
    <x v="1"/>
    <x v="14"/>
    <s v="PN"/>
    <x v="0"/>
    <m/>
    <m/>
    <m/>
    <s v="Réalisation de 1000 lits d'hébergement à Naâma"/>
    <m/>
    <n v="1500000"/>
    <n v="1500000"/>
    <n v="913686.19054999994"/>
    <n v="0"/>
    <m/>
    <n v="5"/>
    <m/>
    <m/>
  </r>
  <r>
    <x v="1"/>
    <x v="14"/>
    <s v="PN"/>
    <x v="11"/>
    <m/>
    <m/>
    <m/>
    <m/>
    <m/>
    <n v="3000000"/>
    <n v="3000000"/>
    <n v="2405921.9150399999"/>
    <n v="59689.428079999998"/>
    <m/>
    <m/>
    <m/>
    <m/>
  </r>
  <r>
    <x v="1"/>
    <x v="14"/>
    <s v="PN"/>
    <x v="9"/>
    <m/>
    <m/>
    <m/>
    <s v="suivi  réalisation et équipement d'une cour de justice à Naâma"/>
    <m/>
    <n v="3500000"/>
    <n v="3500000"/>
    <n v="0"/>
    <n v="0"/>
    <m/>
    <n v="0"/>
    <m/>
    <m/>
  </r>
  <r>
    <x v="1"/>
    <x v="14"/>
    <s v="PN"/>
    <x v="1"/>
    <m/>
    <m/>
    <m/>
    <s v="Reconstruction des 05 ouvrages d'art sur RN 06C Oued founassa avec raccordement de la routes"/>
    <m/>
    <n v="1000000"/>
    <n v="1000000"/>
    <n v="0"/>
    <n v="0"/>
    <m/>
    <n v="0"/>
    <m/>
    <m/>
  </r>
  <r>
    <x v="1"/>
    <x v="14"/>
    <s v="PN"/>
    <x v="1"/>
    <m/>
    <m/>
    <m/>
    <s v="Renforcement de la RN22 du PK 155 au PK 159, PK 180 au PK 195, PK 202 au PK 209 et PK 252 sur 31 Km (W Nâama)"/>
    <m/>
    <n v="1340118"/>
    <n v="1340118"/>
    <n v="0"/>
    <n v="0"/>
    <m/>
    <n v="0"/>
    <m/>
    <m/>
  </r>
  <r>
    <x v="1"/>
    <x v="15"/>
    <m/>
    <x v="1"/>
    <s v="Programmes: Infrastructures Routiéres et autoroutiéres"/>
    <s v="Entretien routiere "/>
    <s v="Non individualisée"/>
    <s v="Renforcement de la RN 06 DU PK 852+000 au PK 887+000 sur 35 Km"/>
    <m/>
    <n v="1082000"/>
    <n v="1082000"/>
    <n v="0"/>
    <n v="0"/>
    <m/>
    <s v="/"/>
    <m/>
    <s v="Notifiée en 2025"/>
  </r>
  <r>
    <x v="2"/>
    <x v="16"/>
    <s v="PSD"/>
    <x v="2"/>
    <m/>
    <m/>
    <m/>
    <s v="N.1.005.017.02.4830.000.030.21.001_x000a_Etude et réalisation d'un système de vidéosurveillance au Chef lieu de la wilaya"/>
    <n v="2021"/>
    <n v="1500000"/>
    <n v="1700000"/>
    <n v="1595608.8231500001"/>
    <n v="1069196.5272599999"/>
    <m/>
    <n v="0.9"/>
    <m/>
    <s v="réevaluée en 2025 Pou_x000a_AE=205.000.000DA"/>
  </r>
  <r>
    <x v="2"/>
    <x v="16"/>
    <s v="PSD"/>
    <x v="2"/>
    <s v="Progrmme: Protection civile"/>
    <m/>
    <m/>
    <s v="N.1.005.017.03.4830.000.030.06.020_x000a_ Etude et réalisation d'une école de police à Ouargla ( LFC 2006 ) "/>
    <n v="2006"/>
    <n v="1000000"/>
    <n v="6558000"/>
    <n v="1172441.412"/>
    <n v="388525"/>
    <m/>
    <n v="0.08"/>
    <m/>
    <s v="en cours d'élaboration le CC de réalisation"/>
  </r>
  <r>
    <x v="2"/>
    <x v="16"/>
    <s v="PSD"/>
    <x v="2"/>
    <m/>
    <m/>
    <m/>
    <s v="S.1.005.018.01.4830.000.030.12.002_x000a_Etude , réalisation et équipement d'une unité principale de la protection civil  à Hassi Messaoud "/>
    <n v="2012"/>
    <n v="380000"/>
    <n v="380000"/>
    <n v="379138.53502999997"/>
    <n v="53647.754160000004"/>
    <m/>
    <n v="0.2"/>
    <m/>
    <s v="En cours reévaluation en 2025 par une_x000a_AE= 720 000 000 "/>
  </r>
  <r>
    <x v="2"/>
    <x v="16"/>
    <s v="PSD"/>
    <x v="2"/>
    <m/>
    <m/>
    <m/>
    <s v="Total Portefeuille: Intérieur, des collectivités locales et de l'aménagement du territoire."/>
    <n v="3"/>
    <n v="2880000"/>
    <n v="8638000"/>
    <n v="3147188.77018"/>
    <n v="1511369.2814199999"/>
    <m/>
    <m/>
    <m/>
    <n v="3"/>
  </r>
  <r>
    <x v="2"/>
    <x v="16"/>
    <s v="PSD"/>
    <x v="9"/>
    <s v="Programme: Administration pénitentiaire"/>
    <s v="Sous-Programme: Soutien administratif (Activité Pénitenaire)"/>
    <m/>
    <s v="N.1.006.021.01.4830.000.030.02.004_x000a_Etude et réalisation et équipement d'un centre régional d'archives (justice)"/>
    <n v="2002"/>
    <n v="160000"/>
    <n v="1296000"/>
    <n v="1213944.3656300001"/>
    <n v="1190478.7422"/>
    <m/>
    <n v="0.98"/>
    <m/>
    <s v="reste equipement et réseau "/>
  </r>
  <r>
    <x v="2"/>
    <x v="16"/>
    <s v="PSD"/>
    <x v="9"/>
    <m/>
    <m/>
    <m/>
    <s v="S.1.006.022.04.4830.000.030.06.002_x000a_Réalisation et équipement d'un établissement de prévention 300 places à Ouargla"/>
    <n v="2006"/>
    <n v="500000"/>
    <n v="2323500"/>
    <n v="1843758.9983299999"/>
    <n v="1843191.2396300002"/>
    <m/>
    <n v="1"/>
    <m/>
    <s v="achevée"/>
  </r>
  <r>
    <x v="2"/>
    <x v="16"/>
    <s v="PSD"/>
    <x v="9"/>
    <m/>
    <m/>
    <m/>
    <s v="S.1.006.022.04.4830.000.030.07.005_x000a_Réalisation et équipement d'un établissement de prévention de 300 détenus à Touggourt "/>
    <n v="2007"/>
    <n v="500000"/>
    <n v="2333500"/>
    <n v="1913768.5094100002"/>
    <n v="1909369.31461"/>
    <m/>
    <n v="1"/>
    <m/>
    <s v="en instance décision DGB de transfert à wilaya de touggourt"/>
  </r>
  <r>
    <x v="2"/>
    <x v="16"/>
    <s v="PSD"/>
    <x v="0"/>
    <m/>
    <m/>
    <m/>
    <s v=" Portefeuille: Enseignement supérieur et de la recherche scientifique"/>
    <m/>
    <m/>
    <m/>
    <m/>
    <m/>
    <m/>
    <m/>
    <m/>
    <m/>
  </r>
  <r>
    <x v="2"/>
    <x v="16"/>
    <s v="PSD"/>
    <x v="0"/>
    <m/>
    <m/>
    <m/>
    <s v="N.1.012.049.01.4830.000.030.12.002_x000a_Suivi et réalisation de 3000 places pédagogiques "/>
    <n v="2012"/>
    <n v="1155000"/>
    <n v="1155000"/>
    <n v="139.28148000000002"/>
    <n v="139.28148000000002"/>
    <m/>
    <n v="0"/>
    <m/>
    <s v="gelée"/>
  </r>
  <r>
    <x v="2"/>
    <x v="16"/>
    <s v="PSD"/>
    <x v="0"/>
    <m/>
    <m/>
    <m/>
    <s v="N.1.012.049.01.4830.000.030.11.003_x000a_Suivi et réalisation de 6000 places pédagogiques"/>
    <n v="2011"/>
    <n v="2310000"/>
    <n v="6818355"/>
    <n v="6055151.7649799995"/>
    <n v="5351323.0448500002"/>
    <m/>
    <n v="0.7"/>
    <m/>
    <s v="En cours"/>
  </r>
  <r>
    <x v="2"/>
    <x v="16"/>
    <s v="PSD"/>
    <x v="0"/>
    <m/>
    <m/>
    <m/>
    <s v="N.1.012.051.01.4830.000.030.12.002_x000a_Suivi et réalisation de 1500 lits d'hébergement "/>
    <n v="2012"/>
    <n v="711000"/>
    <n v="2051821"/>
    <n v="1824430.2120899998"/>
    <n v="1810721.88576"/>
    <m/>
    <n v="0.97"/>
    <m/>
    <s v="Achevée "/>
  </r>
  <r>
    <x v="2"/>
    <x v="16"/>
    <s v="PSD"/>
    <x v="0"/>
    <m/>
    <m/>
    <m/>
    <s v="N.1.012.051.01.4830.000.030.11.003_x000a_Suivi et réalisation de 3000 lits d'hébergement"/>
    <n v="2011"/>
    <n v="1422000"/>
    <n v="3409000"/>
    <n v="944.40995999999996"/>
    <n v="944.40995999999996"/>
    <m/>
    <n v="0"/>
    <m/>
    <s v="gelée"/>
  </r>
  <r>
    <x v="2"/>
    <x v="16"/>
    <s v="PSD"/>
    <x v="0"/>
    <m/>
    <m/>
    <m/>
    <s v="Total Portefeuille: Enseignement supérieur et de la recherche scientifique"/>
    <n v="4"/>
    <n v="5598000"/>
    <n v="13434176"/>
    <n v="7880665.6685099993"/>
    <n v="7163128.6220500004"/>
    <m/>
    <m/>
    <m/>
    <n v="4"/>
  </r>
  <r>
    <x v="2"/>
    <x v="16"/>
    <s v="PSD"/>
    <x v="15"/>
    <m/>
    <m/>
    <m/>
    <s v="N.1.015.060.01.4830.000.030.10.002_x000a_Etude, réalisation et équipement d'une salle OMS de 3000 places à Ouargla ( Programme complémentaire 2010)"/>
    <n v="2010"/>
    <n v="300000"/>
    <n v="1284000"/>
    <n v="996882.25138999999"/>
    <n v="996865.81183000002"/>
    <m/>
    <n v="0.98"/>
    <m/>
    <s v="Achevée réevalue en 2025 Pou une AE= 87 558 000 reste Equipement "/>
  </r>
  <r>
    <x v="2"/>
    <x v="16"/>
    <s v="PSD"/>
    <x v="15"/>
    <m/>
    <m/>
    <m/>
    <s v="S.1.015.060.01.4830.000.030.06.003_x000a_Etude, réalisation et équipement d'une piscine olympique à Ouargla"/>
    <n v="2006"/>
    <n v="250000"/>
    <n v="1029000"/>
    <n v="959593.90622"/>
    <n v="789288.48423000006"/>
    <m/>
    <n v="0.88"/>
    <m/>
    <s v="En cours"/>
  </r>
  <r>
    <x v="2"/>
    <x v="16"/>
    <s v="PSD"/>
    <x v="15"/>
    <m/>
    <m/>
    <m/>
    <s v="N.1.015.060.02.4830.000.030.10.004_x000a_ Etude réalisation et équipement de 04 stades de football à Rouissat, Temacine Megarine et Ain Beida ( Programme complémentaire 2010)"/>
    <n v="2010"/>
    <n v="800000"/>
    <n v="1945360"/>
    <n v="1707147.2703800001"/>
    <n v="1717555.4268800002"/>
    <m/>
    <n v="0.98"/>
    <m/>
    <s v="En cours reste equipement"/>
  </r>
  <r>
    <x v="2"/>
    <x v="16"/>
    <s v="PSD"/>
    <x v="10"/>
    <m/>
    <m/>
    <m/>
    <s v="N.1.019.074.01.4830.000.030.15.003_x000a_Etude et réalisation d'une zone d'activité à Ain Beida"/>
    <n v="2015"/>
    <n v="1800000"/>
    <n v="1800000"/>
    <n v="0"/>
    <n v="0"/>
    <m/>
    <n v="0"/>
    <m/>
    <s v="gelée"/>
  </r>
  <r>
    <x v="2"/>
    <x v="16"/>
    <s v="PSD"/>
    <x v="10"/>
    <m/>
    <m/>
    <m/>
    <s v="N.1.019.074.01.4830.000.030.18.001_x000a_Réalisation d'une zone industrielle à Hassi benabdalah ( Tranche 1)"/>
    <n v="2018"/>
    <n v="3000000"/>
    <n v="3000000"/>
    <n v="1745931.3465499999"/>
    <n v="1447097.70242"/>
    <m/>
    <n v="0.95"/>
    <m/>
    <s v="En cours"/>
  </r>
  <r>
    <x v="2"/>
    <x v="16"/>
    <s v="PSD"/>
    <x v="10"/>
    <m/>
    <m/>
    <m/>
    <s v="N.1.019.074.01.4830.000.030.18.002_x000a_Réalisation d'une zone industrielle à Hassi benabdalah ( Tranche 2)"/>
    <n v="2018"/>
    <n v="4000000"/>
    <n v="4000000"/>
    <n v="1026443.6347899999"/>
    <n v="768461.64741000009"/>
    <m/>
    <n v="0.95"/>
    <m/>
    <s v="En cours"/>
  </r>
  <r>
    <x v="2"/>
    <x v="16"/>
    <s v="PSD"/>
    <x v="6"/>
    <m/>
    <m/>
    <m/>
    <s v="S.1.020.076.03.4830.000.030.14.007_x000a_ Développement du potentiel productif par l' amélioration des services ,sa modernisation et son extension ( 3 éme tranche )"/>
    <n v="2014"/>
    <n v="1210000"/>
    <n v="1161162"/>
    <n v="1063288.1438800001"/>
    <n v="930820.38634000008"/>
    <m/>
    <n v="0.89"/>
    <m/>
    <s v="en cours"/>
  </r>
  <r>
    <x v="2"/>
    <x v="16"/>
    <s v="PSD"/>
    <x v="6"/>
    <m/>
    <m/>
    <m/>
    <s v="S.1.020.076.03.4830.000.030.13.005_x000a_Développement du potentiel productif par l' amélioration des services ,sa modernisation et son extension ( 2 éme tranche )"/>
    <n v="2013"/>
    <n v="1210000"/>
    <n v="1210000"/>
    <n v="1173955.87185"/>
    <n v="883084.08652999997"/>
    <m/>
    <n v="0.9"/>
    <m/>
    <s v="en cours"/>
  </r>
  <r>
    <x v="2"/>
    <x v="16"/>
    <s v="PSD"/>
    <x v="6"/>
    <m/>
    <m/>
    <m/>
    <s v="S.1.020.076.03.4830.000.030.12.002_x000a_Développement du potentiel productif par l' amélioration des services ,sa modernisation et son extension ( 1ére tranche )"/>
    <n v="2012"/>
    <n v="1210000"/>
    <n v="1075148"/>
    <n v="946653.00538999995"/>
    <n v="830032.32250000001"/>
    <m/>
    <n v="0.88"/>
    <m/>
    <s v="en cours"/>
  </r>
  <r>
    <x v="2"/>
    <x v="16"/>
    <s v="PSD"/>
    <x v="6"/>
    <m/>
    <m/>
    <m/>
    <s v="S.1.021.079.01.4830.000.030.09.001_x000a_Réalisation de 430 logements publics locatifs"/>
    <n v="2009"/>
    <n v="2250000"/>
    <n v="2799122"/>
    <n v="2720979.5278400001"/>
    <n v="2660229.6950400001"/>
    <m/>
    <n v="0.75"/>
    <m/>
    <s v="a l'arrêt en justice contentieux_x000a_330 logts achevées , 100 logts à l'arrêt"/>
  </r>
  <r>
    <x v="2"/>
    <x v="16"/>
    <s v="PSD"/>
    <x v="6"/>
    <m/>
    <m/>
    <m/>
    <s v="S.1.021.080.02.4830.000.030.18.002_x000a_Travaux de VRD des lotissements créés dans le cadre de développement de l'offre foncière publique dans les wilayas du Sud -prog .2018 "/>
    <n v="2018"/>
    <n v="2500000"/>
    <n v="1370000"/>
    <n v="1304918.0270100001"/>
    <n v="771976.81697000004"/>
    <m/>
    <n v="0.75"/>
    <m/>
    <s v="En cours"/>
  </r>
  <r>
    <x v="2"/>
    <x v="16"/>
    <s v="PSD"/>
    <x v="6"/>
    <m/>
    <m/>
    <m/>
    <s v="N.1.021.080.02.4830.000.030.22.001_x000a_Travaux d'amenées en hors site au niveau de 51 sites d'habitat rural groupé ( 2392 lots) à travers les commnes de Ouargla , Rouissat , Sidi khouiled , Hassi ben abdallah , Ain beida et N'Goussa ( wilya de Ouargla )"/>
    <n v="2022"/>
    <n v="1600000"/>
    <n v="1600000"/>
    <n v="1197586.37396"/>
    <n v="46828.811179999997"/>
    <m/>
    <n v="0.15"/>
    <m/>
    <s v="En cours"/>
  </r>
  <r>
    <x v="2"/>
    <x v="16"/>
    <s v="PSD"/>
    <x v="6"/>
    <m/>
    <m/>
    <m/>
    <s v="N.1.021.080.02.4830.000.030.22.006_x000a_ Travaux d'amenées en hors site au niveau de 19 lotissements urbains ( 4985 lots) à travers les commnes de Ouargla  et  de N'Goussa ( wilya de Ouargla )"/>
    <n v="2022"/>
    <n v="2000000"/>
    <n v="2000000"/>
    <n v="1754714.00987"/>
    <n v="340640.52132"/>
    <m/>
    <n v="0.3"/>
    <m/>
    <s v="En cours"/>
  </r>
  <r>
    <x v="2"/>
    <x v="16"/>
    <s v="PSD"/>
    <x v="8"/>
    <m/>
    <m/>
    <m/>
    <s v="S.1.027.105.01.4830.000.030.12.006_x000a_Etude d'adaptation, réalisation et équipement d'une maternité urbaine à Hassi Messaoud"/>
    <n v="2012"/>
    <n v="600000"/>
    <n v="1188162"/>
    <n v="31091.867489999997"/>
    <n v="4237.6137900000003"/>
    <m/>
    <n v="0"/>
    <m/>
    <s v="Procédures en cours (comité sectorielle"/>
  </r>
  <r>
    <x v="2"/>
    <x v="16"/>
    <s v="PSD"/>
    <x v="8"/>
    <m/>
    <m/>
    <m/>
    <s v="N.1.027.105.01.4830.000.030.13.003_x000a_Réalisation d'un hôpital de 60 lits à Rouissat"/>
    <n v="2013"/>
    <n v="500000"/>
    <n v="2906000"/>
    <n v="2706416.0718299998"/>
    <n v="737492.51922999998"/>
    <m/>
    <n v="0.65"/>
    <m/>
    <s v="En cours"/>
  </r>
  <r>
    <x v="2"/>
    <x v="16"/>
    <s v="PSD"/>
    <x v="8"/>
    <m/>
    <m/>
    <m/>
    <s v="N.1.027.105.01.4830.000.030.18.004_x000a_ Etude ,suivi , réalisation et équipement d'un Centre Hospitalo-universitaire de 400 lits à Ouargla"/>
    <n v="2018"/>
    <n v="5000000"/>
    <n v="25000000"/>
    <n v="23977964.659110002"/>
    <n v="3893705.9654099997"/>
    <m/>
    <n v="0.15"/>
    <m/>
    <s v="En cours_x000a_"/>
  </r>
  <r>
    <x v="2"/>
    <x v="16"/>
    <s v="PSD"/>
    <x v="5"/>
    <m/>
    <m/>
    <m/>
    <s v="N.1.051.096.01.4830.000.030.22.006_x000a_Réalisation d'une système d'évacuation des eaux pour le nouveau pole Ain beida , wilaya de Ouargla ( 02 tations de refoulement ,01 station d'épuration d'une capacité de 35000 eq/h et 26,5 kms de conduites de refoulement )"/>
    <n v="2022"/>
    <n v="1400000"/>
    <n v="1400000"/>
    <n v="1383159.6507000001"/>
    <n v="1061921.2086199999"/>
    <m/>
    <n v="1"/>
    <m/>
    <s v="en cours d'achevement "/>
  </r>
  <r>
    <x v="2"/>
    <x v="17"/>
    <s v="PSD"/>
    <x v="3"/>
    <s v="Programme (80): Urbanisme et aménagement."/>
    <s v="S.Programme (02): Aménagement du foncier."/>
    <m/>
    <s v="NE5.721.3.268.583.22.02_x000a_N.1.021.080.02.4855.000.055.22.002."/>
    <m/>
    <n v="3307000"/>
    <n v="3307000"/>
    <n v="2573379"/>
    <n v="883361"/>
    <m/>
    <n v="70"/>
    <m/>
    <m/>
  </r>
  <r>
    <x v="2"/>
    <x v="17"/>
    <s v="PSD"/>
    <x v="3"/>
    <s v="Programme (80): Urbanisme et aménagement."/>
    <s v="S.Programme (02): Aménagement du foncier."/>
    <m/>
    <s v="SE5.721.3.268.583.18.04_x000a_S.1.021.080.02.4855.000.055.18.004."/>
    <m/>
    <n v="1130000"/>
    <n v="1130000"/>
    <n v="221270"/>
    <n v="221270"/>
    <m/>
    <n v="0"/>
    <m/>
    <s v="Opération (commune) a été notifiée à la wilaya de Ouargla en 2018 et transférée (partiellement) à wilaya de Touggourt en date du 27/12/2023."/>
  </r>
  <r>
    <x v="2"/>
    <x v="17"/>
    <s v="PSD"/>
    <x v="8"/>
    <s v="Programme (105): Prévention et soins."/>
    <s v="S.Programme (01): Prévention et soins."/>
    <m/>
    <s v="NK5.731.1.268.583.13.01_x000a_N.1.027.105.01.4855.000.055.13.003."/>
    <m/>
    <n v="950000"/>
    <n v="1550000"/>
    <n v="1248685"/>
    <n v="1248685"/>
    <m/>
    <n v="30"/>
    <m/>
    <s v="Opération a été notifiée à la wilaya de Ouargla en 2013 et transférée à wilaya de Touggourt en Juin 2022."/>
  </r>
  <r>
    <x v="2"/>
    <x v="17"/>
    <s v="PSD"/>
    <x v="8"/>
    <s v="Programme (105): Prévention et soins."/>
    <s v="S.Programme (01): Prévention et soins."/>
    <m/>
    <s v="SF5.731.1.268.583.07.02_x000a_S.1.027.105.01.4855.000.055.07.009."/>
    <m/>
    <n v="1279583"/>
    <n v="1279583"/>
    <n v="1226844"/>
    <n v="239020"/>
    <m/>
    <n v="98"/>
    <m/>
    <s v="Opération a été notifiée à la wilaya de Ouargla en 2013 et transférée à la wilaya de Touggourt en date du 23/10/2023."/>
  </r>
  <r>
    <x v="2"/>
    <x v="18"/>
    <s v="PSD"/>
    <x v="9"/>
    <s v="Programme : Administration pénitentiaire"/>
    <s v="Sous-programme : Soutien administratif"/>
    <s v="S1.006.022.04.4839.000.039.06.001"/>
    <s v="Réalisation et équipement d'un établissement de rééducation de 500 places à El-Oued"/>
    <s v="2006"/>
    <n v="900000"/>
    <n v="2316607"/>
    <n v="29895"/>
    <n v="28459.572620000003"/>
    <m/>
    <n v="0"/>
    <m/>
    <s v="Opération Gelée"/>
  </r>
  <r>
    <x v="2"/>
    <x v="18"/>
    <s v="PSD"/>
    <x v="9"/>
    <s v="Programme : Administration pénitentiaire"/>
    <s v="Sous-programme : Soutien administratif"/>
    <s v="S1.006.022.04.4839.000.039.07.002"/>
    <s v="Réalisation et équipement d'un établissement de prévention de 300 détenus à Guemar"/>
    <s v="2007"/>
    <n v="500000"/>
    <n v="1800000"/>
    <n v="16640"/>
    <n v="16310.22517"/>
    <m/>
    <n v="0"/>
    <m/>
    <s v="Opération Gelée"/>
  </r>
  <r>
    <x v="2"/>
    <x v="18"/>
    <s v="PSD"/>
    <x v="16"/>
    <s v="Programme : Enseignement"/>
    <s v="Sous-programme : Enseignement préparatoire et primaire"/>
    <s v="N1.011.044.01.4839.000.039.10.001"/>
    <s v="Etude, construction et équipement de 272 classes dont 40 groupes scolaires type 33B+5C+2D, 05 classes en extension et 40 logements d’astreinte."/>
    <n v="2010"/>
    <n v="1044000"/>
    <n v="1527000"/>
    <n v="1490013"/>
    <n v="1478610.8300900001"/>
    <m/>
    <n v="1"/>
    <m/>
    <s v="Achevée"/>
  </r>
  <r>
    <x v="2"/>
    <x v="18"/>
    <s v="PSD"/>
    <x v="0"/>
    <s v="Programme : Enseignement et formation supérieurs"/>
    <s v="Sous-programme : Premier et deuxième cycles d'enseignement"/>
    <s v="N1.012.049.01.4839.000.039.11.001"/>
    <s v="Réalisation de 6000 places pédagogiques"/>
    <n v="2011"/>
    <n v="2310000"/>
    <n v="3104000"/>
    <n v="3065910"/>
    <n v="3057058.8769800002"/>
    <m/>
    <n v="1"/>
    <m/>
    <s v="Achevée"/>
  </r>
  <r>
    <x v="2"/>
    <x v="18"/>
    <s v="PSD"/>
    <x v="10"/>
    <s v="Programme : Appui à l'investissement"/>
    <s v="Sous-programme : Promotion de l'investissement"/>
    <s v="N1.019.074.01.4839.000.039.18.003"/>
    <s v="Réalisation d’une Zone Industrielle à Guemar Wilaya d’EL-Oued (Tranche 2)."/>
    <n v="2018"/>
    <n v="2000000"/>
    <n v="2000000"/>
    <n v="1691351"/>
    <n v="957852.66949999996"/>
    <m/>
    <n v="0.6"/>
    <m/>
    <s v="En Cours "/>
  </r>
  <r>
    <x v="2"/>
    <x v="18"/>
    <s v="PSD"/>
    <x v="3"/>
    <s v="Programme : Logement"/>
    <s v="Sous-programme : Logement public locatif"/>
    <s v="C1.021.079.01.4839.000.039.14.001"/>
    <s v="Etude et réalisation de 1000 logements LPL"/>
    <n v="2014"/>
    <n v="2800000"/>
    <n v="2856358"/>
    <n v="2854809"/>
    <n v="2714835.5651700003"/>
    <m/>
    <n v="1"/>
    <m/>
    <s v="Achevée"/>
  </r>
  <r>
    <x v="2"/>
    <x v="18"/>
    <s v="PSD"/>
    <x v="3"/>
    <s v="Programme : Urbanisme et aménagement"/>
    <s v="Sous-programme : Aménagement du foncier"/>
    <s v="N1.021.080.02.4839.000.039.22.001"/>
    <s v="Travaux d'amenées en hors site au niveau de 07 lotissements urbains (4074 lots) à travers les communes de Guemar, Taghzout, Hassi khalifa, Debila, Ourmes, Reguiba et Bayada (wilaya d'El-Oued)"/>
    <n v="2022"/>
    <n v="1350000"/>
    <n v="1350000"/>
    <n v="434473"/>
    <n v="102459.8625"/>
    <m/>
    <n v="0.25"/>
    <m/>
    <s v="En cours"/>
  </r>
  <r>
    <x v="2"/>
    <x v="18"/>
    <s v="PSD"/>
    <x v="3"/>
    <s v="Programme : Urbanisme et aménagement"/>
    <s v="Sous-programme : Aménagement du foncier"/>
    <s v="C1.021.080.02.4839.000.039.18.002"/>
    <s v="Travaux de VRD des lotissements créés dans le cadre de développement de l'offre foncière publique dans les wilayas du Sud - Programme 2018"/>
    <n v="2018"/>
    <n v="2300000"/>
    <n v="2300000"/>
    <n v="2244858"/>
    <n v="1925463.4642"/>
    <m/>
    <n v="0.8"/>
    <m/>
    <s v="En Cours "/>
  </r>
  <r>
    <x v="2"/>
    <x v="18"/>
    <s v="PSD"/>
    <x v="3"/>
    <s v="Programme : Urbanisme et aménagement"/>
    <s v="Sous-programme : Aménagement du foncier"/>
    <s v="C1.021.080.02.4839.000.039.18.003"/>
    <s v="Travaux de VRD de d'habitat rural groupé à travers les wilayas du Sud - Programme 2018"/>
    <n v="2018"/>
    <n v="1000000"/>
    <n v="1000000"/>
    <n v="727956"/>
    <n v="618847.92944999994"/>
    <m/>
    <n v="0.56000000000000005"/>
    <m/>
    <s v="En Cours "/>
  </r>
  <r>
    <x v="2"/>
    <x v="18"/>
    <s v="PSD"/>
    <x v="3"/>
    <s v="Programme : Urbanisme et aménagement"/>
    <s v="Sous-programme : Aménagement du foncier"/>
    <s v="C1.021.080.02.4839.000.039.20.004"/>
    <s v="Etude, suivi et réalisation des travaux de VRD des lotissements créés dans le cadre de développement de l’offre foncière publique dans les wilayas "/>
    <n v="2020"/>
    <n v="4000000"/>
    <n v="4000000"/>
    <n v="3880909"/>
    <n v="2755539.2608399997"/>
    <m/>
    <n v="0.65"/>
    <m/>
    <s v="En Cours"/>
  </r>
  <r>
    <x v="2"/>
    <x v="18"/>
    <s v="PSD"/>
    <x v="1"/>
    <s v="Programme : Infrastructures routières et autoroutières"/>
    <s v="Sous-programme : Développement des infrastructures routières"/>
    <s v="N1.024.090.01.4039.000.039.17.001"/>
    <s v="Dédoublement de RN 48 avec rectification du profil en travers de la chaussée existante entre Guemar et Stil sur 125 km (1ère tranche sur 35 km à partir de Guemar du PK 90+000 au PK 125 + 000)"/>
    <n v="2017"/>
    <n v="2500000"/>
    <n v="4043000"/>
    <n v="3914424"/>
    <n v="3897680.6171900001"/>
    <m/>
    <n v="0.95"/>
    <m/>
    <s v="En Cours "/>
  </r>
  <r>
    <x v="2"/>
    <x v="18"/>
    <s v="PSD"/>
    <x v="8"/>
    <s v="Programme : Prévention et Soins"/>
    <s v="Sous-programme : Prévention et Soins"/>
    <s v="N1.027.105.01.4839.000.039.06.001"/>
    <s v="Etude, suivi et réalisation d'un Hôpital 60 lits à Debila"/>
    <s v="2006"/>
    <n v="1000000"/>
    <n v="1000000"/>
    <n v="165893"/>
    <n v="62104.633000000002"/>
    <m/>
    <n v="0.05"/>
    <m/>
    <s v="En Cours"/>
  </r>
  <r>
    <x v="2"/>
    <x v="18"/>
    <s v="PSD"/>
    <x v="8"/>
    <s v="Programme : Prévention et Soins"/>
    <s v="Sous-programme : Prévention et Soins"/>
    <s v="N1.027.105.01.4839.000.039.16.011"/>
    <s v="Acquisition d'équipements au profit du CAC de El-Oued"/>
    <s v="2016"/>
    <n v="600000"/>
    <n v="1410000"/>
    <n v="1115018"/>
    <n v="935632.54171999998"/>
    <m/>
    <n v="0.9"/>
    <m/>
    <s v="En Cours "/>
  </r>
  <r>
    <x v="2"/>
    <x v="18"/>
    <s v="PSD"/>
    <x v="8"/>
    <s v="Programme : Prévention et Soins"/>
    <s v="Sous-programme : Prévention et Soins"/>
    <s v="C1.027.105.01.4839.000.039.14.012"/>
    <s v="Etude, réalisation et équipement d'un hôpital EHS Mère et Enfant à El-Oued  "/>
    <s v="2014"/>
    <n v="2800000"/>
    <n v="4975000"/>
    <n v="4573964"/>
    <n v="3481534.4893899993"/>
    <m/>
    <n v="1"/>
    <m/>
    <s v="Achevée"/>
  </r>
  <r>
    <x v="2"/>
    <x v="19"/>
    <s v="PSD"/>
    <x v="9"/>
    <s v="Programme : &quot;022&quot;Administration Pénitentiaire"/>
    <s v="Sous Programme :&quot; 04&quot; Soutient Administratif"/>
    <s v="Réalisation et équipement d'un établissement de prévention de 300 détenus à Djamaa_x000a_N.1.006.022.04.4857.000.057.22.002"/>
    <s v="Réalisation et équipement d'un établissement de prévention de 300 détenus à Djamaa_x000a_N.1.006.022.04.4857.000.057.22.002"/>
    <n v="2022"/>
    <n v="1391251"/>
    <n v="1391251"/>
    <n v="863681"/>
    <n v="13744"/>
    <m/>
    <n v="0.55000000000000004"/>
    <m/>
    <s v="En Cours"/>
  </r>
  <r>
    <x v="2"/>
    <x v="19"/>
    <s v="PSD"/>
    <x v="9"/>
    <s v="Programme : &quot;022&quot;Administration Pénitentiaire"/>
    <s v="Sous Programme :&quot; 04&quot; Soutient Administratif"/>
    <s v="Réalisation d'un E,P  de 300 détenus à M'ghaier_x000a_N.1.006.022.04.4857.000.057.22.003"/>
    <s v="Réalisation d'un E,P  de 300 détenus à M'ghaier_x000a_N.1.006.022.04.4857.000.057.22.003"/>
    <n v="2022"/>
    <n v="1796366"/>
    <n v="1796366"/>
    <n v="122598"/>
    <n v="245"/>
    <m/>
    <n v="0"/>
    <m/>
    <s v="En Cours"/>
  </r>
  <r>
    <x v="2"/>
    <x v="19"/>
    <s v="PSD"/>
    <x v="1"/>
    <s v="Programme : &quot;090&quot;infrastructures routières et autoroutières"/>
    <s v="Sous Programme :&quot; 01&quot; Développement des Infrastructures Routières"/>
    <s v="Dédoublement de la R03 (1ére tranche sur 20km)_x000a_N.1.024.090.01.4057.000.057.22.001"/>
    <s v="Dédoublement de la R03 (1ére tranche sur 20km)_x000a_N.1.024.090.01.4057.000.057.22.001"/>
    <n v="2022"/>
    <n v="1292512"/>
    <n v="1402868"/>
    <n v="1371741"/>
    <n v="1233334"/>
    <m/>
    <n v="0.95"/>
    <m/>
    <s v="En Cours"/>
  </r>
  <r>
    <x v="2"/>
    <x v="19"/>
    <s v="PSD"/>
    <x v="8"/>
    <s v="Programme : &quot;105&quot; Prévention et Soins"/>
    <s v="Sous Programme :&quot; 01&quot; Prévention et Soins"/>
    <s v="Etude, réalisation et équipement d'un hôpital 120 lits à Djamaa_x000a_S.1.027.105.01.4857.000.057.22.001"/>
    <s v="Etude, réalisation et équipement d'un hôpital 120 lits à Djamaa_x000a_S.1.027.105.01.4857.000.057.22.001"/>
    <n v="2022"/>
    <n v="1749275"/>
    <n v="2749275"/>
    <n v="1661774"/>
    <n v="631367"/>
    <m/>
    <n v="0.9"/>
    <m/>
    <s v="En Cours"/>
  </r>
  <r>
    <x v="2"/>
    <x v="20"/>
    <s v="PSD"/>
    <x v="9"/>
    <s v="Programme 022. Administration pénitentiaire"/>
    <s v="Sous Programme 04. Soutien administratif"/>
    <m/>
    <s v="N.1.006.022.04.4007.000.007.04.001        N.D.5.853.3.262.107.04.01                                                  Réalisation d'un centre pénitentiaire pour mineurs"/>
    <n v="2004"/>
    <n v="200000"/>
    <n v="1135000"/>
    <n v="1083832"/>
    <n v="1012970"/>
    <m/>
    <n v="98"/>
    <m/>
    <m/>
  </r>
  <r>
    <x v="2"/>
    <x v="20"/>
    <s v="PSD"/>
    <x v="9"/>
    <s v="Programme 022. Administration pénitentiaire"/>
    <s v="Sous Programme 04. Soutien administratif"/>
    <m/>
    <s v="S.1.006.022.04.4007.000.007.07.003  S.F.5.853.3.262.107.07.01                                                    Réalisation et équipement d'un établissement de prévention de 1000 détenus à Biskra"/>
    <n v="2007"/>
    <n v="500000"/>
    <n v="5129400"/>
    <n v="89285"/>
    <n v="64133"/>
    <m/>
    <n v="0"/>
    <m/>
    <s v="Gelée"/>
  </r>
  <r>
    <x v="2"/>
    <x v="20"/>
    <s v="PSD"/>
    <x v="0"/>
    <s v="Programme 049. Enseignement et formation supérieurs"/>
    <s v="Sous Programme 01. 1er et 2ème cycles d’enseignement"/>
    <m/>
    <s v="N.1.012.049.01.4006.000.007.11.004   N.K.5.621.2.262.107.11.01                                                            Suivi et réalisation de 6000 places pédagogiques"/>
    <n v="2011"/>
    <n v="2310000"/>
    <n v="3220800"/>
    <n v="2573730"/>
    <n v="2290066"/>
    <m/>
    <n v="98"/>
    <m/>
    <s v="4000 places achevée et fonctionnele. 2000 places en cours à 98%"/>
  </r>
  <r>
    <x v="2"/>
    <x v="20"/>
    <s v="PSD"/>
    <x v="0"/>
    <s v="Programme 051. Vie estudiantine"/>
    <s v="Sous Programme 01. Œuvres universitaires"/>
    <m/>
    <s v="N.1.012.051.01.4005.000.007.11.007 N.K.5.621.5.262.107.11.01                                                                Suivi et réalisation de 3000 lits  d'hébergement"/>
    <n v="2011"/>
    <n v="1422000"/>
    <n v="1568740"/>
    <n v="1514318"/>
    <n v="1505560"/>
    <m/>
    <n v="100"/>
    <m/>
    <s v="Reste paiement de créances"/>
  </r>
  <r>
    <x v="2"/>
    <x v="20"/>
    <s v="PSD"/>
    <x v="4"/>
    <s v="Programme 057. Patrimoine culturel"/>
    <s v="Sous Programme 01. Protection, valorisation et exploitation du patrimoine culturel"/>
    <m/>
    <s v="S.1.014.057.01.4807.000.007.14.002  FSDRS.75.262.107.14.01                                                                           Etude, réalisation et équipement d'un musée pluridisciplinaire à Biskra"/>
    <n v="2014"/>
    <n v="1600000"/>
    <n v="1600000"/>
    <n v="0"/>
    <n v="0"/>
    <m/>
    <n v="0"/>
    <m/>
    <s v="Evaluation B.E.T en cours"/>
  </r>
  <r>
    <x v="2"/>
    <x v="20"/>
    <s v="PSD"/>
    <x v="15"/>
    <s v="Programme 060. Sports"/>
    <s v="Sous Programme 01. Jeunes talents, sports d'élite et de haut niveau"/>
    <m/>
    <s v="N.1.015.060.01.4006.000.007.06.005 N.F.5.742.8.262.107.06.12                                                    Etude, réalisation et équipement d'un centre de regroupement pour jeunes talents en football"/>
    <n v="2006"/>
    <n v="400000"/>
    <n v="1326178"/>
    <n v="1317631"/>
    <n v="1309697"/>
    <m/>
    <n v="100"/>
    <m/>
    <s v="Reste paiement de créances"/>
  </r>
  <r>
    <x v="2"/>
    <x v="20"/>
    <s v="PSD"/>
    <x v="10"/>
    <s v="Programme 074. Appui à l'investissement"/>
    <s v="Sous Programme 01. Promotion de l'investissement"/>
    <m/>
    <s v="N.1.019.074.01.4002.000.007.18.008  N.E.5.176.3.262.107.18.01                                    Réalisation d'une Zone Industrielle à Oumeche, wilaya de Biskra, (tranche 1)"/>
    <n v="2018"/>
    <n v="800000"/>
    <n v="800000"/>
    <n v="683885"/>
    <n v="72295"/>
    <m/>
    <n v="10"/>
    <m/>
    <m/>
  </r>
  <r>
    <x v="2"/>
    <x v="20"/>
    <s v="PSD"/>
    <x v="10"/>
    <s v="Programme 074. Appui à l'investissement"/>
    <s v="Sous Programme 01. Promotion de l'investissement"/>
    <m/>
    <s v="N.1.019.074.01.4002.000.007.18.009  N.E.5.176.3.262.107.18.02                                                   Réalisation d'une zone Industrielle à Oumeche, wilaya de Biskra, (tranche 2)"/>
    <n v="2018"/>
    <n v="1200000"/>
    <n v="1200000"/>
    <n v="717230"/>
    <n v="182169"/>
    <m/>
    <n v="35"/>
    <m/>
    <m/>
  </r>
  <r>
    <x v="2"/>
    <x v="20"/>
    <s v="PSD"/>
    <x v="10"/>
    <s v="Programme 074. Appui à l'investissement"/>
    <s v="Sous Programme 01. Promotion de l'investissement"/>
    <m/>
    <s v="S.1.019.074.01.4002.000.007.14.002  FSDRS.17.262.107.14.02                                                      Etude et aménagement de deux (02) nouvelles Zones d'activite (Communes de Tolga et Branis)"/>
    <n v="2014"/>
    <n v="1000000"/>
    <n v="1000000"/>
    <n v="11762"/>
    <n v="2999"/>
    <m/>
    <n v="0"/>
    <m/>
    <s v="Etude achevée. Travaux d'aménagement : choix entreprise en cours"/>
  </r>
  <r>
    <x v="2"/>
    <x v="20"/>
    <s v="PSD"/>
    <x v="1"/>
    <s v="Programme 090. Infrastructures routières et autoroutières"/>
    <s v="Sous Programme 01. Développement des infrastructures routières"/>
    <m/>
    <s v="N.1.024.090.01.4007.000.007.21.004 N.E.5.521.2.262.107.21.02                                                  Réalisation du dédoublement de la RN83 sur 15km"/>
    <n v="2021"/>
    <n v="1000000"/>
    <n v="1000000"/>
    <n v="975633"/>
    <n v="952835"/>
    <m/>
    <n v="100"/>
    <m/>
    <s v="Reste indemnisation expropriation"/>
  </r>
  <r>
    <x v="2"/>
    <x v="20"/>
    <s v="PSD"/>
    <x v="8"/>
    <s v="Programme 105. Prévention et soins"/>
    <s v="Sous Programme 01. Prévention et soins"/>
    <m/>
    <s v="N.1.027.105.01.4007.000.007.06.006 N.F.5.731.1.262.107.06.01                                                   Réalisation d'un hopital psychiatrique de 120 lits"/>
    <n v="2006"/>
    <n v="345000"/>
    <n v="1195000"/>
    <n v="1187723"/>
    <n v="1125550"/>
    <m/>
    <n v="95"/>
    <m/>
    <s v="Hôpital achevée et fonctionnelle. Reste installation chauffage central en cours à 85%"/>
  </r>
  <r>
    <x v="2"/>
    <x v="20"/>
    <s v="PSD"/>
    <x v="8"/>
    <s v="Programme 105. Prévention et soins"/>
    <s v="Sous Programme 01. Prévention et soins"/>
    <m/>
    <s v="N.1.027.105.01.4007.000.007.10.010  N.K.5.731.3.262.107.10.01                                       Equipement de l'Hôpital de psychiatrie 120 lits"/>
    <n v="2010"/>
    <n v="200000"/>
    <n v="200000"/>
    <n v="165325"/>
    <n v="165325"/>
    <m/>
    <n v="98"/>
    <m/>
    <s v="Reste lot : Electro-ménager + buanderie (marché en cours d'engagement )"/>
  </r>
  <r>
    <x v="2"/>
    <x v="20"/>
    <s v="PSD"/>
    <x v="8"/>
    <s v="Programme 105. Prévention et soins"/>
    <s v="Sous Programme 01. Prévention et soins"/>
    <m/>
    <s v="N.1.027.105.01.4007.000.007.08.007 N.F.5.731.1.262.107.08.02                                                   Etude et réalisation d'un hôpital 60 lits à Elkantara"/>
    <n v="2008"/>
    <n v="600000"/>
    <n v="1828983"/>
    <n v="1605246"/>
    <n v="1178978"/>
    <m/>
    <n v="50"/>
    <m/>
    <s v="Montant de la réevaluation 498.983.000 DA notifié en 2025"/>
  </r>
  <r>
    <x v="2"/>
    <x v="20"/>
    <s v="PSD"/>
    <x v="8"/>
    <s v="Programme 105. Prévention et soins"/>
    <s v="Sous Programme 01. Prévention et soins"/>
    <m/>
    <s v="N.1.027.105.01.4007.000.007.15.012 N.L.5.731.3.262.107.15.01            _x000a_Acquisition d'équipements médicaux de l'hôpital de 60 lits à El-Kantara"/>
    <n v="2015"/>
    <n v="300000"/>
    <n v="300000"/>
    <n v="179497"/>
    <n v="15390"/>
    <m/>
    <n v="5"/>
    <m/>
    <s v="Procédure en cours"/>
  </r>
  <r>
    <x v="2"/>
    <x v="20"/>
    <s v="PSD"/>
    <x v="8"/>
    <s v="Programme 105. Prévention et soins"/>
    <s v="Sous Programme 01. Prévention et soins"/>
    <m/>
    <s v="N.1.027.105.01.4007.000.007.15.013 N.L.5.731.3.262.107.15.02                         _x000a_Acquisition d'équipement collectif de l'hôpital de 60 lits à   El-Kantara"/>
    <n v="2015"/>
    <n v="50000"/>
    <n v="50000"/>
    <n v="180287"/>
    <n v="14029"/>
    <m/>
    <n v="28"/>
    <m/>
    <s v="Procédure en cours"/>
  </r>
  <r>
    <x v="2"/>
    <x v="20"/>
    <s v="PSD"/>
    <x v="8"/>
    <s v="Programme 105. Prévention et soins"/>
    <s v="Sous Programme 01. Prévention et soins"/>
    <m/>
    <s v="N.1.027.105.01.4007.000.007.13.020 N.K.5.733.9.262.107.13.02                                                   Etude et suivi pour la Réalisation d'une maternite 80 lits à Bordj Ben Azzouz"/>
    <n v="2013"/>
    <n v="60000"/>
    <n v="60000"/>
    <n v="55040"/>
    <n v="706"/>
    <m/>
    <n v="50"/>
    <m/>
    <s v="Etude achevée, Reste suivi  "/>
  </r>
  <r>
    <x v="2"/>
    <x v="20"/>
    <s v="PSD"/>
    <x v="8"/>
    <s v="Programme 105. Prévention et soins"/>
    <s v="Sous Programme 01. Prévention et soins"/>
    <m/>
    <s v="N.1.027.105.01.4007.000.007.14.017 N.K.5.733.1.262.107.14.01                                                   Réalisation et équipement d'une maternite 80 lits à Bordj Ben Azzouz"/>
    <n v="2014"/>
    <n v="600000"/>
    <n v="2258000"/>
    <n v="207"/>
    <n v="0"/>
    <m/>
    <n v="0"/>
    <m/>
    <s v="Appel d'offre lancé"/>
  </r>
  <r>
    <x v="2"/>
    <x v="20"/>
    <s v="PSD"/>
    <x v="8"/>
    <s v="Programme 105. Prévention et soins"/>
    <s v="Sous Programme 01. Prévention et soins"/>
    <m/>
    <s v="S.1.027.105.01.4007.000.007.14.023  FSDRS.73.262.107.14.01                                                                   Etude, suivi, réalisation et equipement d'un hopital de 240 lits à Biskra (Remplacement de l'hopital Hakime Saadane)"/>
    <n v="2014"/>
    <n v="4000000"/>
    <n v="8983000"/>
    <n v="3690356"/>
    <n v="891936"/>
    <m/>
    <n v="35"/>
    <m/>
    <s v="Montant de la réevaluation 4.983.000.000 DA notifié en 2025 "/>
  </r>
  <r>
    <x v="2"/>
    <x v="20"/>
    <s v="PSD"/>
    <x v="8"/>
    <s v="Programme 105. Prévention et soins"/>
    <s v="Sous Programme 01. Prévention et soins"/>
    <m/>
    <s v="S.1.027.105.01.4007.000.007.14.024  FSDRS.73.262.107.14.03                                                                       Etude, suivi, réalisation et equipement d'un hopital de 60 lits (Cardio-vasculaire) à Biskra"/>
    <n v="2014"/>
    <n v="1200000"/>
    <n v="2464000"/>
    <n v="123376"/>
    <n v="2372"/>
    <m/>
    <n v="25"/>
    <m/>
    <s v="Etude achevée. Réalisation : Appel d'offre lancé"/>
  </r>
  <r>
    <x v="2"/>
    <x v="20"/>
    <s v="PSD"/>
    <x v="8"/>
    <s v="Programme 094. Approvisionnement en eau potable et industrielle"/>
    <s v="Sous Programme 01. Adduction et réseaux de distribution en eau potable et industrielle"/>
    <m/>
    <s v="N.1.051.094.01.4007.000.007.17.002 N.E.5.341.8.262.107.17.01                                                   Réalisation du système d'AEP du nouveau pôle Urbain Zhun Ouest-Biskra"/>
    <n v="2017"/>
    <n v="500000"/>
    <n v="1000000"/>
    <n v="881930"/>
    <n v="563865"/>
    <m/>
    <n v="90"/>
    <m/>
    <m/>
  </r>
  <r>
    <x v="2"/>
    <x v="20"/>
    <s v="PSD"/>
    <x v="5"/>
    <s v="Programme 096. Assainissement et protection du milieu naturel"/>
    <s v="Sous Programme 01. Réseaux d'assainissement et système d'épuration"/>
    <m/>
    <s v="N.1.051.096.01.4007.000.007.06.005 N.F.5.342.3.262.107.06.01                                                   Réalisation de STEP de Biskra"/>
    <n v="2006"/>
    <n v="2000000"/>
    <n v="4384000"/>
    <n v="4040539"/>
    <n v="1092885"/>
    <m/>
    <n v="48"/>
    <m/>
    <m/>
  </r>
  <r>
    <x v="2"/>
    <x v="20"/>
    <s v="PSD"/>
    <x v="5"/>
    <s v="Programme 096. Assainissement et protection du milieu naturel"/>
    <s v="Sous Programme 01. Réseaux d'assainissement et système d'épuration"/>
    <m/>
    <s v="N.1.051.096.01.4007.000.007.12.003 N.K.5.342.2.262.107.12.02                                           Réalisation et extension des collecteurs d'assainissement de dix (10) centres à travers la Wilaya"/>
    <n v="2012"/>
    <n v="1000000"/>
    <n v="1282330"/>
    <n v="1276755"/>
    <n v="1250468"/>
    <m/>
    <n v="100"/>
    <m/>
    <s v="Clôture en cours"/>
  </r>
  <r>
    <x v="2"/>
    <x v="21"/>
    <s v="PSD"/>
    <x v="3"/>
    <s v="Programme (080): Urbanisme et aménagement"/>
    <s v="Sous Programme (02): Aménagement du foncier"/>
    <m/>
    <s v="N.1.021.080.02.4851.000.051.22.001_x000a_      Travaux d’amenées  en hors site au niveau de deux lotissements urbains (3 137 lots) à travers les communes de Ouled Djellal et Sidi Khaled (wilaya  de Ouled Djellal)"/>
    <n v="2022"/>
    <n v="1630000"/>
    <n v="1630000"/>
    <n v="1615525.97621"/>
    <n v="1041339.69309"/>
    <m/>
    <n v="0.8"/>
    <m/>
    <s v="في طور الإنجاز"/>
  </r>
  <r>
    <x v="2"/>
    <x v="21"/>
    <s v="PSD"/>
    <x v="8"/>
    <s v="Programme (105): Prévention et soins"/>
    <s v="Sous Programme (01): Prévention et soins"/>
    <m/>
    <s v="N.1.027.105.01.4851.000.051.23.001_x000a_            Etude, suivi et réalisation d'un complexe mère et enfant de 80 lits       à Ouled Djellal"/>
    <n v="2022"/>
    <n v="2400000"/>
    <n v="2400000"/>
    <n v="152003.33850000001"/>
    <n v="0"/>
    <m/>
    <s v="20%_x000a_( الدراسة )"/>
    <m/>
    <s v="في طور الدراسة _x000a_(العملية تحتاج الى إعادة التقييم)"/>
  </r>
  <r>
    <x v="2"/>
    <x v="21"/>
    <s v="PSD"/>
    <x v="8"/>
    <s v="Programme (105): Prévention et soins"/>
    <s v="Sous Programme (01): Prévention et soins"/>
    <m/>
    <s v="N.1.027.105.01.4851.000.051.24.002_x000a_Etude, suivi et réalisation d'un hôpital de 120 lits à Ouled Djellal"/>
    <n v="2022"/>
    <n v="3206617"/>
    <n v="3206617"/>
    <n v="222559.27"/>
    <n v="0"/>
    <m/>
    <s v="70%_x000a_( الدراسة )"/>
    <m/>
    <s v="في طور الدراسة _x000a_(العملية تحتاج الى إعادة التقييم)"/>
  </r>
  <r>
    <x v="2"/>
    <x v="21"/>
    <s v="PSD"/>
    <x v="5"/>
    <s v="Programme (096): Assainissement et protection du milieu naturel"/>
    <s v="Sous Programme (01): Réseaux d'assainissement et Système d'épuration"/>
    <m/>
    <s v="N.1.051.096.01.4851.000.051.22.001_x000a_Réalisation de la STEP de Ouled Djellal et Sidi Khaled "/>
    <n v="2022"/>
    <n v="3780000"/>
    <n v="3780000"/>
    <n v="3410044.4959"/>
    <n v="0"/>
    <m/>
    <n v="0.05"/>
    <m/>
    <s v="في طور الإنجاز"/>
  </r>
  <r>
    <x v="2"/>
    <x v="22"/>
    <s v="PSD"/>
    <x v="5"/>
    <s v="assainissement et protection du milieu naturel "/>
    <s v="Réseaux d'assainissement et systèmes d'épuration "/>
    <m/>
    <s v="Réalisation des collecteurs principaux à travers les communes de ghardaia ( sur 55.000 ml )                                                                                                               N1 051 096 01 4847 000 047 22 002"/>
    <n v="2022"/>
    <n v="1000000"/>
    <n v="1000000"/>
    <n v="989494.98604999995"/>
    <n v="456955.25388999999"/>
    <m/>
    <n v="0.6"/>
    <m/>
    <s v="En cours"/>
  </r>
  <r>
    <x v="2"/>
    <x v="22"/>
    <s v="PSD"/>
    <x v="5"/>
    <s v="assainissement et protection du milieu naturel "/>
    <s v="Réseaux d'assainissement et systèmes d'épuration "/>
    <m/>
    <s v="Dédoublement du collecteur par la réalisation d'une galerie ovoidale sur 4.500ml N1 051 096 01 4847 000 047 22 003"/>
    <n v="2022"/>
    <n v="1500000"/>
    <n v="1500000"/>
    <n v="517232.25"/>
    <n v="0"/>
    <m/>
    <n v="0.05"/>
    <m/>
    <s v="En cours"/>
  </r>
  <r>
    <x v="2"/>
    <x v="22"/>
    <s v="PSD"/>
    <x v="5"/>
    <s v="assainissement et protection du milieu naturel "/>
    <s v="Réseaux d'assainissement et systèmes d'épuration "/>
    <m/>
    <s v="Assainissement et protection contre les crues de la vallée du M'zab (2ème tranche) N1 051 096 01 4847 000 047 22 001"/>
    <s v="2006"/>
    <n v="1200000"/>
    <n v="3130000"/>
    <n v="3087749.5848300001"/>
    <n v="3084348.60507"/>
    <m/>
    <n v="1"/>
    <m/>
    <s v="Achevée, à cloturer"/>
  </r>
  <r>
    <x v="2"/>
    <x v="22"/>
    <s v="PSD"/>
    <x v="5"/>
    <s v="assainissement et protection du milieu naturel "/>
    <s v="Réseaux d'assainissement et systèmes d'épuration "/>
    <m/>
    <s v="Approvisionnement en eau potable et industrielle "/>
    <m/>
    <m/>
    <m/>
    <m/>
    <m/>
    <m/>
    <m/>
    <m/>
    <m/>
  </r>
  <r>
    <x v="2"/>
    <x v="22"/>
    <s v="PSD"/>
    <x v="5"/>
    <s v="assainissement et protection du milieu naturel "/>
    <s v="Réseaux d'assainissement et systèmes d'épuration "/>
    <m/>
    <s v="Adduction et réseaux de distribution en eau potable et industrielle"/>
    <m/>
    <m/>
    <m/>
    <m/>
    <m/>
    <m/>
    <m/>
    <m/>
    <m/>
  </r>
  <r>
    <x v="2"/>
    <x v="22"/>
    <s v="PSD"/>
    <x v="5"/>
    <s v="assainissement et protection du milieu naturel "/>
    <s v="Réseaux d'assainissement et systèmes d'épuration "/>
    <m/>
    <s v="Réalisation de ( 11 ) ouvrages de stockage à travers la wilaya d'une capacité de stockage globale de 15.500 M                                                                                 N1 051 094 01 4847 000 047 22 001"/>
    <n v="2022"/>
    <n v="1000000"/>
    <n v="1000000"/>
    <n v="535696.97385000007"/>
    <n v="6120.9851500000004"/>
    <m/>
    <n v="0.1"/>
    <m/>
    <s v="En cours"/>
  </r>
  <r>
    <x v="2"/>
    <x v="22"/>
    <s v="PSD"/>
    <x v="17"/>
    <s v="admistratin generale "/>
    <s v="Soutien Administratif "/>
    <m/>
    <s v="Etude, réalisation et équipement d'une école de formation et de perfectionnement des agents de contrôle et de répression des fraudes à Ghardaïa                             N1 022 087 01 4847 000 047 09 001"/>
    <s v="2009"/>
    <n v="100000"/>
    <n v="1535000"/>
    <n v="38198.837469999999"/>
    <n v="31040.13953"/>
    <m/>
    <n v="0"/>
    <m/>
    <s v="Gelée"/>
  </r>
  <r>
    <x v="2"/>
    <x v="22"/>
    <s v="PSD"/>
    <x v="1"/>
    <s v="infrastructures routières et autoroutières "/>
    <s v="developpement des infrastructures routières"/>
    <m/>
    <s v="Dédoublement de la RN01 entre Ghardaia et Berriane sur 32 kms ( entre PK538+000 et PK621 + 000 )                                                                                N1 024 090 01 4047 000 047 12 002"/>
    <s v="2012"/>
    <n v="3000000"/>
    <n v="5000000"/>
    <n v="4962880.0656199995"/>
    <n v="4949597.8772999998"/>
    <m/>
    <n v="0.95"/>
    <m/>
    <s v="En cours"/>
  </r>
  <r>
    <x v="2"/>
    <x v="22"/>
    <s v="PSD"/>
    <x v="1"/>
    <s v="infrastructures routières et autoroutières "/>
    <s v="developpement des infrastructures routières"/>
    <m/>
    <s v="Dédoublement de la RN 49 entre carrefour RN 1/ RN 49 et carrefour RN 49 / cw 201 (zelfana) sur 20 Km ( 1ere tranche )                                                                N1 024 090 01 4047 000 047 21 003"/>
    <s v="2021"/>
    <n v="3000000"/>
    <n v="3000000"/>
    <n v="2799424.94264"/>
    <n v="2766528.7379000001"/>
    <m/>
    <n v="0.95"/>
    <m/>
    <s v="En cours"/>
  </r>
  <r>
    <x v="2"/>
    <x v="22"/>
    <s v="PSD"/>
    <x v="1"/>
    <s v="infrastructures routières et autoroutières "/>
    <s v="developpement des infrastructures routières"/>
    <m/>
    <s v="Dédoublement de la RN1 entre Berriane et la limite de la wilaya de Laghouat  sur 18 Km. S1 024 090 01 4047 000 047 14 006"/>
    <s v="2014"/>
    <n v="3000000"/>
    <n v="3000000"/>
    <n v="2944506"/>
    <n v="2730117"/>
    <m/>
    <n v="1"/>
    <m/>
    <s v="Achevée, à cloturer"/>
  </r>
  <r>
    <x v="2"/>
    <x v="22"/>
    <s v="PSD"/>
    <x v="0"/>
    <s v="vie estudiantine "/>
    <s v="ouevres universitères"/>
    <m/>
    <s v="Suivi et réalisation de 1000 lits d'hébergement                                                       N1 012 051 01 4034 000 047 12 001"/>
    <n v="2012"/>
    <n v="474000"/>
    <n v="1749100"/>
    <n v="1299672.7009000001"/>
    <n v="1239973.1208500003"/>
    <m/>
    <n v="0.8"/>
    <m/>
    <s v="En cours"/>
  </r>
  <r>
    <x v="2"/>
    <x v="22"/>
    <s v="PSD"/>
    <x v="0"/>
    <s v="vie estudiantine "/>
    <s v="ouevres universitères"/>
    <m/>
    <s v="Réalisation  de 2000 lits d'hébergement                                                                  N1 012 051 01 4034 000 047 11 004"/>
    <n v="2011"/>
    <n v="948000"/>
    <n v="1987500"/>
    <n v="626.53091000008578"/>
    <n v="626.53091000000006"/>
    <m/>
    <n v="0"/>
    <m/>
    <s v="Gelée"/>
  </r>
  <r>
    <x v="2"/>
    <x v="22"/>
    <s v="PSD"/>
    <x v="2"/>
    <s v="sureté nationale"/>
    <s v="sécurité, ordre public, prévention et intervention "/>
    <m/>
    <s v="Etude et réalisation  d'une unité Républicaine de sécurité au chef lieu de la wilaya (URS)                                                                                                                       N1 005 017 02 4847 000 047 10 001"/>
    <s v="2010"/>
    <n v="500000"/>
    <n v="1433000"/>
    <n v="1362085.0604699997"/>
    <n v="1360940.63757"/>
    <m/>
    <n v="0.95"/>
    <m/>
    <s v="En cours"/>
  </r>
  <r>
    <x v="2"/>
    <x v="22"/>
    <s v="PSD"/>
    <x v="3"/>
    <s v="urbanisme et aménagement "/>
    <s v="aménagement du fonciér "/>
    <m/>
    <s v="Maitrise de la situation sécuritaire dans la wilaya de Ghardaia, tranche complémentaire                                                                                                        S1 021 080 02 4847 000 047 10 001"/>
    <s v="2009"/>
    <n v="2075000"/>
    <n v="4432000"/>
    <n v="4381828.5828900002"/>
    <n v="3887117.0308599998"/>
    <m/>
    <n v="0.9"/>
    <m/>
    <s v="En cours"/>
  </r>
  <r>
    <x v="2"/>
    <x v="22"/>
    <s v="PSD"/>
    <x v="3"/>
    <s v="urbanisme et aménagement "/>
    <s v="aménagement du fonciér "/>
    <m/>
    <s v="Travaux d'amenées en hors site ( y compris réalisation et équipement de reservoir, forages et chateau d'eau ) au niveau de lotissemnets urbains à travers la wilaya de Ghardaia                                                                                                                   N1 021 080 02 4847 000 047 22 009"/>
    <s v="2022"/>
    <n v="2000000"/>
    <n v="2000000"/>
    <n v="326431.64513000002"/>
    <n v="75042.899609999993"/>
    <m/>
    <n v="0.25"/>
    <m/>
    <s v="En cours"/>
  </r>
  <r>
    <x v="2"/>
    <x v="22"/>
    <s v="PSD"/>
    <x v="3"/>
    <s v="urbanisme et aménagement "/>
    <s v="aménagement du fonciér "/>
    <m/>
    <s v="Travaux de réfection des VRD  des sites touchés par les intemperies et viabilisation sites habitat rural                                                                                 S1 021 080 02 4847 000 047 09 010"/>
    <s v="2009"/>
    <n v="1650000"/>
    <n v="1650000"/>
    <n v="1643459"/>
    <n v="1535585"/>
    <m/>
    <n v="1"/>
    <m/>
    <s v="Achevée, à cloturer"/>
  </r>
  <r>
    <x v="2"/>
    <x v="22"/>
    <s v="PSD"/>
    <x v="3"/>
    <s v="urbanisme et aménagement "/>
    <s v="aménagement du fonciér "/>
    <m/>
    <s v="Etude et réalisation d'un système de vidéosurveillance  dans la wilaya de Ghardaia S1 021 080 02 4847 000 047 14 012"/>
    <s v="2014"/>
    <n v="2101200"/>
    <n v="2101200"/>
    <n v="1863984"/>
    <n v="1774364"/>
    <m/>
    <n v="0.7"/>
    <m/>
    <s v="En cours"/>
  </r>
  <r>
    <x v="2"/>
    <x v="22"/>
    <s v="PSD"/>
    <x v="3"/>
    <s v="urbanisme et aménagement "/>
    <s v="aménagement du fonciér "/>
    <m/>
    <s v="Etude, suivi et réalisation de travaux d’amélioration urbaine à travers les communes de la wilaya                                                                                              S1 021 080 02 4847 000 047 14 014"/>
    <s v="2014"/>
    <n v="1500000"/>
    <n v="1500000"/>
    <n v="1497726"/>
    <n v="1360116"/>
    <m/>
    <n v="1"/>
    <m/>
    <s v="Achevée, à cloturer"/>
  </r>
  <r>
    <x v="2"/>
    <x v="22"/>
    <s v="PSD"/>
    <x v="3"/>
    <s v="urbanisme et aménagement "/>
    <s v="aménagement du fonciér "/>
    <m/>
    <s v="Travaux de VRD des lotissements créés dans le cadre  de développement de l'offre foncière publique dans les wilaya du Sud                                                        S1 021 080 02 4847 000 047 18 015"/>
    <s v="2018"/>
    <n v="1800000"/>
    <n v="1800000"/>
    <n v="1528138"/>
    <n v="1237628"/>
    <m/>
    <n v="0.7"/>
    <m/>
    <s v="En cours"/>
  </r>
  <r>
    <x v="2"/>
    <x v="22"/>
    <s v="PSD"/>
    <x v="3"/>
    <s v="urbanisme et aménagement "/>
    <s v="aménagement du fonciér "/>
    <m/>
    <s v="Etude, suivi et réalisation de travaux de VRD des lotissements  crées dans le cadrede développement de loffre fonciére publique dans les wilaya du  Sud - prog 2020.                                                                                                                           S1 021 080 02 4847 000 047 20 007"/>
    <s v="2020"/>
    <n v="2000000"/>
    <n v="2000000"/>
    <n v="1985248"/>
    <n v="1801555"/>
    <m/>
    <n v="0.9"/>
    <m/>
    <s v="En cours"/>
  </r>
  <r>
    <x v="2"/>
    <x v="22"/>
    <s v="PSD"/>
    <x v="3"/>
    <s v="Logement"/>
    <s v="Logement public locatif"/>
    <m/>
    <s v="Réalisation de 800 logements publics locatifs (LPL)                                                S1 021 079 01 4847 000 047 14 001"/>
    <s v="2014"/>
    <n v="2400000"/>
    <n v="2950425"/>
    <n v="2929175"/>
    <n v="1886771"/>
    <m/>
    <n v="0.85"/>
    <m/>
    <s v="En cours"/>
  </r>
  <r>
    <x v="2"/>
    <x v="22"/>
    <s v="PSD"/>
    <x v="3"/>
    <m/>
    <m/>
    <m/>
    <s v="Réhabilitation des logements au niveau des K’sour.                                                S1 021 079 01 4847 000 047 14 002"/>
    <s v="2014"/>
    <n v="1000000"/>
    <n v="1000000"/>
    <n v="938715"/>
    <n v="412816"/>
    <m/>
    <n v="0.9"/>
    <m/>
    <s v="En cours"/>
  </r>
  <r>
    <x v="2"/>
    <x v="22"/>
    <s v="PSD"/>
    <x v="9"/>
    <s v="Activité judiciaire"/>
    <s v="Activité judiciaire ordinaire et administrative "/>
    <m/>
    <s v="Etude, réalis et équipt d'un tribunal à Ghardaia                                                       N1 006 021 01 4047 000 047 08 002"/>
    <s v="2008"/>
    <n v="200000"/>
    <n v="1052000"/>
    <n v="1032674.28258"/>
    <n v="976344.34471999994"/>
    <m/>
    <n v="1"/>
    <m/>
    <s v="Achevée, à cloturer"/>
  </r>
  <r>
    <x v="2"/>
    <x v="22"/>
    <s v="PSD"/>
    <x v="9"/>
    <s v="Administration pénitentiaire "/>
    <s v="soutien administrative "/>
    <m/>
    <s v="Réalisation  et équipement d'un  établissement de Rééducation de 500 détenus a Ghardaïa                                                                                                                    S1 006 022 04 4847 000 047 07 001"/>
    <s v="2007"/>
    <n v="900000"/>
    <n v="3000000"/>
    <n v="2846076.3834000002"/>
    <n v="2842479.2944300002"/>
    <m/>
    <n v="1"/>
    <m/>
    <s v="Achevée, à cloturer"/>
  </r>
  <r>
    <x v="2"/>
    <x v="22"/>
    <s v="PSD"/>
    <x v="8"/>
    <s v="Prévention et soins"/>
    <s v="Prévention et soins "/>
    <m/>
    <s v="Réalisation et équipement d'un E H S  de  psychiatrie à Ghardaia                          S1 027 105 01 4045 000 047 07 003"/>
    <s v="2007"/>
    <n v="300000"/>
    <n v="1200000"/>
    <n v="1177669.1114000001"/>
    <n v="1097621.71261"/>
    <m/>
    <n v="0.95"/>
    <m/>
    <s v="En cours"/>
  </r>
  <r>
    <x v="2"/>
    <x v="22"/>
    <s v="PSD"/>
    <x v="8"/>
    <s v="Prévention et soins"/>
    <s v="Prévention et soins "/>
    <m/>
    <s v="Réalisation et équipement d'un hôpital de 60 lits à  Berriane                                 S1 027 105 01 4045 000 047 06 001"/>
    <s v="2006"/>
    <n v="700000"/>
    <n v="2225000"/>
    <n v="2180431.60898"/>
    <n v="2122090.1335899998"/>
    <m/>
    <n v="0.98"/>
    <m/>
    <s v="En cours"/>
  </r>
  <r>
    <x v="2"/>
    <x v="22"/>
    <s v="PSD"/>
    <x v="8"/>
    <s v="Prévention et soins"/>
    <s v="Prévention et soins "/>
    <m/>
    <s v="Réalisation et équipement d'un hôpital de 120 lits à Guerrara                                S1 027 105 01 4045 000 047 07 002"/>
    <s v="2007"/>
    <n v="1200000"/>
    <n v="2993180"/>
    <n v="2868098.8927600002"/>
    <n v="2718218.2877600002"/>
    <m/>
    <n v="0.95"/>
    <m/>
    <s v="En cours"/>
  </r>
  <r>
    <x v="2"/>
    <x v="22"/>
    <s v="PSD"/>
    <x v="8"/>
    <s v="Prévention et soins"/>
    <s v="Prévention et soins "/>
    <m/>
    <s v="Suiv, réalisation et équipement d’un hôpital 240 lits à Bounoura.                           S1 027 105 01 4847 000 047 14 015"/>
    <s v="2014"/>
    <n v="5000000"/>
    <n v="8801607"/>
    <n v="8208624"/>
    <n v="7674792"/>
    <m/>
    <n v="0.98"/>
    <m/>
    <s v="Achevée, équipement en cours"/>
  </r>
  <r>
    <x v="2"/>
    <x v="23"/>
    <s v="PSD"/>
    <x v="2"/>
    <s v="017 : Sûreté nationale"/>
    <s v="02 : Sécurité, ordre public, prévention et intervention"/>
    <m/>
    <s v="  N1.005.017.02.4833.000.033.06.002                                                  Etude et réalisation d'une unité républicaine de sécurité à Illizi avec  04 logts et acquis de groupe électrogène"/>
    <n v="2006"/>
    <n v="400000"/>
    <n v="1027000"/>
    <n v="925561"/>
    <n v="924783"/>
    <m/>
    <n v="0.98"/>
    <m/>
    <m/>
  </r>
  <r>
    <x v="2"/>
    <x v="23"/>
    <s v="PSD"/>
    <x v="2"/>
    <s v="020 : Administration générale"/>
    <s v="01 : Soutien administratif et logistique"/>
    <m/>
    <s v="S1.005.020.01.4833.000.033.14.001                                                           Etude, réalisation et équipement en climatisation (400) de 200 logements incessibles à travers la wilaya "/>
    <n v="2014"/>
    <n v="700000"/>
    <n v="1000000"/>
    <n v="596060"/>
    <n v="536898"/>
    <m/>
    <n v="0.7"/>
    <m/>
    <m/>
  </r>
  <r>
    <x v="2"/>
    <x v="23"/>
    <s v="PSD"/>
    <x v="9"/>
    <s v="021 : Activité judiciaire"/>
    <s v="01 : Activité judiciaire ordinaire et administrative"/>
    <m/>
    <s v="N1.006.021.01.4833.000.033.08.002                                                    Etude , réalisation et équipement d'une Cour de justice à Illizi"/>
    <n v="2008"/>
    <n v="400000"/>
    <n v="2229000"/>
    <n v="1869825"/>
    <n v="680030"/>
    <m/>
    <n v="0.38"/>
    <m/>
    <m/>
  </r>
  <r>
    <x v="2"/>
    <x v="23"/>
    <s v="PSD"/>
    <x v="3"/>
    <s v="079 : Logement"/>
    <s v="01 : Logement public locatif"/>
    <m/>
    <s v="S1.021.079.01.4833.000.033.14.002                                                     Etude et réalisation de 1450 logements destinés à la résorption de l'habitat précaire (RHP)"/>
    <n v="2014"/>
    <n v="5600000"/>
    <n v="8060000"/>
    <n v="3625053"/>
    <n v="1245157"/>
    <m/>
    <n v="0.3"/>
    <m/>
    <m/>
  </r>
  <r>
    <x v="2"/>
    <x v="23"/>
    <s v="PSD"/>
    <x v="3"/>
    <s v="080 : Urbanisme et aménagement"/>
    <s v="02 : Aménagement du foncier"/>
    <m/>
    <s v="S1.021.080.02.4020.000.033.18.004                                                        Travaux de  VRD de d'habitat rural  groupé à travers les wilayas du Sud"/>
    <n v="2018"/>
    <n v="1300000"/>
    <n v="1300000"/>
    <n v="1225865"/>
    <n v="979353"/>
    <m/>
    <n v="0.95"/>
    <m/>
    <m/>
  </r>
  <r>
    <x v="2"/>
    <x v="23"/>
    <s v="PSD"/>
    <x v="1"/>
    <s v="090 : Infrastructures routières et autoroutières"/>
    <s v="01 : Développement des infrastructures routières"/>
    <m/>
    <s v="N1.024.090.01.4033.000.033.19.003                                                  Réalisation de la route BF15-BF15/03 DE Debdeb -Timeroualine sur 105 Kms"/>
    <n v="2019"/>
    <n v="3150000"/>
    <n v="3150000"/>
    <n v="1706706"/>
    <n v="783427"/>
    <m/>
    <n v="0.35"/>
    <m/>
    <m/>
  </r>
  <r>
    <x v="2"/>
    <x v="23"/>
    <s v="PSD"/>
    <x v="1"/>
    <s v="090 : Infrastructures routières et autoroutières"/>
    <s v="01 : Développement des infrastructures routières"/>
    <m/>
    <s v=" S1.024.090.01.4033.000.033.14.002                                                        Modernisation de la RN 54 entre  Bordj Omar Driss  vers Amguid sur 150 km"/>
    <n v="2014"/>
    <n v="3700000"/>
    <n v="3700000"/>
    <n v="3675938"/>
    <n v="3277183"/>
    <m/>
    <n v="1"/>
    <m/>
    <m/>
  </r>
  <r>
    <x v="2"/>
    <x v="23"/>
    <s v="PSD"/>
    <x v="1"/>
    <s v="090 : Infrastructures routières et autoroutières"/>
    <s v="01 : Développement des infrastructures routières"/>
    <m/>
    <s v=" S1.024.090.01.4033.000.033.14.001                                                        Réalisation du CW N° 02 reliant Oued Samen-Bordj Omar driss sur 210 Km du PK 150 au PK 360"/>
    <n v="2014"/>
    <n v="1200000"/>
    <n v="4620000"/>
    <n v="4266211"/>
    <n v="2363149"/>
    <m/>
    <n v="0.56000000000000005"/>
    <m/>
    <m/>
  </r>
  <r>
    <x v="2"/>
    <x v="23"/>
    <s v="PSD"/>
    <x v="1"/>
    <s v="090 : Infrastructures routières et autoroutières"/>
    <s v="02 : Entretien routier"/>
    <m/>
    <s v=" S1.024.090.02.4033.000.033.07.008                                                   Elimination des obstacles à la circulation et balisage au niveau principales pistes"/>
    <n v="2007"/>
    <n v="2000000"/>
    <n v="3200000"/>
    <n v="3199702"/>
    <n v="2359161"/>
    <m/>
    <n v="1"/>
    <m/>
    <m/>
  </r>
  <r>
    <x v="2"/>
    <x v="23"/>
    <s v="PSD"/>
    <x v="1"/>
    <s v="091 : Infrastructures aéroportuaires"/>
    <s v="01 : Développement des infrastructures aéroportuaires"/>
    <m/>
    <s v="S1.024.091.01.4023.000.033.06.003                                                      Renforcement de l'Aérodrome d'Illizi"/>
    <n v="2006"/>
    <n v="1200000"/>
    <n v="4948000"/>
    <n v="4697120"/>
    <n v="3809726"/>
    <m/>
    <n v="0.99"/>
    <m/>
    <m/>
  </r>
  <r>
    <x v="2"/>
    <x v="23"/>
    <s v="PSD"/>
    <x v="8"/>
    <s v="105 : Prévention et soins"/>
    <s v="01 : Prévention et soins"/>
    <m/>
    <s v="N1.027.105.01.4033.000.033.08.005                                                      Etude et réalisation d'un Hôpital de 60 lits à Bordj Omar Idris"/>
    <n v="2008"/>
    <n v="600000"/>
    <n v="1676320"/>
    <n v="1634450"/>
    <n v="1534223"/>
    <m/>
    <n v="0.95"/>
    <m/>
    <m/>
  </r>
  <r>
    <x v="2"/>
    <x v="23"/>
    <s v="PSD"/>
    <x v="8"/>
    <s v="105 : Prévention et soins"/>
    <s v="01 : Prévention et soins"/>
    <m/>
    <s v="N1.027.105.01.4033.000.033.08.006                                                           Etude et réalisation d'un Hôpital de 60 lits à In Amenas "/>
    <n v="2008"/>
    <n v="600000"/>
    <n v="1828000"/>
    <n v="1805927"/>
    <n v="1742042"/>
    <m/>
    <n v="0.98"/>
    <m/>
    <m/>
  </r>
  <r>
    <x v="2"/>
    <x v="23"/>
    <s v="PSD"/>
    <x v="8"/>
    <s v="105 : Prévention et soins"/>
    <s v="01 : Prévention et soins"/>
    <m/>
    <s v="S1.027.105.01.4033.000.033.19.003                                                       Suivi et réalisation d'un  hôpital de 120 lits à Illizi"/>
    <n v="2019"/>
    <n v="2300000"/>
    <n v="3163900"/>
    <n v="2642122"/>
    <n v="683570"/>
    <m/>
    <n v="0.48"/>
    <m/>
    <m/>
  </r>
  <r>
    <x v="2"/>
    <x v="23"/>
    <s v="PSD"/>
    <x v="8"/>
    <s v="105 : Prévention et soins"/>
    <s v="01 : Prévention et soins"/>
    <m/>
    <s v=" S1.027.105.01.4033.000.033.19.004                                                       Suivi et réalisation d'un  hôpital de 60 lits à Deb Deb"/>
    <n v="2019"/>
    <n v="1500000"/>
    <n v="2035616"/>
    <n v="1797750"/>
    <n v="901401"/>
    <m/>
    <n v="0.7"/>
    <m/>
    <m/>
  </r>
  <r>
    <x v="2"/>
    <x v="23"/>
    <s v="PSD"/>
    <x v="5"/>
    <s v="096 : Assainissement et protection du milieu naturel"/>
    <s v="01 : Réseaux d'assainissement et système d'épuration"/>
    <m/>
    <s v="N1.051.096.01.4833.000.033.12.002                                                     Réalisation du système d'épuration (lagunage) à Illizi"/>
    <n v="2012"/>
    <n v="500000"/>
    <n v="2700000"/>
    <n v="2106112"/>
    <n v="2081867"/>
    <m/>
    <n v="1"/>
    <m/>
    <m/>
  </r>
  <r>
    <x v="2"/>
    <x v="24"/>
    <s v="PSD"/>
    <x v="9"/>
    <s v="Programme  022 : Administration Pénitentiaire"/>
    <s v="Sous Programme 4:Soutien administratif"/>
    <m/>
    <s v="S1 006 022 04 4856 000 056 22 002                                       Etude, réalisation et équipement d'un établiss. de prévention de 300 détenus à Djanet"/>
    <n v="2007"/>
    <n v="500000"/>
    <n v="3593000"/>
    <n v="3022704"/>
    <n v="1873705"/>
    <m/>
    <n v="0.85"/>
    <m/>
    <s v="Opération en Cours "/>
  </r>
  <r>
    <x v="2"/>
    <x v="24"/>
    <s v="PSD"/>
    <x v="3"/>
    <s v="Programme  079 : Logements"/>
    <s v="Sous Programme 1: Logements publics locatifs"/>
    <m/>
    <s v="N1 021 079 01 4856 000 056 23 001                                     Etude, Réalisation de 550 logements destinés à la résorption de l'habitat précaire (RHP) wilaya de Djanet."/>
    <n v="2014"/>
    <n v="1540000"/>
    <n v="2040000"/>
    <n v="83831"/>
    <n v="10092"/>
    <m/>
    <n v="0"/>
    <m/>
    <s v="(Etude achevée) la réalisation Non Lancée  (AAO en cours )"/>
  </r>
  <r>
    <x v="2"/>
    <x v="24"/>
    <s v="PSD"/>
    <x v="3"/>
    <s v="Programme  080 :Urbanisme et aménagement"/>
    <s v="Sous Programme 2: Aménagement du foncier"/>
    <m/>
    <s v="N1 021 080 02 4856 000 056 23 001                                         Etude, éclairage public et aménagement des axes principaux"/>
    <n v="2012"/>
    <n v="1500000"/>
    <n v="1500000"/>
    <n v="484693"/>
    <n v="267492"/>
    <m/>
    <n v="0.05"/>
    <m/>
    <s v="Opération en Cours "/>
  </r>
  <r>
    <x v="2"/>
    <x v="24"/>
    <s v="PSD"/>
    <x v="8"/>
    <s v="Programme 105 : Prévention et Soins"/>
    <s v="Sous Programme 1 :Prévention et Soins"/>
    <m/>
    <s v="N1 027 105 01 4856 000 056 22 002                                          Suivi et réalisation d'un  hôpital de 120 lits à Djanet"/>
    <n v="2019"/>
    <n v="2300000"/>
    <n v="2300000"/>
    <n v="2078467"/>
    <n v="2091"/>
    <m/>
    <n v="0.15"/>
    <m/>
    <s v="Opération en Cours "/>
  </r>
  <r>
    <x v="2"/>
    <x v="24"/>
    <s v="PSD"/>
    <x v="5"/>
    <s v="Programme 096 :Assainissement et protection du milieu naturel"/>
    <s v="Sous Programme 2: Protection des villes contre les inondations"/>
    <m/>
    <s v="N1 051 096 02 4856 000 056 23 002                                         Aménagement de 06 Oueds à Djanet : Ifri , Tissouine, Beni ouesken, Aghoum, Tin Alkoume et Arikin (y /compris étude, suivi et travaux)"/>
    <n v="2019"/>
    <n v="1200000"/>
    <n v="1200000"/>
    <n v="1762"/>
    <n v="1762"/>
    <m/>
    <n v="0"/>
    <m/>
    <s v="Opération Non Lancée (AAO en cours )"/>
  </r>
  <r>
    <x v="2"/>
    <x v="25"/>
    <s v="PEC PSD au 31/12/2022."/>
    <x v="2"/>
    <s v="Administration Générale"/>
    <s v="                     Soutient Administratif et logistique"/>
    <s v="N1.005.020.01.4811.000.011.11.005"/>
    <s v="Etude, réalisation et équipement de 300 logements d'astreinte (170 lgts à Tam - 50 logts à In Salah - 10 logts à In Amguel - 02 logts à Abalessa - 08 logts à Silet - 10 logts à Fouggaret Ezzoua - 10 logts à In Ghar - 10 logts à Idles - 10 logts à Tazrouk - 10 logts à In Guezzam - 10 logts à Tin Zaouatine)"/>
    <n v="2011"/>
    <n v="900000"/>
    <n v="1100000"/>
    <n v="1099098"/>
    <n v="1083386"/>
    <m/>
    <n v="0.98"/>
    <m/>
    <s v="En cours / 298 logts réceptionnés  / 2 logts à Hirafouk (Idles) en cours"/>
  </r>
  <r>
    <x v="2"/>
    <x v="25"/>
    <s v="PSD"/>
    <x v="2"/>
    <s v="Sûreté Nationale"/>
    <s v="Sécurité, ordre public, prévention et intervention"/>
    <s v="N1.005.017.02.4811.000.011.07.017"/>
    <s v="Etude et réalisation d'un laboratoire régional de la police scientifique et technique à Tam"/>
    <n v="2007"/>
    <n v="180000"/>
    <n v="1075000"/>
    <n v="97282"/>
    <n v="97985"/>
    <m/>
    <n v="0.5"/>
    <m/>
    <s v="En cours / Les gros œuvres achevés/ BET parachèvement suivi marché en voie de dépôt au CMW"/>
  </r>
  <r>
    <x v="2"/>
    <x v="25"/>
    <s v="PSD"/>
    <x v="9"/>
    <s v="Administration Pénitentiaire"/>
    <s v="Soutien administratif"/>
    <s v="S1.006.022.04.4011.000.011.07.006"/>
    <s v="Réalisation et équipement d'un établissement de prévention 500 places à Tamanrasset "/>
    <n v="2007"/>
    <n v="900000"/>
    <n v="3802332"/>
    <n v="3761620"/>
    <n v="3508425"/>
    <m/>
    <n v="0.98"/>
    <m/>
    <s v="Achevée/(exploité) (équip. DAL)"/>
  </r>
  <r>
    <x v="2"/>
    <x v="25"/>
    <s v="PSD"/>
    <x v="9"/>
    <s v="Administration Pénitentiaire"/>
    <s v="Soutien administratif"/>
    <s v="S1.006.022.04.4011.000.011.06.001"/>
    <s v="Réalisation et équipement d'un établissement de prévention 300 places à In Salah"/>
    <n v="2006"/>
    <n v="500000"/>
    <n v="3272000"/>
    <n v="3116122"/>
    <n v="2702312"/>
    <m/>
    <n v="0.95"/>
    <m/>
    <s v="En cours / Equipements (DAL)"/>
  </r>
  <r>
    <x v="2"/>
    <x v="25"/>
    <s v="PSD"/>
    <x v="9"/>
    <s v="Administration Pénitentiaire"/>
    <s v="Soutien administratif"/>
    <s v="S1.006.022.04.4011.000.011.06.002"/>
    <s v="Réalisation et équipement d'un établissement de prévention 300 places à In Guezzam"/>
    <n v="2006"/>
    <n v="500000"/>
    <n v="3245500"/>
    <n v="3085772"/>
    <n v="2690245"/>
    <m/>
    <n v="0.8"/>
    <m/>
    <s v="En cours / Equipements (DAL)"/>
  </r>
  <r>
    <x v="2"/>
    <x v="25"/>
    <s v="PSD"/>
    <x v="0"/>
    <s v="Vie estudiantine"/>
    <s v="Œuvres universitaires"/>
    <s v="N1.012.051.01.4811.000.011.20.002"/>
    <s v="Réalisation d’une résidence universitaire de 1000 Lits à Tamanrasset."/>
    <n v="2020"/>
    <n v="1000000"/>
    <n v="1293000"/>
    <n v="1263690"/>
    <n v="864750"/>
    <m/>
    <n v="0.85"/>
    <m/>
    <s v="En cours / Lot 01 et 06 Achevés / Lots de 02 à 09 et 11 à 16 en cours / Lot 10 &quot;château infructuex"/>
  </r>
  <r>
    <x v="2"/>
    <x v="25"/>
    <s v="PSD"/>
    <x v="15"/>
    <s v="Sports"/>
    <s v="Promotion du sport pour tous et en milieux éducatif et spécialisé"/>
    <m/>
    <s v="Etude, réalisation et équipement de 05 piscines de proximité couvertes (Tamanrasset, Tinzaouatine, F.Ezzoua, In Guezzam et In Amguel)"/>
    <n v="2011"/>
    <n v="750000"/>
    <n v="1020000"/>
    <n v="937279"/>
    <n v="936730"/>
    <m/>
    <n v="1"/>
    <m/>
    <s v="Achevée"/>
  </r>
  <r>
    <x v="2"/>
    <x v="25"/>
    <s v="PSD"/>
    <x v="3"/>
    <s v="Urbanisme et aménagement"/>
    <s v="Aménagement du foncier"/>
    <s v="N1.021.080.02.4811.000.011.11.001"/>
    <s v="Etude pour la création et viabilisation de 05 centres de vie sur l'axe de la RN 1 Carrefour Abalessa/Taman - Ouhagene - Molay Lahcene - Takareft et Imlaoulaouene et réalisation des travaux de viabilité"/>
    <n v="2011"/>
    <n v="1500000"/>
    <n v="1500000"/>
    <n v="1499412"/>
    <n v="442606"/>
    <m/>
    <n v="0.3"/>
    <m/>
    <s v="En cours  / A Relancer"/>
  </r>
  <r>
    <x v="2"/>
    <x v="25"/>
    <s v="PSD"/>
    <x v="3"/>
    <s v="Urbanisme et aménagement"/>
    <s v="Aménagement du foncier"/>
    <s v="S1.021.080.02.4811.000.011.18.006"/>
    <s v="Travaux de VRD des lotissements créés dans le cadre de développement de l'offre foncière publique dans les wilayas du Sud- Prog.2018"/>
    <n v="2018"/>
    <n v="1400000"/>
    <n v="1400000"/>
    <n v="1386210"/>
    <n v="1037588"/>
    <m/>
    <n v="0.8"/>
    <m/>
    <s v="En cours / Travaux de VRD des lotissements en cours de réalisation"/>
  </r>
  <r>
    <x v="2"/>
    <x v="25"/>
    <s v="PSD"/>
    <x v="1"/>
    <s v="Infrastructures routières et autoroutières"/>
    <s v="Développement des infrastructures routières"/>
    <s v="N1.024.090.01.4011.000.011.18.001"/>
    <s v="Réalisation de la route Silet - Tin Zaouatine sur 367 Km (2 ère tranche sur 207 KM)"/>
    <n v="2018"/>
    <n v="2000000"/>
    <n v="8950000"/>
    <n v="8811188"/>
    <n v="8007590"/>
    <m/>
    <n v="0.98"/>
    <m/>
    <s v="En cours / Reste travaux de protection en cours  "/>
  </r>
  <r>
    <x v="2"/>
    <x v="25"/>
    <s v="PSD"/>
    <x v="1"/>
    <s v="Infrastructures routières et autoroutières"/>
    <s v="Développement des infrastructures routières"/>
    <s v="N1.024.090.01.4011.000.011.13.011"/>
    <s v="Réalisation de la piste Tinzaouatine-In Guezzam sur 365 km "/>
    <n v="2013"/>
    <n v="5711741"/>
    <n v="6411741"/>
    <n v="5784414"/>
    <n v="5190993"/>
    <m/>
    <n v="0.81"/>
    <m/>
    <s v="En cours / reste achévement de lot n° 2 (Gabossa),  "/>
  </r>
  <r>
    <x v="2"/>
    <x v="25"/>
    <s v="PSD"/>
    <x v="1"/>
    <s v="Infrastructures routières et autoroutières"/>
    <s v="Développement des infrastructures routières"/>
    <s v="N1.024.090.01.4011.000.011.18.009"/>
    <s v="Modernisation de la RN 01 sur 258 KM (1 ère tranche sur 150 KM)"/>
    <n v="2018"/>
    <n v="1000000"/>
    <n v="6000000"/>
    <n v="5950356"/>
    <n v="5522703"/>
    <m/>
    <n v="0.95"/>
    <m/>
    <s v="En cours"/>
  </r>
  <r>
    <x v="2"/>
    <x v="25"/>
    <s v="PSD"/>
    <x v="1"/>
    <s v="Infrastructures routières et autoroutières"/>
    <s v="Développement des infrastructures routières"/>
    <s v="N1.024.090.01.4011.000.011.11.013"/>
    <s v="Réalisation de la transsaharienne entre Silet Timiaouine sur 240 Km "/>
    <n v="2011"/>
    <n v="4640000"/>
    <n v="5690000"/>
    <n v="5673108"/>
    <n v="5567592"/>
    <m/>
    <n v="1"/>
    <m/>
    <s v="A clôturer"/>
  </r>
  <r>
    <x v="2"/>
    <x v="25"/>
    <s v="PSD"/>
    <x v="1"/>
    <s v="Infrastructures routières et autoroutières"/>
    <s v="Développement des infrastructures routières"/>
    <s v="N1.024.090.01.4011.000.011.17.015"/>
    <s v="Réalisation de la piste reliant Hassi Tiguert à hassi Tirririne sur 495 km (2ème tranche)"/>
    <n v="2017"/>
    <n v="5000000"/>
    <n v="5200000"/>
    <n v="5037134"/>
    <n v="4560094"/>
    <m/>
    <n v="0.97"/>
    <m/>
    <s v="En cours / Relancé pour achèvement de 20 km travaux en cours (SARL MAZINE)"/>
  </r>
  <r>
    <x v="2"/>
    <x v="25"/>
    <s v="PSD"/>
    <x v="1"/>
    <s v="Infrastructures routières et autoroutières"/>
    <s v="Développement des infrastructures routières"/>
    <s v="N1.024.090.01.4011.000.011.18.018"/>
    <s v="Modernisation de la RN 01 sur 114 KM entre Arak et la limite de la wilaya de Ghardaïa (1 ère tranche)"/>
    <n v="2018"/>
    <n v="1500000"/>
    <n v="4500000"/>
    <n v="4468123"/>
    <n v="3594023"/>
    <m/>
    <n v="0.79"/>
    <m/>
    <s v="En cours"/>
  </r>
  <r>
    <x v="2"/>
    <x v="25"/>
    <s v="PSD"/>
    <x v="1"/>
    <s v="Infrastructures routières et autoroutières"/>
    <s v="Développement des infrastructures routières"/>
    <s v="N1.024.090.01.4011.000.011.21.005"/>
    <s v="Réalisation de la RN 55 reliant Idles et Djanet (2éme tranche sur 84 Km)"/>
    <n v="2021"/>
    <n v="3000000"/>
    <n v="3000000"/>
    <n v="2588276"/>
    <n v="1161857"/>
    <m/>
    <n v="0.66"/>
    <m/>
    <s v="En cours"/>
  </r>
  <r>
    <x v="2"/>
    <x v="25"/>
    <s v="PSD"/>
    <x v="1"/>
    <s v="Infrastructures routières et autoroutières"/>
    <s v="Développement des infrastructures routières"/>
    <s v="N1.024.090.01.4011.000.011.14.008"/>
    <s v="Réalisation de la route reliant Idles et Djanet 100 Km"/>
    <n v="2014"/>
    <n v="1500000"/>
    <n v="2600000"/>
    <n v="2593690"/>
    <n v="2079365"/>
    <m/>
    <n v="0.8"/>
    <m/>
    <s v="En cours"/>
  </r>
  <r>
    <x v="2"/>
    <x v="25"/>
    <s v="PSD"/>
    <x v="1"/>
    <s v="Infrastructures routières et autoroutières"/>
    <s v="Développement des infrastructures routières"/>
    <s v="N1.024.091.01.4008.000.011.21.001"/>
    <s v="Etude et réalisation des voies de circulation au niveau de la piste d’atterrissage et ses annexes à Hassi Tiririne"/>
    <n v="2021"/>
    <n v="2060000"/>
    <n v="2060000"/>
    <n v="1553148"/>
    <n v="433584"/>
    <m/>
    <n v="0.43"/>
    <m/>
    <s v="En cours"/>
  </r>
  <r>
    <x v="2"/>
    <x v="25"/>
    <s v="PSD"/>
    <x v="1"/>
    <s v="Infrastructures routières et autoroutières"/>
    <s v="Développement des infrastructures routières"/>
    <s v="N1.024.090.01.4011.000.011.14.004"/>
    <s v="Etude et réalisation de la piste Tamanrasset-In Azaoua sur 292 km (1ère tranche)"/>
    <n v="2014"/>
    <n v="3100000"/>
    <n v="1739169"/>
    <n v="546582"/>
    <n v="1246965"/>
    <m/>
    <n v="0.93"/>
    <m/>
    <s v="En cours"/>
  </r>
  <r>
    <x v="2"/>
    <x v="25"/>
    <s v="PSD"/>
    <x v="1"/>
    <s v="Infrastructures routières et autoroutières"/>
    <s v="Développement des infrastructures routières"/>
    <s v="N1.024.090.01.4011.000.011.14.002"/>
    <s v="Réalisation de dédoublement de la RN01 avec échangeur entre Tamanrasset et l'Aéroport sur 12 Km"/>
    <n v="2014"/>
    <n v="850000"/>
    <n v="1700000"/>
    <n v="1503482"/>
    <n v="1435574"/>
    <m/>
    <n v="0.98"/>
    <m/>
    <s v="En cours / Reste passerelle à côté de l’université( marché résilié en cours de lancement 3ème fois) "/>
  </r>
  <r>
    <x v="2"/>
    <x v="25"/>
    <s v="PSD"/>
    <x v="1"/>
    <s v="Infrastructures routières et autoroutières"/>
    <s v="Développement des infrastructures routières"/>
    <s v="N1.024.090.01.4011.000.011.18.007"/>
    <s v="Réhabilitation de la piste reliant la RN 01 - In Eker - Tinraram sur 50 Kms, dans le cadre du programme de décontamination des sites nucléaires dans le sud algérien"/>
    <n v="2018"/>
    <n v="1300000"/>
    <n v="1300000"/>
    <n v="154084"/>
    <n v="153812"/>
    <m/>
    <n v="0.12"/>
    <m/>
    <s v="En cours / Travaux lot n°01 achevés / Reste travaux lots 02 et 03 après l'autorisation des services exploitants"/>
  </r>
  <r>
    <x v="2"/>
    <x v="25"/>
    <s v="PSD"/>
    <x v="1"/>
    <s v="Infrastructures routières et autoroutières"/>
    <s v="Développement des infrastructures routières"/>
    <s v="N1.024.090.02.4011.000.011.11.027"/>
    <s v="Revêtement de la piste reliant Silet-Tin Zaouatine sur 367 Km (1 ère tranche)"/>
    <n v="2011"/>
    <n v="3000000"/>
    <n v="3910000"/>
    <n v="2548470"/>
    <n v="3807750"/>
    <m/>
    <n v="1"/>
    <m/>
    <s v="En cours / Reste reprofilage des chaussés en cours"/>
  </r>
  <r>
    <x v="2"/>
    <x v="25"/>
    <s v="PSD"/>
    <x v="8"/>
    <s v="Prévention et soins"/>
    <s v="Prévention et soins"/>
    <s v="S1.027.105.01.4811.000.011.14.009"/>
    <s v="Etude, réalisation et équipement d'un Hôpital 240 lits à Tamanrasset "/>
    <n v="2014"/>
    <n v="4000000"/>
    <n v="8221457"/>
    <n v="8019567"/>
    <n v="6808093"/>
    <m/>
    <n v="0.99"/>
    <m/>
    <s v="Realisation     :en cours de leve de reserve et la reception       /  équipements (  2eme avis d'appel  lance  )    /  équipements receptienne ( les lots 01-02-03-04-05-06-07-08-09-10-11-12-13-16-17-18-19-20-21-22-23)  /  ( lot  15)   en cours de livraison "/>
  </r>
  <r>
    <x v="2"/>
    <x v="25"/>
    <s v="PSD"/>
    <x v="8"/>
    <s v="Prévention et soins"/>
    <s v="Prévention et soins"/>
    <s v="N1.027.105.01.4811.000.011.06.008"/>
    <s v="Réalisation et équipement d'un l'hôpital psychiatrique de 120 lits à Tamanrasset"/>
    <n v="2006"/>
    <n v="350000"/>
    <n v="1187000"/>
    <n v="1051254"/>
    <n v="1048651"/>
    <m/>
    <n v="0.97"/>
    <m/>
    <s v="Equipement  ( Une lot reste:  lot N°16  -  relancer le : 15/12/2024  )             / Réalisation :   les lots  N° 18 -19-20 Réceptionnés   /    Lot N° 21 : Relance et Attribue Le : 25/12/2024"/>
  </r>
  <r>
    <x v="2"/>
    <x v="25"/>
    <s v="PSD"/>
    <x v="5"/>
    <s v="Approvisionnement en eau potable et industrielle"/>
    <s v="Adduction et Réseaux de distribution en eau potable et industrielle"/>
    <s v="N1.051.094.01.4811.000.011.22.005"/>
    <s v="Alimentation en eau potable de Timoultine et Djabel Lahdidi (Wilaya de Tamanrasset)"/>
    <n v="2022"/>
    <n v="3000000"/>
    <n v="3000000"/>
    <n v="2423038"/>
    <n v="255057"/>
    <m/>
    <n v="0.25"/>
    <m/>
    <s v="En cours"/>
  </r>
  <r>
    <x v="2"/>
    <x v="26"/>
    <s v="PSD"/>
    <x v="2"/>
    <s v="PROGRAMME ; Suréte Nationale"/>
    <s v="SOUS PROGRAMME :  Sucurite , ordre public , prevention et entrvention"/>
    <s v="N1.005.017.02.4853.000.053.22.005  Etude et réalisation d'une Unité Républicaine de Sécurité (URS) avec 04 logements à In Salah."/>
    <m/>
    <n v="2022"/>
    <n v="1150000"/>
    <n v="1150000"/>
    <n v="952310"/>
    <n v="35051"/>
    <m/>
    <n v="0"/>
    <m/>
    <s v="Résiliation du contrat de réalisation En cours d'annonce de marché "/>
  </r>
  <r>
    <x v="2"/>
    <x v="26"/>
    <s v="PSD"/>
    <x v="8"/>
    <s v="PROGRAMME : Prévention et soins"/>
    <s v="SOUS PROGRAMME :  Prévention et soins"/>
    <m/>
    <s v="F1.027.105.01.4048.000.053.22.004                                  Etude , réalisation et équipement d'un hôpital de 120 lits à In Salah"/>
    <n v="2022"/>
    <n v="3201862"/>
    <n v="7098532"/>
    <n v="3582369"/>
    <n v="2875349"/>
    <m/>
    <n v="0.95"/>
    <m/>
    <s v="Achèvement des travaux en cours aménagement et equipement "/>
  </r>
  <r>
    <x v="2"/>
    <x v="27"/>
    <s v="PSD"/>
    <x v="2"/>
    <s v="Sureté Nationale"/>
    <s v="Securité, Ordre Public, Prévention et Intervention"/>
    <m/>
    <s v="N.1.005.017.02.4054.000.054.22.002 Etude et réalisation d'un poste frontalier mixte (DGSN-DGD) et acquisition d'un groupe électrogène à Tinzaouatine"/>
    <n v="2022"/>
    <n v="350000"/>
    <n v="1159000"/>
    <n v="316000"/>
    <n v="14175"/>
    <m/>
    <n v="0.05"/>
    <m/>
    <s v="Etude en cours"/>
  </r>
  <r>
    <x v="2"/>
    <x v="27"/>
    <s v="PSD"/>
    <x v="2"/>
    <s v="Sureté Nationale"/>
    <s v="Securité, Ordre Public, Prévention et Intervention"/>
    <m/>
    <s v="N.1.005.017.02.4054.000.054.22.002 Etude et réalisation d'un poste frontalier mixte (DGSN-DGD) et acquisition d'un groupe électrogène à Tinzaouatine"/>
    <m/>
    <n v="350000"/>
    <n v="1159000"/>
    <n v="316000"/>
    <n v="14175"/>
    <m/>
    <n v="0.05"/>
    <m/>
    <s v="Etude en cours"/>
  </r>
  <r>
    <x v="2"/>
    <x v="27"/>
    <s v="PSD"/>
    <x v="1"/>
    <s v="Infrastructures Routières et Autoroutères"/>
    <s v="Développement des Infrastructures Routières"/>
    <m/>
    <s v="N.1.024.090.01.4054.000.054.22.001 Etude et ouverture de la piste Tirek-Bordj Badji Mokhtar sur 225 km"/>
    <n v="2022"/>
    <n v="3100000"/>
    <n v="3650000"/>
    <n v="3489957"/>
    <n v="3457138"/>
    <m/>
    <n v="0.98"/>
    <m/>
    <s v="En cours"/>
  </r>
  <r>
    <x v="2"/>
    <x v="27"/>
    <s v="PSD"/>
    <x v="1"/>
    <s v=" Infrastructures Aéroportuaire"/>
    <s v="Développement des Infrastructures Aéroportuaire"/>
    <m/>
    <s v="N.1.024.091.01.4054.000.054.22.001 Réalisation de la nouvelle piste d'atterrissage sur 3000x45 m et ses annexes à l'aérodrome de Tinzaoutine"/>
    <n v="2022"/>
    <n v="3671340"/>
    <n v="4426340"/>
    <n v="4129532"/>
    <n v="2473550"/>
    <m/>
    <n v="0.8"/>
    <m/>
    <s v="En cours de réalisation"/>
  </r>
  <r>
    <x v="2"/>
    <x v="27"/>
    <s v="PSD"/>
    <x v="1"/>
    <s v=" Infrastructures Aéroportuaire"/>
    <s v="Développement des Infrastructures Aéroportuaire"/>
    <m/>
    <s v="N.1.024.091.01.4054.000.054.22.002 Etude et réalisation d'une nouvelle piste d'atterrissage sur 08/26 sur 3200 x 45 m et ses annexes à l'aérodrome d'In Guezzam"/>
    <n v="2022"/>
    <n v="4300000"/>
    <n v="4300000"/>
    <n v="2433650"/>
    <n v="1055438"/>
    <m/>
    <n v="0.5"/>
    <m/>
    <s v="En cours de réalisation"/>
  </r>
  <r>
    <x v="2"/>
    <x v="27"/>
    <s v="PSD"/>
    <x v="1"/>
    <s v=" Infrastructures Aéroportuaire"/>
    <s v="Développement des Infrastructures Aéroportuaire"/>
    <m/>
    <s v="N.1.024.091.01.4054.000.054.22.003 Etude et réalisation des voies de circulation au niveau de la nouvelle piste d’atterrissage et ses annexes de l’aérodrome de Tinzaouatine"/>
    <n v="2022"/>
    <n v="2300000"/>
    <n v="2300000"/>
    <n v="1267672"/>
    <n v="252574"/>
    <m/>
    <n v="0.2"/>
    <m/>
    <s v="En cours de réalisation"/>
  </r>
  <r>
    <x v="2"/>
    <x v="27"/>
    <s v="PSD"/>
    <x v="8"/>
    <s v="Prévention et soins"/>
    <s v="Prévention et soins"/>
    <m/>
    <s v="N.1.027.105.01.4054.000.054.22.003 Etude, réalisation et équipement d'un Hôpital 60 lits à In Guezzam"/>
    <n v="2022"/>
    <n v="1800000"/>
    <n v="2270000"/>
    <n v="2086576"/>
    <n v="1590937"/>
    <m/>
    <n v="0.87"/>
    <m/>
    <s v="En cours"/>
  </r>
  <r>
    <x v="2"/>
    <x v="27"/>
    <s v="PSD"/>
    <x v="8"/>
    <s v="Prévention et soins"/>
    <s v="Prévention et soins"/>
    <m/>
    <s v="N.1.027.105.01.4054.000.054.22.004 Etude, réalisation et équipement d'un Hôpital 60 lits à Tin Zaouatine"/>
    <n v="2022"/>
    <n v="1800000"/>
    <n v="3048431"/>
    <n v="2256481"/>
    <n v="680509"/>
    <m/>
    <n v="0.45"/>
    <m/>
    <s v="En cours"/>
  </r>
  <r>
    <x v="2"/>
    <x v="27"/>
    <s v="PSD"/>
    <x v="5"/>
    <s v="Approvisionnement en Eau Potable et Industrielle"/>
    <s v="Adduction et réseaux de distribution en eau potable et industrielle"/>
    <m/>
    <s v="N.1.051.094.01.4854.000.054.22.001 Alimentation en eau potable Zone Abelkane, commune In Guezzam"/>
    <n v="2022"/>
    <n v="1234000"/>
    <n v="1234000"/>
    <n v="992738"/>
    <n v="872769"/>
    <m/>
    <n v="0.85"/>
    <m/>
    <s v="Travaux en cours"/>
  </r>
  <r>
    <x v="2"/>
    <x v="16"/>
    <s v="Lolf 2023-2025"/>
    <x v="0"/>
    <s v="N.1.012.049.01.3003.000.030.24.001_x000a_Réalisation d'une école nationale supérieure (ENS)de 2000 place pédagogique à Ouargla"/>
    <s v="N.1.012.049.01.3003.000.030.24.001_x000a_Réalisation d'une école nationale supérieure (ENS)de 2000 place pédagogique à Ouargla"/>
    <s v="N.1.012.049.01.3003.000.030.24.001_x000a_Réalisation d'une école nationale supérieure (ENS)de 2000 place pédagogique à Ouargla"/>
    <s v="N.1.012.049.01.3003.000.030.24.001_x000a_Réalisation d'une école nationale supérieure (ENS)de 2000 place pédagogique à Ouargla"/>
    <n v="2023"/>
    <n v="1500000"/>
    <n v="1500000"/>
    <n v="0"/>
    <n v="0"/>
    <m/>
    <n v="0"/>
    <m/>
    <s v="réevaluée en 2025 pour  une AE= 560 000 000_x000a_"/>
  </r>
  <r>
    <x v="2"/>
    <x v="16"/>
    <s v="Lolf 2023-2025"/>
    <x v="6"/>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n v="2023"/>
    <n v="2276742.852"/>
    <n v="2276742.852"/>
    <n v="1340297"/>
    <n v="110312.95574999999"/>
    <m/>
    <n v="0.4"/>
    <m/>
    <s v="Programme complémentaire Gérée Par le Wali comme ordonnateur territoriale"/>
  </r>
  <r>
    <x v="2"/>
    <x v="16"/>
    <s v="Lolf 2023-2025"/>
    <x v="6"/>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n v="2025"/>
    <n v="3000000"/>
    <n v="3000000"/>
    <n v="0"/>
    <n v="0"/>
    <m/>
    <n v="0"/>
    <m/>
    <s v="En attente des actes de gestion  visés"/>
  </r>
  <r>
    <x v="2"/>
    <x v="16"/>
    <s v="Lolf 2023-2025"/>
    <x v="1"/>
    <s v="N.1.024.090.01.2030.000.030.24.004_x000a_Modernisation de la RN 51 du PK 90 au PK 140 sur 50 Km (W Ouargla)"/>
    <s v="N.1.024.090.01.2030.000.030.24.004_x000a_Modernisation de la RN 51 du PK 90 au PK 140 sur 50 Km (W Ouargla)"/>
    <s v="N.1.024.090.01.2030.000.030.24.004_x000a_Modernisation de la RN 51 du PK 90 au PK 140 sur 50 Km (W Ouargla)"/>
    <s v="N.1.024.090.01.2030.000.030.24.004_x000a_Modernisation de la RN 51 du PK 90 au PK 140 sur 50 Km (W Ouargla)"/>
    <n v="2024"/>
    <n v="1900000"/>
    <n v="1900000"/>
    <n v="1532734.5179999999"/>
    <n v="246112.16752000002"/>
    <m/>
    <n v="0.12"/>
    <m/>
    <s v="en cours"/>
  </r>
  <r>
    <x v="2"/>
    <x v="16"/>
    <s v="Lolf 2023-2025"/>
    <x v="1"/>
    <s v="Entretien des Routes Nationales -Exercice 2025 (W.Ouargla)"/>
    <s v="Entretien des Routes Nationales -Exercice 2025 (W.Ouargla)"/>
    <s v="Entretien des Routes Nationales -Exercice 2025 (W.Ouargla)"/>
    <s v="Entretien des Routes Nationales -Exercice 2025 (W.Ouargla)"/>
    <n v="2025"/>
    <n v="1229000"/>
    <n v="1229000"/>
    <n v="0"/>
    <n v="0"/>
    <m/>
    <n v="0"/>
    <m/>
    <s v="Non lancé"/>
  </r>
  <r>
    <x v="2"/>
    <x v="16"/>
    <s v="Lolf 2023-2025"/>
    <x v="1"/>
    <s v="N.1.024.091.01.2020.000.030.24.002 Renforcement de la piste principale de l'aérodrome de Hassi Messaoud et ses annexes"/>
    <s v="N.1.024.091.01.2020.000.030.24.002 Renforcement de la piste principale de l'aérodrome de Hassi Messaoud et ses annexes"/>
    <s v="N.1.024.091.01.2020.000.030.24.002 Renforcement de la piste principale de l'aérodrome de Hassi Messaoud et ses annexes"/>
    <s v="N.1.024.091.01.2020.000.030.24.002 Renforcement de la piste principale de l'aérodrome de Hassi Messaoud et ses annexes"/>
    <n v="2024"/>
    <n v="2600000"/>
    <n v="2600000"/>
    <n v="383082.27173000004"/>
    <n v="383082.27173000004"/>
    <m/>
    <n v="0"/>
    <m/>
    <s v="Non lancé"/>
  </r>
  <r>
    <x v="2"/>
    <x v="17"/>
    <s v="Lolf 2023-2025"/>
    <x v="9"/>
    <s v="N.1.006.021.01.4113.000.055.23.001."/>
    <s v="N.1.006.021.01.4113.000.055.23.001."/>
    <s v="N.1.006.021.01.4113.000.055.23.001."/>
    <s v="N.1.006.021.01.4113.000.055.23.001."/>
    <m/>
    <n v="2500000"/>
    <n v="2500000"/>
    <n v="9659"/>
    <n v="0"/>
    <m/>
    <n v="0"/>
    <m/>
    <s v="Etp retenue après 2ème AAO, projet de marché à déposer au niveau du comité sectoriel des marchés publics."/>
  </r>
  <r>
    <x v="2"/>
    <x v="17"/>
    <s v="Lolf 2023-2025"/>
    <x v="6"/>
    <s v="/"/>
    <s v="/"/>
    <s v="/"/>
    <s v="/"/>
    <m/>
    <n v="3000000"/>
    <n v="3000000"/>
    <n v="0"/>
    <n v="0"/>
    <m/>
    <n v="0"/>
    <m/>
    <s v="Notifiée en 2025._x000a_Opération confie à SONELGAZ de gré à gré (en phase d'étude afin d'établir les marchés)."/>
  </r>
  <r>
    <x v="2"/>
    <x v="17"/>
    <s v="Lolf 2023-2025"/>
    <x v="3"/>
    <s v="N.1.021.080.02.2055.000.055.23.001."/>
    <s v="N.1.021.080.02.2055.000.055.23.001."/>
    <s v="N.1.021.080.02.2055.000.055.23.001."/>
    <s v="N.1.021.080.02.2055.000.055.23.001."/>
    <m/>
    <n v="1000000"/>
    <n v="1000000"/>
    <n v="831205"/>
    <n v="132263"/>
    <m/>
    <n v="45"/>
    <m/>
    <m/>
  </r>
  <r>
    <x v="2"/>
    <x v="17"/>
    <s v="Lolf 2023-2025"/>
    <x v="3"/>
    <s v="N.1.021.080.02.2055.000.055.24.004."/>
    <s v="N.1.021.080.02.2055.000.055.24.004."/>
    <s v="N.1.021.080.02.2055.000.055.24.004."/>
    <s v="N.1.021.080.02.2055.000.055.24.004."/>
    <m/>
    <n v="1500000"/>
    <n v="1500000"/>
    <n v="1115390"/>
    <n v="182858"/>
    <m/>
    <n v="60"/>
    <m/>
    <m/>
  </r>
  <r>
    <x v="2"/>
    <x v="17"/>
    <s v="Lolf 2023-2025"/>
    <x v="1"/>
    <s v="N.1.024.090.01.2055.000.055.24.001."/>
    <s v="N.1.024.090.01.2055.000.055.24.001."/>
    <s v="N.1.024.090.01.2055.000.055.24.001."/>
    <s v="N.1.024.090.01.2055.000.055.24.001."/>
    <m/>
    <n v="2000000"/>
    <n v="2000000"/>
    <n v="1898529"/>
    <n v="423981"/>
    <m/>
    <n v="45"/>
    <m/>
    <m/>
  </r>
  <r>
    <x v="2"/>
    <x v="17"/>
    <s v="Lolf 2023-2025"/>
    <x v="1"/>
    <s v="N.1.024.090.02.2055.000.055.25.001."/>
    <s v="N.1.024.090.02.2055.000.055.25.001."/>
    <s v="N.1.024.090.02.2055.000.055.25.001."/>
    <s v="N.1.024.090.02.2055.000.055.25.001."/>
    <m/>
    <n v="1385000"/>
    <n v="1385000"/>
    <n v="0"/>
    <n v="0"/>
    <m/>
    <n v="0"/>
    <m/>
    <s v="Notifiée en 2025._x000a_AAO lancée en lots séparés: un lot attribué et le marché en cours d'élaboration, le 2ème lot déclaré infructueux."/>
  </r>
  <r>
    <x v="2"/>
    <x v="18"/>
    <s v="Lolf 2023-2025"/>
    <x v="1"/>
    <s v="N1.024.090.01.2039.000.039.24.004"/>
    <s v="N1.024.090.01.2039.000.039.24.004"/>
    <s v="N1.024.090.01.2039.000.039.24.004"/>
    <s v="N1.024.090.01.2039.000.039.24.004"/>
    <n v="2024"/>
    <n v="4500000"/>
    <n v="4500000"/>
    <n v="197000"/>
    <n v="196830"/>
    <m/>
    <n v="0.15"/>
    <m/>
    <s v="En Cours"/>
  </r>
  <r>
    <x v="2"/>
    <x v="18"/>
    <s v="Lolf 2023-2025"/>
    <x v="6"/>
    <s v="S1.020.076.01.4739.000.039.23.001"/>
    <s v="S1.020.076.01.4739.000.039.23.001"/>
    <s v="S1.020.076.01.4739.000.039.23.001"/>
    <s v="S1.020.076.01.4739.000.039.23.001"/>
    <n v="2023"/>
    <n v="2782685.7080000001"/>
    <n v="2782685.7080000001"/>
    <n v="2683462"/>
    <n v="386508.07089999999"/>
    <m/>
    <n v="0.3"/>
    <m/>
    <s v="Etude achevée"/>
  </r>
  <r>
    <x v="2"/>
    <x v="19"/>
    <s v="Lolf 2023-2025"/>
    <x v="9"/>
    <s v=" Réalisation d'une cour de justice a El- M'ghaier"/>
    <s v=" Réalisation d'une cour de justice a El- M'ghaier"/>
    <s v=" Réalisation d'une cour de justice a El- M'ghaier"/>
    <s v=" Réalisation d'une cour de justice a El- M'ghaier"/>
    <n v="2025"/>
    <n v="3040000"/>
    <n v="3040000"/>
    <m/>
    <m/>
    <m/>
    <n v="0"/>
    <m/>
    <s v="Non inscrite"/>
  </r>
  <r>
    <x v="2"/>
    <x v="19"/>
    <s v="Lolf 2023-2025"/>
    <x v="6"/>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n v="2023"/>
    <n v="1011886"/>
    <n v="1011886"/>
    <n v="982474"/>
    <n v="117956"/>
    <m/>
    <n v="0.4"/>
    <m/>
    <s v=" En cours_x000a_ (Gestion de wilaya) _x000a_"/>
  </r>
  <r>
    <x v="2"/>
    <x v="19"/>
    <s v="Lolf 2023-2025"/>
    <x v="3"/>
    <s v="Amélioration urbaine de l'ancien tissu urbain à travers la wilaya d'El M'Ghair-2023_x000a_N.1.021.080.02.2057.000.057.23.001"/>
    <s v="Amélioration urbaine de l'ancien tissu urbain à travers la wilaya d'El M'Ghair-2023_x000a_N.1.021.080.02.2057.000.057.23.001"/>
    <s v="Amélioration urbaine de l'ancien tissu urbain à travers la wilaya d'El M'Ghair-2023_x000a_N.1.021.080.02.2057.000.057.23.001"/>
    <s v="Amélioration urbaine de l'ancien tissu urbain à travers la wilaya d'El M'Ghair-2023_x000a_N.1.021.080.02.2057.000.057.23.001"/>
    <n v="2023"/>
    <n v="1000000"/>
    <n v="1000000"/>
    <n v="867907"/>
    <n v="654087"/>
    <m/>
    <n v="0.8"/>
    <m/>
    <s v=" En cours"/>
  </r>
  <r>
    <x v="2"/>
    <x v="19"/>
    <s v="Lolf 2023-2025"/>
    <x v="1"/>
    <s v="Dédoublement de la RN03 entre Oum Etoyour et El-M'Ghaier (Sidi Khellil) sur19km N.1.024.090.01.2057.000.057.23.003"/>
    <s v="Dédoublement de la RN03 entre Oum Etoyour et El-M'Ghaier (Sidi Khellil) sur19km N.1.024.090.01.2057.000.057.23.003"/>
    <s v="Dédoublement de la RN03 entre Oum Etoyour et El-M'Ghaier (Sidi Khellil) sur19km N.1.024.090.01.2057.000.057.23.003"/>
    <s v="Dédoublement de la RN03 entre Oum Etoyour et El-M'Ghaier (Sidi Khellil) sur19km N.1.024.090.01.2057.000.057.23.003"/>
    <n v="2023"/>
    <n v="1220000"/>
    <n v="1220000"/>
    <n v="975895"/>
    <n v="267220"/>
    <m/>
    <n v="0.6"/>
    <m/>
    <s v=" En cours"/>
  </r>
  <r>
    <x v="2"/>
    <x v="19"/>
    <s v="Lolf 2023-2025"/>
    <x v="1"/>
    <s v="Dédoublement de RN03 entre Sidi khelil et tendla sur 23 km (W.El M’Ghair)_x000a_N.1.024.090.01.2057.000.057.24.001"/>
    <s v="Dédoublement de RN03 entre Sidi khelil et tendla sur 23 km (W.El M’Ghair)_x000a_N.1.024.090.01.2057.000.057.24.001"/>
    <s v="Dédoublement de RN03 entre Sidi khelil et tendla sur 23 km (W.El M’Ghair)_x000a_N.1.024.090.01.2057.000.057.24.001"/>
    <s v="Dédoublement de RN03 entre Sidi khelil et tendla sur 23 km (W.El M’Ghair)_x000a_N.1.024.090.01.2057.000.057.24.001"/>
    <n v="2024"/>
    <n v="1600000"/>
    <n v="1600000"/>
    <n v="1160372"/>
    <n v="563872"/>
    <m/>
    <n v="0.5"/>
    <m/>
    <s v=" En cours"/>
  </r>
  <r>
    <x v="2"/>
    <x v="20"/>
    <s v="Lolf 2023-2025"/>
    <x v="6"/>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n v="2023"/>
    <n v="2023771"/>
    <n v="2023771"/>
    <n v="1936335"/>
    <n v="226890"/>
    <m/>
    <s v="70"/>
    <m/>
    <m/>
  </r>
  <r>
    <x v="2"/>
    <x v="20"/>
    <s v="Lolf 2023-2025"/>
    <x v="1"/>
    <s v="N.1.024.090.01.2007.000.007.24.004_x000a_Réalisation du dédoublement de la RN83 sur 15km (W-Biskra)"/>
    <s v="N.1.024.090.01.2007.000.007.24.004_x000a_Réalisation du dédoublement de la RN83 sur 15km (W-Biskra)"/>
    <s v="N.1.024.090.01.2007.000.007.24.004_x000a_Réalisation du dédoublement de la RN83 sur 15km (W-Biskra)"/>
    <s v="N.1.024.090.01.2007.000.007.24.004_x000a_Réalisation du dédoublement de la RN83 sur 15km (W-Biskra)"/>
    <n v="2024"/>
    <n v="1400000"/>
    <n v="1400000"/>
    <n v="1284988"/>
    <n v="405775"/>
    <m/>
    <s v="60"/>
    <m/>
    <m/>
  </r>
  <r>
    <x v="2"/>
    <x v="20"/>
    <s v="Lolf 2023-2025"/>
    <x v="1"/>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n v="2024"/>
    <n v="1800000"/>
    <n v="1800000"/>
    <n v="1528479"/>
    <n v="125344"/>
    <m/>
    <s v="45"/>
    <m/>
    <m/>
  </r>
  <r>
    <x v="2"/>
    <x v="20"/>
    <s v="Lolf 2023-2025"/>
    <x v="1"/>
    <s v="N.1.024.090.01.2007.000.007.24.002_x000a_Réalisation du dédoublement de la RN 46 sur 25km entre PK 219 et PK 244 ( W-Biskra)"/>
    <s v="N.1.024.090.01.2007.000.007.24.002_x000a_Réalisation du dédoublement de la RN 46 sur 25km entre PK 219 et PK 244 ( W-Biskra)"/>
    <s v="N.1.024.090.01.2007.000.007.24.002_x000a_Réalisation du dédoublement de la RN 46 sur 25km entre PK 219 et PK 244 ( W-Biskra)"/>
    <s v="N.1.024.090.01.2007.000.007.24.002_x000a_Réalisation du dédoublement de la RN 46 sur 25km entre PK 219 et PK 244 ( W-Biskra)"/>
    <n v="2024"/>
    <n v="1800000"/>
    <n v="1800000"/>
    <n v="1787948"/>
    <n v="376105"/>
    <m/>
    <s v="45"/>
    <m/>
    <m/>
  </r>
  <r>
    <x v="2"/>
    <x v="20"/>
    <s v="Lolf 2023-2025"/>
    <x v="5"/>
    <s v="N.1.051.096.01.2007.000.007.24.001_x000a_Réalisation et rénovation des collecteurs principaux d'assainissement de la ville Biskra"/>
    <s v="N.1.051.096.01.2007.000.007.24.001_x000a_Réalisation et rénovation des collecteurs principaux d'assainissement de la ville Biskra"/>
    <s v="N.1.051.096.01.2007.000.007.24.001_x000a_Réalisation et rénovation des collecteurs principaux d'assainissement de la ville Biskra"/>
    <s v="N.1.051.096.01.2007.000.007.24.001_x000a_Réalisation et rénovation des collecteurs principaux d'assainissement de la ville Biskra"/>
    <n v="2024"/>
    <n v="4000000"/>
    <n v="4000000"/>
    <n v="2287852"/>
    <n v="224053"/>
    <m/>
    <s v="45"/>
    <m/>
    <m/>
  </r>
  <r>
    <x v="2"/>
    <x v="21"/>
    <s v="Lolf 2023-2025"/>
    <x v="9"/>
    <s v="NI_x000a_Réalisation d'une cour de justice à Ouled Djellal"/>
    <s v="NI_x000a_Réalisation d'une cour de justice à Ouled Djellal"/>
    <s v="NI_x000a_Réalisation d'une cour de justice à Ouled Djellal"/>
    <s v="NI_x000a_Réalisation d'une cour de justice à Ouled Djellal"/>
    <n v="2025"/>
    <n v="2800000"/>
    <n v="2800000"/>
    <n v="0"/>
    <n v="0"/>
    <m/>
    <n v="0"/>
    <m/>
    <s v="في طور تحضير دفتر الشروط للإنجاز"/>
  </r>
  <r>
    <x v="2"/>
    <x v="21"/>
    <s v="Lolf 2023-2025"/>
    <x v="3"/>
    <s v="N.1.021.080.02.2051.000.051.23.001_x000a_Amélioration urbaine de l’ancien tissu urbain à travers la wilaya de Ouled Djellal-2023"/>
    <s v="N.1.021.080.02.2051.000.051.23.001_x000a_Amélioration urbaine de l’ancien tissu urbain à travers la wilaya de Ouled Djellal-2023"/>
    <s v="N.1.021.080.02.2051.000.051.23.001_x000a_Amélioration urbaine de l’ancien tissu urbain à travers la wilaya de Ouled Djellal-2023"/>
    <s v="N.1.021.080.02.2051.000.051.23.001_x000a_Amélioration urbaine de l’ancien tissu urbain à travers la wilaya de Ouled Djellal-2023"/>
    <n v="2023"/>
    <n v="1000000"/>
    <n v="1000000"/>
    <n v="981430.86684000003"/>
    <n v="28097.265780000002"/>
    <m/>
    <n v="0.5"/>
    <m/>
    <s v="في طور الإنجاز"/>
  </r>
  <r>
    <x v="2"/>
    <x v="21"/>
    <s v="Lolf 2023-2025"/>
    <x v="5"/>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n v="2025"/>
    <n v="2500000"/>
    <n v="2500000"/>
    <n v="0"/>
    <n v="0"/>
    <m/>
    <n v="0"/>
    <m/>
    <s v="تم إيداع دفتر الشروط على مستوى اللجنة القطاعية للصفقات العمومية "/>
  </r>
  <r>
    <x v="2"/>
    <x v="22"/>
    <s v="Lolf 2023-2025"/>
    <x v="1"/>
    <s v="Renforcement de la RN 107 du PK 0+000 au PK24+000 sur  24 km                 Non individualisée"/>
    <s v="Renforcement de la RN 107 du PK 0+000 au PK24+000 sur  24 km                 Non individualisée"/>
    <s v="Renforcement de la RN 107 du PK 0+000 au PK24+000 sur  24 km                 Non individualisée"/>
    <s v="Renforcement de la RN 107 du PK 0+000 au PK24+000 sur  24 km                 Non individualisée"/>
    <s v="2025"/>
    <n v="1000000"/>
    <n v="1000000"/>
    <n v="0"/>
    <n v="0"/>
    <m/>
    <n v="0"/>
    <m/>
    <s v="Attribution provisoire en cours"/>
  </r>
  <r>
    <x v="2"/>
    <x v="22"/>
    <s v="Lolf 2023-2025"/>
    <x v="1"/>
    <s v="Dédoublement de la RN1 &quot; 1ere tranche sur 10 Km &quot; wilaya de ghardaia     N1 024 090 01 2047 000 047 24 003"/>
    <s v="Dédoublement de la RN1 &quot; 1ere tranche sur 10 Km &quot; wilaya de ghardaia     N1 024 090 01 2047 000 047 24 003"/>
    <s v="Dédoublement de la RN1 &quot; 1ere tranche sur 10 Km &quot; wilaya de ghardaia     N1 024 090 01 2047 000 047 24 003"/>
    <s v="Dédoublement de la RN1 &quot; 1ere tranche sur 10 Km &quot; wilaya de ghardaia     N1 024 090 01 2047 000 047 24 003"/>
    <s v="2024"/>
    <n v="2500000"/>
    <n v="2500000"/>
    <n v="2401255"/>
    <n v="511501"/>
    <m/>
    <n v="0.5"/>
    <m/>
    <s v="En cours"/>
  </r>
  <r>
    <x v="2"/>
    <x v="22"/>
    <s v="Lolf 2023-2025"/>
    <x v="6"/>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2025"/>
    <n v="2000000"/>
    <n v="2000000"/>
    <n v="0"/>
    <n v="0"/>
    <m/>
    <n v="0"/>
    <m/>
    <s v="Préparation du marché avec Sonalgaz"/>
  </r>
  <r>
    <x v="2"/>
    <x v="22"/>
    <s v="Lolf 2023-2025"/>
    <x v="6"/>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2023"/>
    <n v="2023771"/>
    <n v="2023771"/>
    <n v="2019085"/>
    <n v="533094"/>
    <m/>
    <n v="0.4"/>
    <m/>
    <s v="En cours"/>
  </r>
  <r>
    <x v="2"/>
    <x v="22"/>
    <s v="Lolf 2023-2025"/>
    <x v="3"/>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2024"/>
    <n v="1000000"/>
    <n v="1000000"/>
    <n v="951393"/>
    <n v="252722"/>
    <m/>
    <n v="0.6"/>
    <m/>
    <s v="En cours"/>
  </r>
  <r>
    <x v="2"/>
    <x v="28"/>
    <s v="Lolf 2023-2025"/>
    <x v="1"/>
    <s v="N1 024 090 01 2058 000 058 24 002"/>
    <s v="N1 024 090 01 2058 000 058 24 002"/>
    <s v="N1 024 090 01 2058 000 058 24 002"/>
    <s v="N1 024 090 01 2058 000 058 24 002"/>
    <n v="2024"/>
    <n v="3000000"/>
    <n v="3000000"/>
    <n v="2604074"/>
    <n v="311067"/>
    <m/>
    <n v="0.2"/>
    <m/>
    <m/>
  </r>
  <r>
    <x v="2"/>
    <x v="28"/>
    <s v="Lolf 2023-2025"/>
    <x v="1"/>
    <s v="NI"/>
    <s v="NI"/>
    <s v="NI"/>
    <s v="NI"/>
    <n v="2025"/>
    <n v="2000000"/>
    <n v="2000000"/>
    <n v="0"/>
    <n v="0"/>
    <m/>
    <n v="0"/>
    <m/>
    <m/>
  </r>
  <r>
    <x v="2"/>
    <x v="28"/>
    <s v="Lolf 2023-2025"/>
    <x v="1"/>
    <s v="NI"/>
    <s v="NI"/>
    <s v="NI"/>
    <s v="NI"/>
    <n v="2025"/>
    <n v="1099459"/>
    <n v="1099459"/>
    <n v="0"/>
    <n v="0"/>
    <m/>
    <n v="0"/>
    <m/>
    <m/>
  </r>
  <r>
    <x v="2"/>
    <x v="28"/>
    <s v="Lolf 2023-2025"/>
    <x v="9"/>
    <s v="N1 024 090 01 2058 000 058 24 002"/>
    <s v="N1 024 090 01 2058 000 058 24 002"/>
    <s v="N1 024 090 01 2058 000 058 24 002"/>
    <s v="N1 024 090 01 2058 000 058 24 002"/>
    <n v="2025"/>
    <n v="2700000"/>
    <n v="2700000"/>
    <n v="0"/>
    <n v="0"/>
    <m/>
    <n v="0"/>
    <m/>
    <m/>
  </r>
  <r>
    <x v="2"/>
    <x v="28"/>
    <s v="Lolf 2023-2025"/>
    <x v="6"/>
    <s v="S1.020.076.01.4739.000.039.23.001"/>
    <s v="S1.020.076.01.4739.000.039.23.001"/>
    <s v="S1.020.076.01.4739.000.039.23.001"/>
    <s v="S1.020.076.01.4739.000.039.23.001"/>
    <n v="2025"/>
    <n v="2300000"/>
    <n v="2300000"/>
    <n v="0"/>
    <n v="0"/>
    <m/>
    <n v="0"/>
    <m/>
    <m/>
  </r>
  <r>
    <x v="2"/>
    <x v="28"/>
    <s v="Lolf 2023-2025"/>
    <x v="6"/>
    <s v="S1.020.076.01.4758.000.058.24.001"/>
    <s v="S1.020.076.01.4758.000.058.24.001"/>
    <s v="S1.020.076.01.4758.000.058.24.001"/>
    <s v="S1.020.076.01.4758.000.058.24.001"/>
    <n v="2025"/>
    <n v="2782685.7080000001"/>
    <n v="2782685.7080000001"/>
    <n v="2505084"/>
    <n v="58996"/>
    <m/>
    <n v="0.3"/>
    <m/>
    <m/>
  </r>
  <r>
    <x v="2"/>
    <x v="23"/>
    <s v="Lolf 2023-2025"/>
    <x v="1"/>
    <s v="024 : Travaux Publics et Infrastructures de Base"/>
    <s v="024 : Travaux Publics et Infrastructures de Base"/>
    <s v="024 : Travaux Publics et Infrastructures de Base"/>
    <s v="024 : Travaux Publics et Infrastructures de Base"/>
    <m/>
    <n v="5715000"/>
    <n v="5715000"/>
    <n v="5126328.2434"/>
    <n v="237852.67681"/>
    <m/>
    <m/>
    <m/>
    <m/>
  </r>
  <r>
    <x v="2"/>
    <x v="23"/>
    <s v="Lolf 2023-2025"/>
    <x v="1"/>
    <s v="090 : Infrastructures routières et autoroutières"/>
    <s v="090 : Infrastructures routières et autoroutières"/>
    <s v="090 : Infrastructures routières et autoroutières"/>
    <s v="090 : Infrastructures routières et autoroutières"/>
    <m/>
    <n v="5715000"/>
    <n v="5715000"/>
    <n v="5126328.2434"/>
    <n v="237852.67681"/>
    <m/>
    <m/>
    <m/>
    <m/>
  </r>
  <r>
    <x v="2"/>
    <x v="23"/>
    <s v="Lolf 2023-2025"/>
    <x v="1"/>
    <s v="01 : Développement des infrastructures routières"/>
    <s v="01 : Développement des infrastructures routières"/>
    <s v="01 : Développement des infrastructures routières"/>
    <s v="01 : Développement des infrastructures routières"/>
    <m/>
    <n v="5715000"/>
    <n v="5715000"/>
    <n v="5126328.2434"/>
    <n v="237852.67681"/>
    <m/>
    <m/>
    <m/>
    <m/>
  </r>
  <r>
    <x v="2"/>
    <x v="23"/>
    <s v="Lolf 2023-2025"/>
    <x v="1"/>
    <s v="N1.024.090.01.2033.000.033.24.004 Achèvement de la réalisation du CW 02 Illizi - Oued Samen sur 45 Km du  PK 105 au PK 150 (w.d'Illizi)"/>
    <s v="N1.024.090.01.2033.000.033.24.004 Achèvement de la réalisation du CW 02 Illizi - Oued Samen sur 45 Km du  PK 105 au PK 150 (w.d'Illizi)"/>
    <s v="N1.024.090.01.2033.000.033.24.004 Achèvement de la réalisation du CW 02 Illizi - Oued Samen sur 45 Km du  PK 105 au PK 150 (w.d'Illizi)"/>
    <s v="N1.024.090.01.2033.000.033.24.004 Achèvement de la réalisation du CW 02 Illizi - Oued Samen sur 45 Km du  PK 105 au PK 150 (w.d'Illizi)"/>
    <n v="2024"/>
    <n v="1800000"/>
    <n v="1800000"/>
    <n v="1609614.7179"/>
    <n v="237852.67681"/>
    <m/>
    <n v="0.15"/>
    <m/>
    <m/>
  </r>
  <r>
    <x v="2"/>
    <x v="23"/>
    <s v="Lolf 2023-2025"/>
    <x v="3"/>
    <s v="N1.024.090.01.2033.000.033.23.003  Aménagement et revetement des pistes au niveau de la wilaya d'Illizi sur 149 Km"/>
    <s v="N1.024.090.01.2033.000.033.23.003  Aménagement et revetement des pistes au niveau de la wilaya d'Illizi sur 149 Km"/>
    <s v="N1.024.090.01.2033.000.033.23.003  Aménagement et revetement des pistes au niveau de la wilaya d'Illizi sur 149 Km"/>
    <s v="N1.024.090.01.2033.000.033.23.003  Aménagement et revetement des pistes au niveau de la wilaya d'Illizi sur 149 Km"/>
    <n v="2023"/>
    <n v="3915000"/>
    <n v="3915000"/>
    <n v="3516713.5255"/>
    <n v="0"/>
    <m/>
    <n v="0.1"/>
    <m/>
    <m/>
  </r>
  <r>
    <x v="2"/>
    <x v="23"/>
    <s v="Lolf 2023-2025"/>
    <x v="6"/>
    <s v="020 : Agriculture et du Développement Rural"/>
    <s v="020 : Agriculture et du Développement Rural"/>
    <s v="020 : Agriculture et du Développement Rural"/>
    <s v="020 : Agriculture et du Développement Rural"/>
    <m/>
    <n v="2600000"/>
    <n v="2600000"/>
    <n v="0"/>
    <n v="0"/>
    <m/>
    <m/>
    <m/>
    <m/>
  </r>
  <r>
    <x v="2"/>
    <x v="23"/>
    <s v="Lolf 2023-2025"/>
    <x v="5"/>
    <s v="076 : Agriculture et développement rural"/>
    <s v="076 : Agriculture et développement rural"/>
    <s v="076 : Agriculture et développement rural"/>
    <s v="076 : Agriculture et développement rural"/>
    <m/>
    <n v="2600000"/>
    <n v="2600000"/>
    <n v="0"/>
    <n v="0"/>
    <m/>
    <m/>
    <m/>
    <m/>
  </r>
  <r>
    <x v="2"/>
    <x v="23"/>
    <s v="Lolf 2023-2025"/>
    <x v="6"/>
    <s v="03 : Développement rural et gestion équilibrée et durable des territoires"/>
    <s v="03 : Développement rural et gestion équilibrée et durable des territoires"/>
    <s v="03 : Développement rural et gestion équilibrée et durable des territoires"/>
    <s v="03 : Développement rural et gestion équilibrée et durable des territoires"/>
    <m/>
    <n v="2600000"/>
    <n v="2600000"/>
    <n v="0"/>
    <n v="0"/>
    <m/>
    <m/>
    <m/>
    <m/>
  </r>
  <r>
    <x v="2"/>
    <x v="23"/>
    <s v="Lolf 2023-2025"/>
    <x v="6"/>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n v="2025"/>
    <n v="2600000"/>
    <n v="2600000"/>
    <n v="0"/>
    <n v="0"/>
    <m/>
    <n v="0"/>
    <m/>
    <s v="Préparation de cahier des charges en cours"/>
  </r>
  <r>
    <x v="2"/>
    <x v="24"/>
    <s v="Lolf 2023-2025"/>
    <x v="3"/>
    <s v="N 1 021 080 02 2056 000 056 23 001  Amélioration urbaine de l'ancien tissu urbain à travers la wilaya de Djanet - 2023."/>
    <s v="N 1 021 080 02 2056 000 056 23 001  Amélioration urbaine de l'ancien tissu urbain à travers la wilaya de Djanet - 2023."/>
    <s v="N 1 021 080 02 2056 000 056 23 001  Amélioration urbaine de l'ancien tissu urbain à travers la wilaya de Djanet - 2023."/>
    <s v="N 1 021 080 02 2056 000 056 23 001  Amélioration urbaine de l'ancien tissu urbain à travers la wilaya de Djanet - 2023."/>
    <n v="2023"/>
    <n v="1000000"/>
    <n v="1000000"/>
    <n v="937760"/>
    <n v="198270"/>
    <m/>
    <n v="0.7"/>
    <m/>
    <s v="Opération en Cours "/>
  </r>
  <r>
    <x v="2"/>
    <x v="24"/>
    <s v="Lolf 2023-2025"/>
    <x v="1"/>
    <s v="N 1 024 090 01 2056 000 056 23 003 Aménagement et revêtement des pistes au niveau de la wilaya de Djanet  sur 90 km."/>
    <s v="N 1 024 090 01 2056 000 056 23 003 Aménagement et revêtement des pistes au niveau de la wilaya de Djanet  sur 90 km."/>
    <s v="N 1 024 090 01 2056 000 056 23 003 Aménagement et revêtement des pistes au niveau de la wilaya de Djanet  sur 90 km."/>
    <s v="N 1 024 090 01 2056 000 056 23 003 Aménagement et revêtement des pistes au niveau de la wilaya de Djanet  sur 90 km."/>
    <n v="2023"/>
    <n v="2750000"/>
    <n v="2750000"/>
    <n v="1292162"/>
    <n v="0"/>
    <m/>
    <n v="0"/>
    <m/>
    <s v="Opération en Cours "/>
  </r>
  <r>
    <x v="2"/>
    <x v="24"/>
    <s v="Lolf 2023-2025"/>
    <x v="1"/>
    <s v="N 1 024 090 01 2056 000 056 24 003  Etude pour la réalisation de la route reliant CW 501 et la route BF10-BF11 sur 88 km."/>
    <s v="N 1 024 090 01 2056 000 056 24 003  Etude pour la réalisation de la route reliant CW 501 et la route BF10-BF11 sur 88 km."/>
    <s v="N 1 024 090 01 2056 000 056 24 003  Etude pour la réalisation de la route reliant CW 501 et la route BF10-BF11 sur 88 km."/>
    <s v="N 1 024 090 01 2056 000 056 24 003  Etude pour la réalisation de la route reliant CW 501 et la route BF10-BF11 sur 88 km."/>
    <n v="2024"/>
    <n v="3000"/>
    <n v="3000"/>
    <n v="2951"/>
    <n v="0"/>
    <m/>
    <n v="1"/>
    <m/>
    <s v="Etude Achevée"/>
  </r>
  <r>
    <x v="2"/>
    <x v="24"/>
    <s v="Lolf 2023-2025"/>
    <x v="1"/>
    <s v="Réalisation de la route reliant CW 501 et la route BF10-BF11 sur 88 km."/>
    <s v="Réalisation de la route reliant CW 501 et la route BF10-BF11 sur 88 km."/>
    <s v="Réalisation de la route reliant CW 501 et la route BF10-BF11 sur 88 km."/>
    <s v="Réalisation de la route reliant CW 501 et la route BF10-BF11 sur 88 km."/>
    <n v="2024"/>
    <n v="2725000"/>
    <n v="2725000"/>
    <n v="0"/>
    <n v="0"/>
    <m/>
    <n v="0"/>
    <m/>
    <s v="Cahiers des Charges  Lancée ouvarteur le 25/03/2025"/>
  </r>
  <r>
    <x v="2"/>
    <x v="24"/>
    <s v="Lolf 2023-2025"/>
    <x v="1"/>
    <s v="N 1 024 090 01 2056 000 056 24 004 Etude pour la réalisation de la route reliant Tin Merzouga et la route BF11-BF12 sur 65 km."/>
    <s v="N 1 024 090 01 2056 000 056 24 004 Etude pour la réalisation de la route reliant Tin Merzouga et la route BF11-BF12 sur 65 km."/>
    <s v="N 1 024 090 01 2056 000 056 24 004 Etude pour la réalisation de la route reliant Tin Merzouga et la route BF11-BF12 sur 65 km."/>
    <s v="N 1 024 090 01 2056 000 056 24 004 Etude pour la réalisation de la route reliant Tin Merzouga et la route BF11-BF12 sur 65 km."/>
    <n v="2024"/>
    <n v="2500"/>
    <n v="2500"/>
    <n v="2460"/>
    <n v="0"/>
    <m/>
    <n v="1"/>
    <m/>
    <s v="Etude Achevée"/>
  </r>
  <r>
    <x v="2"/>
    <x v="24"/>
    <s v="Lolf 2023-2025"/>
    <x v="1"/>
    <s v="Réalisation de la route reliant Tin Merzouga et la route BF11-BF12 sur 65 km."/>
    <s v="Réalisation de la route reliant Tin Merzouga et la route BF11-BF12 sur 65 km."/>
    <s v="Réalisation de la route reliant Tin Merzouga et la route BF11-BF12 sur 65 km."/>
    <s v="Réalisation de la route reliant Tin Merzouga et la route BF11-BF12 sur 65 km."/>
    <n v="2024"/>
    <n v="2358200"/>
    <n v="2358200"/>
    <n v="0"/>
    <n v="0"/>
    <m/>
    <n v="0"/>
    <m/>
    <s v="Cahiers des Charges  Lancée ouvarteur le 20/03/2025"/>
  </r>
  <r>
    <x v="2"/>
    <x v="24"/>
    <s v="Lolf 2023-2025"/>
    <x v="1"/>
    <s v="N 1 024 090 01 2056 000 056 24 005   Etude pour la réalisation de la route reliant BF10 et BF11 sur 155 km."/>
    <s v="N 1 024 090 01 2056 000 056 24 005   Etude pour la réalisation de la route reliant BF10 et BF11 sur 155 km."/>
    <s v="N 1 024 090 01 2056 000 056 24 005   Etude pour la réalisation de la route reliant BF10 et BF11 sur 155 km."/>
    <s v="N 1 024 090 01 2056 000 056 24 005   Etude pour la réalisation de la route reliant BF10 et BF11 sur 155 km."/>
    <n v="2024"/>
    <n v="2500"/>
    <n v="2500"/>
    <n v="2478"/>
    <n v="0"/>
    <m/>
    <n v="1"/>
    <m/>
    <s v="Etude Achevée"/>
  </r>
  <r>
    <x v="2"/>
    <x v="24"/>
    <s v="Lolf 2023-2025"/>
    <x v="1"/>
    <s v="Réalisation de la route reliant BF10 et BF11 sur 155 km."/>
    <s v="Réalisation de la route reliant BF10 et BF11 sur 155 km."/>
    <s v="Réalisation de la route reliant BF10 et BF11 sur 155 km."/>
    <s v="Réalisation de la route reliant BF10 et BF11 sur 155 km."/>
    <n v="2024"/>
    <n v="3657000"/>
    <n v="3657000"/>
    <n v="0"/>
    <n v="0"/>
    <m/>
    <n v="0"/>
    <m/>
    <s v="Cahiers des Charges  Lancée ouvarteur le 24/03/2025"/>
  </r>
  <r>
    <x v="2"/>
    <x v="24"/>
    <s v="Lolf 2023-2025"/>
    <x v="1"/>
    <s v="N 1 024 090 01 2056 000 056 24 006 Etude pour la réalisation de la route reliant BF11 et BF12 sur 110 km."/>
    <s v="N 1 024 090 01 2056 000 056 24 006 Etude pour la réalisation de la route reliant BF11 et BF12 sur 110 km."/>
    <s v="N 1 024 090 01 2056 000 056 24 006 Etude pour la réalisation de la route reliant BF11 et BF12 sur 110 km."/>
    <s v="N 1 024 090 01 2056 000 056 24 006 Etude pour la réalisation de la route reliant BF11 et BF12 sur 110 km."/>
    <n v="2024"/>
    <n v="2500"/>
    <n v="2500"/>
    <n v="2451"/>
    <n v="0"/>
    <m/>
    <n v="1"/>
    <m/>
    <s v="Etude Achevée"/>
  </r>
  <r>
    <x v="2"/>
    <x v="24"/>
    <s v="Lolf 2023-2025"/>
    <x v="1"/>
    <s v="Réalisation de la route reliant BF11 et BF12 sur 110 km."/>
    <s v="Réalisation de la route reliant BF11 et BF12 sur 110 km."/>
    <s v="Réalisation de la route reliant BF11 et BF12 sur 110 km."/>
    <s v="Réalisation de la route reliant BF11 et BF12 sur 110 km."/>
    <n v="2024"/>
    <n v="2743300"/>
    <n v="2743300"/>
    <n v="0"/>
    <n v="0"/>
    <m/>
    <m/>
    <m/>
    <s v="Cahiers des Charges  Lancée ouvarteur le 27/03/2025"/>
  </r>
  <r>
    <x v="2"/>
    <x v="25"/>
    <s v="Lolf 2023-2025"/>
    <x v="0"/>
    <s v="N1.051.094.01.2011.000.011.24.001"/>
    <s v="N1.051.094.01.2011.000.011.24.001"/>
    <s v="N1.051.094.01.2011.000.011.24.001"/>
    <s v="N1.051.094.01.2011.000.011.24.001"/>
    <n v="2023"/>
    <n v="1500000"/>
    <n v="1500000"/>
    <n v="0"/>
    <n v="0"/>
    <m/>
    <n v="0"/>
    <m/>
    <s v="Attribuée / individualisée"/>
  </r>
  <r>
    <x v="2"/>
    <x v="25"/>
    <s v="Lolf 2023-2025"/>
    <x v="1"/>
    <s v="AE 2023"/>
    <s v="AE 2023"/>
    <s v="AE 2023"/>
    <s v="AE 2023"/>
    <n v="2023"/>
    <n v="6307115"/>
    <n v="6307115"/>
    <n v="0"/>
    <n v="0"/>
    <m/>
    <n v="0"/>
    <m/>
    <s v="En cours "/>
  </r>
  <r>
    <x v="2"/>
    <x v="25"/>
    <s v="Lolf 2023-2025"/>
    <x v="1"/>
    <s v="AE 2023"/>
    <s v="AE 2023"/>
    <s v="AE 2023"/>
    <s v="AE 2023"/>
    <n v="2023"/>
    <n v="4885671"/>
    <n v="4885671"/>
    <n v="0"/>
    <n v="0"/>
    <m/>
    <n v="0"/>
    <m/>
    <s v="En cours "/>
  </r>
  <r>
    <x v="2"/>
    <x v="25"/>
    <s v="Lolf 2023-2025"/>
    <x v="1"/>
    <s v="AE 2024"/>
    <s v="AE 2024"/>
    <s v="AE 2024"/>
    <s v="AE 2024"/>
    <n v="2024"/>
    <n v="3000000"/>
    <n v="3000000"/>
    <n v="2790000"/>
    <n v="139600"/>
    <m/>
    <n v="0.35"/>
    <m/>
    <s v="Travaux en cours "/>
  </r>
  <r>
    <x v="2"/>
    <x v="25"/>
    <s v="Lolf 2023-2025"/>
    <x v="1"/>
    <s v="N1.024.090.01.2011.000.011.23.005"/>
    <s v="N1.024.090.01.2011.000.011.23.005"/>
    <s v="N1.024.090.01.2011.000.011.23.005"/>
    <s v="N1.024.090.01.2011.000.011.23.005"/>
    <n v="2023"/>
    <n v="2764944"/>
    <n v="2764944"/>
    <n v="0"/>
    <n v="0"/>
    <m/>
    <n v="0"/>
    <m/>
    <s v="En cours "/>
  </r>
  <r>
    <x v="2"/>
    <x v="25"/>
    <s v="Lolf 2023-2025"/>
    <x v="1"/>
    <s v="AE 2023"/>
    <s v="AE 2023"/>
    <s v="AE 2023"/>
    <s v="AE 2023"/>
    <n v="2023"/>
    <n v="2080000"/>
    <n v="2080000"/>
    <n v="0"/>
    <n v="0"/>
    <m/>
    <n v="0.05"/>
    <m/>
    <s v="Marché engagé / Travaux en voie de lancement "/>
  </r>
  <r>
    <x v="2"/>
    <x v="25"/>
    <s v="Lolf 2023-2025"/>
    <x v="1"/>
    <s v="N1.024.090.02.2011.000.011.24.003"/>
    <s v="N1.024.090.02.2011.000.011.24.003"/>
    <s v="N1.024.090.02.2011.000.011.24.003"/>
    <s v="N1.024.090.02.2011.000.011.24.003"/>
    <n v="2024"/>
    <n v="1052350"/>
    <n v="1052350"/>
    <n v="905021"/>
    <n v="255312"/>
    <m/>
    <n v="0.66"/>
    <m/>
    <s v="Travaux en cours"/>
  </r>
  <r>
    <x v="2"/>
    <x v="25"/>
    <s v="Lolf 2023-2025"/>
    <x v="5"/>
    <s v="N1.012.049.01.4001.000.011.23.001"/>
    <s v="N1.012.049.01.4001.000.011.23.001"/>
    <s v="N1.012.049.01.4001.000.011.23.001"/>
    <s v="N1.012.049.01.4001.000.011.23.001"/>
    <n v="2024"/>
    <n v="1500000"/>
    <n v="1500000"/>
    <n v="1290000"/>
    <n v="93100"/>
    <m/>
    <n v="0.6"/>
    <m/>
    <s v="En cours"/>
  </r>
  <r>
    <x v="2"/>
    <x v="26"/>
    <s v="Lolf 2023-2025"/>
    <x v="6"/>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2025"/>
    <n v="1500000"/>
    <n v="1500000"/>
    <s v="0"/>
    <s v="0"/>
    <m/>
    <n v="0"/>
    <m/>
    <s v="Préparation Cahier des charges"/>
  </r>
  <r>
    <x v="2"/>
    <x v="26"/>
    <s v="Lolf 2023-2025"/>
    <x v="3"/>
    <s v="Amélioratoin urbaine de l'ancien tissu urbain à travers la wilaya d'In Salah - 2023"/>
    <s v="Amélioratoin urbaine de l'ancien tissu urbain à travers la wilaya d'In Salah - 2023"/>
    <s v="Amélioratoin urbaine de l'ancien tissu urbain à travers la wilaya d'In Salah - 2023"/>
    <s v="Amélioratoin urbaine de l'ancien tissu urbain à travers la wilaya d'In Salah - 2023"/>
    <s v="2023"/>
    <n v="1000000"/>
    <n v="1000000"/>
    <n v="926598"/>
    <n v="80588"/>
    <m/>
    <n v="0.25"/>
    <m/>
    <s v="travaux en cours"/>
  </r>
  <r>
    <x v="2"/>
    <x v="26"/>
    <s v="Lolf 2023-2025"/>
    <x v="1"/>
    <s v="Renforcement de la RN 52 Sur 30KM du PK_x000a_222+600 au PK 252+600"/>
    <s v="Renforcement de la RN 52 Sur 30KM du PK_x000a_222+600 au PK 252+600"/>
    <s v="Renforcement de la RN 52 Sur 30KM du PK_x000a_222+600 au PK 252+600"/>
    <s v="Renforcement de la RN 52 Sur 30KM du PK_x000a_222+600 au PK 252+600"/>
    <s v="2025"/>
    <n v="1800000"/>
    <n v="1800000"/>
    <s v="0"/>
    <s v="0"/>
    <m/>
    <n v="0"/>
    <m/>
    <s v="Préparation Cahier des charges"/>
  </r>
  <r>
    <x v="2"/>
    <x v="27"/>
    <s v="Lolf 2023-2025"/>
    <x v="3"/>
    <s v=" N1 021 080 02 2054 000 054 23 001 Amélioration urbaine de l'ancien tissu urbain à travers la wilaya d'In Guezzam - 2023"/>
    <s v=" N1 021 080 02 2054 000 054 23 001 Amélioration urbaine de l'ancien tissu urbain à travers la wilaya d'In Guezzam - 2023"/>
    <s v=" N1 021 080 02 2054 000 054 23 001 Amélioration urbaine de l'ancien tissu urbain à travers la wilaya d'In Guezzam - 2023"/>
    <s v=" N1 021 080 02 2054 000 054 23 001 Amélioration urbaine de l'ancien tissu urbain à travers la wilaya d'In Guezzam - 2023"/>
    <n v="2023"/>
    <n v="1000000"/>
    <n v="1000000"/>
    <n v="956529"/>
    <n v="561892"/>
    <m/>
    <n v="0.9"/>
    <m/>
    <s v="Travaux en cours"/>
  </r>
  <r>
    <x v="2"/>
    <x v="27"/>
    <s v="Lolf 2023-2025"/>
    <x v="1"/>
    <s v="N.1.024.090.01.2054.000.054.23.002 Réalisation de la route entre Tirek - Timiaouine, sur 71 Km ( W. In Guezzam)"/>
    <s v="N.1.024.090.01.2054.000.054.23.002 Réalisation de la route entre Tirek - Timiaouine, sur 71 Km ( W. In Guezzam)"/>
    <s v="N.1.024.090.01.2054.000.054.23.002 Réalisation de la route entre Tirek - Timiaouine, sur 71 Km ( W. In Guezzam)"/>
    <s v="N.1.024.090.01.2054.000.054.23.002 Réalisation de la route entre Tirek - Timiaouine, sur 71 Km ( W. In Guezzam)"/>
    <n v="2023"/>
    <n v="2600000"/>
    <n v="2600000"/>
    <n v="821583"/>
    <n v="0"/>
    <m/>
    <n v="0.05"/>
    <m/>
    <s v="En cours"/>
  </r>
  <r>
    <x v="2"/>
    <x v="27"/>
    <s v="Lolf 2023-2025"/>
    <x v="1"/>
    <s v="N.1.024.090.01.2054.000.054.24.003 Modernisation de la RN1 sur 40,5 kms du PK 2230+000 au PK 2270+500 (1er tranche) (W.In Guezzam)"/>
    <s v="N.1.024.090.01.2054.000.054.24.003 Modernisation de la RN1 sur 40,5 kms du PK 2230+000 au PK 2270+500 (1er tranche) (W.In Guezzam)"/>
    <s v="N.1.024.090.01.2054.000.054.24.003 Modernisation de la RN1 sur 40,5 kms du PK 2230+000 au PK 2270+500 (1er tranche) (W.In Guezzam)"/>
    <s v="N.1.024.090.01.2054.000.054.24.003 Modernisation de la RN1 sur 40,5 kms du PK 2230+000 au PK 2270+500 (1er tranche) (W.In Guezzam)"/>
    <n v="2024"/>
    <n v="2500000"/>
    <n v="2500000"/>
    <n v="2186366"/>
    <n v="0"/>
    <m/>
    <n v="0.05"/>
    <m/>
    <s v="En cours"/>
  </r>
  <r>
    <x v="2"/>
    <x v="22"/>
    <s v="PSC"/>
    <x v="3"/>
    <s v="urbanisme et aménagement "/>
    <s v="aménagement du foncier "/>
    <s v="NK 5 721 2 262 027 16"/>
    <s v="Travaux L'amélioration urbaine DOTATION 2013 "/>
    <m/>
    <n v="1200000"/>
    <n v="1200000"/>
    <n v="1199957"/>
    <n v="1143074"/>
    <m/>
    <m/>
    <m/>
    <m/>
  </r>
  <r>
    <x v="2"/>
    <x v="22"/>
    <s v="PSC"/>
    <x v="3"/>
    <s v="urbanisme et aménagement "/>
    <s v="aménagement du foncier "/>
    <s v="NK 5 721 2 262 027 23"/>
    <s v="VRD Primaires et secondaires"/>
    <m/>
    <n v="2000000"/>
    <n v="2000000"/>
    <n v="1999867"/>
    <n v="1950116"/>
    <m/>
    <m/>
    <m/>
    <m/>
  </r>
  <r>
    <x v="2"/>
    <x v="22"/>
    <s v="PSC"/>
    <x v="3"/>
    <s v="urbanisme et aménagement "/>
    <s v="aménagement du foncier "/>
    <s v="NK 5 721 2 262 027 17"/>
    <s v="VRD Primaires et second   1ère Tranche DOTATION 2015 "/>
    <m/>
    <n v="1900000"/>
    <n v="1900000"/>
    <n v="1790987"/>
    <n v="1638219"/>
    <m/>
    <m/>
    <m/>
    <m/>
  </r>
  <r>
    <x v="2"/>
    <x v="22"/>
    <s v="PSC"/>
    <x v="3"/>
    <s v="urbanisme et aménagement "/>
    <s v="aménagement du foncier "/>
    <s v="NE 5 721 3 262 027 31"/>
    <s v="VRD Primaires et secondaires pour lotissements Sociaux"/>
    <m/>
    <n v="1000000"/>
    <n v="1000000"/>
    <n v="999429"/>
    <n v="570494"/>
    <m/>
    <m/>
    <m/>
    <m/>
  </r>
  <r>
    <x v="2"/>
    <x v="25"/>
    <s v="PSC"/>
    <x v="1"/>
    <s v="Infrastructures routier et autoroutiers"/>
    <s v="Dévloppement des Infrastructures routier"/>
    <s v="NE5.521.3.214.011.01.04"/>
    <s v="Modernisation de la RN 01 sur 570 km entre In Geuzzam et la limite de la wilaya de Ghardaïa(1 ère Tranche) "/>
    <m/>
    <n v="10000000"/>
    <n v="6723000"/>
    <n v="6481045"/>
    <n v="1545289"/>
    <m/>
    <m/>
    <m/>
    <m/>
  </r>
  <r>
    <x v="2"/>
    <x v="25"/>
    <s v="PSC"/>
    <x v="1"/>
    <s v="Infrastructures routier et autoroutiers"/>
    <s v="Dévloppement des Infrastructures routier"/>
    <s v="NE5.521.3.214.011.01.03"/>
    <s v="Etude, Rehabilitation et Réalisation des tronçons de voies d'acces aux unités militaires sur 560 km a travers les wilayas de Tamanrasset, Tebessa et Naama (y compris contrôle et suivi)"/>
    <m/>
    <n v="7699844"/>
    <n v="7699844"/>
    <n v="7571535"/>
    <n v="1962125"/>
    <m/>
    <m/>
    <m/>
    <m/>
  </r>
  <r>
    <x v="2"/>
    <x v="25"/>
    <s v="PSC"/>
    <x v="3"/>
    <s v=" Urbanism et Aménagement"/>
    <s v=" Aménagement du foncier"/>
    <s v="NE5.721.3.225.111.02_x000a_N1.021.080.02.2011.000.011.17.022"/>
    <s v="VRD Primaires et secondaires à travers les Wilayas "/>
    <m/>
    <n v="1145000"/>
    <n v="1145000"/>
    <n v="1144119.2536900002"/>
    <n v="1141799.797"/>
    <m/>
    <m/>
    <m/>
    <m/>
  </r>
  <r>
    <x v="2"/>
    <x v="25"/>
    <s v="PSC"/>
    <x v="3"/>
    <s v=" Urbanism et Aménagement"/>
    <s v=" Aménagement du foncier"/>
    <s v="NE5.721.3.225.111.22_x000a_N1.021.080.02.2011.000.011.18.029"/>
    <s v="VRD Primaires et secondaires à travers les Wilayas - Programme Additionnel 2018, 2eme Tranche- "/>
    <m/>
    <n v="1000000"/>
    <n v="1000000"/>
    <n v="985921.7818"/>
    <n v="625876.16374999995"/>
    <m/>
    <m/>
    <m/>
    <m/>
  </r>
  <r>
    <x v="2"/>
    <x v="26"/>
    <s v="PSC"/>
    <x v="3"/>
    <s v="Urbanisme et Aménagement"/>
    <s v="Urbanisme"/>
    <s v="N1.021.080.01.2053.000.053.20.005"/>
    <s v="Etude et révision des PDEU, études des pos, étude générale et spécifique -1ère tranche-"/>
    <m/>
    <n v="20000"/>
    <n v="20000"/>
    <n v="15951"/>
    <n v="0"/>
    <m/>
    <m/>
    <m/>
    <m/>
  </r>
  <r>
    <x v="2"/>
    <x v="26"/>
    <s v="PSC"/>
    <x v="3"/>
    <s v="Urbanisme et Aménagement"/>
    <s v="Urbanisme"/>
    <s v="N1.021.080.01.2053.000.053.21.006"/>
    <s v="Etude et révision des PDEU, études des pos, étude générale et spécifique, générale sismiques à travers les wilayas -programme 2021-"/>
    <m/>
    <n v="20000"/>
    <n v="20000"/>
    <n v="16761"/>
    <n v="0"/>
    <m/>
    <m/>
    <m/>
    <m/>
  </r>
  <r>
    <x v="2"/>
    <x v="26"/>
    <s v="PSC"/>
    <x v="3"/>
    <s v="Urbanisme et Aménagement"/>
    <s v="Aménagement du foncier"/>
    <s v="N1.021.080.02.2053.000.053.21.042"/>
    <s v="VRD primaires et secondaires à travers les wilaya -2ème tranche- programme 2021"/>
    <m/>
    <n v="400000"/>
    <n v="400000"/>
    <n v="352720"/>
    <n v="123578"/>
    <m/>
    <m/>
    <m/>
    <m/>
  </r>
  <r>
    <x v="2"/>
    <x v="26"/>
    <s v="PSC"/>
    <x v="3"/>
    <s v="Equipements publics"/>
    <s v="Equipements publics de l'éducation et de la formation"/>
    <s v="NE5.623.4.262.027.399"/>
    <s v="Etude, suivi et réalisation d'un école primaire type D au niveau du site des 860 logements LPL hai Djoualil, commune in salah, wilaya in salah -cité d'habitat intégrés, programme 2021"/>
    <m/>
    <n v="112147"/>
    <n v="112147"/>
    <n v="101271"/>
    <n v="63000"/>
    <m/>
    <m/>
    <m/>
    <m/>
  </r>
  <r>
    <x v="2"/>
    <x v="26"/>
    <s v="PSC"/>
    <x v="3"/>
    <s v="Equipements publics"/>
    <s v="Equipements publics de sécurité et de  santé"/>
    <s v="NE5.733.5.262.027.78"/>
    <s v="Réalisation d'une polyclinique au niveau des site d'habitat integrés, wilaya d'In Salah (cités d'habitat integrés -programme 2021)"/>
    <m/>
    <n v="260995"/>
    <n v="260995"/>
    <n v="176772"/>
    <n v="15832"/>
    <m/>
    <m/>
    <m/>
    <m/>
  </r>
  <r>
    <x v="2"/>
    <x v="26"/>
    <s v="PSC"/>
    <x v="1"/>
    <s v="Infrastructures toutières et autoroutières"/>
    <s v="Entretient routier"/>
    <s v="N1.024.090.01.2053.000.053.21.087"/>
    <s v="Modernisation de la RN n°01 sur 570 km, y compris un ouvrage d'art – première tranche."/>
    <m/>
    <n v="480000"/>
    <n v="480000"/>
    <n v="376850"/>
    <n v="55816"/>
    <m/>
    <m/>
    <m/>
    <m/>
  </r>
  <r>
    <x v="2"/>
    <x v="28"/>
    <s v="PSC"/>
    <x v="1"/>
    <s v="Infrastructures routières et autoroutières"/>
    <s v="Entretien routier"/>
    <s v="NE5.521.3.214.058.23.04"/>
    <s v="Modernisation de la RN 01 sur _x000a_570km y compris la réalisation_x000a_ d'ouvrage d'art (1er tranche)"/>
    <m/>
    <n v="1800000"/>
    <n v="1800000"/>
    <n v="1512517"/>
    <n v="0"/>
    <m/>
    <m/>
    <m/>
    <m/>
  </r>
  <r>
    <x v="2"/>
    <x v="28"/>
    <s v="PSC"/>
    <x v="1"/>
    <s v="Infrastructures routières et autoroutières"/>
    <s v="Entretien routier"/>
    <s v="NL5.531.1.214.058.23.08"/>
    <s v="PACE2016: Entretien Des Routes Nationales Remise à niveau des routes national"/>
    <m/>
    <n v="1114727"/>
    <n v="1114727"/>
    <n v="1114596"/>
    <n v="0"/>
    <m/>
    <m/>
    <m/>
    <m/>
  </r>
  <r>
    <x v="2"/>
    <x v="28"/>
    <s v="PSC"/>
    <x v="3"/>
    <s v="Ville et ville nouvelles"/>
    <s v="Ville et ville nouvelles"/>
    <s v="N1 021 081 01 3006 000 058 14 013"/>
    <s v="Projet de la ville nouvelle d'el-meniaa"/>
    <m/>
    <n v="28181587"/>
    <n v="28181587"/>
    <n v="9914874"/>
    <n v="0"/>
    <m/>
    <m/>
    <m/>
    <m/>
  </r>
  <r>
    <x v="2"/>
    <x v="27"/>
    <s v="PSC"/>
    <x v="1"/>
    <s v="Infrastructures Routières et Autoroutères"/>
    <s v="Développement des Infrastructures Routières"/>
    <s v="NE5,531,1,214,054,10"/>
    <s v="Modernisation de la RN01 sur 570 km y compris la réalisation d'un ouvrage d'art (1 er tranche)"/>
    <m/>
    <n v="997000"/>
    <n v="997000"/>
    <n v="962713"/>
    <n v="0"/>
    <m/>
    <m/>
    <m/>
    <m/>
  </r>
  <r>
    <x v="2"/>
    <x v="18"/>
    <s v="PSC"/>
    <x v="1"/>
    <s v="090_Infrastructures routières et autoroutières"/>
    <s v="01_Développement des infrastructures routières"/>
    <s v="NF5.521.2.214.239.85"/>
    <s v="Etude et réalisation de la route reliant Mih Nacer El-Borma (limite avec wilaya d'Ouargla) sur 200 kms"/>
    <m/>
    <n v="7800000"/>
    <n v="7800000"/>
    <n v="7617349.1679600002"/>
    <n v="7280257.3134200005"/>
    <m/>
    <m/>
    <m/>
    <m/>
  </r>
  <r>
    <x v="2"/>
    <x v="18"/>
    <s v="PSC"/>
    <x v="1"/>
    <s v="090_Infrastructures routières et autoroutières"/>
    <s v="01_Développement des infrastructures routières"/>
    <s v="NL5.521.2.214.239.01"/>
    <s v="Revêtement de la piste reliant Douar El Ma à Bir Dher sur 150 km (W. El-Oued)"/>
    <m/>
    <n v="4700000"/>
    <n v="4700000"/>
    <n v="4579235.60042"/>
    <n v="4173340.2568699997"/>
    <m/>
    <m/>
    <m/>
    <m/>
  </r>
  <r>
    <x v="2"/>
    <x v="18"/>
    <s v="PSC"/>
    <x v="1"/>
    <s v="090_Infrastructures routières et autoroutières"/>
    <s v="01_Développement des infrastructures routières"/>
    <s v="NL5.521.2.214.239.02"/>
    <s v="Etude et réalisation de la piste reliant Bir Dher à Bir Lahrech sur 65 kms (W. El-Oued"/>
    <m/>
    <n v="2525000"/>
    <n v="2525000"/>
    <n v="2188476.3357199999"/>
    <n v="1997746.5999700001"/>
    <m/>
    <m/>
    <m/>
    <m/>
  </r>
  <r>
    <x v="2"/>
    <x v="18"/>
    <s v="PSC"/>
    <x v="5"/>
    <s v="090_Mobilisation des ressources en eau et de la sécurité hydrique"/>
    <s v="01_Mobilisation des ressources en eau conventionnelles"/>
    <s v="N1.051·093·01·2039·000·039·15·160"/>
    <s v="Réalisation de12700 ML de forges profonds dans la wilaya d' EL Oued destinés à l'agriculture"/>
    <m/>
    <n v="3000000"/>
    <n v="3000000"/>
    <n v="2998296.4255500003"/>
    <n v="2968839.0585500002"/>
    <m/>
    <m/>
    <m/>
    <m/>
  </r>
  <r>
    <x v="2"/>
    <x v="24"/>
    <s v="PSC"/>
    <x v="1"/>
    <s v=" 090 : Infrastructures routiéres et autoroutiéres"/>
    <s v="1: Développement des infrastructures routières"/>
    <s v="N 1 024 090 01 2056 000 056 21 485"/>
    <s v="Revétement de la  route Azzane - Col d'Anai sur 115 km."/>
    <m/>
    <n v="2035500"/>
    <n v="2035500"/>
    <n v="1834113"/>
    <n v="337348"/>
    <m/>
    <m/>
    <m/>
    <m/>
  </r>
  <r>
    <x v="2"/>
    <x v="24"/>
    <s v="PSC"/>
    <x v="1"/>
    <s v=" 91 : Infrastructures routiéres et autoroutiéres"/>
    <s v="1: Développement des infrastructures routières"/>
    <s v="N 1 024 090 01 2056 000 056 21 484"/>
    <s v="Revétement de la  route Takisset - Col d'Anai sur 115 km."/>
    <m/>
    <n v="1214500"/>
    <n v="1214500"/>
    <n v="836662"/>
    <n v="0"/>
    <m/>
    <m/>
    <m/>
    <m/>
  </r>
  <r>
    <x v="2"/>
    <x v="16"/>
    <s v="PSC"/>
    <x v="3"/>
    <s v="Urbanisme et Aménagement"/>
    <s v="Aménagement du foncier"/>
    <s v="NE 5 721 3 225 130 31"/>
    <s v="Travaux des VRD  des lotissements crées dans le cadre de l'offre fonciére dans les régions du Sud et des Hauts plateaux -Programme 2019-"/>
    <m/>
    <n v="1200000"/>
    <n v="1200000"/>
    <n v="1070609.2479600001"/>
    <n v="464066.70912999997"/>
    <m/>
    <m/>
    <m/>
    <m/>
  </r>
  <r>
    <x v="2"/>
    <x v="16"/>
    <s v="PSC"/>
    <x v="3"/>
    <s v="Urbanisme et Aménagement"/>
    <s v="Aménagement du foncier"/>
    <s v="NE 5 721 3 225 130 37"/>
    <s v="VRD Primaires et secondaires à travers les Wilayas - Programme Additionnel 2020-"/>
    <m/>
    <n v="800000"/>
    <n v="800000"/>
    <n v="715928.61750000005"/>
    <n v="557575.00439000002"/>
    <m/>
    <m/>
    <m/>
    <m/>
  </r>
  <r>
    <x v="2"/>
    <x v="16"/>
    <s v="PSC"/>
    <x v="3"/>
    <s v="Urbanisme et Aménagement"/>
    <s v="Aménagement du foncier"/>
    <s v="NE 5 721 3 225 130 38"/>
    <s v="Amélioration Urbaine au niveau des zones d'ombre - Programme 2021"/>
    <m/>
    <n v="950000"/>
    <n v="950000"/>
    <n v="899550.29732000013"/>
    <n v="896031.25363000005"/>
    <m/>
    <m/>
    <m/>
    <m/>
  </r>
  <r>
    <x v="2"/>
    <x v="16"/>
    <s v="PSC"/>
    <x v="1"/>
    <s v="Infrastructures routières et autoroutières"/>
    <s v="Développements des infrastructures aéroportuaires"/>
    <s v="NF5.521.2.214.230.01.86"/>
    <s v="_x000a_(N.1.024.090.01.2030.000.030.16.066)_x000a_réalisation de la rocarde longeant les frontière tunisiennes entre Bire Yaakoub et Bir El Guelta en passant par El Borma sur 250 KM et réhabilitation de la Rn53 entre PK 155 et PK237 en lot(W.Ouargla)"/>
    <m/>
    <n v="8550000"/>
    <n v="8550000"/>
    <n v="8445930"/>
    <n v="8231591"/>
    <m/>
    <m/>
    <m/>
    <m/>
  </r>
  <r>
    <x v="2"/>
    <x v="16"/>
    <s v="PSC"/>
    <x v="1"/>
    <s v="Infrastructures routières et autoroutières"/>
    <s v="Développements des infrastructures aéroportuaires"/>
    <s v="NL5.521.2.214.230.01.03"/>
    <s v="_x000a_(N.1.024.090.01.2030.000.030.16.067)_x000a_étude, ouverture de piste Bire Colas- Akfou (bornee frontaliere10) sur 53 KM et Bir Yaakoub vers la frontalier (borne frontalière 8) sur 6,4 KM (W.Ouargla )"/>
    <m/>
    <n v="1900000"/>
    <n v="1900000"/>
    <n v="1801067"/>
    <n v="1784004"/>
    <m/>
    <m/>
    <m/>
    <m/>
  </r>
  <r>
    <x v="3"/>
    <x v="29"/>
    <s v="PSD"/>
    <x v="2"/>
    <m/>
    <m/>
    <m/>
    <s v="N1 005 017 02 4823 000 023 11 008_x000a_Etude et réalisation d'un système de vidéosurveillance de la wilaya de Annaba"/>
    <m/>
    <m/>
    <n v="6700000"/>
    <m/>
    <n v="4182054.4870799999"/>
    <n v="0.56061147085959895"/>
    <n v="0.65"/>
    <m/>
    <s v="En cours"/>
  </r>
  <r>
    <x v="3"/>
    <x v="29"/>
    <s v="PSD"/>
    <x v="2"/>
    <m/>
    <m/>
    <m/>
    <s v="N1 005 020 01 4823 000 023 08 006_x000a_Etude, réalisation et équipement d’un centre national de formation et de perfectionnement et de recyclage du personnel des collectivités locales à El Bouni, Annaba"/>
    <m/>
    <m/>
    <n v="4537000"/>
    <m/>
    <n v="2543494.2432900006"/>
    <n v="0.59801091061700706"/>
    <n v="0.8"/>
    <m/>
    <s v="En cours"/>
  </r>
  <r>
    <x v="3"/>
    <x v="29"/>
    <s v="PSD"/>
    <x v="9"/>
    <m/>
    <m/>
    <m/>
    <s v="N1 006 021 01 4023 000 023 04 001_x000a_Etude, réalisation et équipement d'une cour de justice à Annaba"/>
    <m/>
    <m/>
    <n v="4457000"/>
    <m/>
    <n v="2665334.6286200006"/>
    <n v="0"/>
    <n v="0.8"/>
    <m/>
    <s v="En cours"/>
  </r>
  <r>
    <x v="3"/>
    <x v="29"/>
    <s v="PSD"/>
    <x v="5"/>
    <m/>
    <m/>
    <m/>
    <s v="Etude et taravaux de mise à niveau de la station d'épuration d'annaba y compris l'amélioration de la collecte des eaux usées et les infrastructures de transfert des eaux épurées vers le périmétre agricole de Bounamoussa et le complexe d'EL Hadjar (Wilaya d'Annaba) "/>
    <m/>
    <m/>
    <n v="62000000"/>
    <m/>
    <n v="4813054.1864999998"/>
    <n v="0"/>
    <n v="0.05"/>
    <m/>
    <s v="en cours"/>
  </r>
  <r>
    <x v="3"/>
    <x v="29"/>
    <s v="PSD"/>
    <x v="1"/>
    <m/>
    <m/>
    <m/>
    <s v="N1 024 090 01 2023 000 023 24 003_x000a_Dédoublement de la RN21 entre El Hadjar et la limite de la wilaya de Guelma sur 18 Kms (1 ere Tranche) (W d'Annaba)_x000a_"/>
    <m/>
    <m/>
    <n v="2250000"/>
    <m/>
    <n v="961960.33545000001"/>
    <m/>
    <n v="0.05"/>
    <m/>
    <m/>
  </r>
  <r>
    <x v="3"/>
    <x v="29"/>
    <s v="PSD"/>
    <x v="1"/>
    <m/>
    <m/>
    <m/>
    <m/>
    <m/>
    <m/>
    <m/>
    <m/>
    <n v="961960.33545000001"/>
    <n v="0"/>
    <m/>
    <m/>
    <m/>
  </r>
  <r>
    <x v="3"/>
    <x v="29"/>
    <s v="PSD"/>
    <x v="1"/>
    <m/>
    <m/>
    <m/>
    <s v="N1 024 090 01 4023 000 023 08 006_x000a_Etude et réalisation d'un chemin communal y compris les ouvrages d'art reliant Ras El Hamra à Oued Begrat sur 08 km Annaba et Seraidi."/>
    <m/>
    <m/>
    <n v="5650000"/>
    <m/>
    <n v="3046552.4775799997"/>
    <m/>
    <n v="0.4"/>
    <m/>
    <s v="/"/>
  </r>
  <r>
    <x v="3"/>
    <x v="29"/>
    <s v="PSD"/>
    <x v="1"/>
    <m/>
    <m/>
    <m/>
    <m/>
    <m/>
    <m/>
    <m/>
    <m/>
    <n v="3046552.4775799997"/>
    <n v="0.54"/>
    <n v="0.4"/>
    <m/>
    <m/>
  </r>
  <r>
    <x v="3"/>
    <x v="29"/>
    <s v="PSD"/>
    <x v="1"/>
    <m/>
    <m/>
    <m/>
    <s v="N1 024 091 01 4023 000 023 09 001"/>
    <m/>
    <m/>
    <n v="5056000"/>
    <m/>
    <n v="4438680.7176900003"/>
    <m/>
    <n v="1"/>
    <m/>
    <s v="/"/>
  </r>
  <r>
    <x v="3"/>
    <x v="29"/>
    <s v="PSD"/>
    <x v="1"/>
    <m/>
    <m/>
    <m/>
    <s v="Etude et Réalisation d'un parking avion E pour la nouvelle aérogare de Annaba"/>
    <m/>
    <m/>
    <m/>
    <m/>
    <n v="4438680.7176900003"/>
    <m/>
    <m/>
    <m/>
    <m/>
  </r>
  <r>
    <x v="3"/>
    <x v="30"/>
    <s v="PSC"/>
    <x v="1"/>
    <m/>
    <m/>
    <m/>
    <s v="Réalisation du dédoublement de la RN 16 entre la limite de la wilaya de Souk ahras et la limite de la wilaya de Tarf via l'autoroute Est/Ouest sur 42 Km "/>
    <m/>
    <m/>
    <n v="7638"/>
    <m/>
    <n v="4146876.1746199997"/>
    <s v="/"/>
    <n v="0.52"/>
    <m/>
    <s v=" suite à l'accord pour la réévaluation de l'opération  au titre de l'exercice 2025, un avis d'appel d'offre a été lancé .                                pour  l'achevement de la RN 16    lot 03 : attribution provisoire en cours  et                         lot 01 : attribution provisoire en cours "/>
  </r>
  <r>
    <x v="3"/>
    <x v="30"/>
    <s v="PSC"/>
    <x v="1"/>
    <m/>
    <m/>
    <m/>
    <s v="Réalisation d'un viaduc sur RN 16 au PK 69+800(wilaya de guelma)"/>
    <m/>
    <m/>
    <n v="1760"/>
    <m/>
    <s v="/"/>
    <n v="0.24071895424836601"/>
    <s v="/"/>
    <m/>
    <s v="marché en cours de visa au niveau de la  commission séctorielle des marchés publics des travaux publics "/>
  </r>
  <r>
    <x v="3"/>
    <x v="31"/>
    <s v="PSD"/>
    <x v="0"/>
    <m/>
    <m/>
    <m/>
    <s v="Etude et réalisation de 2000 places pédagogiques"/>
    <m/>
    <m/>
    <n v="1545300"/>
    <m/>
    <n v="371983"/>
    <n v="0.60933926560320051"/>
    <n v="0.3"/>
    <m/>
    <s v="Procédure en cours"/>
  </r>
  <r>
    <x v="3"/>
    <x v="31"/>
    <s v="PSD"/>
    <x v="0"/>
    <m/>
    <m/>
    <m/>
    <s v="Suivi et réalisation de 2000 Lits d'hébergement à El-Tarf"/>
    <m/>
    <m/>
    <n v="2379640"/>
    <m/>
    <n v="1450008.09"/>
    <n v="0.6998712702702703"/>
    <n v="0.85"/>
    <m/>
    <s v="en cours"/>
  </r>
  <r>
    <x v="3"/>
    <x v="31"/>
    <s v="PSD"/>
    <x v="0"/>
    <m/>
    <m/>
    <m/>
    <s v="Suivi et réalisation d'un restaurant central à El-Tarf"/>
    <m/>
    <m/>
    <n v="370000"/>
    <m/>
    <n v="258952.37"/>
    <n v="0.10782433783108447"/>
    <n v="0.95"/>
    <m/>
    <s v="en cours"/>
  </r>
  <r>
    <x v="3"/>
    <x v="31"/>
    <s v="PSD"/>
    <x v="0"/>
    <m/>
    <m/>
    <m/>
    <s v="Etude et réalisation de 1500 lits"/>
    <m/>
    <m/>
    <n v="1600800"/>
    <m/>
    <n v="172605.2"/>
    <n v="0.11624738888888889"/>
    <n v="0.15"/>
    <m/>
    <s v="Procédure en cours"/>
  </r>
  <r>
    <x v="3"/>
    <x v="31"/>
    <s v="PSD"/>
    <x v="0"/>
    <m/>
    <m/>
    <m/>
    <s v="Viabilisation et aménagement du pôle universitaire"/>
    <m/>
    <m/>
    <n v="900000"/>
    <m/>
    <n v="104622.65"/>
    <n v="0"/>
    <n v="0.15"/>
    <m/>
    <s v="en cours"/>
  </r>
  <r>
    <x v="3"/>
    <x v="31"/>
    <s v="PSD"/>
    <x v="0"/>
    <m/>
    <m/>
    <m/>
    <s v="Suivi et réalisation de 4000 places pédagogiques à El-Tarf"/>
    <m/>
    <m/>
    <n v="1800000"/>
    <m/>
    <n v="0"/>
    <n v="0.30111185193579248"/>
    <n v="0"/>
    <m/>
    <s v="Procédure en cours"/>
  </r>
  <r>
    <x v="3"/>
    <x v="31"/>
    <s v="PSD"/>
    <x v="6"/>
    <m/>
    <m/>
    <m/>
    <s v="Etude d’adaptation, suivi control et travaux de réalisation et équipement de 03 centres de proximité pour le stockage intermédiaire des céréales au niveau de la wilaya d’EL Tarf"/>
    <m/>
    <m/>
    <n v="758914"/>
    <m/>
    <n v="228518"/>
    <n v="0.87008399999999997"/>
    <s v="Bouhadjar   80% Ain assel 70%,Ben mhidi 100%"/>
    <m/>
    <s v="en cours"/>
  </r>
  <r>
    <x v="3"/>
    <x v="31"/>
    <s v="PSD"/>
    <x v="10"/>
    <m/>
    <m/>
    <m/>
    <s v="Suivi et réalisation d’une zone industrielle à matrouha wilaya de EL Tarf  ( tranche 1 )"/>
    <m/>
    <m/>
    <n v="500000"/>
    <m/>
    <n v="435042"/>
    <n v="0.38700000000000001"/>
    <n v="0.95"/>
    <m/>
    <s v="en cours"/>
  </r>
  <r>
    <x v="3"/>
    <x v="31"/>
    <s v="PSC"/>
    <x v="1"/>
    <m/>
    <m/>
    <m/>
    <s v="Projet de réalisation de la line ferroviaire chibaita moukhtar .drean . chihani"/>
    <m/>
    <m/>
    <n v="548554"/>
    <m/>
    <m/>
    <n v="0"/>
    <n v="0.46189999999999998"/>
    <m/>
    <m/>
  </r>
  <r>
    <x v="3"/>
    <x v="31"/>
    <s v="PSC"/>
    <x v="5"/>
    <m/>
    <m/>
    <m/>
    <s v="Réalisation de la station eau dessalement des eaux de mer"/>
    <m/>
    <m/>
    <s v="400 millions de dollar"/>
    <m/>
    <s v="/"/>
    <n v="0.7"/>
    <n v="0.95"/>
    <m/>
    <m/>
  </r>
  <r>
    <x v="3"/>
    <x v="31"/>
    <s v="PSC"/>
    <x v="5"/>
    <m/>
    <m/>
    <m/>
    <s v="Travaux de raccordement à Laval  de la station de dessalement d’eau de mer . D’EL TARF   lot 0 01 : SDEM ver ANNABA"/>
    <m/>
    <m/>
    <n v="15778292"/>
    <m/>
    <s v="/"/>
    <n v="0.75"/>
    <n v="1"/>
    <m/>
    <m/>
  </r>
  <r>
    <x v="3"/>
    <x v="31"/>
    <s v="PSC"/>
    <x v="5"/>
    <m/>
    <m/>
    <m/>
    <s v="Travaux de raccordement à Laval  de la station de dessalement d’eau de mer . D’EL TARF Lot n 2 : SDEM ver RMC"/>
    <m/>
    <m/>
    <n v="12741089"/>
    <m/>
    <s v="/"/>
    <n v="0.32400000000000001"/>
    <n v="1"/>
    <m/>
    <m/>
  </r>
  <r>
    <x v="3"/>
    <x v="31"/>
    <s v="PSC"/>
    <x v="5"/>
    <m/>
    <m/>
    <m/>
    <s v="Travaux de raccordement à Laval  de la station de dessalement d’eau de mer . D’EL TARF LOT n 03-1 : RMC LAC DES OISEAUX VERS MEXA "/>
    <m/>
    <m/>
    <n v="4381982"/>
    <m/>
    <s v="/"/>
    <n v="0.22"/>
    <n v="0.43"/>
    <m/>
    <m/>
  </r>
  <r>
    <x v="3"/>
    <x v="31"/>
    <s v="PSC"/>
    <x v="5"/>
    <m/>
    <m/>
    <m/>
    <s v="Travaux de raccordement à Laval  de la station de dessalement d’eau de mer . D’EL TARF LOT n 03-2: RMC MEXA –RV EL KALA"/>
    <m/>
    <m/>
    <n v="1260982"/>
    <m/>
    <s v="/"/>
    <n v="0.06"/>
    <n v="0.43"/>
    <m/>
    <m/>
  </r>
  <r>
    <x v="3"/>
    <x v="31"/>
    <s v="PSC"/>
    <x v="5"/>
    <m/>
    <m/>
    <m/>
    <s v="Travaux de raccordement de la station de dessalement d’eau de mer .LOT n 04 : RMC LAC DES OISEAUX –RMC daghoussa"/>
    <m/>
    <m/>
    <n v="5959786"/>
    <m/>
    <s v="/"/>
    <n v="0"/>
    <n v="0.3"/>
    <m/>
    <m/>
  </r>
  <r>
    <x v="3"/>
    <x v="31"/>
    <s v="PSC"/>
    <x v="5"/>
    <m/>
    <m/>
    <m/>
    <s v="Travaux de raccordement de la station de dessalement d’eau de mer .LOT n 05 : RMC daghoussa EL TARF Sud Drean"/>
    <m/>
    <m/>
    <n v="1693578"/>
    <m/>
    <s v="/"/>
    <n v="0.73229999999999995"/>
    <n v="0.13"/>
    <m/>
    <m/>
  </r>
  <r>
    <x v="3"/>
    <x v="31"/>
    <s v="PSC"/>
    <x v="5"/>
    <m/>
    <m/>
    <m/>
    <s v="Construction et mise en service du barrage boukhroufa ( bouteldja )"/>
    <m/>
    <m/>
    <n v="22077000"/>
    <m/>
    <s v="/"/>
    <m/>
    <n v="0.8"/>
    <m/>
    <m/>
  </r>
  <r>
    <x v="3"/>
    <x v="32"/>
    <s v="PSD"/>
    <x v="6"/>
    <m/>
    <m/>
    <m/>
    <s v="Etude et Réalisation de  1000 km de réseaux éléctriques basse tension et moyenne tension"/>
    <m/>
    <m/>
    <n v="1000000"/>
    <n v="255687"/>
    <n v="204549"/>
    <m/>
    <n v="0.8"/>
    <m/>
    <m/>
  </r>
  <r>
    <x v="3"/>
    <x v="32"/>
    <s v="PSD"/>
    <x v="6"/>
    <m/>
    <m/>
    <m/>
    <s v="Etude et Réalisation de  1000 km de réseaux éléctriques basse tension et moyenne tension"/>
    <m/>
    <m/>
    <n v="1500000"/>
    <n v="936228"/>
    <n v="638679"/>
    <m/>
    <n v="0.98"/>
    <m/>
    <m/>
  </r>
  <r>
    <x v="3"/>
    <x v="32"/>
    <s v="PSD"/>
    <x v="6"/>
    <m/>
    <m/>
    <m/>
    <s v="Réalisation d'une unité de stockage"/>
    <m/>
    <m/>
    <n v="162000"/>
    <n v="161847"/>
    <n v="41069"/>
    <m/>
    <n v="0.8"/>
    <m/>
    <m/>
  </r>
  <r>
    <x v="3"/>
    <x v="32"/>
    <s v="PSD"/>
    <x v="6"/>
    <m/>
    <m/>
    <m/>
    <s v="Etude, suivi et réalisation de 03 unités de stockages d'une capacité de 60.000 Qtx pour chacune soit un total de 180.000 Qtx"/>
    <m/>
    <m/>
    <n v="486000"/>
    <n v="459977"/>
    <n v="205419"/>
    <m/>
    <n v="0.8"/>
    <m/>
    <m/>
  </r>
  <r>
    <x v="3"/>
    <x v="32"/>
    <s v="PSD"/>
    <x v="6"/>
    <m/>
    <m/>
    <m/>
    <s v="Etude, suivi, aménagement et réalisation des pistes agricoles améliorées et aménagements des pistes existantes sur 520 km"/>
    <m/>
    <m/>
    <n v="1400000"/>
    <n v="1210373"/>
    <n v="513457"/>
    <m/>
    <n v="0.67"/>
    <m/>
    <m/>
  </r>
  <r>
    <x v="3"/>
    <x v="32"/>
    <s v="PSD"/>
    <x v="6"/>
    <m/>
    <m/>
    <m/>
    <s v="Electrification agricole sur 500 km"/>
    <m/>
    <m/>
    <n v="1500000"/>
    <n v="1331871"/>
    <n v="1157747"/>
    <m/>
    <n v="0.98"/>
    <m/>
    <m/>
  </r>
  <r>
    <x v="3"/>
    <x v="32"/>
    <s v="PSD"/>
    <x v="3"/>
    <m/>
    <m/>
    <m/>
    <s v="5000 logements publics locatifs"/>
    <m/>
    <m/>
    <n v="14610000"/>
    <n v="13611907"/>
    <n v="10529573"/>
    <m/>
    <n v="0.71"/>
    <m/>
    <m/>
  </r>
  <r>
    <x v="3"/>
    <x v="32"/>
    <s v="PSD"/>
    <x v="5"/>
    <m/>
    <m/>
    <m/>
    <s v="Suivi, réalisation et équipement d’une station d’épuration à Babar"/>
    <m/>
    <m/>
    <n v="2500000"/>
    <n v="2142157"/>
    <n v="826597"/>
    <m/>
    <n v="0.85"/>
    <m/>
    <m/>
  </r>
  <r>
    <x v="3"/>
    <x v="32"/>
    <s v="PSD"/>
    <x v="5"/>
    <m/>
    <m/>
    <m/>
    <s v="Suivi, réalisation et équipement d’une station d’épuration à Chechar"/>
    <m/>
    <m/>
    <n v="2490000"/>
    <n v="1999404"/>
    <n v="412576"/>
    <m/>
    <n v="0.5"/>
    <m/>
    <m/>
  </r>
  <r>
    <x v="3"/>
    <x v="32"/>
    <s v="PSD"/>
    <x v="1"/>
    <m/>
    <m/>
    <m/>
    <s v="Réalisation et suivi du dédoublement de la RN 88 reliant Kais -limite de la wilaya de Batna sur 18 km."/>
    <m/>
    <m/>
    <n v="2000000"/>
    <n v="1517700"/>
    <n v="1428287"/>
    <m/>
    <n v="0.9"/>
    <m/>
    <m/>
  </r>
  <r>
    <x v="3"/>
    <x v="32"/>
    <s v="PSD"/>
    <x v="10"/>
    <m/>
    <m/>
    <m/>
    <s v="Etude réhabilitation et développement de la zone d’activité de BAGHAI"/>
    <m/>
    <m/>
    <n v="1700000"/>
    <n v="1201064"/>
    <n v="574074"/>
    <m/>
    <n v="0.65"/>
    <m/>
    <m/>
  </r>
  <r>
    <x v="3"/>
    <x v="32"/>
    <s v="PSD"/>
    <x v="10"/>
    <m/>
    <m/>
    <m/>
    <s v="Etude, suivi et réalisation de cinq (05) mini zones d'activité (10 ha chacune) au niveau des communes de : Taouzianet, Remila, Chechar, El Ouldja et Djellal."/>
    <m/>
    <m/>
    <n v="700000"/>
    <n v="611126"/>
    <n v="126410"/>
    <m/>
    <n v="0.45"/>
    <m/>
    <m/>
  </r>
  <r>
    <x v="3"/>
    <x v="32"/>
    <s v="PSD"/>
    <x v="10"/>
    <m/>
    <m/>
    <m/>
    <s v="Etude ,réalisation et réhabilitation des zones d’activité de Ain touila, M’toussa, El mahmel.   "/>
    <m/>
    <m/>
    <n v="2000000"/>
    <n v="1637616"/>
    <n v="507012"/>
    <m/>
    <n v="0.45"/>
    <m/>
    <m/>
  </r>
  <r>
    <x v="3"/>
    <x v="32"/>
    <s v="PSD"/>
    <x v="8"/>
    <m/>
    <m/>
    <m/>
    <s v="Etude, construction et Equipement d'un hopital Mére et Enfant à Khenchela"/>
    <m/>
    <m/>
    <n v="900000"/>
    <n v="333414"/>
    <n v="44449"/>
    <m/>
    <n v="0.15"/>
    <m/>
    <m/>
  </r>
  <r>
    <x v="3"/>
    <x v="32"/>
    <s v="PSD"/>
    <x v="8"/>
    <m/>
    <m/>
    <m/>
    <s v="Etude,construction et Equipement d'une urgence médicale chirurgicale à Khenchela"/>
    <m/>
    <m/>
    <n v="700000"/>
    <n v="227304"/>
    <n v="164018"/>
    <m/>
    <n v="0.65"/>
    <m/>
    <m/>
  </r>
  <r>
    <x v="3"/>
    <x v="32"/>
    <s v="PSD"/>
    <x v="0"/>
    <m/>
    <m/>
    <m/>
    <s v="Suivi et réalisation de 6 000 places pédagogiques."/>
    <m/>
    <m/>
    <n v="3110000"/>
    <n v="2986303"/>
    <n v="2285748"/>
    <m/>
    <n v="0.9"/>
    <m/>
    <m/>
  </r>
  <r>
    <x v="3"/>
    <x v="32"/>
    <s v="PSD"/>
    <x v="0"/>
    <m/>
    <m/>
    <m/>
    <s v="Suivi et réalisation de 3000 lits d’hébergement"/>
    <m/>
    <m/>
    <n v="2292000"/>
    <n v="1997405"/>
    <n v="1906385"/>
    <m/>
    <n v="0.85"/>
    <m/>
    <m/>
  </r>
  <r>
    <x v="3"/>
    <x v="32"/>
    <s v="PSD"/>
    <x v="18"/>
    <m/>
    <m/>
    <m/>
    <s v="Suivi, réalisation et équipement d’un institut national  spécialisé de formation professionnelle  (INSFP) 300 PF/120 lits à khenchela "/>
    <m/>
    <m/>
    <n v="522000"/>
    <n v="358383"/>
    <n v="282841"/>
    <m/>
    <n v="0.85"/>
    <m/>
    <m/>
  </r>
  <r>
    <x v="3"/>
    <x v="32"/>
    <s v="PSD"/>
    <x v="18"/>
    <m/>
    <m/>
    <m/>
    <s v="Suivi, réalisation et équipement d’un institut d’enseignement professionnel (IEP) 1000 PF /300 lits à khenchela"/>
    <m/>
    <m/>
    <n v="568000"/>
    <n v="382994"/>
    <n v="308530"/>
    <m/>
    <n v="0.85"/>
    <m/>
    <m/>
  </r>
  <r>
    <x v="3"/>
    <x v="32"/>
    <s v="PSD"/>
    <x v="15"/>
    <m/>
    <m/>
    <m/>
    <s v="Etude, construction et équipement d'un Centre Régional de  regroupement des Equipes Nationales à Ain Silane "/>
    <m/>
    <m/>
    <n v="3693200"/>
    <n v="3435134"/>
    <n v="1549144"/>
    <m/>
    <n v="0.7"/>
    <m/>
    <m/>
  </r>
  <r>
    <x v="3"/>
    <x v="32"/>
    <s v="PSD"/>
    <x v="19"/>
    <m/>
    <m/>
    <m/>
    <s v="Suivi et travaux de viabilisation de la station climatique à Chelia"/>
    <m/>
    <m/>
    <n v="561000"/>
    <n v="297670"/>
    <n v="161083"/>
    <m/>
    <n v="0.78"/>
    <m/>
    <m/>
  </r>
  <r>
    <x v="3"/>
    <x v="32"/>
    <s v="PSC"/>
    <x v="13"/>
    <m/>
    <m/>
    <m/>
    <s v="Centrale Electrique cycle combiné 1266,71 MW à Remila - Daira de kais"/>
    <m/>
    <m/>
    <n v="82230000"/>
    <s v="/"/>
    <s v="/"/>
    <m/>
    <n v="0.92"/>
    <m/>
    <m/>
  </r>
  <r>
    <x v="3"/>
    <x v="32"/>
    <s v="PSC"/>
    <x v="5"/>
    <m/>
    <m/>
    <m/>
    <s v="Réalisation du barrage lazreg  (w . Khenchela)"/>
    <m/>
    <m/>
    <n v="4000000"/>
    <n v="2997084"/>
    <n v="0"/>
    <n v="0.59"/>
    <n v="0.17"/>
    <m/>
    <m/>
  </r>
  <r>
    <x v="3"/>
    <x v="33"/>
    <s v="PSC"/>
    <x v="5"/>
    <m/>
    <m/>
    <m/>
    <s v="Etude, réalisation et gestion de la STEP de la ville de Oum El Bouaghi"/>
    <m/>
    <m/>
    <n v="1733000"/>
    <m/>
    <n v="0"/>
    <n v="0.71640266241101958"/>
    <n v="0.7"/>
    <m/>
    <s v="  /"/>
  </r>
  <r>
    <x v="3"/>
    <x v="33"/>
    <s v="PSC"/>
    <x v="6"/>
    <m/>
    <m/>
    <m/>
    <s v="Travaux de raccordement en energie electrique pour les expoloitations agricoles"/>
    <m/>
    <m/>
    <n v="1063998"/>
    <m/>
    <n v="762251"/>
    <n v="0.680878431372549"/>
    <n v="0.83"/>
    <m/>
    <s v=" /"/>
  </r>
  <r>
    <x v="3"/>
    <x v="33"/>
    <s v="PSD"/>
    <x v="4"/>
    <m/>
    <m/>
    <m/>
    <s v="Réalisation et équipement d'une annexe de l'école régionale des Beaux arts à Oum El Bouaghi_x000d_,"/>
    <m/>
    <m/>
    <n v="255000"/>
    <m/>
    <n v="173624"/>
    <n v="0.29938999999999999"/>
    <n v="0.9"/>
    <m/>
    <m/>
  </r>
  <r>
    <x v="3"/>
    <x v="33"/>
    <s v="PSD"/>
    <x v="0"/>
    <m/>
    <m/>
    <m/>
    <s v="Réalisation de 500 lits d’hébergement en extension de la résidence universitaire d’Ain M’lila. _x000d__x000a_"/>
    <m/>
    <m/>
    <n v="500000"/>
    <m/>
    <n v="149695"/>
    <n v="0.36415334682710859"/>
    <n v="0.6"/>
    <m/>
    <m/>
  </r>
  <r>
    <x v="3"/>
    <x v="33"/>
    <s v="PSD"/>
    <x v="8"/>
    <m/>
    <m/>
    <m/>
    <s v="Réalisation et équipement d'un hôpital 120 lits à Ain Fakroun_x000d__x000a_"/>
    <m/>
    <m/>
    <n v="3118969"/>
    <m/>
    <n v="1135783"/>
    <n v="0.90447326086956525"/>
    <n v="0.8"/>
    <m/>
    <m/>
  </r>
  <r>
    <x v="3"/>
    <x v="33"/>
    <s v="PSD"/>
    <x v="8"/>
    <m/>
    <m/>
    <m/>
    <s v="Réalisation d'un hôpital 240 lits à Ain M'Lila_x000d__x000a_"/>
    <m/>
    <m/>
    <n v="4600000"/>
    <m/>
    <n v="4160577"/>
    <n v="0.213271875"/>
    <n v="1"/>
    <m/>
    <m/>
  </r>
  <r>
    <x v="3"/>
    <x v="33"/>
    <s v="PSD"/>
    <x v="8"/>
    <m/>
    <m/>
    <m/>
    <s v="Réalisation d'un hôpital 60 lits à Ain Kercha_x000d_"/>
    <m/>
    <m/>
    <n v="1600000"/>
    <m/>
    <n v="341235"/>
    <n v="1.2623999999999999E-3"/>
    <n v="0.8"/>
    <m/>
    <m/>
  </r>
  <r>
    <x v="3"/>
    <x v="33"/>
    <s v="PSD"/>
    <x v="5"/>
    <m/>
    <m/>
    <m/>
    <s v="Etude, réalisation et gestion de la station d'épuration de la ville de Ain Fakroun _x000d__x000a_"/>
    <m/>
    <m/>
    <n v="2500000"/>
    <m/>
    <n v="3156"/>
    <n v="0.9741546875"/>
    <n v="0"/>
    <m/>
    <m/>
  </r>
  <r>
    <x v="3"/>
    <x v="33"/>
    <s v="PSD"/>
    <x v="1"/>
    <m/>
    <m/>
    <m/>
    <s v="Renforcement RN 80 du PK 128+000 au PK 150+500 sur 22,5 Km."/>
    <m/>
    <m/>
    <n v="640000"/>
    <m/>
    <n v="623459"/>
    <m/>
    <n v="1"/>
    <m/>
    <m/>
  </r>
  <r>
    <x v="3"/>
    <x v="33"/>
    <s v="PSD"/>
    <x v="1"/>
    <m/>
    <m/>
    <m/>
    <m/>
    <m/>
    <m/>
    <m/>
    <m/>
    <m/>
    <n v="0.66282614196932399"/>
    <m/>
    <m/>
    <m/>
  </r>
  <r>
    <x v="3"/>
    <x v="33"/>
    <s v="PSD"/>
    <x v="10"/>
    <m/>
    <m/>
    <m/>
    <s v="Etude, Réhabilitation et développement de la zone d'activités d'Oum El Bouaghi Est _x000d__x000a_"/>
    <m/>
    <m/>
    <m/>
    <m/>
    <m/>
    <m/>
    <n v="0.75"/>
    <m/>
    <m/>
  </r>
  <r>
    <x v="3"/>
    <x v="33"/>
    <s v="PSD"/>
    <x v="10"/>
    <m/>
    <m/>
    <m/>
    <s v="Etude, Réhabilitation et développement de la zone d'activités d'Oum El Bouaghi Est "/>
    <m/>
    <m/>
    <n v="1217108"/>
    <m/>
    <n v="806731"/>
    <n v="0.75"/>
    <n v="0.66282614196932399"/>
    <m/>
    <m/>
  </r>
  <r>
    <x v="3"/>
    <x v="33"/>
    <s v="PSD"/>
    <x v="15"/>
    <m/>
    <m/>
    <m/>
    <s v="Etude, réalisation et équipement d'une piscine de proximité à Ain M'lila_x000d__x000a_"/>
    <m/>
    <m/>
    <n v="160000"/>
    <m/>
    <n v="93804"/>
    <n v="0.36"/>
    <n v="0.8"/>
    <m/>
    <m/>
  </r>
  <r>
    <x v="3"/>
    <x v="33"/>
    <s v="PSD"/>
    <x v="15"/>
    <m/>
    <m/>
    <m/>
    <s v="Réalisation et équipement d'un centre de regroupement sportif  à Zorg_x000d__x000a_"/>
    <m/>
    <m/>
    <n v="2392145"/>
    <m/>
    <n v="851222"/>
    <n v="0.26513975000000001"/>
    <n v="0.7"/>
    <m/>
    <m/>
  </r>
  <r>
    <x v="3"/>
    <x v="33"/>
    <s v="PSD"/>
    <x v="10"/>
    <m/>
    <m/>
    <m/>
    <s v="Réalisation d'une zone industrielle à Ouled Gacem, wilaya d'Oum El Bouaghi sur 399,85 ha._x000d_"/>
    <m/>
    <m/>
    <n v="4000000"/>
    <m/>
    <n v="1106580"/>
    <n v="0.33"/>
    <n v="0.4"/>
    <m/>
    <m/>
  </r>
  <r>
    <x v="3"/>
    <x v="34"/>
    <s v="PSD"/>
    <x v="8"/>
    <m/>
    <m/>
    <m/>
    <s v="Etude et construction d'un centre des brulés"/>
    <m/>
    <m/>
    <n v="3083000"/>
    <m/>
    <n v="1021151.31956"/>
    <n v="0"/>
    <n v="0.5"/>
    <m/>
    <s v="Opération à l'arrêt"/>
  </r>
  <r>
    <x v="3"/>
    <x v="34"/>
    <s v="PSD"/>
    <x v="8"/>
    <m/>
    <m/>
    <m/>
    <s v="Réalisation et équipement d'un Hôpital 60 lits à Oum Toub (1ère tranche) (W.Skikda)"/>
    <m/>
    <m/>
    <n v="1400000"/>
    <m/>
    <n v="974.61"/>
    <n v="0"/>
    <n v="0"/>
    <m/>
    <s v="_x000a_Phase ouverture des plis après le 3ème appel d'offres "/>
  </r>
  <r>
    <x v="3"/>
    <x v="34"/>
    <s v="PSD"/>
    <x v="8"/>
    <m/>
    <m/>
    <m/>
    <s v="Etude et suivi pour la réalisation d'un hôpital 240 lits à Skikda"/>
    <m/>
    <m/>
    <n v="300000"/>
    <m/>
    <n v="0"/>
    <n v="0"/>
    <n v="0"/>
    <m/>
    <s v="Phase analyse des offres après un 1er avis infructueux"/>
  </r>
  <r>
    <x v="3"/>
    <x v="34"/>
    <s v="PSD"/>
    <x v="8"/>
    <m/>
    <m/>
    <m/>
    <s v="Etude et suivi pour la réalisation d'un hôpital 120 lits à Collo, Wilaya de Skikda"/>
    <m/>
    <m/>
    <n v="160000"/>
    <m/>
    <n v="0"/>
    <n v="0.88"/>
    <n v="0"/>
    <m/>
    <s v="Phase analyse des offres après un 1er avis infructueux"/>
  </r>
  <r>
    <x v="3"/>
    <x v="34"/>
    <s v="PSD"/>
    <x v="5"/>
    <m/>
    <m/>
    <m/>
    <s v="_x000a_Réalisation de la station d’épuration du groupement urbain de FILFILA"/>
    <m/>
    <m/>
    <n v="3005000"/>
    <m/>
    <n v="2649907.60348"/>
    <n v="0.64730430840562814"/>
    <n v="0.99"/>
    <m/>
    <s v="La STEP est mise en régime et sera en exploitation (par l'entreprise) pendant deux (02) ans apres la reception provisoire "/>
  </r>
  <r>
    <x v="3"/>
    <x v="35"/>
    <s v="PSD"/>
    <x v="10"/>
    <m/>
    <m/>
    <m/>
    <s v="Réalisation d'une zone industrielle à M'daourouch, wilaya souk ahras"/>
    <m/>
    <m/>
    <n v="3000000"/>
    <m/>
    <n v="2341776"/>
    <n v="0.82604246387180569"/>
    <n v="0.8"/>
    <m/>
    <s v="Reste travaux de pose des couches GB+BB+ETP réclament la hausse des prix +ETP est mise en demeure pour la deuxieme fois"/>
  </r>
  <r>
    <x v="3"/>
    <x v="35"/>
    <s v="PSD"/>
    <x v="2"/>
    <m/>
    <m/>
    <m/>
    <s v="Etude et réalisation d'un centre frontalier mixte (DGSN - DGD) avec (05) logements de fonction et acquisition d'un groupe électrogène à Ouled-Moumen"/>
    <m/>
    <m/>
    <n v="1604564"/>
    <m/>
    <n v="1325438"/>
    <n v="0.19094720000000001"/>
    <n v="0.98"/>
    <m/>
    <s v="En cours"/>
  </r>
  <r>
    <x v="3"/>
    <x v="35"/>
    <s v="PSD"/>
    <x v="20"/>
    <m/>
    <m/>
    <m/>
    <s v="Etude et réalisation d'une Unité Républicaine de Sécurité (U.R.S) à Souk-Ahras"/>
    <m/>
    <m/>
    <n v="1250000"/>
    <m/>
    <n v="238684"/>
    <n v="0.614714255091104"/>
    <n v="0.49"/>
    <m/>
    <s v="تم الإعلان عن طلب عروض بعد تعديل دفتر الشروط  لإنجاز الوحدة الجمهورية في 07 حصص"/>
  </r>
  <r>
    <x v="3"/>
    <x v="35"/>
    <s v="PSD"/>
    <x v="0"/>
    <m/>
    <m/>
    <m/>
    <s v="Suivi et réalisation de 6000 places pédagogiques"/>
    <m/>
    <m/>
    <n v="4665000"/>
    <m/>
    <n v="2867642"/>
    <n v="0.23293885819521179"/>
    <n v="0.98"/>
    <m/>
    <s v="En cours"/>
  </r>
  <r>
    <x v="3"/>
    <x v="35"/>
    <s v="PSD"/>
    <x v="8"/>
    <m/>
    <m/>
    <m/>
    <s v="Réalisation d'un hôpital de 120 lits à M'Daourouch"/>
    <m/>
    <m/>
    <n v="2715000"/>
    <m/>
    <n v="632429"/>
    <n v="4.26875E-3"/>
    <n v="0.72"/>
    <m/>
    <s v="En cours"/>
  </r>
  <r>
    <x v="3"/>
    <x v="35"/>
    <s v="PSD"/>
    <x v="8"/>
    <m/>
    <m/>
    <m/>
    <s v="Etude d'adaptation, suivi et réalisation d'un hôpital 120 lits en remplacement de l'ancienne structure à Sedrata"/>
    <m/>
    <m/>
    <n v="1600000"/>
    <m/>
    <n v="6830"/>
    <n v="2.8623853211009174E-4"/>
    <n v="0.15"/>
    <m/>
    <s v="En cours"/>
  </r>
  <r>
    <x v="3"/>
    <x v="35"/>
    <s v="PSD"/>
    <x v="8"/>
    <m/>
    <m/>
    <m/>
    <s v="Etude, suivi et réalisation d'un hôpital de 120 lits à Souk-Ahras"/>
    <m/>
    <m/>
    <n v="3815000"/>
    <m/>
    <n v="1092"/>
    <n v="0.34866666666666668"/>
    <n v="0.05"/>
    <m/>
    <s v="En cours"/>
  </r>
  <r>
    <x v="3"/>
    <x v="35"/>
    <s v="PSD"/>
    <x v="8"/>
    <m/>
    <m/>
    <m/>
    <s v="Etude d'adaptation,suivi et réalisation d'un hôpital de 60 lits à Heddada"/>
    <m/>
    <m/>
    <n v="990000"/>
    <m/>
    <n v="345180"/>
    <n v="2.8960786571207908E-3"/>
    <n v="0.45"/>
    <m/>
    <s v="En cours"/>
  </r>
  <r>
    <x v="3"/>
    <x v="36"/>
    <s v="PSD"/>
    <x v="6"/>
    <m/>
    <m/>
    <m/>
    <s v="Etude d'adaptation , suivi, cntrole  et travaux de réalisation et équipement de 08 centres de proximité pour le stockage intermédiaire des céréales au niveau de la wilaya de Tébessa "/>
    <m/>
    <m/>
    <n v="2023771"/>
    <m/>
    <n v="5861"/>
    <n v="0"/>
    <n v="0.12"/>
    <m/>
    <s v="pogramme 2023 En cours pour les 8 centres"/>
  </r>
  <r>
    <x v="3"/>
    <x v="36"/>
    <s v="PSD"/>
    <x v="8"/>
    <m/>
    <m/>
    <m/>
    <s v="Réalisation Hopital 60 litsà Negrine"/>
    <m/>
    <m/>
    <n v="1500000"/>
    <m/>
    <n v="0"/>
    <n v="0.73965333333333338"/>
    <n v="0"/>
    <m/>
    <s v=" PEC-PSD                                  Non lancée,  lancement subordoné à l'achèvement de l'étude ,"/>
  </r>
  <r>
    <x v="3"/>
    <x v="36"/>
    <s v="PSD"/>
    <x v="8"/>
    <m/>
    <m/>
    <m/>
    <s v="N 1 027 105 01 4012 000 012 08 004                           ETUDE ET REALISATION D'UN HÖPITAL 60 LITS EL OGLA"/>
    <m/>
    <m/>
    <n v="750000"/>
    <m/>
    <n v="554740"/>
    <n v="0.89417536452836088"/>
    <n v="0.97"/>
    <m/>
    <s v="PEC-PSD En cours"/>
  </r>
  <r>
    <x v="3"/>
    <x v="36"/>
    <s v="PSD"/>
    <x v="8"/>
    <m/>
    <m/>
    <m/>
    <s v="N 1 027 105 01 4012 000 012 06 005                                REALISATION D'UN HOPITAL GENERAL  120 LITS A TEBESSA"/>
    <m/>
    <m/>
    <n v="767430"/>
    <m/>
    <n v="686217"/>
    <n v="0.78631142099999995"/>
    <n v="0.98"/>
    <m/>
    <s v="PEC-PSD En cours"/>
  </r>
  <r>
    <x v="3"/>
    <x v="36"/>
    <s v="PSD"/>
    <x v="5"/>
    <m/>
    <m/>
    <m/>
    <s v="N 1 051 094 01 2012 000 012 24 003                                Travaux de renforcement de l'alimentation en eau potable de la ville de chéria à partir du champ captant d'El Malabiod (W-Tébessa)_x000a_"/>
    <m/>
    <m/>
    <n v="800000"/>
    <m/>
    <n v="629049.13679999998"/>
    <n v="0.23188200275000001"/>
    <n v="0.95"/>
    <m/>
    <s v="pogramme 2023                travaux de réalisation en cours "/>
  </r>
  <r>
    <x v="3"/>
    <x v="36"/>
    <s v="PSD"/>
    <x v="5"/>
    <m/>
    <m/>
    <m/>
    <s v=" N 1 051 094 01 2012 000 012 24 014                          Réalisation d’une conduite transfert d’eau potable à partir du barrage OULGET MELLEGUE  vers la commune d’ EL OUENZA y compris stockage ,équipement , amenée d’énergie et suivi_x000a_"/>
    <m/>
    <m/>
    <n v="600000"/>
    <m/>
    <n v="139129.20165"/>
    <n v="0"/>
    <n v="0.9"/>
    <m/>
    <s v="pogramme 2024                travaux de réalisation en cours"/>
  </r>
  <r>
    <x v="3"/>
    <x v="36"/>
    <s v="PSD"/>
    <x v="5"/>
    <m/>
    <m/>
    <m/>
    <s v="Raccordement des Rejets des  eaux usées vers la STEP de la ville de Tébessa, Y compris la Réalisation de deux Stations de relevages"/>
    <m/>
    <m/>
    <n v="600000"/>
    <m/>
    <n v="0"/>
    <n v="0.25187583333333335"/>
    <n v="0"/>
    <m/>
    <s v="pogramme 2024                *Marchés de réalisation au niveau du CMW pour approbation pour les 05 premiers lots et les deux derniers lots ont été déclarés infructueuses _x000a_&quot; demande de réévaluation de l'opération &quot;"/>
  </r>
  <r>
    <x v="3"/>
    <x v="36"/>
    <s v="PSD"/>
    <x v="1"/>
    <m/>
    <m/>
    <m/>
    <s v="Modernisation de la RN 88 sur 27.5 Kms du PK 183 au PK 210+500 (entre Ouenza– El-Aouinet) (W.Tébessa)"/>
    <m/>
    <m/>
    <n v="1200000"/>
    <m/>
    <n v="302251"/>
    <n v="21.543100000000003"/>
    <n v="0.8"/>
    <m/>
    <s v="Programme 2024"/>
  </r>
  <r>
    <x v="3"/>
    <x v="36"/>
    <s v="PSD"/>
    <x v="3"/>
    <m/>
    <m/>
    <m/>
    <s v="Etude, suivi et réalisation des travaux de VRD primaires et secondaires à travers la Wilaya de Tébessa -Programme 2024-"/>
    <m/>
    <m/>
    <n v="1000000"/>
    <m/>
    <n v="215431"/>
    <n v="34.567450000000001"/>
    <n v="0.35"/>
    <m/>
    <s v="programme 2024 en cours "/>
  </r>
  <r>
    <x v="3"/>
    <x v="36"/>
    <s v="PSD"/>
    <x v="3"/>
    <m/>
    <m/>
    <m/>
    <s v="S 1 021 080 02 4812 000 012 18 003                               Suivi et réalisation des travaux de VRD des lotissements créés dans le cadre de développement de l'offre foncière publique dans les wilayas des hauts plateaux - prog,2018 - wilaya de Tébessa"/>
    <m/>
    <m/>
    <n v="2000000"/>
    <m/>
    <n v="691349"/>
    <n v="90.645728000000005"/>
    <n v="0.5"/>
    <m/>
    <s v="PEC-PSD                   en cours "/>
  </r>
  <r>
    <x v="3"/>
    <x v="36"/>
    <s v="PSD"/>
    <x v="3"/>
    <m/>
    <m/>
    <m/>
    <s v="S 1 021 080 02 4812 000 012 14 009                             Résorption du déficit en VRD à travers les communes de la wilaya (1ère tranche)"/>
    <m/>
    <m/>
    <n v="6250000"/>
    <m/>
    <n v="5665358"/>
    <n v="0.83016253968253972"/>
    <n v="0.95"/>
    <m/>
    <s v="PEC-PSD                    en cours "/>
  </r>
  <r>
    <x v="3"/>
    <x v="36"/>
    <s v="PSD"/>
    <x v="3"/>
    <m/>
    <m/>
    <m/>
    <s v="S 1 021 079 02 4812 000 012 14 001                              Etude et réalisation de 1.000 logements publics locatifs"/>
    <m/>
    <m/>
    <n v="3150000"/>
    <m/>
    <n v="2615012"/>
    <n v="0.85799333333333339"/>
    <n v="0.95"/>
    <m/>
    <s v="  PEC-PSD  Achevée"/>
  </r>
  <r>
    <x v="3"/>
    <x v="36"/>
    <s v="PSD"/>
    <x v="3"/>
    <m/>
    <m/>
    <m/>
    <s v="PC 721 2 262 112 14 02                                                      VRD DES LOTISSMENTS SOCIAUX"/>
    <m/>
    <m/>
    <n v="750000"/>
    <m/>
    <n v="643495"/>
    <n v="1.3358208955223882E-3"/>
    <n v="0.91"/>
    <m/>
    <s v=" PEC-PSD                  en cours "/>
  </r>
  <r>
    <x v="3"/>
    <x v="36"/>
    <s v="PSD"/>
    <x v="2"/>
    <m/>
    <m/>
    <m/>
    <s v="S1 005 017 02 4812 000 012 06 015                                  ETUDE, REALISATION ET EQUIPEMENT D'UN POSTE FRONTALIER MIXTE POLICE - DOUANE A EL-MERIDJ"/>
    <m/>
    <m/>
    <n v="268000"/>
    <m/>
    <n v="358"/>
    <m/>
    <n v="0.05"/>
    <m/>
    <s v="PEC-PSD                    Etude en cours "/>
  </r>
  <r>
    <x v="3"/>
    <x v="36"/>
    <s v="PSC"/>
    <x v="13"/>
    <m/>
    <m/>
    <m/>
    <s v="Electrification rurale"/>
    <m/>
    <m/>
    <n v="5866667"/>
    <m/>
    <m/>
    <m/>
    <n v="0.98"/>
    <m/>
    <s v="Programme complémentaire centralisé géré par SONELGAZ"/>
  </r>
  <r>
    <x v="3"/>
    <x v="36"/>
    <s v="PSC"/>
    <x v="13"/>
    <m/>
    <m/>
    <m/>
    <s v="Raccordement des agglomérations secondaires et quartiers et lotissement sociaux en Gaz naturel QLS/Gaz"/>
    <m/>
    <m/>
    <n v="4933333"/>
    <m/>
    <m/>
    <m/>
    <n v="0.98"/>
    <m/>
    <s v="Programme complémentaire centralisé géré par SONELGAZ"/>
  </r>
  <r>
    <x v="3"/>
    <x v="36"/>
    <s v="PSC"/>
    <x v="13"/>
    <m/>
    <m/>
    <m/>
    <s v="Electricité pour les zones d'ombre"/>
    <m/>
    <m/>
    <n v="2500000"/>
    <m/>
    <m/>
    <m/>
    <n v="0.82"/>
    <m/>
    <s v="Programme complémentaire centralisé géré par SONELGAZ"/>
  </r>
  <r>
    <x v="3"/>
    <x v="36"/>
    <s v="PSC"/>
    <x v="13"/>
    <m/>
    <m/>
    <m/>
    <s v="Gaz naturel  pour les zones d'ombre"/>
    <m/>
    <m/>
    <n v="1500000"/>
    <m/>
    <m/>
    <m/>
    <n v="0.96"/>
    <m/>
    <s v="Programme complémentaire centralisé géré par SONELGAZ"/>
  </r>
  <r>
    <x v="4"/>
    <x v="37"/>
    <s v="PSD"/>
    <x v="1"/>
    <m/>
    <m/>
    <s v="NK5.523.2.262.010.44_x000a_"/>
    <s v="réalisation de la ligne ferroviaire reliant Hassi Mefsoukh et Mostaganem_x000a_N° de l’opération"/>
    <m/>
    <m/>
    <n v="28662460245.790001"/>
    <m/>
    <m/>
    <m/>
    <m/>
    <m/>
    <m/>
  </r>
  <r>
    <x v="4"/>
    <x v="38"/>
    <s v="PSD"/>
    <x v="7"/>
    <m/>
    <m/>
    <m/>
    <s v="Suivi, réalisation et équipement d’une mosquée pôle à Mascara"/>
    <m/>
    <m/>
    <n v="2504000000"/>
    <m/>
    <m/>
    <m/>
    <m/>
    <m/>
    <m/>
  </r>
  <r>
    <x v="4"/>
    <x v="38"/>
    <s v="PSD"/>
    <x v="0"/>
    <m/>
    <m/>
    <m/>
    <s v="Suivi et réalisation de 6.000 places pédagogiques y compris une salle OMS, un terrain de football, une piscine semi-olympique et un théâtre de verdure à Mascara"/>
    <m/>
    <m/>
    <n v="4642710000"/>
    <m/>
    <m/>
    <m/>
    <m/>
    <m/>
    <m/>
  </r>
  <r>
    <x v="4"/>
    <x v="38"/>
    <s v="PSD"/>
    <x v="15"/>
    <m/>
    <m/>
    <m/>
    <s v="Suivi, réalisation et équipement d’un vélodrome à Mascara  "/>
    <m/>
    <m/>
    <n v="2577000000"/>
    <m/>
    <m/>
    <m/>
    <m/>
    <m/>
    <m/>
  </r>
  <r>
    <x v="4"/>
    <x v="38"/>
    <s v="PSD"/>
    <x v="10"/>
    <m/>
    <m/>
    <m/>
    <s v="Suivi et réalisation d’une zone industrielle 98 H à Oggaz, wilaya de Mascara (tranche 2)"/>
    <m/>
    <m/>
    <n v="1000000000"/>
    <m/>
    <m/>
    <m/>
    <m/>
    <m/>
    <m/>
  </r>
  <r>
    <x v="4"/>
    <x v="38"/>
    <s v="T3"/>
    <x v="6"/>
    <m/>
    <m/>
    <m/>
    <s v="Etude d’adaptation, suivi , contrôle et travaux de réalisation et équipement de 09 centres de proximité pour le stockage intermédiaire des céréales au niveau de la wilaya de Mascarad’engagement :  DA"/>
    <m/>
    <m/>
    <n v="2276743000"/>
    <m/>
    <m/>
    <m/>
    <m/>
    <m/>
    <m/>
  </r>
  <r>
    <x v="4"/>
    <x v="38"/>
    <s v="PSD"/>
    <x v="1"/>
    <m/>
    <m/>
    <m/>
    <s v="Réalisation d'une pénétrante reliant l'autoroute - oust a Mascara sur 43 km"/>
    <m/>
    <m/>
    <s v="59 000 000 000 "/>
    <m/>
    <m/>
    <m/>
    <m/>
    <m/>
    <m/>
  </r>
  <r>
    <x v="5"/>
    <x v="38"/>
    <s v="PSD"/>
    <x v="1"/>
    <m/>
    <m/>
    <m/>
    <s v="Dédoublement de la RN4 sur 12 Km entre Sidi Daouad et Zeghloul"/>
    <m/>
    <m/>
    <s v="1 500 000 000"/>
    <m/>
    <m/>
    <m/>
    <m/>
    <m/>
    <m/>
  </r>
  <r>
    <x v="4"/>
    <x v="38"/>
    <s v="PSD"/>
    <x v="8"/>
    <m/>
    <m/>
    <m/>
    <s v="Etude et réalisation d'un établissement hospitalier spécialisé en urgences médicaux chirurgicales à Bouhanifia"/>
    <m/>
    <m/>
    <n v="2623237000"/>
    <m/>
    <m/>
    <m/>
    <m/>
    <m/>
    <m/>
  </r>
  <r>
    <x v="4"/>
    <x v="38"/>
    <s v="PSD"/>
    <x v="8"/>
    <m/>
    <m/>
    <m/>
    <s v="Suivi et réalisation d’un hôpital de 120 lits à Mascara"/>
    <m/>
    <m/>
    <n v="3940000000"/>
    <m/>
    <m/>
    <m/>
    <m/>
    <m/>
    <m/>
  </r>
  <r>
    <x v="4"/>
    <x v="38"/>
    <m/>
    <x v="5"/>
    <m/>
    <m/>
    <m/>
    <s v="Réalisation d'une station d'épuration des eaux usées pour la ville de Mohammadia y compris collecteur de rejet"/>
    <m/>
    <m/>
    <n v="2170000000"/>
    <m/>
    <m/>
    <m/>
    <m/>
    <m/>
    <m/>
  </r>
  <r>
    <x v="4"/>
    <x v="38"/>
    <m/>
    <x v="5"/>
    <m/>
    <m/>
    <m/>
    <s v="Etude , suivi et travaux de mise à niveau de deux (02) stations de lagunage aérés de la ville de Hacine et bouhnifia  y compris l’amélioration et réhabilitation de la collecte des rejets et intégration d’un système de traitement tertiaire (w. Mascara)"/>
    <m/>
    <m/>
    <n v="1250000000"/>
    <m/>
    <m/>
    <m/>
    <m/>
    <m/>
    <m/>
  </r>
  <r>
    <x v="4"/>
    <x v="38"/>
    <s v="PSC"/>
    <x v="1"/>
    <m/>
    <m/>
    <m/>
    <m/>
    <m/>
    <m/>
    <m/>
    <m/>
    <m/>
    <m/>
    <m/>
    <m/>
    <m/>
  </r>
  <r>
    <x v="4"/>
    <x v="38"/>
    <s v="PSC"/>
    <x v="5"/>
    <m/>
    <m/>
    <m/>
    <s v="Alimentation en Eau Potable de la commune de Mascara et du couloir Mohammadia - Sig à partir du Transfert MAO"/>
    <m/>
    <m/>
    <n v="14500000000"/>
    <m/>
    <m/>
    <m/>
    <m/>
    <m/>
    <m/>
  </r>
  <r>
    <x v="4"/>
    <x v="38"/>
    <s v="PSC"/>
    <x v="5"/>
    <m/>
    <m/>
    <m/>
    <s v="Confortement du Barrage Chorfa"/>
    <m/>
    <m/>
    <n v="5830000000"/>
    <m/>
    <m/>
    <m/>
    <m/>
    <m/>
    <m/>
  </r>
  <r>
    <x v="4"/>
    <x v="38"/>
    <s v="PSC"/>
    <x v="5"/>
    <m/>
    <m/>
    <m/>
    <s v="Transfert à partir du Barrage de Bouhanifia vers la retenue du Barrage de Fergoug"/>
    <m/>
    <m/>
    <n v="10000000000"/>
    <m/>
    <m/>
    <m/>
    <m/>
    <m/>
    <m/>
  </r>
  <r>
    <x v="4"/>
    <x v="39"/>
    <m/>
    <x v="1"/>
    <s v="infrastructure de base "/>
    <s v="(routes et pénétrantes) :"/>
    <m/>
    <s v="Réalisation Du Redoublement De La Rn06 (Carrefour Ain El Hadjar A Temetlas)"/>
    <m/>
    <m/>
    <n v="1200000000"/>
    <m/>
    <m/>
    <m/>
    <m/>
    <m/>
    <m/>
  </r>
  <r>
    <x v="4"/>
    <x v="38"/>
    <m/>
    <x v="16"/>
    <m/>
    <m/>
    <m/>
    <s v="Etude, Réalisation Et Equipement De 2000 Places Pédagogiques "/>
    <m/>
    <m/>
    <n v="1511104000"/>
    <m/>
    <m/>
    <m/>
    <m/>
    <m/>
    <m/>
  </r>
  <r>
    <x v="4"/>
    <x v="38"/>
    <m/>
    <x v="16"/>
    <m/>
    <m/>
    <m/>
    <s v="Etude, Realisation Et Equipement D'Une Residence Universitaire De 1000 Lits A Saida "/>
    <m/>
    <m/>
    <s v="1 642 759 000"/>
    <m/>
    <m/>
    <m/>
    <m/>
    <m/>
    <m/>
  </r>
  <r>
    <x v="4"/>
    <x v="38"/>
    <m/>
    <x v="16"/>
    <m/>
    <m/>
    <m/>
    <s v="Suivi Et Réalisation De 2000 Places Pédagogiques "/>
    <m/>
    <m/>
    <n v="2037000000"/>
    <m/>
    <m/>
    <m/>
    <m/>
    <m/>
    <m/>
  </r>
  <r>
    <x v="4"/>
    <x v="38"/>
    <m/>
    <x v="16"/>
    <m/>
    <m/>
    <m/>
    <s v="Viabilisation Et Aménagement Du Nouveau Pôle Universitaire (2 Eme Tranche"/>
    <m/>
    <m/>
    <n v="1190611000"/>
    <m/>
    <m/>
    <m/>
    <m/>
    <m/>
    <m/>
  </r>
  <r>
    <x v="4"/>
    <x v="38"/>
    <m/>
    <x v="6"/>
    <m/>
    <m/>
    <m/>
    <s v="Réalisation D'une Zone industriel/e A Sidi Ahmed (Sur 100 Ha) Wilaya De Saida (Tranche 1) »"/>
    <m/>
    <m/>
    <n v="700000000"/>
    <m/>
    <m/>
    <m/>
    <m/>
    <m/>
    <m/>
  </r>
  <r>
    <x v="4"/>
    <x v="38"/>
    <m/>
    <x v="6"/>
    <m/>
    <m/>
    <m/>
    <s v="Réalisation D'une Zone lndustrielle A Sidi Ahmed (Sur 100 Ha) Wilaya De Saida (Tranche 2"/>
    <m/>
    <m/>
    <n v="1000000000"/>
    <m/>
    <m/>
    <m/>
    <m/>
    <m/>
    <m/>
  </r>
  <r>
    <x v="4"/>
    <x v="40"/>
    <m/>
    <x v="0"/>
    <m/>
    <m/>
    <m/>
    <s v="Étude et réalisation de 8000 lits d'hébergement type standard et de 4280 lits améliorés (Villages méditerranéen)"/>
    <m/>
    <m/>
    <n v="19966463"/>
    <n v="18827752.600000001"/>
    <n v="18700276"/>
    <m/>
    <m/>
    <m/>
    <m/>
  </r>
  <r>
    <x v="4"/>
    <x v="40"/>
    <m/>
    <x v="15"/>
    <m/>
    <m/>
    <m/>
    <s v="Réalisation et équipement de la 2éme tranche stade OMS (40000) places à Oran"/>
    <m/>
    <m/>
    <n v="11980255"/>
    <s v="11 980 255"/>
    <n v="11980255"/>
    <m/>
    <m/>
    <m/>
    <m/>
  </r>
  <r>
    <x v="4"/>
    <x v="40"/>
    <m/>
    <x v="1"/>
    <m/>
    <m/>
    <m/>
    <s v="Réalisation de la deuxième rocade d'Oran sur 21 KMs"/>
    <m/>
    <m/>
    <n v="12839500"/>
    <n v="12817395.17"/>
    <n v="12759454"/>
    <m/>
    <m/>
    <m/>
    <m/>
  </r>
  <r>
    <x v="4"/>
    <x v="40"/>
    <m/>
    <x v="1"/>
    <m/>
    <m/>
    <m/>
    <s v="Extension du terminal à conteneurs du port d'Oran"/>
    <m/>
    <m/>
    <n v="12370909"/>
    <n v="12230047.15"/>
    <n v="12219052"/>
    <m/>
    <m/>
    <m/>
    <m/>
  </r>
  <r>
    <x v="4"/>
    <x v="41"/>
    <m/>
    <x v="9"/>
    <m/>
    <m/>
    <m/>
    <s v="Étude, réalisation et équipement d’un établissement pénitentiaire pour 300 détenus à Ras El Ma"/>
    <m/>
    <m/>
    <m/>
    <m/>
    <m/>
    <m/>
    <m/>
    <m/>
    <m/>
  </r>
  <r>
    <x v="4"/>
    <x v="41"/>
    <m/>
    <x v="15"/>
    <m/>
    <m/>
    <m/>
    <s v="Étude, réalisation et équipement d'un centre régional des équipes nationales à Sidi Bel Abbes»."/>
    <m/>
    <m/>
    <m/>
    <m/>
    <m/>
    <m/>
    <m/>
    <m/>
    <m/>
  </r>
  <r>
    <x v="4"/>
    <x v="41"/>
    <m/>
    <x v="10"/>
    <m/>
    <m/>
    <m/>
    <s v="d’une zone industrielle à Ras El Ma."/>
    <m/>
    <m/>
    <m/>
    <m/>
    <m/>
    <m/>
    <m/>
    <m/>
    <m/>
  </r>
  <r>
    <x v="4"/>
    <x v="41"/>
    <m/>
    <x v="6"/>
    <m/>
    <m/>
    <m/>
    <s v="Étude, réalisation et équipement d'un centre de formation et de vulgarisation agricole à Sidi Bel Abbes"/>
    <m/>
    <m/>
    <m/>
    <m/>
    <m/>
    <m/>
    <m/>
    <m/>
    <m/>
  </r>
  <r>
    <x v="4"/>
    <x v="41"/>
    <m/>
    <x v="1"/>
    <m/>
    <m/>
    <m/>
    <s v="Aménagement du carrefour prolongement boulevard Guermouche Med - rocade Sud avec réalisation d'un ouvrage d'art sous voie ferré"/>
    <m/>
    <m/>
    <m/>
    <m/>
    <m/>
    <m/>
    <m/>
    <m/>
    <m/>
  </r>
  <r>
    <x v="4"/>
    <x v="41"/>
    <m/>
    <x v="8"/>
    <m/>
    <m/>
    <m/>
    <s v="l’équipement d’un centre anti cancer à Sidi Bel Abbes"/>
    <m/>
    <m/>
    <m/>
    <m/>
    <m/>
    <m/>
    <m/>
    <m/>
    <m/>
  </r>
  <r>
    <x v="4"/>
    <x v="41"/>
    <m/>
    <x v="5"/>
    <m/>
    <m/>
    <m/>
    <s v="Protection du barrage de SARNO contre le déversement des eaux usées de la localité Dlahim"/>
    <m/>
    <m/>
    <m/>
    <m/>
    <m/>
    <m/>
    <m/>
    <m/>
    <m/>
  </r>
  <r>
    <x v="4"/>
    <x v="41"/>
    <m/>
    <x v="5"/>
    <m/>
    <m/>
    <m/>
    <s v="Réalisation de 9.000 ML de forages y compris abris, électrification, équipement et raccordement aux réseaux existants à travers la wilaya"/>
    <m/>
    <m/>
    <m/>
    <m/>
    <m/>
    <m/>
    <m/>
    <m/>
    <m/>
  </r>
  <r>
    <x v="4"/>
    <x v="41"/>
    <m/>
    <x v="5"/>
    <m/>
    <m/>
    <m/>
    <s v="Réalisation de transfert Sidi Bel Abbes vers les localités Nord de la wilaya"/>
    <m/>
    <m/>
    <m/>
    <m/>
    <m/>
    <m/>
    <m/>
    <m/>
    <m/>
  </r>
  <r>
    <x v="4"/>
    <x v="41"/>
    <m/>
    <x v="5"/>
    <m/>
    <m/>
    <m/>
    <s v="Transfert des eaux de CHOTT CHERGUI vers les communes des Daïras de Telagh et Merine"/>
    <m/>
    <m/>
    <m/>
    <m/>
    <m/>
    <m/>
    <m/>
    <m/>
    <m/>
  </r>
  <r>
    <x v="4"/>
    <x v="41"/>
    <m/>
    <x v="5"/>
    <m/>
    <m/>
    <m/>
    <s v="Réhabilitation de 03 stations de pompage du système de transfert des eaux du barrage de Sidi Abdelli vers Sidi Bel Abbes"/>
    <m/>
    <m/>
    <m/>
    <m/>
    <m/>
    <m/>
    <m/>
    <m/>
    <m/>
  </r>
  <r>
    <x v="4"/>
    <x v="41"/>
    <m/>
    <x v="5"/>
    <m/>
    <m/>
    <m/>
    <s v="Réalisation de deux réservoirs d'une capacité de 20.000 M³ chacun au niveau du groupement urbain de Sidi Bel Abbes et leur raccordement au réseau existant"/>
    <m/>
    <m/>
    <m/>
    <m/>
    <m/>
    <m/>
    <m/>
    <m/>
    <m/>
  </r>
  <r>
    <x v="4"/>
    <x v="42"/>
    <m/>
    <x v="1"/>
    <m/>
    <m/>
    <m/>
    <s v="Réalisation du dédoublement de la route nationale 7 sur 60km entre Maghnia et Marsat Ben M’hidi "/>
    <m/>
    <m/>
    <m/>
    <m/>
    <m/>
    <m/>
    <m/>
    <m/>
    <m/>
  </r>
  <r>
    <x v="6"/>
    <x v="43"/>
    <s v="Ex-PSD 31/12/2022"/>
    <x v="16"/>
    <s v="044- Enseignement"/>
    <s v="01- Enseignement préparatoire et primaire"/>
    <s v="Etude, construction et équipement de.70 groupes scolaires (16A1,16B1,17C1,21D1)+ 70 LOGTS ET 105 salles de classes en extension (remplacement du préfa) (programme de reconstruction)."/>
    <s v="NF562342621020605"/>
    <m/>
    <n v="1652810"/>
    <n v="2592705"/>
    <n v="2563875.0188000002"/>
    <n v="2546429.9740000004"/>
    <n v="0.98215183524542915"/>
    <n v="1"/>
    <m/>
    <s v="*Travaux achevés_x000a_*Opération à clôturer"/>
  </r>
  <r>
    <x v="6"/>
    <x v="43"/>
    <s v="Ex-PSD 31/12/2022"/>
    <x v="16"/>
    <s v="044- Enseignement"/>
    <s v="02- Enseignement moyen normal et spécifique et a distance"/>
    <s v="Etude, réalisation et équipement de 10 EF 8B6+ 2B5 "/>
    <s v="NF562322621020603"/>
    <m/>
    <n v="760000"/>
    <n v="1404648"/>
    <n v="1370803.49483"/>
    <n v="1369168.7043299999"/>
    <n v="0.97474150415620131"/>
    <n v="1"/>
    <m/>
    <s v="Dossier de clôture au niveau Trésor"/>
  </r>
  <r>
    <x v="6"/>
    <x v="43"/>
    <s v="Ex-PSD 31/12/2022"/>
    <x v="16"/>
    <s v="044- Enseignement"/>
    <s v="02- Enseignement moyen normal et spécifique et a distance"/>
    <s v="Etude, construction et équipement de 04 CEM (Oued Fodda, Boukader,El Karimia,Sidi Abderrahmane )"/>
    <s v="NK562322621021305"/>
    <m/>
    <n v="720000"/>
    <n v="1031538"/>
    <n v="1024877.48948"/>
    <n v="1013137.7976100001"/>
    <n v="0.9821623610666792"/>
    <n v="1"/>
    <m/>
    <s v="Travaux achevés,_x000a_Réévaluation accordé en 2025 (15 266 000 DA), avenant visé par CMW"/>
  </r>
  <r>
    <x v="6"/>
    <x v="43"/>
    <s v="Ex-PSD 31/12/2022"/>
    <x v="16"/>
    <s v="044- Enseignement"/>
    <s v="03- Enseignement secondaire normal, spécifique et a distance"/>
    <s v="Etude, réalisation et équipement de 04 lycées (1000/300) (programme de reconstruction)."/>
    <s v="NF562282621020605"/>
    <m/>
    <n v="632000"/>
    <n v="1240427"/>
    <n v="1210415.11619"/>
    <n v="1218811.3813499999"/>
    <n v="0.98257405018594401"/>
    <n v="1"/>
    <m/>
    <s v="Dossier de clôture au niveau Trésor"/>
  </r>
  <r>
    <x v="6"/>
    <x v="43"/>
    <s v="Ex-PSD 31/12/2022"/>
    <x v="16"/>
    <s v="044- Enseignement"/>
    <s v="03- Enseignement secondaire normal, spécifique et a distance"/>
    <s v="Etude, réalisation et équipement de 07 lycées (05 *800/200 R ET 2*1000/300 INT) avec installations sportives (LFC)."/>
    <s v="NF562212621020606"/>
    <m/>
    <n v="960000"/>
    <n v="1700471"/>
    <n v="1671317.4227199999"/>
    <n v="1665969.47226"/>
    <n v="0.97971060503825114"/>
    <n v="1"/>
    <m/>
    <s v="* Travaux achevés_x000a_*Opération à clôturer"/>
  </r>
  <r>
    <x v="6"/>
    <x v="43"/>
    <s v="Ex-PSD 31/12/2022"/>
    <x v="0"/>
    <s v="049- Enseignement et formation supérieurs"/>
    <s v="01- Premier et deuxième cycles d’enseignement"/>
    <s v="Réalisation de 6000 places pédagogique à Chlef   "/>
    <s v="NK562122621021101"/>
    <m/>
    <n v="2310000"/>
    <n v="4123615"/>
    <n v="4004797.16909"/>
    <n v="3845759.4258499998"/>
    <n v="0.93261844906714131"/>
    <n v="1"/>
    <m/>
    <s v="Travaux achevés (reste paiement des créances du  ETB chinoise (Problème de change de devis)"/>
  </r>
  <r>
    <x v="6"/>
    <x v="43"/>
    <s v="Ex-PSD 31/12/2022"/>
    <x v="0"/>
    <s v="051- Vie estudiantine"/>
    <s v="01- Œuvres universitaires"/>
    <s v="Suivi et réalisation de 2000 Lits d'hébergement "/>
    <s v="NK562152621021102"/>
    <m/>
    <n v="948000"/>
    <n v="2446718"/>
    <n v="2439269.8956900002"/>
    <n v="2289960.9657799997"/>
    <n v="0.93593171169705691"/>
    <n v="1"/>
    <m/>
    <s v="Travaux achevés (reste paiement des créances du  ETB chinoise (Problème de change de devis)"/>
  </r>
  <r>
    <x v="6"/>
    <x v="43"/>
    <s v="Ex-PSD 31/12/2022"/>
    <x v="0"/>
    <s v="049- Enseignement et formation supérieurs"/>
    <s v="01- Premier et deuxième cycles d’enseignement"/>
    <s v="Suivi et réalisation  de 2000 places pédagogiques y compris bibliothèque de faculté "/>
    <s v="NK562122621021201"/>
    <m/>
    <n v="920000"/>
    <n v="1476000"/>
    <n v="0"/>
    <n v="0"/>
    <n v="0"/>
    <n v="0"/>
    <m/>
    <s v="*Opération gelée_x000a_* Décision après la réunion des travaux d'assainissement:  proposition de maintenir l'opération avec changement d'intitulé pour supprimer la bibliothèque de faculté"/>
  </r>
  <r>
    <x v="6"/>
    <x v="43"/>
    <s v="Ex-PSD 31/12/2022"/>
    <x v="0"/>
    <s v="049- Enseignement et formation supérieurs"/>
    <s v="01- Premier et deuxième cycles d’enseignement"/>
    <s v="Etude et réalisation 2000 p.p en remplacement du préfabriqué"/>
    <s v="NK562122621021301"/>
    <m/>
    <n v="1200000"/>
    <n v="1328000"/>
    <n v="1218085.1101299999"/>
    <n v="1140436.6429100002"/>
    <n v="0.85876253231174715"/>
    <n v="1"/>
    <m/>
    <s v="Achevée (reste paiement des créances du  ETB chinoise (Problème de change de devis)"/>
  </r>
  <r>
    <x v="6"/>
    <x v="43"/>
    <s v="Ex-PSD 31/12/2022"/>
    <x v="10"/>
    <s v="074- Appui à l'investissement"/>
    <s v="01- Promotion de l'Investissement"/>
    <s v="Suivi et réalisation d'une zone industrielle à Boukadir 2, Wilaya de Chlef  "/>
    <s v="NE517632621021801"/>
    <m/>
    <n v="2500000"/>
    <n v="2500000"/>
    <n v="1799061.075"/>
    <n v="1793977.94998"/>
    <n v="0.71759117999200006"/>
    <n v="0.72"/>
    <m/>
    <s v="* Travaux achevés dans le cadre du marché_x000a_*  A.A.O pour  réalisation des travaux d'achèvement (voirie (GB+BB)+Trottoirs) pour les grands axes  lancé le 27/02/2025 (Ouverture des plis le 19/03/2025) de finalisation pour le reliquat resrant 701 000 000,00DA_x000a_* Nécéssite réévaluation d'un montant de _x000a_1 361 551 097,06  pour prise en charge des travaux restants ( voiries et trottoir)_x000a_* Reste raccordement des différents réseaux non inscrits et non entamés pour l'ensemble des secteurs (travaux public, DRE, energie et Fibre optique)_x000a_* Raccordement de l'inergie gazière et électrique subordonné au bilan énergitique demandé par les futurs promoteurs_x000a_"/>
  </r>
  <r>
    <x v="6"/>
    <x v="43"/>
    <s v="Ex-PSD 31/12/2022"/>
    <x v="10"/>
    <s v="074- Appui à l'investissement"/>
    <s v="01- Promotion de l'Investissement"/>
    <s v="Suivi et réalisation d'une zone industrielle à Oued Sly (Tranche 2) "/>
    <s v="NE517632621021803"/>
    <m/>
    <n v="1000000"/>
    <n v="1000000"/>
    <n v="811406.72415999998"/>
    <n v="328279.75623"/>
    <n v="0.32827975623"/>
    <n v="0.5"/>
    <m/>
    <s v="* Travaux à l'arrêt 17/12/2024 problème de Tuf (opposition + différence de niveau très importante entre les voiries et les lots projetés)_x000a_* Travaux en cours pour le lot D ( voire , AEP , Assainissement)  (65%)_x000a_* Le terrain d'assiette de la zone de Oued Sly présente une forte pente variant entre 5 à 20m entre les voirie projetées et les lots réservés aux investisseurs d'une nature importante de tuf d'environ 1,6 millions m3 qui nécessité une opération d'extraction et évacuation (500.000.000,00 DA)"/>
  </r>
  <r>
    <x v="6"/>
    <x v="43"/>
    <s v="Ex-PSD 31/12/2022"/>
    <x v="10"/>
    <s v="074- Appui à l'investissement"/>
    <s v="01- Promotion de l'Investissement"/>
    <s v="Indemnisation au titre de l’opération d’expropriation pour cause d’utilité publique de la zone industrielle de Boukadir"/>
    <s v="NK557512621021304"/>
    <m/>
    <n v="1000000"/>
    <n v="1000000"/>
    <n v="220391.7"/>
    <n v="220391.7"/>
    <n v="0.22039170000000002"/>
    <n v="0.22"/>
    <m/>
    <s v="Opération d'indemnisation en cours_x000a_* ( 22 dossiers au niveau du tribunal administratif) en attendant le nouveau rapport d'évaluation "/>
  </r>
  <r>
    <x v="6"/>
    <x v="43"/>
    <s v="Ex-PSD 31/12/2022"/>
    <x v="3"/>
    <s v="080- Urbanisme et aménagement"/>
    <s v="02- Aménagement du foncier"/>
    <s v="Résorption des déficits en VRD"/>
    <s v="NF572122621020801"/>
    <m/>
    <n v="2050000"/>
    <n v="2050000"/>
    <n v="2048441.40769"/>
    <n v="2047233.2906200001"/>
    <n v="0.99865038566829278"/>
    <n v="1"/>
    <m/>
    <s v="*Etude achevée et réceptionnée_x000a_*Opération à clôturer"/>
  </r>
  <r>
    <x v="6"/>
    <x v="43"/>
    <s v="Ex-PSD 31/12/2022"/>
    <x v="1"/>
    <s v="091- Infrastructures aéroportuaires"/>
    <s v="01- Développements des infrastructures aéroportuaires"/>
    <s v="Etude et réalisation d'un aérodrome à Chlef.  "/>
    <s v="ND552782621020201"/>
    <m/>
    <n v="1800000"/>
    <n v="2950000"/>
    <n v="2929818.7784899999"/>
    <n v="2774456.7618700005"/>
    <n v="0.94049381758305106"/>
    <n v="0.95"/>
    <m/>
    <s v="Lot 01: Projet en voie d'achévement sur le 2éme bouts bétonnés( Reste fossé bétonés)"/>
  </r>
  <r>
    <x v="6"/>
    <x v="43"/>
    <s v="Ex-PSD 31/12/2022"/>
    <x v="1"/>
    <s v="090- Infrastructures routières et autoroutières"/>
    <s v="01- Développement des infrastructures routières"/>
    <s v="s"/>
    <s v="NK552232621021001"/>
    <m/>
    <n v="1600000"/>
    <n v="1812725"/>
    <n v="1812047.6340900001"/>
    <n v="1778089.9096400002"/>
    <n v="0.98089335648816023"/>
    <n v="1"/>
    <m/>
    <s v="* Travaux achevés_x000a_* Dossier de clôture au niveau du Trésor"/>
  </r>
  <r>
    <x v="6"/>
    <x v="43"/>
    <s v="Ex-PSD 31/12/2022"/>
    <x v="8"/>
    <s v="105- Prévention et soins"/>
    <s v="01- Prévention et soins"/>
    <s v="Etude complémentaire, suivi, réalisation et équipement d'un centre Anticancéreux à Chlef."/>
    <s v="NF573382621020801"/>
    <m/>
    <n v="1500000"/>
    <n v="7210000"/>
    <n v="7097576.1451399997"/>
    <n v="5313053.4713200005"/>
    <n v="0.73690062015533986"/>
    <n v="0.92"/>
    <m/>
    <s v="Travaux en cours _x000a_Dépassement des délais contractuels des travaux_x000a_Equipements (marchés visés)"/>
  </r>
  <r>
    <x v="6"/>
    <x v="43"/>
    <s v="Ex-PSD 31/12/2022"/>
    <x v="8"/>
    <s v="105- Prévention et soins"/>
    <s v="01- Prévention et soins"/>
    <s v="Etude, réalisation et équipement d'un hôpital mère et enfant   "/>
    <s v="NK573112621021301"/>
    <m/>
    <n v="3000000"/>
    <n v="4000000"/>
    <n v="3566368.03308"/>
    <n v="2951954.2807999998"/>
    <n v="0.73798857019999997"/>
    <n v="0.95"/>
    <m/>
    <s v="Travaux en cours _x000a_* Réévaluation accordée en 2025_x000a_(584 944 000 DA)"/>
  </r>
  <r>
    <x v="6"/>
    <x v="43"/>
    <s v="Ex-PSD 31/12/2022"/>
    <x v="8"/>
    <s v="105- Prévention et soins"/>
    <s v="01- Prévention et soins"/>
    <s v="Acquisition d'accélérateurs et accessoires de radiothérapie au profit du CAC Chlef  . "/>
    <s v="NE573132621022202"/>
    <m/>
    <n v="1100000"/>
    <n v="2924200"/>
    <n v="2314831.2743500001"/>
    <n v="602.57434999999998"/>
    <n v="2.0606468435811504E-4"/>
    <n v="0"/>
    <m/>
    <s v="* Approbation CC le 22/11/2023, AAO le 01/2024, ouverture des plis le 18/03/2024_x000a_* lot n° 1 : Acquisition des accélérateurs: attribution le 05/09/2024 délais 7 mois, ODS le 30/09/2024_x000a_, lot n° 2 : (Acquisition d’un scanner-simulateur): ODS n°1 le 18/12/2024._x000a_* lot n° 3 (Equipements de radio physique), lot n° 4 (Solution complète de curiethérapie hdr (infructueux) : Evaluation en cours "/>
  </r>
  <r>
    <x v="6"/>
    <x v="43"/>
    <s v="Ex-PSD 31/12/2022"/>
    <x v="8"/>
    <s v="105- Prévention et soins"/>
    <s v="01- Prévention et soins"/>
    <s v="Etude et réalisation d'un hôpital de 60 lits à Ain-Merane."/>
    <s v="NF573112621020801"/>
    <m/>
    <n v="600000"/>
    <n v="2456000"/>
    <n v="2453892.7447700002"/>
    <n v="2436150.4811200001"/>
    <n v="0.99191794833876223"/>
    <n v="1"/>
    <m/>
    <s v="Travaux achevés"/>
  </r>
  <r>
    <x v="6"/>
    <x v="43"/>
    <s v="Ex-PSD 31/12/2022"/>
    <x v="5"/>
    <s v="096- Assainissement et protection du milieu naturel"/>
    <s v="01- Réseaux d’assainissement et systemes d'épuration"/>
    <s v="Réalisation de la STEP de Chettia y compris collecteurs"/>
    <s v="NK534292621021302"/>
    <m/>
    <n v="2500000"/>
    <n v="3600000"/>
    <n v="2310097.7072800002"/>
    <n v="678621.86604999995"/>
    <n v="0.18850607390277777"/>
    <n v="0.22"/>
    <m/>
    <s v="* Gestion ONA_x000a_*Travaux en cours (Problème avec l'entreprise partie équipement)"/>
  </r>
  <r>
    <x v="6"/>
    <x v="43"/>
    <s v="Ex-PSD 31/12/2022"/>
    <x v="5"/>
    <s v="094- Approvisionnement en eau potable et industrielle"/>
    <s v="01- Adduction et   Réseaux de distribution en eau potable et industrielle"/>
    <s v="Alimentation en eau potable des zones rurales et éparses de la wilaya à partir de la SDEM de Tenés"/>
    <s v="NL534122621021601"/>
    <m/>
    <n v="1000000"/>
    <n v="1000000"/>
    <n v="998952.52396000002"/>
    <n v="920328.82253"/>
    <n v="0.92032882253000003"/>
    <n v="1"/>
    <m/>
    <s v="Travaux achevés, reste paiement et clôture de l'opération"/>
  </r>
  <r>
    <x v="6"/>
    <x v="43"/>
    <s v="Ex-PSD 31/12/2022"/>
    <x v="5"/>
    <s v="094- Approvisionnement en eau potable et industrielle"/>
    <s v="01- Adduction et   Réseaux de distribution en eau potable et industrielle"/>
    <s v="Transfert de la station de dessalement d’eau de mer de Mainis vers la commune d’Oued Goussine"/>
    <s v="NE534142621021801"/>
    <m/>
    <n v="1000000"/>
    <n v="1000000"/>
    <n v="830171.32715999999"/>
    <n v="160062.69978"/>
    <n v="0.16006269977999998"/>
    <n v="0.09"/>
    <m/>
    <s v="ODS d'arrêt le 30/10/2019, ODS de reprise transmis à l'entreprise FOREMHYD le 13/10/2024 pour signature."/>
  </r>
  <r>
    <x v="6"/>
    <x v="43"/>
    <s v="Programme 2023"/>
    <x v="6"/>
    <s v="076- Agriculture et développement rural"/>
    <s v="01- Développement de l'agriculture"/>
    <s v="Etude d'adaptation, suivi, contrôle et travaux de réalisation et équipement de 10 centres de proximité pour le stockage intermédiaire des céréales au niveau de la wilaya de chlef"/>
    <s v="S1 020 076 01 4702 000 002 24 001"/>
    <m/>
    <n v="2529714.2799999998"/>
    <n v="2529714.2799999998"/>
    <n v="1739554.16756"/>
    <n v="129620.63336000001"/>
    <n v="5.1239238511947685E-2"/>
    <n v="0.3"/>
    <m/>
    <s v="Travaux en cours_x000a_ODS le 28/10/2024, délai 8 mois"/>
  </r>
  <r>
    <x v="6"/>
    <x v="43"/>
    <s v="Programme 2024"/>
    <x v="3"/>
    <s v="080- Urbanisme et aménagement"/>
    <s v="02- Aménagement du foncier"/>
    <s v="Etude, suivi et réalisation de travaux de VRD primaires et secondaires à travers la wilaya de Chlef"/>
    <s v="N1 021 080 02 2002 000 002 24 002"/>
    <m/>
    <n v="1000000"/>
    <n v="1000000"/>
    <n v="974284.27527999994"/>
    <n v="493952.57659000001"/>
    <n v="0.49395257659000003"/>
    <n v="0.45"/>
    <m/>
    <s v="Travaux en cours"/>
  </r>
  <r>
    <x v="6"/>
    <x v="43"/>
    <s v="Programme 2024"/>
    <x v="1"/>
    <s v="090- Infrastructures routières et autoroutières"/>
    <s v=" 01- Développement des Infrastructures routières"/>
    <s v="_x000a_réalisation de l'évitement Ouest de la ville de Ténès reliant RN 11-RN 19 en passant par la localité de flita sur 12 Kms"/>
    <s v="N1 024 090 01 2002 000 002 24 004"/>
    <m/>
    <n v="2800000"/>
    <n v="2800000"/>
    <n v="2593239.9988299999"/>
    <n v="508990.81206999999"/>
    <n v="0.18178243288214285"/>
    <n v="0.12"/>
    <m/>
    <s v="Travaux en cours"/>
  </r>
  <r>
    <x v="6"/>
    <x v="43"/>
    <s v="Programme 2024"/>
    <x v="5"/>
    <s v="096- Assainissement et protection du milieu naturel"/>
    <s v="01- Réseaux d'assainissement et Système d'épuration"/>
    <s v="Etude et réalisation d'un traitement tertiaire au niveau de la station d'épuration des eaux usées de Chlef y compris l'amélioration de collecte des eaux usées et les infrastructures de transfert des eaux épurées à partir de la station d'épuration de Chlef vers le grand périmètre d'irrigation (GPI) du moyen Cheliff"/>
    <s v="NI"/>
    <m/>
    <n v="2000000"/>
    <n v="2000000"/>
    <n v="0"/>
    <n v="0"/>
    <n v="0"/>
    <n v="0"/>
    <m/>
    <s v="Rejet des 03 marchés par CMW, lancement d'une nouvelle procédure, étude en cours, attente visa CTH  "/>
  </r>
  <r>
    <x v="6"/>
    <x v="44"/>
    <m/>
    <x v="3"/>
    <m/>
    <m/>
    <m/>
    <s v="N 1 021 080 02 4844 000 044 14 003_x000a_NK5.721.8.262.144.14.01_x000a_Résorption du déficit en VRD à travers les communes  de la wilaya"/>
    <m/>
    <n v="2000000"/>
    <n v="2000000"/>
    <m/>
    <n v="1976513"/>
    <n v="98.825649999999996"/>
    <n v="90"/>
    <m/>
    <s v="En cours"/>
  </r>
  <r>
    <x v="6"/>
    <x v="44"/>
    <m/>
    <x v="15"/>
    <m/>
    <m/>
    <m/>
    <s v="N 1 015 060 01 4031 000 044 14 001_x000a_NK5.742.2.262.144.14.15_x000a_Etude, réalisation et équipement d'un stades OMS 10 000 places à Ain Defla "/>
    <m/>
    <n v="1200000"/>
    <n v="1200000"/>
    <m/>
    <n v="23809"/>
    <n v="1.9840833333333332"/>
    <n v="0"/>
    <m/>
    <s v="Etude d'adaptation           en cours"/>
  </r>
  <r>
    <x v="6"/>
    <x v="44"/>
    <m/>
    <x v="1"/>
    <m/>
    <m/>
    <m/>
    <s v="N 1 024 090 01 4044 000 044 18 001_x000a_NE5.521.3.262.144.18.01_x000a_Travaux de modernisation de la RN65 sur 20 Km (Tacheta-Souk Lethnine)"/>
    <m/>
    <n v="500000"/>
    <n v="1100000"/>
    <m/>
    <n v="1058042"/>
    <n v="96.185636363636362"/>
    <n v="98"/>
    <m/>
    <s v="Reste un lot            en cours"/>
  </r>
  <r>
    <x v="6"/>
    <x v="44"/>
    <m/>
    <x v="2"/>
    <m/>
    <m/>
    <m/>
    <s v="N 1 005 020 01 4844 000 044 14 002_x000a_NK5.831.2.262.144.14.01_x000a_Réalisation d'un siège de wilaya à Ain Defla"/>
    <m/>
    <n v="1800000"/>
    <n v="1800000"/>
    <m/>
    <n v="139"/>
    <n v="7.7222222222222215E-3"/>
    <n v="0"/>
    <m/>
    <s v="Etude en cours"/>
  </r>
  <r>
    <x v="6"/>
    <x v="44"/>
    <m/>
    <x v="8"/>
    <m/>
    <m/>
    <m/>
    <s v="N 1 027 105 01 4043 000 044 08 001_x000a_NF5.731.1.262.144.08.01_x000a_Etude, réalisation  et équipement d'un hôpital de 240 lits"/>
    <m/>
    <n v="2400000"/>
    <n v="7490000"/>
    <m/>
    <n v="7118021"/>
    <n v="95.033658210947934"/>
    <n v="98"/>
    <m/>
    <s v="Equipement en cours"/>
  </r>
  <r>
    <x v="6"/>
    <x v="44"/>
    <m/>
    <x v="6"/>
    <m/>
    <m/>
    <m/>
    <s v="S 1 020 076 01 4744 000 044 23 001_x000a_Etude d'adaptation, suivi, contrôle et travaux de réalisation et équipement de 11 centres de proximité pour le stockage intermédiare des cériales au niveau de la wilaya de Ain Defla"/>
    <m/>
    <n v="2782686"/>
    <n v="2782686"/>
    <m/>
    <n v="441488"/>
    <n v="15.865534235627015"/>
    <n v="40"/>
    <m/>
    <s v="En cours"/>
  </r>
  <r>
    <x v="6"/>
    <x v="44"/>
    <m/>
    <x v="9"/>
    <m/>
    <m/>
    <m/>
    <s v="N 1 006 022 04 4844 000 044 06 001_x000a_NF5.853.3.262.144.06.01_x000a_Réalisation d'un EP (1000) détenus à Ain Defla"/>
    <m/>
    <n v="500000"/>
    <n v="3330000"/>
    <m/>
    <n v="1038424"/>
    <n v="31.183903903903904"/>
    <n v="20"/>
    <m/>
    <s v="En cours"/>
  </r>
  <r>
    <x v="6"/>
    <x v="44"/>
    <m/>
    <x v="0"/>
    <m/>
    <m/>
    <m/>
    <s v="N 1 012 051 01 4032 000 044 11 002_x000a_NK5.621.5.262.144.11.01_x000a_Suivi et réalisation de 3.000 lits d'hébergement à Ain-Soltane"/>
    <m/>
    <n v="1422000"/>
    <n v="3582000"/>
    <m/>
    <n v="972"/>
    <n v="2.7135678391959801E-2"/>
    <n v="20"/>
    <m/>
    <s v="En cours"/>
  </r>
  <r>
    <x v="6"/>
    <x v="44"/>
    <m/>
    <x v="0"/>
    <m/>
    <m/>
    <m/>
    <s v="N 1 012 049 01 4034 000 044 12 004_x000a_NK5.621.3.262.144.12.01_x000a_Suivi et réalisation de 2000 places pédagogiques"/>
    <m/>
    <n v="770000"/>
    <n v="1759000"/>
    <m/>
    <n v="417174"/>
    <n v="23.716543490619671"/>
    <n v="50"/>
    <m/>
    <s v="En cours"/>
  </r>
  <r>
    <x v="6"/>
    <x v="44"/>
    <m/>
    <x v="0"/>
    <m/>
    <m/>
    <m/>
    <s v="N 1 012 051 01 4032 000 044 12 003_x000a_NK5.621.5.262.144.12.01_x000a_Suivi et réalisation de 1000 lits d'hébergement -Ain-Soltane"/>
    <m/>
    <n v="474000"/>
    <n v="1525200"/>
    <m/>
    <n v="1417812"/>
    <n v="92.959087332808807"/>
    <n v="100"/>
    <m/>
    <s v="Achevée"/>
  </r>
  <r>
    <x v="6"/>
    <x v="45"/>
    <s v="PSD"/>
    <x v="5"/>
    <m/>
    <m/>
    <s v="Réalisation  de la STEP de Relizane"/>
    <s v="NF5 342 3 262.148 06 01"/>
    <m/>
    <n v="1250000"/>
    <n v="2450000"/>
    <n v="2294676"/>
    <n v="2183628"/>
    <m/>
    <n v="1"/>
    <m/>
    <s v="المشروع في طورالإنتهاء"/>
  </r>
  <r>
    <x v="6"/>
    <x v="45"/>
    <s v="PSD"/>
    <x v="5"/>
    <m/>
    <m/>
    <s v="Etude et Réalisation d'une station d'épuration à Oued Rhiou"/>
    <s v="NK 5 342 3 262 148 13 01 "/>
    <m/>
    <n v="2500000"/>
    <n v="2500000"/>
    <n v="2076273"/>
    <n v="1819116"/>
    <m/>
    <n v="0.9"/>
    <m/>
    <s v="المشروع في طورالإنتهاء"/>
  </r>
  <r>
    <x v="6"/>
    <x v="45"/>
    <s v="PSD"/>
    <x v="5"/>
    <m/>
    <m/>
    <s v="ADDUCTION D'EAU DESSALEE DESSRVANT LA WILAYA DE RELIZANE  A PARTIR DU RESERVOIR 10 000 M3 PROJETE A MOSTAGANEM"/>
    <s v="NK 5 323  2 262 068 02"/>
    <m/>
    <n v="10000000"/>
    <n v="13704000"/>
    <n v="13565515"/>
    <n v="13328981"/>
    <m/>
    <n v="0.99"/>
    <m/>
    <s v="المشروع في طورالإنتهاء"/>
  </r>
  <r>
    <x v="6"/>
    <x v="45"/>
    <s v="PSD"/>
    <x v="1"/>
    <m/>
    <m/>
    <s v="Réalisation d'un passage inférieur au niveau de l'intersection du CW 13 et de la déviation poids lourd"/>
    <m/>
    <m/>
    <n v="400000"/>
    <n v="470200"/>
    <n v="470083"/>
    <n v="469836"/>
    <m/>
    <n v="1"/>
    <m/>
    <s v="مشروع ممول من طرف الصندوق الوطني للطرق والطرقات السريعة وأنجز ماديا وماليا"/>
  </r>
  <r>
    <x v="6"/>
    <x v="45"/>
    <s v="PSD"/>
    <x v="7"/>
    <m/>
    <m/>
    <s v="Suivi, réalisation et équipement d'une mosquée pôle à Relizane"/>
    <s v="NK5 762 8 262.148 11 02"/>
    <m/>
    <n v="973000"/>
    <n v="1823000"/>
    <n v="1681332"/>
    <n v="1114743"/>
    <m/>
    <n v="0.88"/>
    <m/>
    <s v="المشروع في طورالإنجاز "/>
  </r>
  <r>
    <x v="6"/>
    <x v="46"/>
    <s v="PSD"/>
    <x v="9"/>
    <m/>
    <m/>
    <s v="Réalisation d'un centre pénitenciaire de 300 détenu à Sidi Moussa_x000d__x000a_"/>
    <s v="N1.006.022.04.4042.000.042.04.001"/>
    <m/>
    <n v="196654"/>
    <n v="2727853"/>
    <n v="2649815.3555899998"/>
    <n v="2432897.1112299999"/>
    <m/>
    <n v="95"/>
    <m/>
    <s v="En Cours, travaux relancés (en cours), marchés visés : mur de clôture + mur de soutènement + éclairage extérieur,  : chauffage (procédures relancés), travaux sont en cours :_x000a_-CES / VRD / ELECTRICTE / UNE PARTIE DU MUR DE RONDE  et climatisation projet réévalué en 2022"/>
  </r>
  <r>
    <x v="6"/>
    <x v="46"/>
    <s v="PSD"/>
    <x v="21"/>
    <m/>
    <m/>
    <s v="Etude, réalisation et équipement d'une Ecole Nationale de Trésor à Tipasa_x000d__x000a_"/>
    <s v="N1.007.025.04.4023.000.042.09.001"/>
    <m/>
    <n v="38800"/>
    <n v="2354700"/>
    <n v="2333195.7896500002"/>
    <n v="1802547.4883899998"/>
    <m/>
    <n v="0.99"/>
    <m/>
    <m/>
  </r>
  <r>
    <x v="6"/>
    <x v="46"/>
    <s v="PSD"/>
    <x v="7"/>
    <m/>
    <m/>
    <s v=" Suivi, réalisation et équipement d'une mosquée pôle à Tipasa _x000d__x000a_"/>
    <s v="N.1.010.041.04.4014.000.042.11.002"/>
    <m/>
    <n v="973000"/>
    <n v="1437000"/>
    <n v="1133694.39983"/>
    <n v="951546.89040000003"/>
    <m/>
    <n v="95"/>
    <m/>
    <m/>
  </r>
  <r>
    <x v="6"/>
    <x v="46"/>
    <s v="PSD"/>
    <x v="15"/>
    <m/>
    <m/>
    <s v=" Etude réalisation et équipement d'un stade de football de 10 000 places à Cherchell_x000d_"/>
    <s v="N.1.015.060.01.4030.000.042.10.006"/>
    <m/>
    <n v="900000"/>
    <n v="1916700"/>
    <n v="1704707.09506"/>
    <n v="1161733.83516"/>
    <m/>
    <n v="90"/>
    <m/>
    <n v="1"/>
  </r>
  <r>
    <x v="6"/>
    <x v="46"/>
    <s v="PSD"/>
    <x v="15"/>
    <m/>
    <m/>
    <s v=" Suivi, réalisation et équipement d'un centre de regroupement à Fouka _x000d__x000a_"/>
    <s v="N.1.015.060.01.4030.000.042.11.008"/>
    <m/>
    <n v="1000000"/>
    <n v="2502000"/>
    <n v="2456514.5337899998"/>
    <n v="2380647.0141499997"/>
    <m/>
    <n v="95"/>
    <m/>
    <m/>
  </r>
  <r>
    <x v="6"/>
    <x v="46"/>
    <s v="PSD"/>
    <x v="15"/>
    <m/>
    <m/>
    <s v=" Travaux de mise à niveau ,extension et équipement du stade de Koléa (2è Tranche)_x000d__x000a_"/>
    <s v="N.1.015.060.01.4030.000.042.11.009"/>
    <m/>
    <n v="672000"/>
    <n v="1019400"/>
    <n v="993395.81232000003"/>
    <n v="547169.94929999998"/>
    <m/>
    <n v="85"/>
    <m/>
    <n v="1"/>
  </r>
  <r>
    <x v="6"/>
    <x v="46"/>
    <s v="PSD"/>
    <x v="3"/>
    <m/>
    <m/>
    <s v=" Amélioration urbaine et travaux VRD au niveau des Ahouaches et zones secondaires ._x000d_"/>
    <s v="N.1.021.080.02.4001.000.042.14.001"/>
    <m/>
    <n v="1000000"/>
    <n v="1000000"/>
    <n v="913764.62757999997"/>
    <n v="714307.89893000002"/>
    <m/>
    <n v="99"/>
    <m/>
    <m/>
  </r>
  <r>
    <x v="6"/>
    <x v="46"/>
    <s v="PSD"/>
    <x v="3"/>
    <m/>
    <m/>
    <s v="Réhabilitation et amélioration urbaine des vieux quartiers de Cherchell, Koléa, Gouraya , Tipasa, Hadjout et Fouka_x000d_"/>
    <s v="N.1.021.080.02.4001.000.042.14.002"/>
    <m/>
    <n v="1500000"/>
    <n v="1500000"/>
    <n v="891114.49126000004"/>
    <n v="473319.82117000001"/>
    <m/>
    <n v="70"/>
    <m/>
    <m/>
  </r>
  <r>
    <x v="6"/>
    <x v="46"/>
    <s v="PSD"/>
    <x v="5"/>
    <m/>
    <m/>
    <s v=" Réalisation de six (6) réservoirs d'une capacités de 2 000 m3 chaqu'un au daira de Damous ,Gouraya, Cherchell ,Sidi Amar y compris le système d'adduction et de distribution _x000d_"/>
    <s v="N1.051.094.01.4842.000.042.14.010"/>
    <m/>
    <n v="2000000"/>
    <n v="2000000"/>
    <n v="1982123.3700300001"/>
    <n v="1354022.4776899999"/>
    <m/>
    <n v="98"/>
    <m/>
    <s v="   Opération en cours  :                                                 * 01 projet Achevée                                                      * 04 projets : travaux  en cours         * 01 projet procedure administratif en cour aprés la résiliation de la première Entreprise ( zone d'ombre)"/>
  </r>
  <r>
    <x v="6"/>
    <x v="46"/>
    <s v="PSD"/>
    <x v="5"/>
    <m/>
    <m/>
    <s v="Réalisation d'une station d'épuration à Menaceur y compris système de collecte pour la protection du barrage de Boukerdane_x000d_"/>
    <s v="N1.051.096.01.4842.000.042.18.008"/>
    <m/>
    <n v="2000000"/>
    <n v="2500000"/>
    <n v="1960121.95141"/>
    <n v="603838.06296000001"/>
    <m/>
    <n v="0.6"/>
    <m/>
    <s v="Opération en cours _x000a_-STEP Mencaceur : à l'arret _x000a_-Système de collecte : travaux en cours_x000a_* Demande de réévaluation pour prise en charge partie conditionnelle (500 MDA) rejeté par le MF/DGB en date du 24/03/2024: : services DGB resaisis en date du 19/05/2024"/>
  </r>
  <r>
    <x v="6"/>
    <x v="46"/>
    <s v="PSD"/>
    <x v="8"/>
    <m/>
    <m/>
    <s v="Etude d'adaptation et réalisation et équipement d'un hôpital 60 lits à Bou-Ismail_x000d_"/>
    <s v="N.1.027.105.01.4041.000.042.13.016"/>
    <m/>
    <n v="600000"/>
    <n v="600000"/>
    <n v="10287.59669"/>
    <n v="8455.3536899999999"/>
    <m/>
    <m/>
    <m/>
    <m/>
  </r>
  <r>
    <x v="6"/>
    <x v="46"/>
    <s v="PSD"/>
    <x v="1"/>
    <m/>
    <m/>
    <s v="évitement de la ville de Koléa "/>
    <s v="N1.024.090.01.4042.000.042.11.003"/>
    <m/>
    <n v="600000"/>
    <n v="1520000"/>
    <n v="1414111.1751600001"/>
    <n v="649614.33151000005"/>
    <m/>
    <n v="0.75"/>
    <m/>
    <m/>
  </r>
  <r>
    <x v="6"/>
    <x v="46"/>
    <s v="PSD"/>
    <x v="1"/>
    <m/>
    <m/>
    <s v=" Réhabilitation de la RN11 sur plusieurs sections_x000d_"/>
    <s v="N1.024.090.02.4042.000.042.10.038"/>
    <m/>
    <n v="800000"/>
    <n v="1200000"/>
    <n v="1162649.3286299999"/>
    <n v="1057618.42903"/>
    <m/>
    <n v="0.98"/>
    <m/>
    <m/>
  </r>
  <r>
    <x v="6"/>
    <x v="47"/>
    <s v="PN"/>
    <x v="6"/>
    <m/>
    <m/>
    <s v="N1.020.076.01.4738.000.038.23.001_x000a_Etude d'adaptation, suivi, contrôle et travaux de réalisation et équipement de 09 centres de proximité pour le stockage intermédiaire des céréales au niveau de la Wilaya de Tissemsilt(Décision n° MF/2023/DI/911 du 21/12/2023)"/>
    <m/>
    <m/>
    <m/>
    <n v="2276742.852"/>
    <n v="1592565.12"/>
    <n v="0"/>
    <m/>
    <s v="Etude 100%_x000a_réalisation 20%"/>
    <m/>
    <s v="décision de couverture financiére élaborée le 19/02/2024_x000a_décision d'individualisation N°001 élaborée le 09/07/2024_x000a_(RESPONSABLE D'ACTION: MONSIEUR LE WALI)"/>
  </r>
  <r>
    <x v="6"/>
    <x v="47"/>
    <s v="PN"/>
    <x v="3"/>
    <m/>
    <m/>
    <s v="N.1.021.080.02.2038.000.038.24.001_x000a_Etude, suivi et réalisation de travaux de VRD primaires et secondaires à travers la wilaya de Tissemsilt - Programme 2024"/>
    <m/>
    <m/>
    <m/>
    <n v="2481000"/>
    <n v="1583111.1120499999"/>
    <n v="238915.62823"/>
    <m/>
    <m/>
    <m/>
    <m/>
  </r>
  <r>
    <x v="6"/>
    <x v="47"/>
    <s v="PN"/>
    <x v="8"/>
    <m/>
    <m/>
    <s v="Acquisition des équipements au profit de l'hopital 60 lits à Lardjem (W/ Tissemsilt)"/>
    <m/>
    <m/>
    <m/>
    <n v="2000000"/>
    <n v="0"/>
    <n v="0"/>
    <m/>
    <n v="0"/>
    <m/>
    <m/>
  </r>
  <r>
    <x v="6"/>
    <x v="47"/>
    <s v="PEC"/>
    <x v="5"/>
    <m/>
    <m/>
    <s v="REALISATION DES COLLECTEURS PRINCIPAUX D'ASSAINISSEMENT Y COMPRIS SYSTEME EPURATOIRE A BENI CHAIB"/>
    <m/>
    <m/>
    <n v="600000"/>
    <n v="1100000"/>
    <m/>
    <n v="973995.75054000004"/>
    <m/>
    <n v="0.98"/>
    <m/>
    <m/>
  </r>
  <r>
    <x v="6"/>
    <x v="47"/>
    <s v="PEC"/>
    <x v="5"/>
    <m/>
    <m/>
    <s v="LA MISE A NIVEAU ET MODERNISATION DE LA STATION DE TRAITEMENT DE DEUR DEUR , LES STATIONS DE POMPAGE BOUGARA, KHEMISTI ET  DEUR DEUR "/>
    <m/>
    <m/>
    <n v="500000"/>
    <n v="1124200"/>
    <m/>
    <n v="750847.00805000006"/>
    <m/>
    <n v="0.75"/>
    <m/>
    <m/>
  </r>
  <r>
    <x v="6"/>
    <x v="47"/>
    <s v="PEC"/>
    <x v="1"/>
    <m/>
    <m/>
    <s v="RN14: RECTIFICATION ET RENFORCEMENT DU PK.88+000 AU PK.118+000 SUR 30 KMS"/>
    <m/>
    <m/>
    <n v="450000"/>
    <n v="2408068"/>
    <m/>
    <n v="2388340.2190300003"/>
    <m/>
    <n v="1"/>
    <m/>
    <m/>
  </r>
  <r>
    <x v="6"/>
    <x v="47"/>
    <s v="PEC"/>
    <x v="1"/>
    <m/>
    <m/>
    <s v="RECONSTRUCTION DES CHEMINS DE WILAYA"/>
    <m/>
    <m/>
    <n v="180000"/>
    <n v="1315000"/>
    <m/>
    <n v="1222682.3444000001"/>
    <m/>
    <n v="0.96"/>
    <m/>
    <m/>
  </r>
  <r>
    <x v="6"/>
    <x v="47"/>
    <s v="PEC"/>
    <x v="1"/>
    <m/>
    <m/>
    <s v="ENTRETIEN DES CHEMINS COMMUNAUX  "/>
    <m/>
    <m/>
    <n v="400000"/>
    <n v="1300000"/>
    <m/>
    <n v="1183693.3957499999"/>
    <m/>
    <n v="0.9"/>
    <m/>
    <m/>
  </r>
  <r>
    <x v="6"/>
    <x v="47"/>
    <s v="PEC"/>
    <x v="1"/>
    <m/>
    <m/>
    <s v="RENFORCEMENT DES CHEMINS DE WILAYA SUR 98 KMS (CW15 sur 22 Km du PK 09+000 au PK 31.+000, CW 06 SUR 26 KMS DU PK 15+000 AU PK 41+000, CW 05 SUR 07 KMS DU PK 17+000 AU PK 24+000 , CW19 SUR 23 KMS DU PK0+000 AU PK23+000, CW84 SUR 10 KMS DU PK0+000 AU PK10+000,CW 21 SUR 10 KMS DU PK 21+000 AU PK 31+000) "/>
    <m/>
    <m/>
    <n v="1500000"/>
    <n v="1900000"/>
    <m/>
    <n v="1728020.83372"/>
    <m/>
    <n v="1"/>
    <m/>
    <m/>
  </r>
  <r>
    <x v="6"/>
    <x v="47"/>
    <s v="PEC"/>
    <x v="1"/>
    <m/>
    <m/>
    <s v="REALISATION DE L'EVITEMENT DES VILLES DE KHEMISTI  ET LAAYOUNE SUR 12 KM"/>
    <m/>
    <m/>
    <n v="1400000"/>
    <n v="2750000"/>
    <m/>
    <n v="1092327.44881"/>
    <m/>
    <n v="0.5"/>
    <m/>
    <m/>
  </r>
  <r>
    <x v="6"/>
    <x v="47"/>
    <s v="PEC"/>
    <x v="1"/>
    <m/>
    <m/>
    <s v="ENTRETIEN DES CHEMINS DE WILAYA"/>
    <m/>
    <m/>
    <n v="1000000"/>
    <n v="1000000"/>
    <m/>
    <n v="783191.57597000001"/>
    <m/>
    <n v="0.8"/>
    <m/>
    <s v="PROGRAMME COMPLEMENTAIRE"/>
  </r>
  <r>
    <x v="6"/>
    <x v="47"/>
    <s v="PEC"/>
    <x v="1"/>
    <m/>
    <m/>
    <s v="ENTRETIEN DES CHEMINS COMMUNAUX"/>
    <m/>
    <m/>
    <n v="1000000"/>
    <n v="1000000"/>
    <m/>
    <n v="780812.71394000005"/>
    <m/>
    <n v="0.9"/>
    <m/>
    <s v="PROGRAMME COMPLEMENTAIRE"/>
  </r>
  <r>
    <x v="6"/>
    <x v="47"/>
    <s v="PEC"/>
    <x v="1"/>
    <m/>
    <m/>
    <s v="REALISATION DU DEDOUBLEMENT DE LA RN14 ENTRE TISSEMSILT ET LIMITE WILAYA AVEC TIARET SUR 08 KMS AVEC CONSTRUCTION D'UN ECHANGEUR"/>
    <m/>
    <m/>
    <n v="1500000"/>
    <n v="1500000"/>
    <m/>
    <n v="1334245.1762899999"/>
    <m/>
    <n v="0.97"/>
    <m/>
    <s v="PROGRAMME COMPLEMENTAIRE"/>
  </r>
  <r>
    <x v="6"/>
    <x v="47"/>
    <s v="PEC"/>
    <x v="1"/>
    <m/>
    <m/>
    <s v="SUIVI ET REALISATION DU DEDOUBLEMENT DE LA RN120 ENTRE LAAYOUNE ET LA LIMITE DE LA WILAYA DE DJELFA SUR 22 KMS"/>
    <m/>
    <m/>
    <n v="2000000"/>
    <n v="2000000"/>
    <m/>
    <n v="1782050.3262199999"/>
    <m/>
    <n v="1"/>
    <m/>
    <s v="PROGRAMME COMPLEMENTAIRE"/>
  </r>
  <r>
    <x v="6"/>
    <x v="47"/>
    <s v="PEC"/>
    <x v="2"/>
    <m/>
    <m/>
    <s v="ETUDE, REALISATION ET EQUIPEMENT D'UNE COUR DE JUSTICE"/>
    <m/>
    <m/>
    <n v="300000"/>
    <n v="2489000"/>
    <m/>
    <n v="2349654"/>
    <m/>
    <n v="1"/>
    <m/>
    <m/>
  </r>
  <r>
    <x v="6"/>
    <x v="47"/>
    <s v="PEC"/>
    <x v="9"/>
    <m/>
    <m/>
    <s v="ETUDE, REALISATION ET EQUIPEMENT D'UN ETABLISSEMENT PENITENTIAIRE DE 300 DETENUS "/>
    <m/>
    <m/>
    <n v="500000"/>
    <n v="3289000"/>
    <m/>
    <n v="2082320.1385299999"/>
    <m/>
    <n v="0.9"/>
    <m/>
    <m/>
  </r>
  <r>
    <x v="6"/>
    <x v="47"/>
    <s v="PEC"/>
    <x v="9"/>
    <m/>
    <m/>
    <s v="ETUDE ET REALISATION D'UNE UNITE REPUBLICAINE DE SECURITE AVEC 04 LOGTS D'ASTREINTE ET ACQUISITION D'UN GROUPE ELECTROGENE"/>
    <m/>
    <m/>
    <n v="376000"/>
    <n v="1261000"/>
    <m/>
    <n v="757342.47857000004"/>
    <m/>
    <n v="0.7"/>
    <m/>
    <m/>
  </r>
  <r>
    <x v="6"/>
    <x v="47"/>
    <s v="PEC"/>
    <x v="2"/>
    <m/>
    <m/>
    <s v="ETUDE, REALISATION ET EQUIPEMENT D'UNE CITE ADMINISTRATIVE A TISSEMSILT"/>
    <m/>
    <m/>
    <n v="2000000"/>
    <n v="2000000"/>
    <m/>
    <n v="39985.077499999999"/>
    <m/>
    <s v="ETUDE 90%"/>
    <m/>
    <s v="PROGRAMME COMPLEMENTAIRE"/>
  </r>
  <r>
    <x v="6"/>
    <x v="47"/>
    <s v="PEC"/>
    <x v="0"/>
    <m/>
    <m/>
    <s v="SUIVI ET REALISATION DE 2000 LITS  D'HEBERGEMENT"/>
    <m/>
    <m/>
    <n v="948000"/>
    <n v="1934000"/>
    <m/>
    <n v="1454015.7386400001"/>
    <m/>
    <n v="1"/>
    <m/>
    <m/>
  </r>
  <r>
    <x v="6"/>
    <x v="47"/>
    <s v="PEC"/>
    <x v="0"/>
    <m/>
    <m/>
    <s v="SUIVI ET REALISATION DE 4000 PLACES PEDAGOGIQUES"/>
    <m/>
    <m/>
    <n v="1540000"/>
    <n v="2830000"/>
    <m/>
    <n v="2120057.23007"/>
    <m/>
    <n v="0.98"/>
    <m/>
    <m/>
  </r>
  <r>
    <x v="6"/>
    <x v="47"/>
    <s v="PEC"/>
    <x v="0"/>
    <m/>
    <m/>
    <s v="SUIVI ET REALISATION DE 1000 LITS D’HEBERGEMENT  "/>
    <m/>
    <m/>
    <n v="474000"/>
    <n v="1446000"/>
    <m/>
    <n v="4811.9384"/>
    <m/>
    <n v="0"/>
    <m/>
    <s v="OPERATION GELEE_x000a_A MAINTENIR"/>
  </r>
  <r>
    <x v="6"/>
    <x v="47"/>
    <s v="PEC"/>
    <x v="8"/>
    <m/>
    <m/>
    <s v="ETUDE ET REALISATION D'UN HOPITAL DE 60 LITS"/>
    <m/>
    <m/>
    <n v="610000"/>
    <n v="2040000"/>
    <m/>
    <n v="873268.89612000005"/>
    <m/>
    <n v="0.78"/>
    <m/>
    <m/>
  </r>
  <r>
    <x v="6"/>
    <x v="47"/>
    <s v="PEC"/>
    <x v="8"/>
    <m/>
    <m/>
    <s v="SUIVI , RÉALISATION ET ÉQUIPEMENT D'UN HÔPITAL 240 LITS À TISSEMSILT"/>
    <m/>
    <m/>
    <n v="4000000"/>
    <n v="8200000"/>
    <m/>
    <n v="17070.256699999998"/>
    <m/>
    <n v="0"/>
    <m/>
    <m/>
  </r>
  <r>
    <x v="6"/>
    <x v="47"/>
    <s v="PEC"/>
    <x v="15"/>
    <m/>
    <m/>
    <s v="ETUDE, SUIVI ET REHABILITATION DE 22 STADES COMMUNAUX"/>
    <m/>
    <m/>
    <n v="1200000"/>
    <n v="1200000"/>
    <m/>
    <n v="19718.09"/>
    <m/>
    <n v="0.02"/>
    <m/>
    <s v="PROGRAMME COMPLEMENTAIRE"/>
  </r>
  <r>
    <x v="6"/>
    <x v="47"/>
    <s v="PEC"/>
    <x v="3"/>
    <m/>
    <m/>
    <s v="TRAVAUX DE VOIRIE ET RÉSEAUX DIVERS ( VRD)"/>
    <m/>
    <m/>
    <n v="2700000"/>
    <n v="2700000"/>
    <m/>
    <n v="1032465.73999"/>
    <m/>
    <n v="0.9"/>
    <m/>
    <m/>
  </r>
  <r>
    <x v="6"/>
    <x v="47"/>
    <s v="PEC"/>
    <x v="3"/>
    <m/>
    <m/>
    <s v="TRAVAUX DE VRD DE L'HABITAT RURAL GROUPÉ À TRAVERS LES WILAYAS DES HAUTS PLATEAUX -PROG 2018 "/>
    <m/>
    <m/>
    <n v="1000000"/>
    <n v="1000000"/>
    <m/>
    <n v="176073.98230999999"/>
    <m/>
    <n v="0"/>
    <m/>
    <m/>
  </r>
  <r>
    <x v="6"/>
    <x v="48"/>
    <m/>
    <x v="11"/>
    <m/>
    <m/>
    <s v="Etude,réalisation et équipement d'un centre national de formation des personnels des colléctivités locales à Tiaret."/>
    <s v="NF5.651.8.262.114.08.01_x000a_N.1.005.020.01.4814.000.014.08.001"/>
    <m/>
    <m/>
    <n v="4990300"/>
    <n v="4476759.3845899999"/>
    <m/>
    <m/>
    <m/>
    <n v="1"/>
    <s v="Achevée, reste paiement et Equip par la DAL"/>
  </r>
  <r>
    <x v="6"/>
    <x v="48"/>
    <m/>
    <x v="11"/>
    <m/>
    <m/>
    <s v="_x000d_Réalisation d'un siège de wilaya à Tiaret"/>
    <s v="NI_x000a_"/>
    <m/>
    <m/>
    <n v="1800000"/>
    <n v="0"/>
    <m/>
    <m/>
    <m/>
    <n v="0"/>
    <s v="Opération gelée, Dde levée de gel introduite le 19/04/2023 sous le n°262 au niv. du MF/DGB et MICLAT/SG"/>
  </r>
  <r>
    <x v="6"/>
    <x v="48"/>
    <m/>
    <x v="11"/>
    <m/>
    <m/>
    <s v="Etude, réalisation et équipement d'un tribunal à Frenda."/>
    <s v="NF5.853.2.262.114.08.01_x000a_N.1.006.021.01.4014.000.014.08.004"/>
    <m/>
    <m/>
    <n v="1033000"/>
    <n v="1011847.5645"/>
    <m/>
    <m/>
    <m/>
    <n v="1"/>
    <s v="travaux achevés, la partie &quot;Equip-DAL, Dde réév arbit 2025 (50 000)"/>
  </r>
  <r>
    <x v="6"/>
    <x v="48"/>
    <m/>
    <x v="11"/>
    <m/>
    <m/>
    <s v="Etude, réalisation et équipement d'un établissement pénitentiaire (300) détenus à Frenda."/>
    <s v="NF5.853.3.262.114.06.01_x000a_N.1.006.022.04.4814.000.014.06.001"/>
    <m/>
    <m/>
    <n v="2277000"/>
    <n v="2253103.6016899999"/>
    <m/>
    <m/>
    <m/>
    <n v="0.99"/>
    <s v="reste lot aspect de sécurité+signal d'appel, déc. chang. Int. pour ajouter la partie &quot;équip&quot; n° MF/2024/DM/202 du 04/03/2024"/>
  </r>
  <r>
    <x v="6"/>
    <x v="48"/>
    <m/>
    <x v="11"/>
    <m/>
    <m/>
    <s v="Réalisation et équipement d'un établissement pénitentiaire 300 détenus à Sougueur."/>
    <s v="SF5.853.3.262.114.07.01_x000a_S.1.006.022.04.4814.000.014.07.004"/>
    <m/>
    <m/>
    <n v="2173500"/>
    <n v="2083570.31831"/>
    <m/>
    <m/>
    <m/>
    <n v="0.99"/>
    <s v="reste lo aspect de sécurité+signal d'appel"/>
  </r>
  <r>
    <x v="6"/>
    <x v="48"/>
    <m/>
    <x v="11"/>
    <m/>
    <m/>
    <s v="Suivi et réalisation de 6000 places pédagogiques"/>
    <s v="NK5.621.8.262.114.11.01_x000a_N.1.012.049.01.4012.000.014.11.002"/>
    <m/>
    <m/>
    <n v="3146000"/>
    <n v="3144413.0645400002"/>
    <m/>
    <m/>
    <m/>
    <n v="1"/>
    <s v="6000 pp achevée dont 2000 pp (reste engag et paiement Av de clôt ETB, Dde réév arbit 2025 (82 000)"/>
  </r>
  <r>
    <x v="6"/>
    <x v="48"/>
    <m/>
    <x v="11"/>
    <m/>
    <m/>
    <s v="Suivi et réalisation de 3000 lits d'hébergement (Karman)"/>
    <s v="NK5.621.5.262.114.11.01_x000a_N.1.012.051.01.4011.000.014.11.003"/>
    <m/>
    <m/>
    <n v="2590000"/>
    <n v="2438150.5450300002"/>
    <m/>
    <m/>
    <m/>
    <n v="1"/>
    <s v="Achevée, reste paiement BET et ETB"/>
  </r>
  <r>
    <x v="6"/>
    <x v="48"/>
    <m/>
    <x v="11"/>
    <m/>
    <m/>
    <s v="Etude,Suivi et Viabilisation de la zône industrielle de Tiaret"/>
    <s v="SF5.175.3.262.114.13.01_x000a_S.1.019.074.01.4814.000.014.13.004"/>
    <m/>
    <m/>
    <n v="1000000"/>
    <n v="992364.01607000001"/>
    <m/>
    <m/>
    <m/>
    <n v="0.94"/>
    <s v="Branchement électricité en cours"/>
  </r>
  <r>
    <x v="6"/>
    <x v="48"/>
    <m/>
    <x v="11"/>
    <m/>
    <m/>
    <s v="Réalisation d'une zone industrielle à Ain Bouchekif wilaya de Tiaret (1ère Tranche) sur 318 ha."/>
    <s v="NE5.176.3.262.114.18.02_x000a_N.1.019.074.01.4814.000.014.18.005"/>
    <m/>
    <m/>
    <n v="1500000"/>
    <n v="1488112.1122000001"/>
    <m/>
    <m/>
    <m/>
    <n v="0.95"/>
    <s v="En cours"/>
  </r>
  <r>
    <x v="6"/>
    <x v="48"/>
    <m/>
    <x v="11"/>
    <m/>
    <m/>
    <s v="Réalisation d'une zone industrielle à Zaaroura wilaya de Tiaret (1ère Tranche) sur 327 ha."/>
    <s v="NE5.176.3.262.114.18.01_x000a_N.1.019.074.01.4814.000.014.18.007"/>
    <m/>
    <m/>
    <n v="1500000"/>
    <n v="1292520.0528299999"/>
    <m/>
    <m/>
    <m/>
    <n v="0.99"/>
    <s v="En cours"/>
  </r>
  <r>
    <x v="6"/>
    <x v="48"/>
    <m/>
    <x v="11"/>
    <m/>
    <m/>
    <s v="Réalisation d'une zone industrielle à Ain bouchekif wilaya de Tiaret (2° Tranche) sur 318 ha"/>
    <s v="NE5.176.3.262.114.18.04_x000a_N.1.019.074.01.4814.000.014.18.006"/>
    <m/>
    <m/>
    <n v="2500000"/>
    <n v="2453224.10562"/>
    <m/>
    <m/>
    <m/>
    <n v="0.96"/>
    <s v="En cours"/>
  </r>
  <r>
    <x v="6"/>
    <x v="48"/>
    <m/>
    <x v="11"/>
    <m/>
    <m/>
    <s v="Réalisation d'une zone industrielle à Zaaroura wilaya de Tiaret (2° Tranche) sur 327 ha"/>
    <s v="NE5.176.3.262.114.18.03_x000a_N.1.019.074.01.4814.000.014.18.008"/>
    <m/>
    <m/>
    <n v="2300000"/>
    <n v="2253529.6055199997"/>
    <m/>
    <m/>
    <m/>
    <n v="0.99"/>
    <s v="En cours"/>
  </r>
  <r>
    <x v="6"/>
    <x v="48"/>
    <m/>
    <x v="11"/>
    <m/>
    <m/>
    <s v="Résorption du déficit en VRD (2 ème tranche)."/>
    <s v="NF5.721.3.262.114.08.03_x000a_N.1.021.080.02.4814.000.014.08.008"/>
    <m/>
    <m/>
    <n v="2200000"/>
    <n v="2172548.1244099997"/>
    <m/>
    <m/>
    <m/>
    <n v="1"/>
    <s v="Achevée non contentieuse"/>
  </r>
  <r>
    <x v="6"/>
    <x v="48"/>
    <m/>
    <x v="11"/>
    <m/>
    <m/>
    <s v="VRD primaire et secondaires POS N°01 zône Nord Est (commune de Tiaret)"/>
    <s v="NF5.721.3.262.114.09.01_x000a_N.1.021.080.02.4814.000.014.09.003"/>
    <m/>
    <m/>
    <n v="2086589"/>
    <n v="1825032.1356600001"/>
    <m/>
    <m/>
    <m/>
    <n v="0.95"/>
    <s v="Travaux en voie d'achèvement"/>
  </r>
  <r>
    <x v="6"/>
    <x v="48"/>
    <m/>
    <x v="11"/>
    <m/>
    <m/>
    <s v="Travaux de VRD de l'habitat rural groupé à travers les wilayas des hauts plateaux (Prog. 2018)"/>
    <s v="SF5.721.8.262.114.18.02_x000a_S.1.021.080.02.4814.000.014.18.009"/>
    <m/>
    <m/>
    <n v="1000000"/>
    <n v="987515.72262999997"/>
    <m/>
    <m/>
    <m/>
    <n v="0.85"/>
    <s v="travaux en cours"/>
  </r>
  <r>
    <x v="6"/>
    <x v="48"/>
    <m/>
    <x v="11"/>
    <m/>
    <m/>
    <s v="Réalisation d'un centrale de vente (2°tranche) à Tiaret"/>
    <s v="SF5.567.2.262.114.07.01_x000a_S.1.022.084.01.4814.000.014.07.002"/>
    <m/>
    <m/>
    <n v="1745300"/>
    <n v="1744367.02226"/>
    <m/>
    <m/>
    <m/>
    <n v="1"/>
    <s v="Achevée, Dde réév arbit 2025 (51 000)"/>
  </r>
  <r>
    <x v="6"/>
    <x v="48"/>
    <m/>
    <x v="11"/>
    <m/>
    <m/>
    <s v="Réalisation évitement Sud de Tiaret sur 6 Kms"/>
    <s v="NF5.521.4.262.114.06.01_x000a_N.1.024.090.01.4814.000.014.06.002"/>
    <m/>
    <m/>
    <n v="1330000"/>
    <n v="1283623.7279700001"/>
    <m/>
    <m/>
    <m/>
    <n v="1"/>
    <s v="Achevée contentieuse"/>
  </r>
  <r>
    <x v="6"/>
    <x v="48"/>
    <m/>
    <x v="11"/>
    <m/>
    <m/>
    <s v="Modernisation du CW01 entre Rahouia et limite Wilaya de Tissemsilt sur 20 Km"/>
    <s v="NK5.522.3.262.114.10.01_x000a_N.1.024.090.01.4814.000.014.10.004"/>
    <m/>
    <m/>
    <n v="1400000"/>
    <n v="1381353.47826"/>
    <m/>
    <m/>
    <m/>
    <n v="1"/>
    <s v="Achevée contentieuse"/>
  </r>
  <r>
    <x v="6"/>
    <x v="48"/>
    <m/>
    <x v="11"/>
    <m/>
    <m/>
    <s v="Evitement Est ville de Tiaret sur 8 Kms"/>
    <s v="SF5.521.8.262.114.07.12_x000a_S.1.024.090.01.4814.000.014.07.003"/>
    <m/>
    <m/>
    <n v="1566000"/>
    <n v="1557124.19196"/>
    <m/>
    <m/>
    <m/>
    <n v="1"/>
    <s v="Clôturée le 05/03/2024"/>
  </r>
  <r>
    <x v="6"/>
    <x v="48"/>
    <m/>
    <x v="11"/>
    <m/>
    <m/>
    <s v="Réalisation de trois échangeurs sur l'évitement (sud-est)de la ville de Tiaret."/>
    <s v="NI_x000a_"/>
    <m/>
    <m/>
    <n v="1500000"/>
    <n v="0"/>
    <m/>
    <m/>
    <m/>
    <n v="0"/>
    <s v="Op gelée jusqu' au 09/05/2023, relancée conformément à l’envoi n°8438/MF/DGB/DRBCMP/DRBEJ/2021 du 07/12/2021 de Mr le DGB à Mr le wali de M’sila. "/>
  </r>
  <r>
    <x v="6"/>
    <x v="48"/>
    <m/>
    <x v="11"/>
    <m/>
    <m/>
    <s v="Réalisation d'une route reliant Z'malet Emir AEK et Nadhoura sur 42 km"/>
    <s v="NE5.522.2.262.114.22.01_x000a_N.1.024.090.01.4814.000.014.22.005"/>
    <m/>
    <m/>
    <n v="1500000"/>
    <n v="1431469.3974000001"/>
    <m/>
    <m/>
    <m/>
    <n v="0.8"/>
    <s v="En cours"/>
  </r>
  <r>
    <x v="6"/>
    <x v="48"/>
    <m/>
    <x v="11"/>
    <m/>
    <m/>
    <s v="_x000d_Réalisation et équipement d'un centre anti-cancer à Tiaret"/>
    <s v="NF5.732.1.262.114.08.01_x000a_N.1.027.105.01.4814.000.014.08.011"/>
    <m/>
    <m/>
    <n v="8400000"/>
    <n v="7372013.6901599998"/>
    <m/>
    <m/>
    <m/>
    <n v="0.95"/>
    <s v="Travaux en cours, Dde réév arbit 2025 (8 200 000)"/>
  </r>
  <r>
    <x v="6"/>
    <x v="48"/>
    <m/>
    <x v="11"/>
    <m/>
    <m/>
    <s v="_x000d_Etude et réalisation d'un complexe &quot;Mère et enfant&quot; de 60 lits à Tiaret."/>
    <s v="NF5.733.8.262.114.06.01_x000a_N.1.027.105.01.4814.000.014.06.017"/>
    <m/>
    <m/>
    <n v="1810000"/>
    <n v="1739813.8306"/>
    <m/>
    <m/>
    <m/>
    <n v="1"/>
    <s v="Achevée, reste paiement ETB"/>
  </r>
  <r>
    <x v="6"/>
    <x v="48"/>
    <m/>
    <x v="11"/>
    <m/>
    <m/>
    <s v="Etude, réalisation et équipement d'un hôpital 120 lits à Sougueur"/>
    <s v="SF5.731.1.262.114.07.01_x000a_S.1.027.105.01.4814.000.014.07.009"/>
    <m/>
    <m/>
    <n v="2340000"/>
    <n v="2338476.6952600004"/>
    <m/>
    <m/>
    <m/>
    <n v="1"/>
    <s v="Achevée non contentieuse"/>
  </r>
  <r>
    <x v="6"/>
    <x v="48"/>
    <m/>
    <x v="11"/>
    <m/>
    <m/>
    <s v="_x000d_Réalisation d'un établissement hospitalier spécialisé en brûlés à Tiaret"/>
    <s v="NK5.732.1.262.114.11.01_x000a_N.1.027.105.01.4814.000.014.11.014"/>
    <m/>
    <m/>
    <n v="1190000"/>
    <n v="1100458.4836500001"/>
    <m/>
    <m/>
    <m/>
    <n v="0.01"/>
    <s v="En cours"/>
  </r>
  <r>
    <x v="6"/>
    <x v="48"/>
    <m/>
    <x v="11"/>
    <m/>
    <m/>
    <s v="Etude, suivi, réalisation et équipement d'un hôpital 60 lits à Takhmaret."/>
    <s v="SF5.731.9.262.114.19.01_x000a_S.1.027.105.01.4814.000.014.19.010"/>
    <m/>
    <m/>
    <n v="2360000"/>
    <n v="2281036.4750999999"/>
    <m/>
    <m/>
    <m/>
    <n v="0.55000000000000004"/>
    <s v="Etude achevée, trav en cours, Dde réév arbit 2025 (1 670 000)"/>
  </r>
  <r>
    <x v="6"/>
    <x v="48"/>
    <m/>
    <x v="11"/>
    <m/>
    <m/>
    <s v="Suivi et réalisation d'un hopital de 120 lits à Ksar Chellala Tiaret"/>
    <s v="NE5.731.1.262.114.22.01_x000a_N.1.027.105.01.4814.000.014.22.005"/>
    <m/>
    <m/>
    <n v="2574994"/>
    <n v="2568456.49119"/>
    <m/>
    <m/>
    <m/>
    <n v="0.5"/>
    <s v="trav en cours, Dde réév arbit 2025 (600 000)"/>
  </r>
  <r>
    <x v="6"/>
    <x v="48"/>
    <m/>
    <x v="11"/>
    <m/>
    <m/>
    <s v="Renforcement de la capacité de stockage à Tiaret, Sougueur, Frenda et Ksar Chellala y compris raccordement."/>
    <s v="SF5.341.4.262.114.13.01_x000a_S.1.051.094.01.4814.000.014.13.008"/>
    <m/>
    <m/>
    <n v="1000000"/>
    <n v="995113.28980999999"/>
    <m/>
    <m/>
    <m/>
    <n v="0.95"/>
    <s v="en cours"/>
  </r>
  <r>
    <x v="6"/>
    <x v="48"/>
    <m/>
    <x v="11"/>
    <m/>
    <m/>
    <s v="Achèvement du renforcement de l'alimentation en eau potable des localités de Frenda, Ain Kermes, Medrissa, Madna, Sidi Abderahmane et Rosfa à partir de la nappe du chott chergui."/>
    <s v="NL5.341.2.262.114.15.01_x000a_N.1.051.094.01.4814.000.014.15.002"/>
    <m/>
    <m/>
    <n v="1710000"/>
    <n v="1709715.8386900001"/>
    <m/>
    <m/>
    <m/>
    <n v="1"/>
    <s v="Travaux en cours"/>
  </r>
  <r>
    <x v="6"/>
    <x v="48"/>
    <m/>
    <x v="11"/>
    <m/>
    <m/>
    <s v="Réalisation d'une station d'épuration à Frenda y compris collecteur de raccordement"/>
    <s v="NK5.342.1.262.114.10.01_x000a_N.1.051.096.01.4814.000.014.10.003"/>
    <m/>
    <m/>
    <n v="2450000"/>
    <n v="2091384.57124"/>
    <m/>
    <m/>
    <m/>
    <n v="0.8"/>
    <s v="En cours"/>
  </r>
  <r>
    <x v="7"/>
    <x v="49"/>
    <m/>
    <x v="2"/>
    <s v="020  Programme: Administration Générale"/>
    <s v="01 Soutient Administratif et logistique"/>
    <m/>
    <s v="N.1.005.020.01.4818.000.018.09.008 Suivi,réalisation et équipement d'un siège de Wilaya à Jijel"/>
    <m/>
    <m/>
    <n v="3015000"/>
    <n v="2553546.2043099999"/>
    <n v="1638927.1828299998"/>
    <n v="0.543591105416252"/>
    <n v="0.8"/>
    <m/>
    <s v="En cours, travaux en cours, "/>
  </r>
  <r>
    <x v="7"/>
    <x v="49"/>
    <m/>
    <x v="9"/>
    <s v="021  Programme: Activité judiciaire"/>
    <s v="01 activité judiciaire ordinaire et administrative"/>
    <m/>
    <s v="N.1.006.021.01.4018.000.018.08.001 Etude,réalisation et équipement d'une cour de justice à Jijel"/>
    <m/>
    <m/>
    <n v="2822000"/>
    <n v="2304558.9831599998"/>
    <n v="1744236.3091799999"/>
    <n v="0.61808515562721467"/>
    <n v="0.99"/>
    <m/>
    <s v="En cours, Travaux achevée; lot  équipement transfère à la DAL (50%), nécessite réévaluation: 120 millions DA"/>
  </r>
  <r>
    <x v="7"/>
    <x v="49"/>
    <m/>
    <x v="0"/>
    <s v="049  Programme: Enseignement et formation supérieurs"/>
    <s v="01 Premier et deuxième cycles d'enseignement"/>
    <m/>
    <s v="N.1.012.049.01.4015.000.018.10.001 Etude pour la réalisation de 6000 places pédagogiques à El Aouana"/>
    <m/>
    <m/>
    <n v="168000"/>
    <n v="50901.355479999998"/>
    <n v="48604.845110000002"/>
    <n v="0.28931455422619051"/>
    <n v="0.95"/>
    <m/>
    <s v="En cours,  relier a l'achèvement des travaux de réalisation"/>
  </r>
  <r>
    <x v="7"/>
    <x v="49"/>
    <m/>
    <x v="0"/>
    <s v="049  Programme: Enseignement et formation supérieurs"/>
    <s v="01 Premier et deuxième cycles d'enseignement"/>
    <m/>
    <s v="N.1.012.049.01.4015.000.018.10.009 Etude et réalisation d'une bibliothèque centrale 1000 pp à El Aouana"/>
    <m/>
    <m/>
    <n v="513000"/>
    <n v="512600.96494999999"/>
    <n v="354539.88529999997"/>
    <n v="0.69111088752436645"/>
    <n v="0.91"/>
    <m/>
    <s v="En cours"/>
  </r>
  <r>
    <x v="7"/>
    <x v="49"/>
    <m/>
    <x v="0"/>
    <s v="049  Programme: Enseignement et formation supérieurs"/>
    <s v="01 Premier et deuxième cycles d'enseignement"/>
    <m/>
    <s v="N.1.012.049.01.4015.000.018.11.002 Suivi et réalisation de 4.000 places pédagogiques à El Aouana"/>
    <m/>
    <m/>
    <n v="3308000"/>
    <n v="2155467.2876399998"/>
    <n v="1326626.5234699999"/>
    <n v="0.40103582934401449"/>
    <n v="0.8"/>
    <m/>
    <s v="En cours, 3000 pp travaux  avancés à 95%,annexes travaux   en cours, pour les 1000 pp travaux en cours"/>
  </r>
  <r>
    <x v="7"/>
    <x v="49"/>
    <m/>
    <x v="0"/>
    <s v="051  Programme: Vie estudiantine"/>
    <s v="01 Œuvres universitaires"/>
    <m/>
    <s v="N.1.012.051.01.4014.000.018.19.006 Etude ,suivi et réalisation d'un restaurant central 800 places à  EL Aouana"/>
    <m/>
    <m/>
    <n v="350000"/>
    <n v="251638.03496000002"/>
    <n v="52664.379260000002"/>
    <n v="0.15046965502857143"/>
    <n v="0.25"/>
    <m/>
    <s v="En cours, lot N° 01 En cours; Lot N° 02  l'attribution subordonné a la réévaluation (demande de réévaluation : 106 Millions DA)"/>
  </r>
  <r>
    <x v="7"/>
    <x v="49"/>
    <m/>
    <x v="4"/>
    <s v="056  Programme: Arts et lettre"/>
    <s v="02 Création et diffusion du produit culturel"/>
    <m/>
    <s v="C.1.014.056.02.4818.000.018.07.011 Réalisation et équipement d'un théâtre en plein air 4500 places -Jijel (Prog,Compl)"/>
    <m/>
    <m/>
    <n v="582500"/>
    <n v="525988.94189000002"/>
    <n v="450926.34649999999"/>
    <n v="0.77412248326180255"/>
    <n v="0.99"/>
    <m/>
    <s v="En cours,  reste équipement (reste les dernières situations dans les cadres des avenants de clôtures)"/>
  </r>
  <r>
    <x v="7"/>
    <x v="49"/>
    <m/>
    <x v="4"/>
    <s v="056  Programme: Arts et lettre"/>
    <s v="02 Création et diffusion du produit culturel"/>
    <m/>
    <s v="N.1.014.056.02.4818.000.018.10.012 Etude, réalisation et équipement d'un théâtre régional à Jijel"/>
    <m/>
    <m/>
    <n v="842000"/>
    <n v="524943.35094000003"/>
    <n v="522912.98139999999"/>
    <n v="0.62103679501187647"/>
    <n v="0.95"/>
    <m/>
    <s v="En cours, reste  Lot: équipement  transféré à la DUAC au 12/02/2024,  reste lots: 02, 03 et 04"/>
  </r>
  <r>
    <x v="7"/>
    <x v="49"/>
    <m/>
    <x v="15"/>
    <s v="060  Programme: Sports"/>
    <s v="01 Jeunes talents, sports de l'Elite et de haut niveau"/>
    <m/>
    <s v="C.1.015.060.01.4013.000.018.07.001 Etude , réalisation et équipement d'une salle OMS 3000 places à Jijel "/>
    <m/>
    <m/>
    <n v="1255000"/>
    <n v="1231141.07922"/>
    <n v="1100567.0077"/>
    <n v="0.87694582286852585"/>
    <n v="0.99"/>
    <m/>
    <s v="En cours"/>
  </r>
  <r>
    <x v="7"/>
    <x v="49"/>
    <m/>
    <x v="15"/>
    <s v="060  Programme: Sports"/>
    <s v="01 Jeunes talents, sports de l'Elite et de haut niveau"/>
    <m/>
    <s v="C.1.015.060.01.4013.000.018.07.005  Extension du stade OMS à Jijel de 20000 places à 40000 places (Prog,Compl)"/>
    <m/>
    <m/>
    <n v="848000"/>
    <n v="845192.54379999998"/>
    <n v="731802.10683999991"/>
    <n v="0.86297418259433956"/>
    <n v="0.99"/>
    <m/>
    <s v="En cours, projet réceptionné, attribution provisoire du lot: écran d'affichage fait, marché en cours d'élaboration"/>
  </r>
  <r>
    <x v="7"/>
    <x v="49"/>
    <m/>
    <x v="10"/>
    <s v="074  Programme: Appui à l'investissement"/>
    <s v="01 Promotion de l'investissement"/>
    <m/>
    <s v="N.1.019.074.01.4818.000.018.18.003 Réalisation d'une Zone Industrielle à Bellara,Wilaya de Jijel sur 523 Ha,(Tranche 1)"/>
    <m/>
    <m/>
    <n v="1836300"/>
    <n v="1705170.3603800002"/>
    <n v="1022651.28995"/>
    <n v="0.55690861512280132"/>
    <n v="0.92"/>
    <m/>
    <s v="En cours, nouveau Lot lancée (Achèvement des voies)"/>
  </r>
  <r>
    <x v="7"/>
    <x v="49"/>
    <m/>
    <x v="10"/>
    <s v="074  Programme: Appui à l'investissement"/>
    <s v="01 Promotion de l'investissement"/>
    <m/>
    <s v="N.1.019.074.01.4818.000.018.18.004 Réalisation d'une Zone Industrielle à Bellara,Wilaya de Jijel,(Tranche 2)"/>
    <m/>
    <m/>
    <n v="2000000"/>
    <n v="1913199.1604300002"/>
    <n v="1688644.7007599999"/>
    <n v="0.84432235037999992"/>
    <n v="0.9"/>
    <m/>
    <s v="En cours, paiement des factures en cours,  nécessite réévaluation: 70 Millions DA"/>
  </r>
  <r>
    <x v="7"/>
    <x v="49"/>
    <m/>
    <x v="1"/>
    <s v="090  Programme: Infrastructures routières et autoroutières"/>
    <s v="01 Développement des infrastructures routières"/>
    <m/>
    <s v="N.1.024.090.01.4018.000.018.07.023 Dédoublement RN 43 sur 44 km (El Achouat - El Milia) y comp - ouvrage d'art"/>
    <m/>
    <m/>
    <n v="8250000"/>
    <n v="8212935.7136499994"/>
    <n v="8086901.1487800004"/>
    <n v="0.98023044227636369"/>
    <n v="0.98"/>
    <m/>
    <s v="En cours, reste à réalisé  :_x000a_Réalisation d'éclairage publics: travaux en cours "/>
  </r>
  <r>
    <x v="7"/>
    <x v="49"/>
    <m/>
    <x v="1"/>
    <s v="090  Programme: Infrastructures routières et autoroutières"/>
    <s v="01 Développement des infrastructures routières"/>
    <m/>
    <s v="N.1.024.090.01.4018.000.018.08.002 Etude et réalisation , viaduc sur RN 43 au niveau grottes ghar El Baz ,y compris la réhabilitation du réseau d'éclairage public su la RN 43 (W de jijel)"/>
    <m/>
    <m/>
    <n v="1300000"/>
    <n v="1290325.3204400002"/>
    <n v="1227702.8240199999"/>
    <n v="0.94438678770769224"/>
    <n v="0.95"/>
    <m/>
    <s v="En cours,  Réhabilitation de l'éclairage public sur la RN 43"/>
  </r>
  <r>
    <x v="7"/>
    <x v="49"/>
    <m/>
    <x v="1"/>
    <s v="092  Programme: Infrastructures maritimes"/>
    <s v="01 Développement des infrastructures maritimes"/>
    <m/>
    <s v="N.1.024.092.01.4006.000.018.06.004 Réalisation port de pêche et plaisance à El Aouana"/>
    <m/>
    <m/>
    <n v="6200000"/>
    <n v="6199873.12488"/>
    <n v="5756611.7146599991"/>
    <n v="0.92848576042903208"/>
    <n v="1"/>
    <m/>
    <s v="Achevée "/>
  </r>
  <r>
    <x v="7"/>
    <x v="49"/>
    <m/>
    <x v="1"/>
    <s v="092  Programme: Infrastructures maritimes"/>
    <s v="01 Développement des infrastructures maritimes"/>
    <m/>
    <s v="N.1.024.092.01.4006.000.018.13.001 Réalisation des travaux de protection du front de mer à jijel"/>
    <m/>
    <m/>
    <n v="1100000"/>
    <n v="1013324.56629"/>
    <n v="1005204.13462"/>
    <n v="0.91382194056363641"/>
    <n v="0.9"/>
    <m/>
    <s v="En cours, Reste le lancement d'un nouveau lot pour l'achèvement des travaux sur 200 Ml (2 ème AAO lancé)"/>
  </r>
  <r>
    <x v="7"/>
    <x v="49"/>
    <m/>
    <x v="14"/>
    <s v="099  Programme: Marine marchande et ports"/>
    <s v="01 Marine marchande "/>
    <m/>
    <s v="N.1.025.099.01.4818.000.018.11.001 Etude pour la réalisation  de la gare maritime de Djen Djen"/>
    <m/>
    <m/>
    <n v="200000"/>
    <n v="513.66891999999996"/>
    <n v="513.71892000000003"/>
    <n v="2.5685946000000002E-3"/>
    <n v="0.05"/>
    <m/>
    <s v="En cours, BET désigné attribution le 15/10/2024"/>
  </r>
  <r>
    <x v="7"/>
    <x v="49"/>
    <m/>
    <x v="19"/>
    <s v="102  Programme: Tourisme"/>
    <s v="02 Soutien aux projets touristiques"/>
    <m/>
    <s v="N.1.026.102.02.4818.000.018.18.003 Travaux de viabilisation et mise à niveau de la zone d'expansion touristique à Tassoust (ouverture d'une piste d'accès aménagée de manière sommaire ,terrassements simplifiés, réseau d'assainissement) sur 391 Ha"/>
    <m/>
    <m/>
    <n v="300000"/>
    <n v="136085.27625"/>
    <n v="516.66824999999994"/>
    <n v="1.7222274999999997E-3"/>
    <n v="0.05"/>
    <m/>
    <s v="En cours, ETB désignée"/>
  </r>
  <r>
    <x v="7"/>
    <x v="49"/>
    <m/>
    <x v="19"/>
    <s v="102  Programme: Tourisme"/>
    <s v="02 Soutien aux projets touristiques"/>
    <m/>
    <s v="N.1.026.102.02.4818.000.018.19.004 Travaux de viabilisation et mise à niveau de zone d'expansion touristique à Adouane Ali (ouverture d'une piste d'accès aménagée de manière sommaire ,terrassements simplifiés, réseau d'assainissement) sur 116 Ha"/>
    <m/>
    <m/>
    <n v="300000"/>
    <n v="124436.50348"/>
    <n v="0"/>
    <n v="0"/>
    <n v="0.05"/>
    <m/>
    <s v="En cours, attribution provisoire en cours"/>
  </r>
  <r>
    <x v="7"/>
    <x v="49"/>
    <m/>
    <x v="19"/>
    <s v="102  Programme: Tourisme"/>
    <s v="02 Soutien aux projets touristiques"/>
    <m/>
    <s v="N.1.026.102.02.4818.000.018.19.005 Travaux de viabilisation et mise à niveau de zone d'expansion touristique à Casino (ouverture d'une piste d'accès aménagée de manière sommaire ,terrassements simplifiés, réseau d'assainissement) sur 73 Ha"/>
    <m/>
    <m/>
    <n v="250000"/>
    <n v="85020.180659999998"/>
    <n v="0"/>
    <n v="0"/>
    <n v="0.05"/>
    <m/>
    <s v="En cours, attribution provisoire en cours"/>
  </r>
  <r>
    <x v="7"/>
    <x v="49"/>
    <m/>
    <x v="8"/>
    <s v="105  Programme: Prévention et soins"/>
    <s v="01 Prévention et soins"/>
    <m/>
    <s v="N.1.027.105.01.4018.000.018.08.001   Etude et réalisation , Hôpital 60 lits à Ziama"/>
    <m/>
    <m/>
    <n v="1950000"/>
    <n v="1784009.80816"/>
    <n v="706919.85073000006"/>
    <n v="0.36252300037435903"/>
    <n v="0.89"/>
    <m/>
    <s v="En cours, relancement des travaux avec nouveau BET et ETB  (reste à réaliser)"/>
  </r>
  <r>
    <x v="7"/>
    <x v="49"/>
    <m/>
    <x v="8"/>
    <s v="105  Programme: Prévention et soins"/>
    <s v="01 Prévention et soins"/>
    <m/>
    <s v="N.1.027.105.01.4018.000.018.10.002 Etude, réalisation d'un hôpital de 240 lits à Jijel"/>
    <m/>
    <m/>
    <n v="5328882"/>
    <n v="4625482.0333000002"/>
    <n v="442520.45386999997"/>
    <n v="8.3041893941355804E-2"/>
    <n v="0.15"/>
    <m/>
    <s v=" En cours, Travaux en cours "/>
  </r>
  <r>
    <x v="7"/>
    <x v="49"/>
    <m/>
    <x v="8"/>
    <s v="105  Programme: Prévention et soins"/>
    <s v="01 Prévention et soins"/>
    <m/>
    <s v="N.1.027.105.01.4018.000.018.12.015 Etude pour la réalisation d'un hôpital de 240 lits TAHER"/>
    <m/>
    <m/>
    <n v="230000"/>
    <n v="4231.402"/>
    <n v="1434.902"/>
    <n v="6.2387043478260868E-3"/>
    <n v="0.02"/>
    <m/>
    <s v="En cours,  marché BETen cours d'élaboration"/>
  </r>
  <r>
    <x v="7"/>
    <x v="49"/>
    <m/>
    <x v="8"/>
    <s v="105  Programme: Prévention et soins"/>
    <s v="01 Prévention et soins"/>
    <m/>
    <s v="N.1.027.105.01.4018.000.018.14.003 Etude ,Suivi,réalisation et équipement d'un hôpital 60 lits à Belghimouz (commune El Ancer)"/>
    <m/>
    <m/>
    <n v="1600000"/>
    <n v="1461.36988"/>
    <n v="0"/>
    <n v="0"/>
    <n v="0.05"/>
    <m/>
    <s v="En cours, Choix BET en cours  après annulation de la procédure  pour la 3eme fois"/>
  </r>
  <r>
    <x v="7"/>
    <x v="49"/>
    <m/>
    <x v="5"/>
    <s v="094  Programme: Approvisionnement en eau potable et industrielle "/>
    <s v="01 Adduction en eau potable et industrielle"/>
    <m/>
    <s v="N.1.051.094.01.4818.000.018.11.003 Réalisation de l'alimentation en eau potable de Taher et des agglomérations environnantes à partir du barrage d'El Agrem."/>
    <m/>
    <m/>
    <n v="1150000"/>
    <n v="1119274.99199"/>
    <n v="1070462.1537299999"/>
    <n v="0.93083665541739125"/>
    <n v="0.95"/>
    <m/>
    <s v="En cours, Lots 1,2,4 et 5 achevés_x000a_lot 3 : indemnisation des citoyens en cours pour l'achèvement des travaux"/>
  </r>
  <r>
    <x v="7"/>
    <x v="49"/>
    <m/>
    <x v="5"/>
    <s v="094  Programme: Approvisionnement en eau potable et industrielle "/>
    <s v="01 Adduction en eau potable et industrielle"/>
    <m/>
    <s v="N.1.051.094.01.4818.000.018.13.010 Etude et réalisation des réseaux d'alimentation en eau potable des agglomération à travers la wilaya "/>
    <m/>
    <m/>
    <n v="660000"/>
    <n v="653434.07602000004"/>
    <n v="637104.37598000001"/>
    <n v="0.96530966057575762"/>
    <n v="1"/>
    <m/>
    <s v="Achevée "/>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1">
  <r>
    <x v="0"/>
    <x v="0"/>
    <m/>
    <x v="0"/>
    <s v="051:Vie Estudiantine"/>
    <m/>
    <m/>
    <s v="Étude et réalisation de nouvelles résidences universitaires 18 000 lits: (4000 lits à Ouled Fayet II; 4000 lits à El Alia; 4000 lits à El Djorf; 3000 lits à Said Hamdine; 3000 lits à Ziania) avec dépendances"/>
    <m/>
    <m/>
    <n v="10789000"/>
    <n v="10468489.869489999"/>
    <n v="10270308.711719999"/>
    <n v="0.95192406263045692"/>
    <n v="1"/>
    <s v="Achevée"/>
    <s v="Travaux achevés"/>
  </r>
  <r>
    <x v="0"/>
    <x v="0"/>
    <m/>
    <x v="1"/>
    <s v="090:Infrastructures Routières et autoroutières"/>
    <m/>
    <m/>
    <s v="Radiale Oued Ouchaiah-liaison RN 38 -Benghazi"/>
    <m/>
    <m/>
    <n v="13400000"/>
    <n v="13258054.142879998"/>
    <n v="12588559.163829999"/>
    <n v="0.93944471371865668"/>
    <n v="0.99"/>
    <s v="En cours"/>
    <s v="projet achevé , reste aménagement des accès limitrophes ."/>
  </r>
  <r>
    <x v="0"/>
    <x v="0"/>
    <m/>
    <x v="0"/>
    <s v="051:Vie Estudiantine"/>
    <m/>
    <m/>
    <s v="Étude et réalisation résidences universitaires de 11.000 lits à Sidi Abdallah avec dépendances à sidi abdellah"/>
    <m/>
    <m/>
    <n v="15920000"/>
    <n v="15903704.166100001"/>
    <n v="14384685.092309998"/>
    <n v="0.90356062137625615"/>
    <n v="1"/>
    <s v="Achevée"/>
    <s v="Travaux achevés, Projet réceptionné le 19-06-2023"/>
  </r>
  <r>
    <x v="0"/>
    <x v="0"/>
    <m/>
    <x v="2"/>
    <s v="017:Sûreté Nationale"/>
    <m/>
    <m/>
    <s v="Sécurité publique au niveau de la capitale et réhabilitation du système de la vidéo surveillance"/>
    <m/>
    <m/>
    <n v="16108000"/>
    <n v="15142080.705220001"/>
    <n v="10670180.696830001"/>
    <n v="0.662414992353489"/>
    <n v="0.56999999999999995"/>
    <s v="En cours"/>
    <s v="Travaux en cours, pour la mise à niveau de 1736 caméras, reste la 2ème tranche : travaux de mats, électricité et fibre optique en cours. Conformément à l'envoi émanant du MICLAT n° 11970 du 04/11/2024, un accord préalable pour réévaluer l'opération d'un montant de 1,5 milliard de DA au titre de l'exercice 2025, alors que la demande d'inscription de la nouvelle opération de vidéosurveillance d'un montant de 7,5 milliards DA na pas abouti pour 2025 avec possibilité d'étude de la demande dans le cadre des projets des lois de finances des années à venir )."/>
  </r>
  <r>
    <x v="0"/>
    <x v="0"/>
    <m/>
    <x v="3"/>
    <s v="079:Logement"/>
    <m/>
    <m/>
    <s v="Etude et réalisation de 5000 logements locatifs (y compris viabilisation et les réservations pour les locaux commerciaux)"/>
    <m/>
    <m/>
    <n v="16117420"/>
    <n v="14444734.85826"/>
    <n v="12355378.156100001"/>
    <n v="0.76658535647144521"/>
    <n v="0.44"/>
    <s v="à l'arrêt"/>
    <s v="3600 logts achevés,1000 logt Ain Benian à 54% (résiliation avec l'entreprise BATIGEC le 24/10/2019.reprise du cahier des charges après 3 AAO infructueux), 150 logt Saoula à 32 % (affaire en justice contentieux suite à une résiliation),250 logt Sidi Youcef à 44 % (résiliation avec l'entreprise BATIGEC le 29/09/2019 reprise des travaux avec l'entreprise SNC NAAS)"/>
  </r>
  <r>
    <x v="0"/>
    <x v="0"/>
    <m/>
    <x v="4"/>
    <s v="57:Patrimoine culturel"/>
    <m/>
    <m/>
    <s v="Etude, suivi, acquisition des biens immobiliers et des parcelles de terrains, travaux de restauration et de mise en valeur du secteur sauvegardé de la Casbah d’Alger (2ème tranche)"/>
    <m/>
    <m/>
    <n v="17867591"/>
    <n v="1922185.49905"/>
    <n v="563080.16738999996"/>
    <n v="3.1514050628873247E-2"/>
    <n v="0.17"/>
    <s v="En cours"/>
    <s v="Travaux en cours opération transférer à la DARQ "/>
  </r>
  <r>
    <x v="0"/>
    <x v="0"/>
    <m/>
    <x v="1"/>
    <s v="092:Infastructures Maritimes"/>
    <m/>
    <m/>
    <s v="Travaux de protection et d'aménagement de la bande côtière (promenade et plage de la baie d'Alger, 1ere tranche)- Etude et réalisation"/>
    <m/>
    <m/>
    <n v="24450000"/>
    <n v="24282957.477630001"/>
    <n v="23938306.589190003"/>
    <n v="0.97907184413865045"/>
    <n v="1"/>
    <s v="Achevée"/>
    <s v="Travaux achevés, reste apurement financier (avenant n°09 de réajustement au niveau de la commission sectorielle, levée de réserves en cours- avenant de réajustement pour prolongement de rejets en cours de préparation- demande de réévaluation de 1,5 milliard DA pour couvrir la situation n° 01 et définitive après validation du Monsieur le PM) . "/>
  </r>
  <r>
    <x v="0"/>
    <x v="0"/>
    <m/>
    <x v="0"/>
    <s v="049:Enseignement et Formation Supérieurs"/>
    <m/>
    <m/>
    <s v="Réalisation de 20.000 places pédagogiques avec dépendances à Sidi Abdallah"/>
    <m/>
    <m/>
    <n v="25411055"/>
    <n v="25385758.7192"/>
    <n v="21196181.722270001"/>
    <n v="0.87162681739768"/>
    <n v="1"/>
    <s v="Achevée"/>
    <s v="Travaux achevés, projet réceptionné"/>
  </r>
  <r>
    <x v="0"/>
    <x v="0"/>
    <m/>
    <x v="5"/>
    <s v="096:Assainissement et protection du milieu naturel"/>
    <m/>
    <m/>
    <s v="Aménagement de l'Oued El Harrach- Travaux et suivi"/>
    <m/>
    <m/>
    <n v="48980888"/>
    <n v="48561355.460129999"/>
    <n v="46595777.233440004"/>
    <n v="0.95130527714074931"/>
    <n v="0.98"/>
    <s v="En cours"/>
    <s v="Mise en demeure N°02 publiée dans le journal Algérie Aujourd'hui le 21/01/2025."/>
  </r>
  <r>
    <x v="0"/>
    <x v="1"/>
    <m/>
    <x v="1"/>
    <m/>
    <m/>
    <m/>
    <s v="Réalisation du dédoublement de la RN 23 sur 15 km entre Ain Osmane et Djedar"/>
    <m/>
    <m/>
    <n v="3500000"/>
    <m/>
    <m/>
    <n v="1"/>
    <n v="1"/>
    <s v="Travaux achevés"/>
    <s v="Travaux achevés"/>
  </r>
  <r>
    <x v="0"/>
    <x v="1"/>
    <m/>
    <x v="1"/>
    <m/>
    <m/>
    <m/>
    <s v="Réalisation de dédoublement de la RN 23 du PK 397 au PK 368 sur 29 Km à El Hadjeb (Laghouat)"/>
    <m/>
    <m/>
    <n v="2250000"/>
    <m/>
    <m/>
    <n v="0.35"/>
    <n v="0.17"/>
    <s v="Travaux en cours"/>
    <s v="Travaux en cours"/>
  </r>
  <r>
    <x v="0"/>
    <x v="1"/>
    <m/>
    <x v="5"/>
    <m/>
    <m/>
    <m/>
    <s v="Réalisation de la Station d'épuration (parachèvement des travaux )"/>
    <m/>
    <m/>
    <n v="2550000"/>
    <m/>
    <m/>
    <n v="0.98"/>
    <n v="0.7"/>
    <s v="Travaux en cours (réévaluation accordée en 2025 avec un montant 150000000 da)"/>
    <s v="Travaux en cours (réévaluation accordée en 2025 avec un montant 150000000 da)"/>
  </r>
  <r>
    <x v="0"/>
    <x v="1"/>
    <m/>
    <x v="5"/>
    <m/>
    <m/>
    <m/>
    <m/>
    <m/>
    <m/>
    <m/>
    <m/>
    <m/>
    <m/>
    <m/>
    <m/>
    <m/>
  </r>
  <r>
    <x v="0"/>
    <x v="1"/>
    <m/>
    <x v="6"/>
    <m/>
    <m/>
    <m/>
    <s v=" Etude d’adaptation, suivi, contrôle et travaux de réalisation et équipement 08 centres de proximités pour stockage des céréales au niveau de la wilaya de Laghouat"/>
    <m/>
    <m/>
    <n v="2023771.4240000001"/>
    <m/>
    <m/>
    <n v="0.5"/>
    <n v="0.01"/>
    <m/>
    <m/>
  </r>
  <r>
    <x v="0"/>
    <x v="1"/>
    <m/>
    <x v="7"/>
    <m/>
    <m/>
    <m/>
    <s v="Réalisation de Mosquée Pole de Laghouat"/>
    <m/>
    <m/>
    <n v="2953000"/>
    <m/>
    <m/>
    <n v="0.95"/>
    <n v="0.72"/>
    <s v="en cours l'achèvement minaret + coupole salle - d'ablution et VRD."/>
    <s v="en cours l'achèvement minaret + coupole salle - d'ablution et VRD."/>
  </r>
  <r>
    <x v="0"/>
    <x v="1"/>
    <m/>
    <x v="8"/>
    <m/>
    <m/>
    <m/>
    <s v="Réalisation et Équipement d'un hôpital Psychiatrique de 120 lits de Laghouat"/>
    <m/>
    <m/>
    <n v="2671000"/>
    <m/>
    <m/>
    <n v="1"/>
    <n v="1"/>
    <s v="Opération achevée"/>
    <s v="Opération achevée"/>
  </r>
  <r>
    <x v="0"/>
    <x v="1"/>
    <m/>
    <x v="8"/>
    <m/>
    <m/>
    <m/>
    <s v="Réalisation et équipement d'un centre anti-cancer à Laghouat"/>
    <m/>
    <m/>
    <n v="8158300"/>
    <m/>
    <m/>
    <s v="100% (réalisation)"/>
    <n v="1"/>
    <s v="Acquisition des accélérateurs en cours"/>
    <s v="Acquisition des accélérateurs en cours"/>
  </r>
  <r>
    <x v="0"/>
    <x v="1"/>
    <m/>
    <x v="8"/>
    <m/>
    <m/>
    <m/>
    <m/>
    <m/>
    <m/>
    <m/>
    <m/>
    <m/>
    <s v="95% (équipement)"/>
    <n v="0.89"/>
    <m/>
    <m/>
  </r>
  <r>
    <x v="0"/>
    <x v="1"/>
    <m/>
    <x v="8"/>
    <m/>
    <m/>
    <m/>
    <s v="Étude, suivi ,et réalisation et équipement d'un Hôpital de 60 lits à Bellil Hassi R'mel"/>
    <m/>
    <m/>
    <n v="2720000"/>
    <m/>
    <m/>
    <s v="85% (réalisation)"/>
    <n v="0.8"/>
    <s v="Travaux en cours "/>
    <s v="Travaux en cours "/>
  </r>
  <r>
    <x v="0"/>
    <x v="1"/>
    <m/>
    <x v="8"/>
    <m/>
    <m/>
    <m/>
    <s v="Étude, suivi , réalisation et équipement d'un Hôpital de 60 lits à Ain Madhi"/>
    <m/>
    <m/>
    <n v="2500000"/>
    <m/>
    <m/>
    <n v="0.02"/>
    <n v="0.01"/>
    <s v="Etude achevée travaux réalisation en cours"/>
    <s v="Etude achevée travaux réalisation en cours"/>
  </r>
  <r>
    <x v="0"/>
    <x v="2"/>
    <m/>
    <x v="0"/>
    <s v="Programme: Enseignement et Formation supérieur"/>
    <m/>
    <m/>
    <s v="Viabilisation et aménagement du site universitaire Ouzera"/>
    <m/>
    <m/>
    <n v="2500000"/>
    <n v="2479731.2784799999"/>
    <n v="2434168"/>
    <m/>
    <n v="1"/>
    <s v="Achevée"/>
    <s v="Achevée"/>
  </r>
  <r>
    <x v="0"/>
    <x v="2"/>
    <m/>
    <x v="6"/>
    <s v="Programme: Agriculture et du Développement rural "/>
    <m/>
    <m/>
    <s v="Etue d’adaptation, suivi, contrôle et travaux de réalisation et équipement de 12 centre de proximité pour le stockage intermédiaire des céréales au niveaux de la wilaya de Médéa  "/>
    <m/>
    <m/>
    <n v="3035657.1359999999"/>
    <n v="2655436.7627099999"/>
    <n v="570295.61488999997"/>
    <m/>
    <n v="0.67"/>
    <s v="En cours"/>
    <m/>
  </r>
  <r>
    <x v="0"/>
    <x v="2"/>
    <m/>
    <x v="1"/>
    <s v="Programme:Infrastructures Routières et Autoroutières"/>
    <m/>
    <m/>
    <s v="Réalisation du contournement nord de la ville de Médéa sur 11 kms"/>
    <m/>
    <m/>
    <n v="3750000"/>
    <n v="3335589.9153400003"/>
    <n v="3098229.6641500001"/>
    <m/>
    <n v="0.85"/>
    <s v="En cours"/>
    <m/>
  </r>
  <r>
    <x v="0"/>
    <x v="2"/>
    <m/>
    <x v="1"/>
    <s v="Programme:Infrastructures Routières et Autoroutières"/>
    <m/>
    <m/>
    <s v="Dédoublement de la RN18 entre Sidi Naamane et Beni Slimane sur 23 Km (Pk83 au PK 106)"/>
    <m/>
    <m/>
    <n v="8000000"/>
    <n v="6376600.51339"/>
    <n v="1500620.6656900002"/>
    <m/>
    <n v="0.67"/>
    <s v="En cours"/>
    <m/>
  </r>
  <r>
    <x v="0"/>
    <x v="2"/>
    <m/>
    <x v="8"/>
    <s v="Programme: Prévention et Soins"/>
    <m/>
    <m/>
    <s v="Etude, suivi, réalisation et équipement d'un complèxe mère et enfant à Médéa"/>
    <m/>
    <m/>
    <n v="3200000"/>
    <n v="2815424.44147"/>
    <n v="194883.28863999998"/>
    <m/>
    <n v="0.1"/>
    <s v="En cours"/>
    <m/>
  </r>
  <r>
    <x v="0"/>
    <x v="2"/>
    <m/>
    <x v="8"/>
    <s v="Programme: Prévention et Soins"/>
    <m/>
    <m/>
    <s v="Réalisation et équipement d'un centre anti cancer de 120 lits"/>
    <m/>
    <m/>
    <n v="5550000"/>
    <n v="5549952.52049"/>
    <n v="4113061.57681"/>
    <m/>
    <n v="0.75"/>
    <s v="En cours"/>
    <m/>
  </r>
  <r>
    <x v="0"/>
    <x v="2"/>
    <m/>
    <x v="5"/>
    <s v="Programme: Assainissement et Protection du Millieu Naturel"/>
    <m/>
    <m/>
    <s v="Réalisation, équipement et exploitation de la station d'épuration des eaux ussées de la ville de Berrouaghia pour 100.000 eq/hab (y compris étude d'exécution)"/>
    <m/>
    <m/>
    <n v="2800000"/>
    <n v="1987035.7790999999"/>
    <n v="296331.09010000003"/>
    <m/>
    <n v="0.15"/>
    <s v="En cours"/>
    <m/>
  </r>
  <r>
    <x v="0"/>
    <x v="3"/>
    <m/>
    <x v="1"/>
    <s v="infrastructures routières et autoroutières"/>
    <m/>
    <m/>
    <s v="Suivi et réalisation du dédoublement de la RN46 commune de Charef  vers Chef lieu  de la Wilaya de Djelfa du PK00 au PK60 sur 60Km (Wilaya Djelfa)"/>
    <m/>
    <m/>
    <n v="12000000"/>
    <n v="0"/>
    <n v="0"/>
    <n v="0"/>
    <n v="0"/>
    <m/>
    <s v="En cours d'individualisation "/>
  </r>
  <r>
    <x v="0"/>
    <x v="4"/>
    <m/>
    <x v="5"/>
    <m/>
    <m/>
    <m/>
    <s v="Construction d'un barrage de Souk N'tleta"/>
    <m/>
    <m/>
    <n v="32226000"/>
    <m/>
    <n v="23524980"/>
    <m/>
    <m/>
    <m/>
    <s v="  Présence des habitations sur les sites des travaux ;_x000a_  AE insuffisante_x000a_ "/>
  </r>
  <r>
    <x v="0"/>
    <x v="4"/>
    <m/>
    <x v="5"/>
    <m/>
    <m/>
    <m/>
    <s v="Réalisation de la station de dessalement de l'eau de mer Tamdat Ougemoune de capacité 60 000 m3/j; "/>
    <m/>
    <m/>
    <n v="12543752.188999999"/>
    <m/>
    <n v="0"/>
    <m/>
    <m/>
    <m/>
    <s v="Impact du projet Renforcement de l'AEP des communes côtières. Population touchée par le projet 190 000 habitants,"/>
  </r>
  <r>
    <x v="0"/>
    <x v="4"/>
    <m/>
    <x v="1"/>
    <m/>
    <m/>
    <m/>
    <s v="Réalisation de la pénétrante autoroutière reliant la ville de Tizi Ouzou vers l’autoroute Est/Ouest sur 48 Kms dont 36 Kms dans la wilaya de Tizi Ouzou ; "/>
    <m/>
    <m/>
    <n v="130800000"/>
    <m/>
    <n v="76882000"/>
    <m/>
    <m/>
    <m/>
    <s v="Construction et habitation (délogement) ; Réseaux divers: 93 (Lignes électriques , dont 01 de haute tension HT, Gaz ; Fibres Optiques etc.)."/>
  </r>
  <r>
    <x v="0"/>
    <x v="4"/>
    <m/>
    <x v="8"/>
    <m/>
    <m/>
    <m/>
    <s v="Etude d'adaptation, suivi et réalisation d'un CHU 500 lits à Tizi Ouzou; "/>
    <m/>
    <m/>
    <n v="26300000"/>
    <m/>
    <n v="0"/>
    <m/>
    <m/>
    <m/>
    <s v="Ce projet constitue un objectif stratégique qui assurera: Une distribution de soins spécialisés à l'échelon régional et placera la Wilaya de Tizi Ouzou en pôle médical d'excellence ;Des soins de haut niveau en matière des services de santé, basés sur les nouvelles techniques de chirurgie, de médecine et d'explorations ;Un meilleur accès de la population à des soins hautement spécialisés ;Accroitre la recherche médicale et privilégier davantage les spécialités innovantes ;"/>
  </r>
  <r>
    <x v="0"/>
    <x v="5"/>
    <m/>
    <x v="0"/>
    <s v="Enseignement  et formation supérieurs"/>
    <m/>
    <m/>
    <s v="Réalisation de 6.000 places pédagogiques à Boumerdes"/>
    <m/>
    <m/>
    <n v="2310000"/>
    <n v="0"/>
    <n v="0"/>
    <m/>
    <s v="0"/>
    <s v="Gelée"/>
    <s v="Gelée par Décision N°5508 du 19/10/2015"/>
  </r>
  <r>
    <x v="0"/>
    <x v="5"/>
    <m/>
    <x v="0"/>
    <s v="Enseignement  et formation supérieurs"/>
    <m/>
    <m/>
    <s v="Réalisation de 4.000 places pédagogiques à Boumerdes"/>
    <m/>
    <m/>
    <n v="3740000"/>
    <n v="3052865.96062"/>
    <n v="1978724.52856"/>
    <m/>
    <s v="70"/>
    <s v="En cours"/>
    <s v="Travaux en cours"/>
  </r>
  <r>
    <x v="0"/>
    <x v="5"/>
    <m/>
    <x v="9"/>
    <s v="Administration pénitentiare"/>
    <m/>
    <m/>
    <s v="Etude, réalisation et équipement d'un établissement de prévention et réadaptation de 300 détenus à Issers"/>
    <m/>
    <m/>
    <n v="2200000"/>
    <n v="702335.67540999991"/>
    <n v="675969.30566000007"/>
    <m/>
    <n v="0.45"/>
    <s v="à l'arrêt"/>
    <s v="Travaux à l'arrêt depuis le 29/08/2022, résiliation à l'amiable du marché est en cours."/>
  </r>
  <r>
    <x v="0"/>
    <x v="5"/>
    <m/>
    <x v="5"/>
    <s v="Approvisionnement en eau potable te Industrielle"/>
    <m/>
    <m/>
    <s v="Alimentation en eau potable de la zone Sud Est de la wilaya de Boumerdes à partir du système de dessalement d'eau de mer (SDEM) de cap Djinet"/>
    <m/>
    <m/>
    <n v="3750000"/>
    <n v="3639861.63693"/>
    <n v="3392146.1676000003"/>
    <m/>
    <n v="96"/>
    <s v="En cours"/>
    <s v="09 lots achevés, 01 lot en cours de réalisation."/>
  </r>
  <r>
    <x v="0"/>
    <x v="5"/>
    <m/>
    <x v="5"/>
    <s v="Approvisionnement en eau potable te Industrielle"/>
    <m/>
    <m/>
    <s v="Raccordement des systèmes d'AEP de la wilya de Boumerdes Dellys-Boudouaou-Hammadi au SPET."/>
    <m/>
    <m/>
    <n v="2600000"/>
    <n v="2571314.0070500001"/>
    <n v="2570938.0471099997"/>
    <m/>
    <n v="100"/>
    <s v="Achevée"/>
    <s v="A clôturer "/>
  </r>
  <r>
    <x v="0"/>
    <x v="5"/>
    <m/>
    <x v="8"/>
    <s v="Prévention et soins"/>
    <m/>
    <m/>
    <s v="Etude, suivi et réalisation d'un hopital de 60 lits à Baghlia"/>
    <m/>
    <m/>
    <n v="1743638"/>
    <n v="105475.68238"/>
    <n v="27361.35152"/>
    <m/>
    <n v="0"/>
    <s v="Non lancée "/>
    <s v=" Dossier d'étude déposé  au niveau du ministère de la santé pour approbation"/>
  </r>
  <r>
    <x v="0"/>
    <x v="5"/>
    <m/>
    <x v="8"/>
    <s v="Prévention et soins"/>
    <m/>
    <m/>
    <s v="Réalisation et équipement d'une maternité de 60 lits à Bordj-Ménaiel"/>
    <m/>
    <m/>
    <n v="1600000"/>
    <n v="1442450.3391099998"/>
    <n v="227372.04347999999"/>
    <m/>
    <n v="30"/>
    <s v="En cours"/>
    <s v="Travaux en cours"/>
  </r>
  <r>
    <x v="0"/>
    <x v="5"/>
    <m/>
    <x v="8"/>
    <s v="Prévention et soins"/>
    <m/>
    <m/>
    <s v="Réalisation d'un hopital général de 120 lits à Boudouaou"/>
    <m/>
    <m/>
    <n v="2110000"/>
    <n v="1516941.0222799999"/>
    <n v="1069818.3300800002"/>
    <m/>
    <n v="0.85"/>
    <s v="à l'arrêt"/>
    <s v="Travaux à l'arrêt depuis 22/03/2020, motif approbation de l'avenant n°05 auprès  de la commission sectorielle,"/>
  </r>
  <r>
    <x v="0"/>
    <x v="5"/>
    <m/>
    <x v="8"/>
    <s v="Prévention et soins"/>
    <m/>
    <m/>
    <s v="Réalisation d'un hopital de 240 lits à Boumerdes"/>
    <m/>
    <m/>
    <n v="5520000"/>
    <n v="5518318.4793800004"/>
    <n v="2562608.4536299999"/>
    <m/>
    <s v="80"/>
    <s v="En cours"/>
    <s v="Travaux en cours"/>
  </r>
  <r>
    <x v="0"/>
    <x v="5"/>
    <m/>
    <x v="8"/>
    <s v="Prévention et soins"/>
    <m/>
    <m/>
    <s v="Réalisation et équipement d'un complexe mère-enfant de 80 lits à Boumerdes"/>
    <m/>
    <m/>
    <n v="2900000"/>
    <n v="8390.2854499999994"/>
    <n v="4445.8162300000004"/>
    <m/>
    <s v="0"/>
    <s v="Non lancée"/>
    <s v=" Dossier d'étude déposé  au niveau du ministère de la santé pour approbation"/>
  </r>
  <r>
    <x v="0"/>
    <x v="5"/>
    <m/>
    <x v="8"/>
    <s v="Prévention et soins"/>
    <m/>
    <m/>
    <s v="Etude, suivi et réalisation d'un hopital de 120 lits à Khemis El khechna"/>
    <m/>
    <m/>
    <n v="1700000"/>
    <n v="3156.20318"/>
    <n v="1596.20318"/>
    <m/>
    <s v="0"/>
    <s v="Non lancée "/>
    <s v=" Dossier d'étude déposé  au niveau du ministère de la santé pour approbation"/>
  </r>
  <r>
    <x v="0"/>
    <x v="5"/>
    <m/>
    <x v="1"/>
    <s v="infrastructures routières et autoroutières"/>
    <m/>
    <m/>
    <s v="Evitement de la ville de Boumerdes CW 146- RN 24 sur 10 Kms (lot route et lot ouvrage d'art)"/>
    <m/>
    <m/>
    <n v="8400000"/>
    <n v="8188286.16273"/>
    <n v="7337675.353219999"/>
    <m/>
    <s v="90"/>
    <s v="En cours"/>
    <s v="Travaux en cours"/>
  </r>
  <r>
    <x v="0"/>
    <x v="5"/>
    <m/>
    <x v="1"/>
    <s v="infrastructures routières et autoroutières"/>
    <m/>
    <m/>
    <s v="Dédoublement de la RN24 entre Figuier (Boumerdes) et Oued Issers sur 15 Kms"/>
    <m/>
    <m/>
    <n v="1753614"/>
    <n v="1688998.4175199999"/>
    <n v="1623094.8989000004"/>
    <m/>
    <s v="100"/>
    <s v="Achevée"/>
    <s v="A clôturer "/>
  </r>
  <r>
    <x v="0"/>
    <x v="5"/>
    <m/>
    <x v="1"/>
    <s v="infrastructures routières et autoroutières"/>
    <m/>
    <m/>
    <s v="Evitement de la ville de Boumerdes:lot route et lot ouvrages d'art sur 4,9 Kms"/>
    <m/>
    <m/>
    <n v="4216500"/>
    <n v="4119821.8514299998"/>
    <n v="4042541.5100300005"/>
    <m/>
    <s v="100"/>
    <s v="Achevée"/>
    <s v="A clôturer "/>
  </r>
  <r>
    <x v="0"/>
    <x v="5"/>
    <m/>
    <x v="5"/>
    <s v="Approvisionnement en eau potable te Industrielle"/>
    <m/>
    <m/>
    <s v="Raccordement aval de la station de dessalement d’eau de mer cap djinet"/>
    <m/>
    <m/>
    <n v="20000000"/>
    <m/>
    <m/>
    <n v="0.87"/>
    <n v="0.98"/>
    <m/>
    <s v="Travaux  en voie d'achèvement                                               *aménagement extérieur en cours                   *rinçage des conduites en cours"/>
  </r>
  <r>
    <x v="0"/>
    <x v="5"/>
    <m/>
    <x v="5"/>
    <s v="Assainissement et protection du milieu naturel"/>
    <m/>
    <m/>
    <s v="Etude et réalisation d'une station d'épuration du parc industriel de Larbaatche   "/>
    <m/>
    <m/>
    <n v="1900000"/>
    <m/>
    <m/>
    <n v="0.2"/>
    <n v="0.2"/>
    <m/>
    <s v="travaux  a l'arrêt (ODS d'arrêt)"/>
  </r>
  <r>
    <x v="0"/>
    <x v="5"/>
    <m/>
    <x v="5"/>
    <s v="Assainissement et protection du milieu naturel"/>
    <m/>
    <m/>
    <s v="Réalisation de la station d’Epuration des eaux usées des villes de Boudouaou,  Boudouaou El Bahri et Kherrouba_x000a_"/>
    <m/>
    <m/>
    <n v="4200000"/>
    <m/>
    <m/>
    <n v="0"/>
    <n v="0"/>
    <m/>
    <s v=" projet attribué,  PDM en cours de la levée des réserves                                           Déclassement de l’assiette  en cours_x000a_"/>
  </r>
  <r>
    <x v="0"/>
    <x v="5"/>
    <m/>
    <x v="5"/>
    <s v="Assainissement et protection du milieu naturel"/>
    <m/>
    <m/>
    <s v="realisation de la station d'epuration du bassin versant de ouled haddadj"/>
    <m/>
    <m/>
    <n v="5177000"/>
    <m/>
    <m/>
    <n v="0"/>
    <n v="0"/>
    <m/>
    <s v="CDC en cours de la levée des réserves                                           Déclassement de l’assiette  en cours_x000a_"/>
  </r>
  <r>
    <x v="0"/>
    <x v="6"/>
    <m/>
    <x v="1"/>
    <s v="Programme 090: Infrastructures routières et autoroutières"/>
    <m/>
    <m/>
    <s v="Réalisation de l'évitement Est de la ville de Bouira sur 10 Kms"/>
    <m/>
    <m/>
    <n v="3715000"/>
    <n v="3711941.58978"/>
    <n v="3707512.0858200002"/>
    <n v="0.99"/>
    <m/>
    <s v="En cours"/>
    <m/>
  </r>
  <r>
    <x v="0"/>
    <x v="6"/>
    <m/>
    <x v="1"/>
    <s v="Programme 090: Infrastructures routières et autoroutières"/>
    <m/>
    <m/>
    <s v="Raccordement vers l'autoroute est-ouest, dédoublement de la route reliant l'échangeur Est de Bouira à la ville de Sour El Ghozlanesur 23 Kms"/>
    <m/>
    <m/>
    <n v="5813000"/>
    <n v="5732396"/>
    <n v="5570823"/>
    <m/>
    <n v="0.97"/>
    <s v="En cours"/>
    <m/>
  </r>
  <r>
    <x v="0"/>
    <x v="6"/>
    <m/>
    <x v="1"/>
    <s v="Programme 090: Infrastructures routières et autoroutières"/>
    <m/>
    <m/>
    <s v="Réalisation du dédoublement du CW127 entre RN5 et Sour El Ghozlane sur 08 Km du PK 0+000 au PK 08+000"/>
    <m/>
    <m/>
    <n v="1770127"/>
    <n v="1718151.71478"/>
    <n v="1650832"/>
    <m/>
    <n v="0.96"/>
    <s v="En cours"/>
    <m/>
  </r>
  <r>
    <x v="0"/>
    <x v="6"/>
    <m/>
    <x v="1"/>
    <s v="Programme 090: Infrastructures routières et autoroutières"/>
    <m/>
    <m/>
    <s v="Réalisation du dédoublement de la RN8 entre Sour El Ghozlane et limite de wilaya de M'Sila sur 32 Km (1ere tranche sur 17 Km) (wilaya de bouira)"/>
    <m/>
    <m/>
    <n v="4000000"/>
    <n v="2649570.8295700001"/>
    <n v="960980.72667"/>
    <m/>
    <n v="0.35"/>
    <s v="En cours"/>
    <m/>
  </r>
  <r>
    <x v="0"/>
    <x v="6"/>
    <m/>
    <x v="8"/>
    <s v="Programme 105: Prévention et Soins"/>
    <m/>
    <m/>
    <s v="Réalisation et équipement d'un Hôpital 80 lits à Bordj Okhriss "/>
    <m/>
    <m/>
    <n v="2730000"/>
    <n v="603770.76642999996"/>
    <n v="563379.12698000006"/>
    <m/>
    <n v="0.35"/>
    <s v="En cours"/>
    <m/>
  </r>
  <r>
    <x v="0"/>
    <x v="6"/>
    <m/>
    <x v="8"/>
    <s v="Programme 105: Prévention et Soins"/>
    <m/>
    <m/>
    <s v="Suivi, Réalisation et équipement d'un hôpital 120 lits à Ain Bessem"/>
    <m/>
    <m/>
    <n v="2000000"/>
    <n v="1070656.74444"/>
    <n v="819399.51109000004"/>
    <m/>
    <n v="0.7"/>
    <s v="En cours"/>
    <m/>
  </r>
  <r>
    <x v="0"/>
    <x v="6"/>
    <m/>
    <x v="8"/>
    <s v="Programme 105: Prévention et Soins"/>
    <m/>
    <m/>
    <s v="Suivi, réalisation et équipement d'un complexe mère et enfant (CME) à Bouira"/>
    <m/>
    <m/>
    <n v="3400000"/>
    <n v="124623.52535"/>
    <n v="13449.51281"/>
    <m/>
    <n v="0.02"/>
    <s v="En cours"/>
    <m/>
  </r>
  <r>
    <x v="0"/>
    <x v="6"/>
    <m/>
    <x v="8"/>
    <s v="Programme 105: Prévention et Soins"/>
    <m/>
    <m/>
    <s v="Réalisation et équipement d'un hôpital 120 lits à M'chedallah"/>
    <m/>
    <m/>
    <n v="4448000"/>
    <n v="3958952.8348099999"/>
    <n v="833517.22701999999"/>
    <m/>
    <n v="0.35"/>
    <s v="En cours"/>
    <m/>
  </r>
  <r>
    <x v="0"/>
    <x v="6"/>
    <m/>
    <x v="5"/>
    <s v="Programme 094: Approvisionnement en eau potable et industrielle"/>
    <m/>
    <m/>
    <s v="Aménagement aval d'alimentation en eau potable du système du barrage Koudiat Acerdoune des centres de : Bouderbala, Kadiria,Aomar,Djebahia et Lakhdaria"/>
    <m/>
    <m/>
    <n v="1100000"/>
    <n v="1096253.23612"/>
    <n v="892983.16842999996"/>
    <m/>
    <n v="0.95"/>
    <s v="En cours"/>
    <m/>
  </r>
  <r>
    <x v="0"/>
    <x v="6"/>
    <m/>
    <x v="5"/>
    <s v="Programme 094: Approvisionnement en eau potable et industrielle"/>
    <m/>
    <m/>
    <s v="Réalisation des ouvrages de stockage à travers la wilaya y compris leurs raccordements"/>
    <m/>
    <m/>
    <n v="1000000"/>
    <n v="961564.05536"/>
    <n v="803878.77549999999"/>
    <m/>
    <n v="0.95"/>
    <s v="En cours"/>
    <m/>
  </r>
  <r>
    <x v="0"/>
    <x v="6"/>
    <m/>
    <x v="5"/>
    <s v="Programme 096: Assainissement et protection du milieu naturel"/>
    <m/>
    <m/>
    <s v="Étude, réalisation et équipement de station d'épuration des eaux usées de la ville de Ain Bessem (y compris raccordement)"/>
    <m/>
    <m/>
    <n v="2500000"/>
    <n v="2487357.3569"/>
    <n v="1054772"/>
    <m/>
    <n v="0.35"/>
    <s v="En cours"/>
    <m/>
  </r>
  <r>
    <x v="0"/>
    <x v="6"/>
    <m/>
    <x v="6"/>
    <s v="Developpement de l'agriculture"/>
    <m/>
    <m/>
    <s v="etude d'adaptation suivi, contrôle et travaux de realisation et equipement de 08 centres de proximite pour le stokage intermediare des cereales au niveau de la wilaya de bouira "/>
    <m/>
    <m/>
    <n v="2023771.4240000001"/>
    <n v="2004612.6216099998"/>
    <n v="633165.14153000002"/>
    <m/>
    <n v="0.35"/>
    <s v="En cours"/>
    <m/>
  </r>
  <r>
    <x v="0"/>
    <x v="6"/>
    <m/>
    <x v="10"/>
    <s v="Programme 074:Appoui a l'investissement"/>
    <m/>
    <m/>
    <s v="Réalisation d'une zone industrielle à Oued El Berdi wilaya de Bouira sur 193 Ha (tranche 2)"/>
    <m/>
    <m/>
    <n v="1500000"/>
    <n v="1492019.9834799999"/>
    <n v="1450673.42732"/>
    <m/>
    <n v="1"/>
    <m/>
    <m/>
  </r>
  <r>
    <x v="0"/>
    <x v="6"/>
    <m/>
    <x v="10"/>
    <s v="Programme 074:Appoui a l'investissement"/>
    <m/>
    <m/>
    <s v="Réalisation d'une zone industrielle à Dirah,wilaya de Bouira sur 250 Ha"/>
    <m/>
    <m/>
    <n v="2500000"/>
    <n v="1833365.2957899999"/>
    <n v="1470926.7498399999"/>
    <m/>
    <n v="0.9"/>
    <m/>
    <m/>
  </r>
  <r>
    <x v="0"/>
    <x v="7"/>
    <m/>
    <x v="5"/>
    <s v="096:Assainissement et protection du milieu naturel"/>
    <m/>
    <m/>
    <s v="Réalisation de la station d'épuration des eaux usées des communes de Larbâa, Bougara et Ouled Slama y compris collecteurs (W, Blida)"/>
    <m/>
    <m/>
    <n v="5000000"/>
    <n v="0"/>
    <n v="0"/>
    <m/>
    <n v="0"/>
    <m/>
    <s v="Programme 2025"/>
  </r>
  <r>
    <x v="0"/>
    <x v="7"/>
    <m/>
    <x v="5"/>
    <s v="096:Assainissement et protection du milieu naturel"/>
    <m/>
    <m/>
    <s v="Réalisation de la station d'épuration des eaux usées de Meftah et le pole urbain de Safsaf y compris collecteurs (W, Blida)"/>
    <m/>
    <m/>
    <n v="3500000"/>
    <n v="0"/>
    <n v="0"/>
    <m/>
    <n v="0"/>
    <m/>
    <s v="Programme 2025"/>
  </r>
  <r>
    <x v="0"/>
    <x v="7"/>
    <m/>
    <x v="5"/>
    <s v="096:Assainissement et protection du milieu naturel"/>
    <m/>
    <m/>
    <s v="Réalisation de la station d'épuration de la ville nouvelle de Bouinan (wilaya de Blida)"/>
    <m/>
    <m/>
    <n v="5494000"/>
    <m/>
    <m/>
    <m/>
    <n v="0.25"/>
    <m/>
    <s v="dégelée en date du 10/12/2020 (gestion ONA)"/>
  </r>
  <r>
    <x v="0"/>
    <x v="7"/>
    <m/>
    <x v="1"/>
    <s v="090 :Infrastructures routières et auto routières"/>
    <m/>
    <m/>
    <s v="_x000a_Réalisation de l'évitement de Meftah sur 17 Km avec l'accès au nouveau pôle urbain de Safsaf"/>
    <m/>
    <m/>
    <n v="5900000"/>
    <n v="5771602"/>
    <n v="5428259"/>
    <m/>
    <n v="0.99"/>
    <m/>
    <m/>
  </r>
  <r>
    <x v="0"/>
    <x v="7"/>
    <m/>
    <x v="1"/>
    <s v="91 :Infrastructures routières et auto routières"/>
    <m/>
    <m/>
    <s v=" Contrôle;suivi et réalisation du contournement Sud de la ville nouvelle de Bouinane entre pk 4+000 (Rn 29-CW 116 Sidi Sarhane )_x000a_"/>
    <m/>
    <m/>
    <n v="3000000"/>
    <n v="1699931"/>
    <n v="439863"/>
    <m/>
    <n v="0.25"/>
    <m/>
    <m/>
  </r>
  <r>
    <x v="0"/>
    <x v="7"/>
    <m/>
    <x v="1"/>
    <s v="92 :Infrastructures routières et auto routières"/>
    <m/>
    <m/>
    <s v="   Réalisation, contrôle et suivi du dédoublement de la RN29 entre Bouinan et l'université de Blida y compris l'évitement de la ville Soumaa &quot;linéaire 5,9 km&quot; (W.Blida)"/>
    <m/>
    <m/>
    <n v="3000000"/>
    <n v="2160908"/>
    <n v="749639"/>
    <m/>
    <n v="0.95"/>
    <m/>
    <m/>
  </r>
  <r>
    <x v="0"/>
    <x v="7"/>
    <m/>
    <x v="7"/>
    <s v="041:Orientation  religieuse et culture islamique"/>
    <m/>
    <m/>
    <s v="_x000a_Etude suivi réalisation et équipement d'une mosquée pole à Blida "/>
    <m/>
    <m/>
    <n v="1000000"/>
    <n v="989297"/>
    <n v="199422"/>
    <m/>
    <n v="0.35"/>
    <m/>
    <m/>
  </r>
  <r>
    <x v="0"/>
    <x v="7"/>
    <m/>
    <x v="6"/>
    <s v="076: AGRICULTURE ET DE DEVELOPPEMENT RURAL"/>
    <m/>
    <m/>
    <s v="    Etude d'adaptation, suivi, contôle et travaux de réalisation et équipement de 06 centres de proximité pour le stockage intermédiaire des céréales au niveau de la wilay de Blida"/>
    <m/>
    <m/>
    <n v="1517829"/>
    <n v="1316051"/>
    <n v="725356"/>
    <m/>
    <n v="0.85"/>
    <m/>
    <m/>
  </r>
  <r>
    <x v="1"/>
    <x v="8"/>
    <s v="PSD"/>
    <x v="9"/>
    <m/>
    <m/>
    <s v="N1.006.022.04.4837.000.037.07.004"/>
    <m/>
    <m/>
    <n v="500000"/>
    <n v="2350000"/>
    <n v="2064650.0142999999"/>
    <n v="1435907"/>
    <m/>
    <n v="0.75"/>
    <m/>
    <s v="En cours"/>
  </r>
  <r>
    <x v="1"/>
    <x v="8"/>
    <s v="PSD"/>
    <x v="10"/>
    <m/>
    <m/>
    <s v="N1.019.074.01.4837.000.037.11.001"/>
    <m/>
    <m/>
    <n v="72702"/>
    <n v="1134702"/>
    <n v="387110.56057999999"/>
    <n v="180273"/>
    <m/>
    <n v="0.2"/>
    <m/>
    <s v="Travaux en cours"/>
  </r>
  <r>
    <x v="1"/>
    <x v="8"/>
    <s v="PSD"/>
    <x v="3"/>
    <m/>
    <m/>
    <s v="S1.021.080.02.4837.000.037.18.013"/>
    <m/>
    <m/>
    <n v="2500000"/>
    <n v="2500000"/>
    <n v="1218477.3228"/>
    <n v="115458"/>
    <m/>
    <n v="0.4"/>
    <m/>
    <s v="Travaux En cours"/>
  </r>
  <r>
    <x v="1"/>
    <x v="8"/>
    <s v="PSD"/>
    <x v="1"/>
    <m/>
    <m/>
    <s v="N1.024.090.01.4037.000.037.20.001"/>
    <m/>
    <m/>
    <n v="1450000"/>
    <n v="1450000"/>
    <n v="1114943.40965"/>
    <n v="1023623"/>
    <m/>
    <n v="0.05"/>
    <m/>
    <s v="En cours"/>
  </r>
  <r>
    <x v="1"/>
    <x v="8"/>
    <s v="PSD"/>
    <x v="1"/>
    <m/>
    <m/>
    <s v="N1.024.090.01.4037.000.037.13.025"/>
    <m/>
    <m/>
    <n v="2086885"/>
    <n v="2306885"/>
    <n v="2278224.0315999999"/>
    <n v="1921212"/>
    <m/>
    <n v="0.75"/>
    <m/>
    <s v="En cours "/>
  </r>
  <r>
    <x v="1"/>
    <x v="8"/>
    <s v="PSD"/>
    <x v="1"/>
    <m/>
    <m/>
    <s v="N1.024.091.02.4037.000.037.21.043"/>
    <m/>
    <m/>
    <n v="2139000"/>
    <n v="2139000"/>
    <n v="2127611.2351899999"/>
    <n v="88331"/>
    <m/>
    <n v="0"/>
    <m/>
    <s v="En cours"/>
  </r>
  <r>
    <x v="1"/>
    <x v="8"/>
    <s v="PSD"/>
    <x v="11"/>
    <m/>
    <m/>
    <m/>
    <m/>
    <m/>
    <n v="5675885"/>
    <n v="5895885"/>
    <n v="5520778.6764399996"/>
    <n v="3033166"/>
    <m/>
    <m/>
    <m/>
    <m/>
  </r>
  <r>
    <x v="1"/>
    <x v="8"/>
    <s v="PSD"/>
    <x v="8"/>
    <m/>
    <m/>
    <s v="S1.027.105.01.4037.000.037.19.016"/>
    <m/>
    <m/>
    <n v="1200000"/>
    <n v="4906524"/>
    <n v="1347.913"/>
    <n v="1347.913"/>
    <m/>
    <n v="0"/>
    <m/>
    <s v="marche de gré à gré déposé au ministère de la sante en date du 23/05/2024"/>
  </r>
  <r>
    <x v="1"/>
    <x v="8"/>
    <s v="PSD"/>
    <x v="5"/>
    <m/>
    <m/>
    <s v="N1.051.094.01.4837.000.037.17.005"/>
    <m/>
    <m/>
    <n v="1800000"/>
    <n v="1800000"/>
    <n v="1777648.38674"/>
    <n v="1657587"/>
    <m/>
    <n v="0.9"/>
    <m/>
    <s v="En cours "/>
  </r>
  <r>
    <x v="1"/>
    <x v="8"/>
    <s v="Programme Complémentaire"/>
    <x v="3"/>
    <m/>
    <m/>
    <s v="S1.021.080.02.4737.000.037.24.001"/>
    <m/>
    <m/>
    <n v="1500000"/>
    <n v="1500000"/>
    <n v="65993.354000000007"/>
    <n v="40170.353999999999"/>
    <m/>
    <n v="0.05"/>
    <m/>
    <s v=" En cours"/>
  </r>
  <r>
    <x v="1"/>
    <x v="8"/>
    <s v="Programme Complémentaire"/>
    <x v="3"/>
    <m/>
    <m/>
    <s v="S1.021.080.02.4737.000.037.24.002"/>
    <m/>
    <m/>
    <n v="1500000"/>
    <n v="1500000"/>
    <n v="1439636.9235699999"/>
    <n v="567854.47593000007"/>
    <m/>
    <n v="0.3"/>
    <m/>
    <s v=" En cours"/>
  </r>
  <r>
    <x v="1"/>
    <x v="8"/>
    <s v="Programme Complémentaire"/>
    <x v="3"/>
    <m/>
    <m/>
    <s v="S1.021.080.02.4737.000.037.24.004"/>
    <m/>
    <m/>
    <n v="1000000"/>
    <n v="1000000"/>
    <n v="9093.0596500000011"/>
    <n v="7909.6372599999995"/>
    <m/>
    <n v="0.03"/>
    <m/>
    <s v=" En cours"/>
  </r>
  <r>
    <x v="1"/>
    <x v="8"/>
    <s v="Programme Complémentaire"/>
    <x v="11"/>
    <m/>
    <m/>
    <m/>
    <m/>
    <m/>
    <n v="4000000"/>
    <n v="4000000"/>
    <n v="1514723.3372199999"/>
    <n v="615934.46719000011"/>
    <m/>
    <m/>
    <m/>
    <m/>
  </r>
  <r>
    <x v="1"/>
    <x v="8"/>
    <s v="Programme Complémentaire"/>
    <x v="8"/>
    <m/>
    <m/>
    <s v="S1.027.105.01.4737.000.037.24.001"/>
    <m/>
    <m/>
    <n v="1091961"/>
    <n v="1091961"/>
    <n v="34970.849000000002"/>
    <n v="0"/>
    <m/>
    <n v="0"/>
    <m/>
    <s v="En cours "/>
  </r>
  <r>
    <x v="1"/>
    <x v="8"/>
    <s v="Programme Complémentaire"/>
    <x v="12"/>
    <m/>
    <m/>
    <s v="S1.030.114.01.4737.000.037.24.001"/>
    <m/>
    <m/>
    <n v="3500000"/>
    <n v="3500000"/>
    <n v="0"/>
    <n v="0"/>
    <m/>
    <n v="0"/>
    <m/>
    <s v="En cours "/>
  </r>
  <r>
    <x v="1"/>
    <x v="9"/>
    <m/>
    <x v="5"/>
    <m/>
    <m/>
    <n v="1"/>
    <m/>
    <m/>
    <n v="1092152"/>
    <n v="1092152"/>
    <n v="912990"/>
    <n v="225847"/>
    <m/>
    <n v="0.6"/>
    <m/>
    <s v="En cours"/>
  </r>
  <r>
    <x v="1"/>
    <x v="9"/>
    <m/>
    <x v="1"/>
    <m/>
    <m/>
    <s v="S1.024.090.01.4050.000.050.23.001"/>
    <m/>
    <m/>
    <n v="7187373"/>
    <n v="7267373"/>
    <n v="7185043"/>
    <n v="3241237"/>
    <m/>
    <n v="0.86"/>
    <m/>
    <s v="En cours"/>
  </r>
  <r>
    <x v="1"/>
    <x v="9"/>
    <m/>
    <x v="1"/>
    <m/>
    <m/>
    <s v="N1.024.090.01.4050.000.050.24.001"/>
    <m/>
    <m/>
    <n v="10125000"/>
    <n v="10125000"/>
    <n v="9926536"/>
    <n v="496888"/>
    <m/>
    <n v="0.18"/>
    <m/>
    <s v="En cours"/>
  </r>
  <r>
    <x v="1"/>
    <x v="9"/>
    <m/>
    <x v="1"/>
    <m/>
    <m/>
    <s v="S.1.024.090.01.4050.000.050.23.003"/>
    <m/>
    <m/>
    <n v="10700000"/>
    <n v="10700000"/>
    <n v="10001729"/>
    <n v="2668575"/>
    <m/>
    <n v="0.35"/>
    <m/>
    <s v="En cours"/>
  </r>
  <r>
    <x v="1"/>
    <x v="9"/>
    <m/>
    <x v="1"/>
    <m/>
    <m/>
    <s v="N.1.024.090.01.4050.000.050.18.004"/>
    <m/>
    <m/>
    <n v="1788831"/>
    <n v="1788831"/>
    <n v="836383"/>
    <n v="0"/>
    <m/>
    <n v="0.87"/>
    <m/>
    <s v="Les procédures pour achever le projet en cours"/>
  </r>
  <r>
    <x v="1"/>
    <x v="9"/>
    <m/>
    <x v="1"/>
    <m/>
    <m/>
    <s v="N.1.024.090.01.2050.000.050.24.001"/>
    <m/>
    <m/>
    <n v="1500000"/>
    <n v="1500000"/>
    <n v="1409941"/>
    <n v="0"/>
    <m/>
    <n v="0.05"/>
    <m/>
    <s v="Travaux en cours"/>
  </r>
  <r>
    <x v="1"/>
    <x v="9"/>
    <m/>
    <x v="1"/>
    <m/>
    <m/>
    <s v="N / I"/>
    <m/>
    <m/>
    <n v="2900000"/>
    <n v="2900000"/>
    <n v="0"/>
    <n v="0"/>
    <m/>
    <n v="0"/>
    <m/>
    <s v="Phase: Jugement des offres"/>
  </r>
  <r>
    <x v="1"/>
    <x v="9"/>
    <m/>
    <x v="1"/>
    <m/>
    <m/>
    <s v="N / I"/>
    <m/>
    <m/>
    <n v="3633000"/>
    <n v="3633000"/>
    <n v="0"/>
    <n v="0"/>
    <m/>
    <n v="0"/>
    <m/>
    <s v="Marché BET en cours d'engagement"/>
  </r>
  <r>
    <x v="1"/>
    <x v="9"/>
    <m/>
    <x v="1"/>
    <m/>
    <m/>
    <s v="N / I"/>
    <m/>
    <m/>
    <n v="1380000"/>
    <n v="1380000"/>
    <n v="0"/>
    <n v="0"/>
    <m/>
    <n v="0"/>
    <m/>
    <s v="Etude achevée- Chahier des charges Travaux de réalisation en cours de visa par la commission sectorielle"/>
  </r>
  <r>
    <x v="1"/>
    <x v="9"/>
    <m/>
    <x v="1"/>
    <m/>
    <m/>
    <n v="8"/>
    <m/>
    <m/>
    <n v="39214204"/>
    <n v="39294204"/>
    <n v="29359632"/>
    <n v="6406700"/>
    <m/>
    <n v="2.31"/>
    <m/>
    <e v="#VALUE!"/>
  </r>
  <r>
    <x v="1"/>
    <x v="9"/>
    <m/>
    <x v="3"/>
    <m/>
    <m/>
    <n v="1"/>
    <m/>
    <m/>
    <n v="1000000"/>
    <n v="1000000"/>
    <n v="706252"/>
    <n v="385985"/>
    <m/>
    <n v="0.73"/>
    <m/>
    <s v="En cours"/>
  </r>
  <r>
    <x v="1"/>
    <x v="10"/>
    <m/>
    <x v="6"/>
    <s v="Agriculture et Développement Rural ( 076)"/>
    <s v="Sous Programme 01: Développement de l'Agriculture"/>
    <s v="S102007601474900004924001"/>
    <s v="Etude d'adaptation, Suivi, Contrôle et travaux de réalisation et équipement de 09 centres de proximité pour le stockage intermédiaire des céréales au niveau de la wilaya de Timimoun"/>
    <m/>
    <n v="2276743"/>
    <n v="2276743"/>
    <n v="2180272"/>
    <n v="359184"/>
    <m/>
    <s v="ND"/>
    <m/>
    <m/>
  </r>
  <r>
    <x v="1"/>
    <x v="10"/>
    <m/>
    <x v="6"/>
    <s v="Agriculture et Développement Rural ( 076)"/>
    <s v="Sous Programme 03: Développement de l'Agriculture"/>
    <s v="NI"/>
    <s v="Electrification agricole, destiné aus périmètres des cultures stratégiques &quot;appui au développement des cultures stratégiques&quot; W Timimoun"/>
    <m/>
    <n v="4200000"/>
    <n v="4200000"/>
    <n v="0"/>
    <n v="0"/>
    <m/>
    <m/>
    <m/>
    <m/>
  </r>
  <r>
    <x v="1"/>
    <x v="10"/>
    <m/>
    <x v="6"/>
    <s v=" Agriculture et Développement Rural ( 076)"/>
    <s v="Sous Programme 03: Développement de l'Agriculture"/>
    <s v="NI"/>
    <s v="Ouverture et aménagement de pistes agricoles sur 300km, destiné aux périmètres des cultures stratégiques &quot;appui au développement des cultures stratégiques&quot; W Timimoun"/>
    <m/>
    <n v="1050000"/>
    <n v="1050000"/>
    <n v="0"/>
    <n v="0"/>
    <m/>
    <m/>
    <m/>
    <m/>
  </r>
  <r>
    <x v="1"/>
    <x v="10"/>
    <m/>
    <x v="1"/>
    <s v=" infrastructures routières et autoroutières ( 090)"/>
    <s v="Sous Programme 01: développement des infrastructures routières"/>
    <s v="N102409001204900004924001"/>
    <s v="reconstruction de la RN118 du pk 172+000 au pk 192+000 sur 20 km (w,Timimoun)"/>
    <m/>
    <n v="1200000"/>
    <n v="1200000"/>
    <n v="633963"/>
    <s v="ND"/>
    <m/>
    <m/>
    <m/>
    <m/>
  </r>
  <r>
    <x v="1"/>
    <x v="10"/>
    <m/>
    <x v="9"/>
    <s v=" activité judiciaire  021"/>
    <s v="sous programme  activité judiciaire ordinaire et administrative "/>
    <s v="N100602101410700004924003"/>
    <s v="suivi réalisation et équipement d'une cours de justice à Timimoun"/>
    <m/>
    <n v="2500000"/>
    <n v="2500000"/>
    <n v="60767"/>
    <s v="ND"/>
    <m/>
    <m/>
    <m/>
    <m/>
  </r>
  <r>
    <x v="1"/>
    <x v="10"/>
    <m/>
    <x v="8"/>
    <s v=" prévenstion et soins"/>
    <s v="sous programme prévenstion et soins"/>
    <s v="S102710501484900004924001"/>
    <s v="étude suivi et réalisation d'un hopital de 60 lits à Aougrout"/>
    <m/>
    <n v="3000000"/>
    <n v="1630850"/>
    <n v="1206759"/>
    <n v="905796"/>
    <m/>
    <m/>
    <m/>
    <m/>
  </r>
  <r>
    <x v="1"/>
    <x v="10"/>
    <m/>
    <x v="3"/>
    <s v=" urbanisme (080)"/>
    <s v="sous programme aménagement du foncier (02)"/>
    <s v="N102108002204900004923001"/>
    <s v="amélioration urbaine de l'ancien tissu urbain à travers la wilaya de timimoun-2023"/>
    <m/>
    <n v="1000000"/>
    <n v="1000000"/>
    <n v="998536"/>
    <s v="ND"/>
    <m/>
    <m/>
    <m/>
    <m/>
  </r>
  <r>
    <x v="1"/>
    <x v="10"/>
    <m/>
    <x v="13"/>
    <s v="ND"/>
    <s v="ND"/>
    <s v="ND"/>
    <s v="Interconnexion RIN-PIAT ligne DTF 400KV Hassi R’mel-Timimoun"/>
    <m/>
    <n v="136000000"/>
    <n v="136000000"/>
    <m/>
    <s v="ND"/>
    <m/>
    <s v="ND"/>
    <m/>
    <m/>
  </r>
  <r>
    <x v="1"/>
    <x v="11"/>
    <s v="EX -PSD"/>
    <x v="1"/>
    <m/>
    <m/>
    <s v="NK5.521,3,262.132.12,01"/>
    <m/>
    <m/>
    <n v="1040000"/>
    <n v="1590000"/>
    <n v="1399975"/>
    <n v="1345682"/>
    <m/>
    <n v="0.95"/>
    <m/>
    <m/>
  </r>
  <r>
    <x v="1"/>
    <x v="11"/>
    <s v="EX -PSD"/>
    <x v="1"/>
    <m/>
    <m/>
    <s v="NE5.521,8,262.132.21,02"/>
    <m/>
    <m/>
    <n v="3000000"/>
    <n v="3000000"/>
    <n v="2586220"/>
    <n v="2301854"/>
    <m/>
    <n v="0.95"/>
    <m/>
    <m/>
  </r>
  <r>
    <x v="1"/>
    <x v="11"/>
    <s v="EX -PSD"/>
    <x v="1"/>
    <m/>
    <m/>
    <s v="N1.024.090.01.2032.000.032.24.003"/>
    <m/>
    <m/>
    <n v="3000000"/>
    <n v="3000000"/>
    <n v="1364878"/>
    <n v="0"/>
    <m/>
    <n v="0.05"/>
    <m/>
    <m/>
  </r>
  <r>
    <x v="1"/>
    <x v="11"/>
    <s v="EX -PSD"/>
    <x v="1"/>
    <m/>
    <m/>
    <s v="Non individualisée"/>
    <m/>
    <m/>
    <n v="1251000"/>
    <n v="1251000"/>
    <n v="0"/>
    <n v="0"/>
    <m/>
    <n v="0"/>
    <m/>
    <m/>
  </r>
  <r>
    <x v="1"/>
    <x v="11"/>
    <s v="EX -PSD"/>
    <x v="1"/>
    <m/>
    <m/>
    <n v="4"/>
    <m/>
    <m/>
    <n v="8291000"/>
    <n v="8841000"/>
    <n v="5351073"/>
    <n v="3647536"/>
    <m/>
    <m/>
    <m/>
    <m/>
  </r>
  <r>
    <x v="1"/>
    <x v="11"/>
    <s v="EX -PSD"/>
    <x v="8"/>
    <m/>
    <m/>
    <s v="NK5.731,1,262.132.10,01"/>
    <m/>
    <m/>
    <n v="610000"/>
    <n v="2010000"/>
    <n v="1848114"/>
    <n v="1398553"/>
    <m/>
    <n v="0.77"/>
    <m/>
    <m/>
  </r>
  <r>
    <x v="1"/>
    <x v="11"/>
    <s v="EX -PSD"/>
    <x v="8"/>
    <m/>
    <m/>
    <s v="NK5.731,1,262.132.14.01"/>
    <m/>
    <m/>
    <n v="1200000"/>
    <n v="3134000"/>
    <n v="2399105"/>
    <n v="742717"/>
    <m/>
    <s v="Etude 100% réalisat 59%"/>
    <m/>
    <m/>
  </r>
  <r>
    <x v="1"/>
    <x v="11"/>
    <s v="EX -PSD"/>
    <x v="8"/>
    <m/>
    <m/>
    <s v="S1.027.105.01.4032.000.032.24.001"/>
    <m/>
    <m/>
    <n v="1500000"/>
    <n v="2608300"/>
    <n v="1401097"/>
    <n v="2238"/>
    <m/>
    <n v="0.05"/>
    <m/>
    <s v="A l'arrêt pourv résiliation BET"/>
  </r>
  <r>
    <x v="1"/>
    <x v="11"/>
    <s v="EX -PSD"/>
    <x v="8"/>
    <m/>
    <m/>
    <n v="3"/>
    <m/>
    <m/>
    <n v="3310000"/>
    <n v="7752300"/>
    <n v="5648316"/>
    <n v="2143508"/>
    <m/>
    <n v="0.82000000000000006"/>
    <m/>
    <m/>
  </r>
  <r>
    <x v="1"/>
    <x v="11"/>
    <s v="EX -PSD"/>
    <x v="2"/>
    <m/>
    <m/>
    <s v="NF5.852,8,262.132.06,01"/>
    <m/>
    <m/>
    <n v="415000"/>
    <n v="1127000"/>
    <n v="926530"/>
    <n v="907820"/>
    <m/>
    <n v="0.95"/>
    <m/>
    <s v="Reste stand de tir"/>
  </r>
  <r>
    <x v="1"/>
    <x v="11"/>
    <s v="EX -PSD"/>
    <x v="2"/>
    <m/>
    <m/>
    <s v="N1.005.020.01.2032.000.032.24.002"/>
    <m/>
    <m/>
    <n v="2380000"/>
    <n v="2380000"/>
    <n v="567280"/>
    <n v="0"/>
    <m/>
    <n v="0.6"/>
    <m/>
    <m/>
  </r>
  <r>
    <x v="1"/>
    <x v="11"/>
    <s v="EX -PSD"/>
    <x v="2"/>
    <m/>
    <m/>
    <n v="2"/>
    <m/>
    <m/>
    <n v="2795000"/>
    <n v="3507000"/>
    <n v="1493810"/>
    <n v="907820"/>
    <m/>
    <m/>
    <m/>
    <m/>
  </r>
  <r>
    <x v="1"/>
    <x v="11"/>
    <s v="EX -PSD"/>
    <x v="10"/>
    <m/>
    <m/>
    <s v="NE5.176.3.262.132.18.01"/>
    <m/>
    <m/>
    <n v="1000000"/>
    <n v="1000000"/>
    <n v="893898"/>
    <n v="690814"/>
    <m/>
    <n v="0.85"/>
    <m/>
    <s v="Plusieurs lots sont à l'arrêt suite à des résiliation pour augmentation du prix du bitume"/>
  </r>
  <r>
    <x v="1"/>
    <x v="11"/>
    <s v="EX -PSD"/>
    <x v="10"/>
    <m/>
    <m/>
    <s v="NE5.176.3.262.132.18.02"/>
    <m/>
    <m/>
    <n v="1500000"/>
    <n v="1500000"/>
    <n v="1490573"/>
    <n v="1167398"/>
    <m/>
    <n v="0.8"/>
    <m/>
    <m/>
  </r>
  <r>
    <x v="1"/>
    <x v="11"/>
    <s v="EX -PSD"/>
    <x v="10"/>
    <m/>
    <m/>
    <n v="2"/>
    <m/>
    <m/>
    <n v="2500000"/>
    <n v="2500000"/>
    <n v="2384471"/>
    <n v="1858212"/>
    <m/>
    <m/>
    <m/>
    <m/>
  </r>
  <r>
    <x v="1"/>
    <x v="11"/>
    <s v="EX -PSD"/>
    <x v="3"/>
    <m/>
    <m/>
    <n v="1"/>
    <m/>
    <m/>
    <n v="1200000"/>
    <n v="1200000"/>
    <n v="1182853"/>
    <n v="996542"/>
    <m/>
    <n v="0.83"/>
    <m/>
    <m/>
  </r>
  <r>
    <x v="1"/>
    <x v="11"/>
    <s v="EX -PSD"/>
    <x v="0"/>
    <m/>
    <m/>
    <n v="1"/>
    <m/>
    <m/>
    <n v="800000"/>
    <n v="1650000"/>
    <n v="990669"/>
    <n v="967483"/>
    <m/>
    <n v="0.95"/>
    <m/>
    <s v="Reste hall téchnologique en voie de lancement"/>
  </r>
  <r>
    <x v="1"/>
    <x v="11"/>
    <s v="EX -PSD"/>
    <x v="6"/>
    <m/>
    <m/>
    <s v="Non individualisée"/>
    <m/>
    <m/>
    <n v="2754006"/>
    <n v="2754006"/>
    <n v="0"/>
    <n v="0"/>
    <m/>
    <n v="0"/>
    <m/>
    <s v="AAO  en date 27/03/2025"/>
  </r>
  <r>
    <x v="1"/>
    <x v="11"/>
    <s v="EX -PSD"/>
    <x v="6"/>
    <m/>
    <m/>
    <s v="S1 020 076 01 4732 000 032 24 001"/>
    <m/>
    <m/>
    <n v="1770800"/>
    <n v="1770800"/>
    <n v="1415972"/>
    <n v="13708"/>
    <m/>
    <n v="0.25"/>
    <m/>
    <s v="6 centres en cours,  1 centre en cours de lancement"/>
  </r>
  <r>
    <x v="1"/>
    <x v="11"/>
    <s v="EX -PSD"/>
    <x v="6"/>
    <m/>
    <m/>
    <n v="2"/>
    <m/>
    <m/>
    <n v="4524806"/>
    <n v="4524806"/>
    <n v="1415972"/>
    <n v="13708"/>
    <m/>
    <m/>
    <m/>
    <m/>
  </r>
  <r>
    <x v="1"/>
    <x v="11"/>
    <s v="PROGRAMME CENTRALISEE"/>
    <x v="1"/>
    <m/>
    <m/>
    <s v="N1 024 090 02 2032 000 032 16 219"/>
    <m/>
    <m/>
    <n v="1056371"/>
    <n v="1056371"/>
    <n v="1028094"/>
    <n v="1017397"/>
    <m/>
    <n v="0.96"/>
    <m/>
    <m/>
  </r>
  <r>
    <x v="1"/>
    <x v="11"/>
    <s v="PROGRAMME CENTRALISEE"/>
    <x v="1"/>
    <m/>
    <m/>
    <s v="N1 024 090 02 2032 000 032 17 196"/>
    <m/>
    <m/>
    <n v="1088088"/>
    <n v="1088088"/>
    <n v="1086807"/>
    <n v="1055880"/>
    <m/>
    <n v="0.97"/>
    <m/>
    <m/>
  </r>
  <r>
    <x v="1"/>
    <x v="11"/>
    <s v="PROGRAMME CENTRALISEE"/>
    <x v="1"/>
    <m/>
    <m/>
    <n v="2"/>
    <m/>
    <m/>
    <n v="2144459"/>
    <n v="2144459"/>
    <n v="2114901"/>
    <n v="2073277"/>
    <m/>
    <m/>
    <m/>
    <m/>
  </r>
  <r>
    <x v="1"/>
    <x v="11"/>
    <s v="PROGRAMME CENTRALISEE"/>
    <x v="6"/>
    <m/>
    <m/>
    <m/>
    <m/>
    <m/>
    <n v="1275529"/>
    <n v="1275529"/>
    <n v="1275529"/>
    <n v="366834"/>
    <m/>
    <n v="0.9"/>
    <m/>
    <m/>
  </r>
  <r>
    <x v="1"/>
    <x v="11"/>
    <s v="PROGRAMME CENTRALISEE"/>
    <x v="6"/>
    <m/>
    <m/>
    <m/>
    <m/>
    <m/>
    <m/>
    <m/>
    <n v="17022505"/>
    <n v="2215327"/>
    <m/>
    <s v="En cours"/>
    <m/>
    <m/>
  </r>
  <r>
    <x v="1"/>
    <x v="11"/>
    <s v="PROGRAMME CENTRALISEE"/>
    <x v="6"/>
    <m/>
    <m/>
    <n v="2"/>
    <m/>
    <m/>
    <n v="1275529"/>
    <m/>
    <n v="18298034"/>
    <n v="2582161"/>
    <m/>
    <m/>
    <m/>
    <m/>
  </r>
  <r>
    <x v="1"/>
    <x v="11"/>
    <s v="PROGRAMME CENTRALISEE"/>
    <x v="14"/>
    <m/>
    <m/>
    <n v="1"/>
    <m/>
    <m/>
    <n v="50000000"/>
    <n v="50000000"/>
    <m/>
    <n v="38500000"/>
    <n v="0.77"/>
    <n v="0.77"/>
    <m/>
    <m/>
  </r>
  <r>
    <x v="1"/>
    <x v="11"/>
    <s v="PROGRAMME CENTRALISEE"/>
    <x v="13"/>
    <m/>
    <m/>
    <m/>
    <m/>
    <m/>
    <n v="1200000"/>
    <n v="1200000"/>
    <m/>
    <m/>
    <m/>
    <n v="0.95"/>
    <m/>
    <m/>
  </r>
  <r>
    <x v="1"/>
    <x v="11"/>
    <s v="PROGRAMME CENTRALISEE"/>
    <x v="13"/>
    <m/>
    <m/>
    <m/>
    <m/>
    <m/>
    <n v="2031000"/>
    <n v="2031000"/>
    <m/>
    <m/>
    <m/>
    <m/>
    <m/>
    <s v="Phase lancement génie civil"/>
  </r>
  <r>
    <x v="1"/>
    <x v="11"/>
    <s v="PROGRAMME CENTRALISEE"/>
    <x v="13"/>
    <m/>
    <m/>
    <m/>
    <m/>
    <m/>
    <n v="2000000"/>
    <n v="2000000"/>
    <m/>
    <m/>
    <m/>
    <n v="0.92"/>
    <m/>
    <m/>
  </r>
  <r>
    <x v="1"/>
    <x v="11"/>
    <s v="PROGRAMME CENTRALISEE"/>
    <x v="13"/>
    <m/>
    <m/>
    <m/>
    <m/>
    <m/>
    <n v="3600000"/>
    <n v="3600000"/>
    <n v="3600000"/>
    <m/>
    <m/>
    <n v="0.42"/>
    <m/>
    <s v="Zones concernées : Bordj El May- El Faraa – Dair El Hessiane – Oum Djrabiaa – Chaaba Beida et Lighen –   El Khodr  "/>
  </r>
  <r>
    <x v="1"/>
    <x v="11"/>
    <s v="PROGRAMME CENTRALISEE"/>
    <x v="13"/>
    <m/>
    <m/>
    <n v="4"/>
    <m/>
    <m/>
    <n v="8831000"/>
    <n v="8831000"/>
    <n v="3600000"/>
    <n v="0"/>
    <m/>
    <m/>
    <m/>
    <m/>
  </r>
  <r>
    <x v="1"/>
    <x v="12"/>
    <m/>
    <x v="6"/>
    <m/>
    <m/>
    <s v="NI, Prog 2025"/>
    <m/>
    <m/>
    <n v="1050000"/>
    <n v="1050000"/>
    <n v="0"/>
    <n v="0"/>
    <m/>
    <n v="0"/>
    <m/>
    <s v="les procédures administratives de lancement été entamées, ce projet nécessite l’insertion du suivi dans l’intitulé de l’opération pour une meilleure prise charge lors de son exécution "/>
  </r>
  <r>
    <x v="1"/>
    <x v="12"/>
    <m/>
    <x v="6"/>
    <m/>
    <m/>
    <s v="NI, Prog 2025"/>
    <m/>
    <m/>
    <n v="3000000"/>
    <n v="3000000"/>
    <n v="0"/>
    <n v="0"/>
    <m/>
    <n v="0"/>
    <m/>
    <s v="procédures administratives lancées "/>
  </r>
  <r>
    <x v="1"/>
    <x v="12"/>
    <m/>
    <x v="6"/>
    <m/>
    <m/>
    <s v="S102007601470100000124001"/>
    <m/>
    <m/>
    <n v="2782686"/>
    <n v="2782686"/>
    <n v="2590291"/>
    <n v="179870"/>
    <m/>
    <n v="50"/>
    <m/>
    <s v="en cours, ce projet nécessite un besoin en matières des crédits de paiement de l’ordre de 1418 millions de DA et une réévaluation de 400 millions de DA "/>
  </r>
  <r>
    <x v="1"/>
    <x v="12"/>
    <m/>
    <x v="11"/>
    <m/>
    <m/>
    <m/>
    <m/>
    <m/>
    <n v="6832686"/>
    <n v="6832686"/>
    <n v="2590291"/>
    <n v="179870"/>
    <m/>
    <m/>
    <m/>
    <m/>
  </r>
  <r>
    <x v="1"/>
    <x v="12"/>
    <m/>
    <x v="1"/>
    <m/>
    <m/>
    <s v="N102409001200100000125001"/>
    <m/>
    <m/>
    <n v="3000000"/>
    <n v="3000000"/>
    <n v="0"/>
    <n v="0"/>
    <m/>
    <m/>
    <m/>
    <s v="lancée"/>
  </r>
  <r>
    <x v="1"/>
    <x v="12"/>
    <m/>
    <x v="1"/>
    <m/>
    <m/>
    <s v="N102409001200100000124002"/>
    <m/>
    <m/>
    <n v="4500000"/>
    <n v="4500000"/>
    <n v="3801162"/>
    <n v="399109"/>
    <m/>
    <n v="15"/>
    <m/>
    <s v="en cours"/>
  </r>
  <r>
    <x v="1"/>
    <x v="12"/>
    <m/>
    <x v="1"/>
    <m/>
    <m/>
    <s v="001/FSDRS/WA/DPSB/2021"/>
    <m/>
    <m/>
    <n v="15000000"/>
    <n v="4300000"/>
    <n v="3782556"/>
    <n v="821935"/>
    <m/>
    <n v="45"/>
    <m/>
    <s v="en cours"/>
  </r>
  <r>
    <x v="1"/>
    <x v="12"/>
    <m/>
    <x v="1"/>
    <m/>
    <m/>
    <s v="001/FSDRS/WA/DPSP/2020"/>
    <m/>
    <m/>
    <n v="15000000"/>
    <n v="4875000"/>
    <n v="4730789"/>
    <n v="421255"/>
    <m/>
    <n v="5"/>
    <m/>
    <s v="en cours"/>
  </r>
  <r>
    <x v="1"/>
    <x v="12"/>
    <m/>
    <x v="1"/>
    <m/>
    <m/>
    <s v="N.E.5.522.3.262.101.22.01 "/>
    <m/>
    <m/>
    <n v="4500000"/>
    <n v="4500000"/>
    <n v="4191770"/>
    <n v="2184926"/>
    <m/>
    <n v="85"/>
    <m/>
    <s v="en cours"/>
  </r>
  <r>
    <x v="1"/>
    <x v="12"/>
    <m/>
    <x v="1"/>
    <m/>
    <m/>
    <s v="N.F.5.521.2.262.101.06.02, N1 024 090 01 4001 000 001 06 032"/>
    <m/>
    <m/>
    <n v="500000"/>
    <n v="1100000"/>
    <n v="616982"/>
    <n v="262446"/>
    <m/>
    <n v="52"/>
    <m/>
    <s v="en cours"/>
  </r>
  <r>
    <x v="1"/>
    <x v="12"/>
    <m/>
    <x v="1"/>
    <m/>
    <m/>
    <s v="N.K.5.521.2.262.101.11.02 N1 024 090 01 4001 000 001 11 011"/>
    <m/>
    <m/>
    <n v="1000000"/>
    <n v="1671326"/>
    <n v="1251753"/>
    <n v="1215635"/>
    <m/>
    <n v="86"/>
    <m/>
    <s v="en cours"/>
  </r>
  <r>
    <x v="1"/>
    <x v="12"/>
    <m/>
    <x v="11"/>
    <m/>
    <m/>
    <n v="7"/>
    <m/>
    <m/>
    <n v="43500000"/>
    <n v="23946326"/>
    <n v="18375012"/>
    <n v="5305306"/>
    <m/>
    <m/>
    <m/>
    <m/>
  </r>
  <r>
    <x v="1"/>
    <x v="12"/>
    <m/>
    <x v="5"/>
    <m/>
    <m/>
    <s v="N105109502200100000125001"/>
    <m/>
    <m/>
    <n v="1000000"/>
    <n v="1000000"/>
    <n v="0"/>
    <n v="0"/>
    <m/>
    <m/>
    <m/>
    <s v="lancée"/>
  </r>
  <r>
    <x v="1"/>
    <x v="12"/>
    <m/>
    <x v="5"/>
    <m/>
    <m/>
    <s v="N.E.5.342.2.262.101.21.01"/>
    <m/>
    <m/>
    <n v="3000000"/>
    <n v="4999035"/>
    <n v="4486348"/>
    <n v="3873676"/>
    <m/>
    <n v="86"/>
    <m/>
    <s v="en cours"/>
  </r>
  <r>
    <x v="1"/>
    <x v="12"/>
    <m/>
    <x v="11"/>
    <m/>
    <m/>
    <n v="2"/>
    <m/>
    <m/>
    <n v="4000000"/>
    <n v="5999035"/>
    <n v="4486348"/>
    <n v="3873676"/>
    <m/>
    <m/>
    <m/>
    <m/>
  </r>
  <r>
    <x v="1"/>
    <x v="12"/>
    <m/>
    <x v="10"/>
    <m/>
    <m/>
    <s v="N.E.5.176.3.262.101.18.01"/>
    <m/>
    <m/>
    <n v="1500000"/>
    <n v="1500000"/>
    <n v="1495698"/>
    <n v="1048774"/>
    <m/>
    <n v="85"/>
    <m/>
    <s v="en cours"/>
  </r>
  <r>
    <x v="1"/>
    <x v="12"/>
    <m/>
    <x v="10"/>
    <m/>
    <m/>
    <s v="N.E.5.176.3.262.101.18.02"/>
    <m/>
    <m/>
    <n v="2000000"/>
    <n v="2000000"/>
    <n v="1343157"/>
    <n v="798928"/>
    <m/>
    <n v="70"/>
    <m/>
    <s v="en cours"/>
  </r>
  <r>
    <x v="1"/>
    <x v="12"/>
    <m/>
    <x v="10"/>
    <m/>
    <m/>
    <s v="002/FSDRS/WA/DPAT/2014, S1 019 074 01 4801 000 001 14 002"/>
    <m/>
    <m/>
    <n v="1600000"/>
    <n v="1600000"/>
    <n v="1365021"/>
    <n v="41529"/>
    <m/>
    <n v="30"/>
    <m/>
    <s v="en cours"/>
  </r>
  <r>
    <x v="1"/>
    <x v="12"/>
    <m/>
    <x v="11"/>
    <m/>
    <m/>
    <n v="3"/>
    <m/>
    <m/>
    <n v="5100000"/>
    <n v="5100000"/>
    <n v="4203876"/>
    <m/>
    <m/>
    <m/>
    <m/>
    <m/>
  </r>
  <r>
    <x v="1"/>
    <x v="12"/>
    <m/>
    <x v="8"/>
    <m/>
    <m/>
    <s v="016/FSDRS/WA/DPSB/2014"/>
    <m/>
    <m/>
    <n v="3000000"/>
    <n v="1819150"/>
    <n v="1413716"/>
    <n v="1990350"/>
    <n v="1.0941098864854466"/>
    <n v="0.85"/>
    <m/>
    <s v="en cours"/>
  </r>
  <r>
    <x v="1"/>
    <x v="12"/>
    <m/>
    <x v="3"/>
    <m/>
    <m/>
    <s v="026/FSDRS/WA/DPAT/2014"/>
    <m/>
    <m/>
    <n v="5600000"/>
    <n v="7700000"/>
    <n v="5171738"/>
    <n v="2347093"/>
    <m/>
    <n v="32"/>
    <m/>
    <s v="en cours"/>
  </r>
  <r>
    <x v="1"/>
    <x v="12"/>
    <m/>
    <x v="3"/>
    <m/>
    <m/>
    <s v="004/FSDRS/WA/DPSB/2018, S1 021 080 02 4001 000 001 18 020"/>
    <m/>
    <m/>
    <n v="2000000"/>
    <n v="2000000"/>
    <n v="1958887"/>
    <n v="1256459"/>
    <m/>
    <n v="70"/>
    <m/>
    <s v="en cours"/>
  </r>
  <r>
    <x v="1"/>
    <x v="12"/>
    <m/>
    <x v="3"/>
    <m/>
    <m/>
    <s v="005/FSDRS/WA/DPSB/2018, S1 021 080 02 4001 000 001 18 021"/>
    <m/>
    <m/>
    <n v="1600000"/>
    <n v="1600000"/>
    <n v="1573149"/>
    <n v="1303935"/>
    <m/>
    <n v="70"/>
    <m/>
    <s v="en cours"/>
  </r>
  <r>
    <x v="1"/>
    <x v="12"/>
    <m/>
    <x v="11"/>
    <m/>
    <m/>
    <m/>
    <m/>
    <m/>
    <n v="9200000"/>
    <n v="11300000"/>
    <n v="8703774"/>
    <n v="4907487"/>
    <m/>
    <m/>
    <m/>
    <m/>
  </r>
  <r>
    <x v="1"/>
    <x v="12"/>
    <m/>
    <x v="2"/>
    <m/>
    <m/>
    <s v="N.K.5.852.8.262.101.10.01, N1 005 017 02 4001 000 001 10 002"/>
    <m/>
    <m/>
    <n v="650000"/>
    <n v="3164000"/>
    <n v="3152919"/>
    <n v="1729204"/>
    <m/>
    <n v="85"/>
    <m/>
    <s v="en cours"/>
  </r>
  <r>
    <x v="1"/>
    <x v="13"/>
    <s v="PSD"/>
    <x v="7"/>
    <m/>
    <m/>
    <s v="N1 010 041 04 4808 000 008 11 001"/>
    <m/>
    <m/>
    <n v="973000"/>
    <n v="2688400"/>
    <n v="1796419"/>
    <n v="1583884"/>
    <m/>
    <n v="0.7"/>
    <m/>
    <s v="EN COURS"/>
  </r>
  <r>
    <x v="1"/>
    <x v="13"/>
    <s v="PSD"/>
    <x v="10"/>
    <m/>
    <m/>
    <s v="N1 019 074 01 4808 000 008 18 004"/>
    <m/>
    <m/>
    <n v="1500000"/>
    <n v="1500000"/>
    <n v="1498260"/>
    <n v="1141482"/>
    <m/>
    <n v="0.99"/>
    <m/>
    <s v="EN COURS"/>
  </r>
  <r>
    <x v="1"/>
    <x v="13"/>
    <s v="PSD"/>
    <x v="10"/>
    <m/>
    <m/>
    <s v="N1 019 074 01 4808 000 008 18 005"/>
    <m/>
    <m/>
    <n v="2000000"/>
    <n v="2000000"/>
    <n v="197366"/>
    <n v="42411"/>
    <m/>
    <n v="0.15"/>
    <m/>
    <s v="EN COURS"/>
  </r>
  <r>
    <x v="1"/>
    <x v="13"/>
    <s v="PSD"/>
    <x v="11"/>
    <m/>
    <m/>
    <m/>
    <m/>
    <m/>
    <n v="3500000"/>
    <n v="3500000"/>
    <n v="1695626"/>
    <n v="1183893"/>
    <m/>
    <m/>
    <m/>
    <m/>
  </r>
  <r>
    <x v="1"/>
    <x v="13"/>
    <s v="PSD"/>
    <x v="8"/>
    <m/>
    <m/>
    <s v="N1 027 105 01 4808 000 008 18 007"/>
    <m/>
    <m/>
    <n v="5000000"/>
    <n v="10000000"/>
    <n v="5018"/>
    <n v="5018"/>
    <m/>
    <n v="0"/>
    <m/>
    <s v="Cahier des charges étude et suivi déposé au niveau  de la commission sectorielle ministère de la santé_x000a_Besoin en reevaluation de_x000a_25 000 000 000 DA "/>
  </r>
  <r>
    <x v="1"/>
    <x v="13"/>
    <s v="PSD"/>
    <x v="8"/>
    <m/>
    <m/>
    <s v="S1 027 105 01 4808 000 008 07 012"/>
    <m/>
    <m/>
    <n v="1300000"/>
    <n v="3073000"/>
    <n v="1807922"/>
    <n v="1483077"/>
    <m/>
    <n v="0.55000000000000004"/>
    <m/>
    <s v="EN COURS"/>
  </r>
  <r>
    <x v="1"/>
    <x v="13"/>
    <s v="PSD"/>
    <x v="8"/>
    <m/>
    <m/>
    <s v="N1 027 105 01 4808 000 008 06 001"/>
    <m/>
    <m/>
    <n v="350000"/>
    <n v="1118000"/>
    <n v="955639"/>
    <n v="912399"/>
    <m/>
    <n v="0.92"/>
    <m/>
    <s v="EN COURS"/>
  </r>
  <r>
    <x v="1"/>
    <x v="13"/>
    <s v="PSD"/>
    <x v="8"/>
    <m/>
    <m/>
    <m/>
    <m/>
    <m/>
    <n v="6650000"/>
    <n v="14191000"/>
    <n v="2768579"/>
    <n v="2400494"/>
    <m/>
    <m/>
    <m/>
    <m/>
  </r>
  <r>
    <x v="1"/>
    <x v="13"/>
    <s v="PSD"/>
    <x v="5"/>
    <m/>
    <m/>
    <s v="N1 051 094 02 4808 000 008 22 008"/>
    <m/>
    <m/>
    <n v="2500000"/>
    <n v="5000000"/>
    <n v="4833170"/>
    <n v="3554920"/>
    <m/>
    <n v="0.98"/>
    <m/>
    <s v="EN COURS"/>
  </r>
  <r>
    <x v="1"/>
    <x v="13"/>
    <s v="PSD"/>
    <x v="0"/>
    <m/>
    <m/>
    <s v="N1 012 049 01 4808 000 008 12 004"/>
    <m/>
    <m/>
    <n v="770000"/>
    <n v="2080000"/>
    <n v="2016877"/>
    <n v="1535444"/>
    <m/>
    <n v="0.92"/>
    <m/>
    <s v="EN COURS"/>
  </r>
  <r>
    <x v="1"/>
    <x v="13"/>
    <s v="PROG NEUF"/>
    <x v="1"/>
    <m/>
    <m/>
    <s v="/"/>
    <m/>
    <m/>
    <n v="19900000"/>
    <n v="19900000"/>
    <n v="0"/>
    <n v="0"/>
    <m/>
    <n v="0"/>
    <m/>
    <s v="Cahier des charges  au niveau  de la commission sectorielle "/>
  </r>
  <r>
    <x v="1"/>
    <x v="13"/>
    <s v="PROG NEUF"/>
    <x v="5"/>
    <m/>
    <m/>
    <s v="N1 051094 01 2008 000 008 24 001"/>
    <m/>
    <m/>
    <n v="1500000"/>
    <n v="1500000"/>
    <n v="970670"/>
    <n v="0"/>
    <m/>
    <n v="0.1"/>
    <m/>
    <s v="EN COUR "/>
  </r>
  <r>
    <x v="1"/>
    <x v="13"/>
    <s v="PROG NEUF"/>
    <x v="5"/>
    <m/>
    <m/>
    <s v="/"/>
    <m/>
    <m/>
    <n v="1320000"/>
    <n v="1320000"/>
    <n v="0"/>
    <n v="0"/>
    <m/>
    <n v="0.7"/>
    <m/>
    <s v="Réquisition délivrée_x000a_ le 11/11/2024"/>
  </r>
  <r>
    <x v="1"/>
    <x v="13"/>
    <s v="PROG NEUF"/>
    <x v="5"/>
    <m/>
    <m/>
    <s v="/"/>
    <m/>
    <m/>
    <n v="5170000"/>
    <n v="5170000"/>
    <n v="0"/>
    <n v="0"/>
    <m/>
    <n v="0"/>
    <m/>
    <s v="PROJETS DE MARCHES AU NIVEAU DES COMMISSIONS DES MARCHES COMPETENTES"/>
  </r>
  <r>
    <x v="1"/>
    <x v="13"/>
    <s v="PROG NEUF"/>
    <x v="1"/>
    <m/>
    <m/>
    <m/>
    <m/>
    <m/>
    <n v="7990000"/>
    <n v="7990000"/>
    <n v="970670"/>
    <n v="0"/>
    <m/>
    <m/>
    <m/>
    <m/>
  </r>
  <r>
    <x v="1"/>
    <x v="13"/>
    <s v="PSC"/>
    <x v="1"/>
    <m/>
    <m/>
    <s v="/"/>
    <m/>
    <m/>
    <n v="168206000"/>
    <n v="168206000"/>
    <s v="/"/>
    <n v="4940000"/>
    <m/>
    <n v="0.62"/>
    <m/>
    <s v="/"/>
  </r>
  <r>
    <x v="1"/>
    <x v="13"/>
    <s v="PSC"/>
    <x v="6"/>
    <m/>
    <m/>
    <s v="/"/>
    <m/>
    <m/>
    <n v="6673308"/>
    <n v="6673308"/>
    <s v="/"/>
    <n v="0"/>
    <m/>
    <n v="0.05"/>
    <m/>
    <s v="/"/>
  </r>
  <r>
    <x v="1"/>
    <x v="13"/>
    <s v="PSC"/>
    <x v="3"/>
    <m/>
    <m/>
    <s v="/"/>
    <m/>
    <m/>
    <n v="35000000"/>
    <n v="35000000"/>
    <s v="/"/>
    <n v="1753249"/>
    <m/>
    <n v="0.1"/>
    <m/>
    <s v="GESTION TRANSFERER _x000a_À  L'ANRIE"/>
  </r>
  <r>
    <x v="1"/>
    <x v="13"/>
    <s v="PSC"/>
    <x v="5"/>
    <m/>
    <m/>
    <s v="/"/>
    <m/>
    <m/>
    <n v="32000000"/>
    <n v="32000000"/>
    <s v="/"/>
    <n v="23900000"/>
    <m/>
    <n v="0.98"/>
    <m/>
    <s v="/"/>
  </r>
  <r>
    <x v="1"/>
    <x v="14"/>
    <s v="PSD"/>
    <x v="0"/>
    <m/>
    <m/>
    <s v="N1 012 049 01 4035 000 045 10 006"/>
    <m/>
    <m/>
    <n v="800000"/>
    <n v="1035000"/>
    <n v="955091.47426000005"/>
    <n v="924400.83663999999"/>
    <m/>
    <n v="1"/>
    <m/>
    <m/>
  </r>
  <r>
    <x v="1"/>
    <x v="14"/>
    <s v="PSD"/>
    <x v="0"/>
    <m/>
    <m/>
    <s v="N1 012 051 01 4845 000 045 10 005"/>
    <m/>
    <m/>
    <n v="500000"/>
    <n v="1180300"/>
    <n v="1007597.70303"/>
    <n v="994534.50607000012"/>
    <m/>
    <n v="100"/>
    <m/>
    <m/>
  </r>
  <r>
    <x v="1"/>
    <x v="14"/>
    <s v="PSD"/>
    <x v="0"/>
    <m/>
    <m/>
    <n v="2"/>
    <m/>
    <m/>
    <n v="1300000"/>
    <n v="2215300"/>
    <n v="1962689.17729"/>
    <n v="1918935.34271"/>
    <m/>
    <m/>
    <m/>
    <m/>
  </r>
  <r>
    <x v="1"/>
    <x v="14"/>
    <s v="PSD"/>
    <x v="3"/>
    <m/>
    <m/>
    <s v="S1 021 079 01 4001 000 045 13 001"/>
    <m/>
    <m/>
    <n v="6000000"/>
    <n v="6070000"/>
    <n v="5984278.6646800004"/>
    <n v="5800323.9127500001"/>
    <m/>
    <n v="100"/>
    <m/>
    <m/>
  </r>
  <r>
    <x v="1"/>
    <x v="14"/>
    <s v="PSD"/>
    <x v="3"/>
    <m/>
    <m/>
    <s v="N1 021 080 02 4845 000 045 07 008"/>
    <m/>
    <m/>
    <n v="1700429"/>
    <n v="1900429"/>
    <n v="1895673.2991900002"/>
    <n v="1879815.8291599995"/>
    <m/>
    <n v="100"/>
    <m/>
    <m/>
  </r>
  <r>
    <x v="1"/>
    <x v="14"/>
    <s v="PSD"/>
    <x v="3"/>
    <m/>
    <m/>
    <s v="N1 021 080 02 4845 000 045 08 009"/>
    <m/>
    <m/>
    <n v="1920000"/>
    <n v="1920000"/>
    <n v="1915832.6932099999"/>
    <n v="1914304.0723700006"/>
    <m/>
    <n v="100"/>
    <m/>
    <m/>
  </r>
  <r>
    <x v="1"/>
    <x v="14"/>
    <s v="PSD"/>
    <x v="3"/>
    <m/>
    <m/>
    <s v="S1 021 080 02 4845 000 045 08 001"/>
    <m/>
    <m/>
    <n v="1480000"/>
    <n v="1480000"/>
    <n v="1476024.8841400002"/>
    <n v="1455793.88687"/>
    <m/>
    <n v="98"/>
    <m/>
    <m/>
  </r>
  <r>
    <x v="1"/>
    <x v="14"/>
    <s v="PSD"/>
    <x v="3"/>
    <m/>
    <m/>
    <s v="S1 021 080 02 4845 000 045 20 004"/>
    <m/>
    <m/>
    <n v="1000000"/>
    <n v="1000000"/>
    <n v="959637.21280999994"/>
    <n v="911207.79450000008"/>
    <m/>
    <n v="92"/>
    <m/>
    <m/>
  </r>
  <r>
    <x v="1"/>
    <x v="14"/>
    <s v="PSD"/>
    <x v="11"/>
    <m/>
    <m/>
    <n v="5"/>
    <m/>
    <m/>
    <n v="12100429"/>
    <n v="12370429"/>
    <n v="12231446.75403"/>
    <n v="11961445.495650001"/>
    <m/>
    <n v="490"/>
    <m/>
    <m/>
  </r>
  <r>
    <x v="1"/>
    <x v="14"/>
    <s v="PSD"/>
    <x v="5"/>
    <m/>
    <m/>
    <s v="N1 051 093 01 4845 000 045 22 005"/>
    <m/>
    <m/>
    <n v="1000000"/>
    <n v="1000000"/>
    <n v="755666.29110000003"/>
    <n v="332657.05060000002"/>
    <m/>
    <n v="63"/>
    <m/>
    <m/>
  </r>
  <r>
    <x v="1"/>
    <x v="14"/>
    <s v="PSD"/>
    <x v="10"/>
    <m/>
    <m/>
    <s v="N1 019 074 01 4845 000 045 18 001"/>
    <m/>
    <m/>
    <n v="1000000"/>
    <n v="1000000"/>
    <n v="939400.36078999995"/>
    <n v="1001943.7507300001"/>
    <n v="1.0019437507300002"/>
    <n v="0.95"/>
    <m/>
    <s v="Demande de fusionnement des deux tranche au niveau du MF pour régler le probléme de dépassement de l'AE"/>
  </r>
  <r>
    <x v="1"/>
    <x v="14"/>
    <s v="PSD"/>
    <x v="10"/>
    <m/>
    <m/>
    <s v="N1 019 074 01 4845 000 045 18 002"/>
    <m/>
    <m/>
    <n v="1200000"/>
    <n v="1200000"/>
    <n v="1194695.3380100001"/>
    <n v="1132151.9480599998"/>
    <m/>
    <n v="100"/>
    <m/>
    <m/>
  </r>
  <r>
    <x v="1"/>
    <x v="14"/>
    <s v="PSD"/>
    <x v="11"/>
    <m/>
    <m/>
    <n v="2"/>
    <m/>
    <m/>
    <n v="2200000"/>
    <n v="2200000"/>
    <n v="2134095.6987999999"/>
    <n v="2134095.6987899998"/>
    <m/>
    <m/>
    <m/>
    <m/>
  </r>
  <r>
    <x v="1"/>
    <x v="14"/>
    <s v="PSD"/>
    <x v="9"/>
    <m/>
    <m/>
    <s v="N1 006 021 01 4045 000 045 10 001"/>
    <m/>
    <m/>
    <n v="482000"/>
    <n v="1345500"/>
    <n v="1216254.17552"/>
    <n v="1124854.11895"/>
    <m/>
    <n v="95"/>
    <m/>
    <m/>
  </r>
  <r>
    <x v="1"/>
    <x v="14"/>
    <s v="PSD"/>
    <x v="9"/>
    <m/>
    <m/>
    <s v="N1 006 022 04 4845 000 045 06 002"/>
    <m/>
    <m/>
    <n v="270000"/>
    <n v="2089000"/>
    <n v="2086767.755270001"/>
    <n v="1857077.5193599996"/>
    <m/>
    <n v="100"/>
    <m/>
    <m/>
  </r>
  <r>
    <x v="1"/>
    <x v="14"/>
    <s v="PSD"/>
    <x v="9"/>
    <m/>
    <m/>
    <n v="2"/>
    <m/>
    <m/>
    <n v="752000"/>
    <n v="3434500"/>
    <n v="3303021.9307900011"/>
    <n v="2981931.6383099994"/>
    <m/>
    <m/>
    <m/>
    <m/>
  </r>
  <r>
    <x v="1"/>
    <x v="14"/>
    <s v="PSD"/>
    <x v="9"/>
    <m/>
    <m/>
    <s v="S1 027 105 01 4845 000 045 07 021"/>
    <m/>
    <m/>
    <n v="1000000"/>
    <n v="2460000"/>
    <n v="2401183.24266"/>
    <n v="2368986.2050099997"/>
    <m/>
    <n v="100"/>
    <m/>
    <m/>
  </r>
  <r>
    <x v="1"/>
    <x v="14"/>
    <s v="PSD"/>
    <x v="11"/>
    <m/>
    <m/>
    <n v="3"/>
    <m/>
    <m/>
    <n v="1752000"/>
    <n v="5894500"/>
    <n v="5704205.1734500006"/>
    <n v="5350917.8433199991"/>
    <m/>
    <m/>
    <m/>
    <m/>
  </r>
  <r>
    <x v="1"/>
    <x v="14"/>
    <s v="PSD"/>
    <x v="1"/>
    <m/>
    <m/>
    <s v="N1 024 090 01 4045 000 045 12 004"/>
    <m/>
    <m/>
    <n v="7000000"/>
    <n v="9000000"/>
    <n v="8979498.2900200002"/>
    <n v="8969950.6052699983"/>
    <m/>
    <n v="99"/>
    <m/>
    <m/>
  </r>
  <r>
    <x v="1"/>
    <x v="14"/>
    <s v="PSD"/>
    <x v="1"/>
    <m/>
    <m/>
    <s v="N1 024 090 01 4045 000 045 13 001"/>
    <m/>
    <m/>
    <n v="4766000"/>
    <n v="4916000"/>
    <n v="4856582.5360000003"/>
    <n v="4542655.4452300007"/>
    <m/>
    <n v="100"/>
    <m/>
    <m/>
  </r>
  <r>
    <x v="1"/>
    <x v="14"/>
    <s v="PSD"/>
    <x v="1"/>
    <m/>
    <m/>
    <s v="N1 024 090 01 4045 000 045 21 003"/>
    <m/>
    <m/>
    <n v="2000000"/>
    <n v="2000000"/>
    <n v="1966975.5164100002"/>
    <n v="1840522.3861500002"/>
    <m/>
    <n v="85"/>
    <m/>
    <m/>
  </r>
  <r>
    <x v="1"/>
    <x v="14"/>
    <s v="PSC"/>
    <x v="3"/>
    <m/>
    <m/>
    <s v="NE 5 721 3 145 225 30 19"/>
    <m/>
    <m/>
    <n v="1000000"/>
    <n v="1000000"/>
    <n v="858807"/>
    <n v="682716"/>
    <m/>
    <n v="80"/>
    <m/>
    <m/>
  </r>
  <r>
    <x v="1"/>
    <x v="14"/>
    <s v="PSC"/>
    <x v="1"/>
    <m/>
    <m/>
    <s v="NE.5.521.2.214.045.01.03"/>
    <m/>
    <m/>
    <n v="19689"/>
    <n v="3834295"/>
    <n v="3813323"/>
    <n v="4627"/>
    <m/>
    <n v="85"/>
    <m/>
    <m/>
  </r>
  <r>
    <x v="1"/>
    <x v="14"/>
    <s v="PN"/>
    <x v="6"/>
    <m/>
    <m/>
    <m/>
    <s v="_x000a_Etude d'adaptation  suivi  control et travaux de réalisation et équipement de 08 centres de proximité pour le stockage intermédiaire des céréales au niveau de la wilaya de Naâma"/>
    <m/>
    <n v="2023771.4240000001"/>
    <n v="2023771.4240000001"/>
    <n v="2023771.4240000001"/>
    <n v="0"/>
    <m/>
    <n v="15"/>
    <m/>
    <s v="08 centres en cours "/>
  </r>
  <r>
    <x v="1"/>
    <x v="14"/>
    <s v="PN"/>
    <x v="6"/>
    <m/>
    <m/>
    <m/>
    <s v="Électrification agricole, destiné aux périmètres des cultures stratégiques, &quot;Appui au développement des cultures stratégiques», Wilaya de Nâama"/>
    <m/>
    <n v="1000000"/>
    <n v="1000000"/>
    <n v="0"/>
    <n v="0"/>
    <m/>
    <n v="0"/>
    <m/>
    <m/>
  </r>
  <r>
    <x v="1"/>
    <x v="14"/>
    <s v="PN"/>
    <x v="11"/>
    <m/>
    <m/>
    <m/>
    <m/>
    <m/>
    <n v="3023771.4240000001"/>
    <n v="3023771.4240000001"/>
    <n v="2023771.4240000001"/>
    <n v="0"/>
    <m/>
    <n v="15"/>
    <m/>
    <m/>
  </r>
  <r>
    <x v="1"/>
    <x v="14"/>
    <s v="PN"/>
    <x v="0"/>
    <m/>
    <m/>
    <m/>
    <s v="Réalisation de 2000 places pédagogiques à Naâma"/>
    <m/>
    <n v="1500000"/>
    <n v="1500000"/>
    <n v="1492235.7244899999"/>
    <n v="59689.428079999998"/>
    <m/>
    <n v="10"/>
    <m/>
    <m/>
  </r>
  <r>
    <x v="1"/>
    <x v="14"/>
    <s v="PN"/>
    <x v="0"/>
    <m/>
    <m/>
    <m/>
    <s v="Réalisation de 1000 lits d'hébergement à Naâma"/>
    <m/>
    <n v="1500000"/>
    <n v="1500000"/>
    <n v="913686.19054999994"/>
    <n v="0"/>
    <m/>
    <n v="5"/>
    <m/>
    <m/>
  </r>
  <r>
    <x v="1"/>
    <x v="14"/>
    <s v="PN"/>
    <x v="11"/>
    <m/>
    <m/>
    <m/>
    <m/>
    <m/>
    <n v="3000000"/>
    <n v="3000000"/>
    <n v="2405921.9150399999"/>
    <n v="59689.428079999998"/>
    <m/>
    <m/>
    <m/>
    <m/>
  </r>
  <r>
    <x v="1"/>
    <x v="14"/>
    <s v="PN"/>
    <x v="9"/>
    <m/>
    <m/>
    <m/>
    <s v="suivi  réalisation et équipement d'une cour de justice à Naâma"/>
    <m/>
    <n v="3500000"/>
    <n v="3500000"/>
    <n v="0"/>
    <n v="0"/>
    <m/>
    <n v="0"/>
    <m/>
    <m/>
  </r>
  <r>
    <x v="1"/>
    <x v="14"/>
    <s v="PN"/>
    <x v="1"/>
    <m/>
    <m/>
    <m/>
    <s v="Reconstruction des 05 ouvrages d'art sur RN 06C Oued founassa avec raccordement de la routes"/>
    <m/>
    <n v="1000000"/>
    <n v="1000000"/>
    <n v="0"/>
    <n v="0"/>
    <m/>
    <n v="0"/>
    <m/>
    <m/>
  </r>
  <r>
    <x v="1"/>
    <x v="14"/>
    <s v="PN"/>
    <x v="1"/>
    <m/>
    <m/>
    <m/>
    <s v="Renforcement de la RN22 du PK 155 au PK 159, PK 180 au PK 195, PK 202 au PK 209 et PK 252 sur 31 Km (W Nâama)"/>
    <m/>
    <n v="1340118"/>
    <n v="1340118"/>
    <n v="0"/>
    <n v="0"/>
    <m/>
    <n v="0"/>
    <m/>
    <m/>
  </r>
  <r>
    <x v="1"/>
    <x v="15"/>
    <m/>
    <x v="1"/>
    <s v="Programmes: Infrastructures Routiéres et autoroutiéres"/>
    <s v="Entretien routiere "/>
    <s v="Non individualisée"/>
    <s v="Renforcement de la RN 06 DU PK 852+000 au PK 887+000 sur 35 Km"/>
    <m/>
    <n v="1082000"/>
    <n v="1082000"/>
    <n v="0"/>
    <n v="0"/>
    <m/>
    <s v="/"/>
    <m/>
    <s v="Notifiée en 2025"/>
  </r>
  <r>
    <x v="2"/>
    <x v="16"/>
    <s v="PSD"/>
    <x v="2"/>
    <m/>
    <m/>
    <m/>
    <s v="N.1.005.017.02.4830.000.030.21.001_x000a_Etude et réalisation d'un système de vidéosurveillance au Chef lieu de la wilaya"/>
    <n v="2021"/>
    <n v="1500000"/>
    <n v="1700000"/>
    <n v="1595608.8231500001"/>
    <n v="1069196.5272599999"/>
    <m/>
    <n v="0.9"/>
    <m/>
    <s v="réevaluée en 2025 Pou_x000a_AE=205.000.000DA"/>
  </r>
  <r>
    <x v="2"/>
    <x v="16"/>
    <s v="PSD"/>
    <x v="2"/>
    <s v="Progrmme: Protection civile"/>
    <m/>
    <m/>
    <s v="N.1.005.017.03.4830.000.030.06.020_x000a_ Etude et réalisation d'une école de police à Ouargla ( LFC 2006 ) "/>
    <n v="2006"/>
    <n v="1000000"/>
    <n v="6558000"/>
    <n v="1172441.412"/>
    <n v="388525"/>
    <m/>
    <n v="0.08"/>
    <m/>
    <s v="en cours d'élaboration le CC de réalisation"/>
  </r>
  <r>
    <x v="2"/>
    <x v="16"/>
    <s v="PSD"/>
    <x v="2"/>
    <m/>
    <m/>
    <m/>
    <s v="Total Portefeuille: Intérieur, des collectivités locales et de l'aménagement du territoire."/>
    <n v="3"/>
    <n v="2880000"/>
    <n v="8638000"/>
    <n v="3147188.77018"/>
    <n v="1511369.2814199999"/>
    <m/>
    <m/>
    <m/>
    <n v="3"/>
  </r>
  <r>
    <x v="2"/>
    <x v="16"/>
    <s v="PSD"/>
    <x v="9"/>
    <s v="Programme: Administration pénitentiaire"/>
    <s v="Sous-Programme: Soutien administratif (Activité Pénitenaire)"/>
    <m/>
    <s v="N.1.006.021.01.4830.000.030.02.004_x000a_Etude et réalisation et équipement d'un centre régional d'archives (justice)"/>
    <n v="2002"/>
    <n v="160000"/>
    <n v="1296000"/>
    <n v="1213944.3656300001"/>
    <n v="1190478.7422"/>
    <m/>
    <n v="0.98"/>
    <m/>
    <s v="reste equipement et réseau "/>
  </r>
  <r>
    <x v="2"/>
    <x v="16"/>
    <s v="PSD"/>
    <x v="9"/>
    <m/>
    <m/>
    <m/>
    <s v="S.1.006.022.04.4830.000.030.06.002_x000a_Réalisation et équipement d'un établissement de prévention 300 places à Ouargla"/>
    <n v="2006"/>
    <n v="500000"/>
    <n v="2323500"/>
    <n v="1843758.9983299999"/>
    <n v="1843191.2396300002"/>
    <m/>
    <n v="1"/>
    <m/>
    <s v="achevée"/>
  </r>
  <r>
    <x v="2"/>
    <x v="16"/>
    <s v="PSD"/>
    <x v="9"/>
    <m/>
    <m/>
    <m/>
    <s v="S.1.006.022.04.4830.000.030.07.005_x000a_Réalisation et équipement d'un établissement de prévention de 300 détenus à Touggourt "/>
    <n v="2007"/>
    <n v="500000"/>
    <n v="2333500"/>
    <n v="1913768.5094100002"/>
    <n v="1909369.31461"/>
    <m/>
    <n v="1"/>
    <m/>
    <s v="en instance décision DGB de transfert à wilaya de touggourt"/>
  </r>
  <r>
    <x v="2"/>
    <x v="16"/>
    <s v="PSD"/>
    <x v="0"/>
    <m/>
    <m/>
    <m/>
    <s v=" Portefeuille: Enseignement supérieur et de la recherche scientifique"/>
    <m/>
    <m/>
    <m/>
    <m/>
    <m/>
    <m/>
    <m/>
    <m/>
    <m/>
  </r>
  <r>
    <x v="2"/>
    <x v="16"/>
    <s v="PSD"/>
    <x v="0"/>
    <m/>
    <m/>
    <m/>
    <s v="N.1.012.049.01.4830.000.030.12.002_x000a_Suivi et réalisation de 3000 places pédagogiques "/>
    <n v="2012"/>
    <n v="1155000"/>
    <n v="1155000"/>
    <n v="139.28148000000002"/>
    <n v="139.28148000000002"/>
    <m/>
    <n v="0"/>
    <m/>
    <s v="gelée"/>
  </r>
  <r>
    <x v="2"/>
    <x v="16"/>
    <s v="PSD"/>
    <x v="0"/>
    <m/>
    <m/>
    <m/>
    <s v="N.1.012.049.01.4830.000.030.11.003_x000a_Suivi et réalisation de 6000 places pédagogiques"/>
    <n v="2011"/>
    <n v="2310000"/>
    <n v="6818355"/>
    <n v="6055151.7649799995"/>
    <n v="5351323.0448500002"/>
    <m/>
    <n v="0.7"/>
    <m/>
    <s v="En cours"/>
  </r>
  <r>
    <x v="2"/>
    <x v="16"/>
    <s v="PSD"/>
    <x v="0"/>
    <m/>
    <m/>
    <m/>
    <s v="N.1.012.051.01.4830.000.030.12.002_x000a_Suivi et réalisation de 1500 lits d'hébergement "/>
    <n v="2012"/>
    <n v="711000"/>
    <n v="2051821"/>
    <n v="1824430.2120899998"/>
    <n v="1810721.88576"/>
    <m/>
    <n v="0.97"/>
    <m/>
    <s v="Achevée "/>
  </r>
  <r>
    <x v="2"/>
    <x v="16"/>
    <s v="PSD"/>
    <x v="0"/>
    <m/>
    <m/>
    <m/>
    <s v="N.1.012.051.01.4830.000.030.11.003_x000a_Suivi et réalisation de 3000 lits d'hébergement"/>
    <n v="2011"/>
    <n v="1422000"/>
    <n v="3409000"/>
    <n v="944.40995999999996"/>
    <n v="944.40995999999996"/>
    <m/>
    <n v="0"/>
    <m/>
    <s v="gelée"/>
  </r>
  <r>
    <x v="2"/>
    <x v="16"/>
    <s v="PSD"/>
    <x v="0"/>
    <m/>
    <m/>
    <m/>
    <s v="Total Portefeuille: Enseignement supérieur et de la recherche scientifique"/>
    <n v="4"/>
    <n v="5598000"/>
    <n v="13434176"/>
    <n v="7880665.6685099993"/>
    <n v="7163128.6220500004"/>
    <m/>
    <m/>
    <m/>
    <n v="4"/>
  </r>
  <r>
    <x v="2"/>
    <x v="16"/>
    <s v="PSD"/>
    <x v="15"/>
    <m/>
    <m/>
    <m/>
    <s v="N.1.015.060.01.4830.000.030.10.002_x000a_Etude, réalisation et équipement d'une salle OMS de 3000 places à Ouargla ( Programme complémentaire 2010)"/>
    <n v="2010"/>
    <n v="300000"/>
    <n v="1284000"/>
    <n v="996882.25138999999"/>
    <n v="996865.81183000002"/>
    <m/>
    <n v="0.98"/>
    <m/>
    <s v="Achevée réevalue en 2025 Pou une AE= 87 558 000 reste Equipement "/>
  </r>
  <r>
    <x v="2"/>
    <x v="16"/>
    <s v="PSD"/>
    <x v="15"/>
    <m/>
    <m/>
    <m/>
    <s v="S.1.015.060.01.4830.000.030.06.003_x000a_Etude, réalisation et équipement d'une piscine olympique à Ouargla"/>
    <n v="2006"/>
    <n v="250000"/>
    <n v="1029000"/>
    <n v="959593.90622"/>
    <n v="789288.48423000006"/>
    <m/>
    <n v="0.88"/>
    <m/>
    <s v="En cours"/>
  </r>
  <r>
    <x v="2"/>
    <x v="16"/>
    <s v="PSD"/>
    <x v="15"/>
    <m/>
    <m/>
    <m/>
    <s v="N.1.015.060.02.4830.000.030.10.004_x000a_ Etude réalisation et équipement de 04 stades de football à Rouissat, Temacine Megarine et Ain Beida ( Programme complémentaire 2010)"/>
    <n v="2010"/>
    <n v="800000"/>
    <n v="1945360"/>
    <n v="1707147.2703800001"/>
    <n v="1717555.4268800002"/>
    <m/>
    <n v="0.98"/>
    <m/>
    <s v="En cours reste equipement"/>
  </r>
  <r>
    <x v="2"/>
    <x v="16"/>
    <s v="PSD"/>
    <x v="10"/>
    <m/>
    <m/>
    <m/>
    <s v="N.1.019.074.01.4830.000.030.15.003_x000a_Etude et réalisation d'une zone d'activité à Ain Beida"/>
    <n v="2015"/>
    <n v="1800000"/>
    <n v="1800000"/>
    <n v="0"/>
    <n v="0"/>
    <m/>
    <n v="0"/>
    <m/>
    <s v="gelée"/>
  </r>
  <r>
    <x v="2"/>
    <x v="16"/>
    <s v="PSD"/>
    <x v="10"/>
    <m/>
    <m/>
    <m/>
    <s v="N.1.019.074.01.4830.000.030.18.001_x000a_Réalisation d'une zone industrielle à Hassi benabdalah ( Tranche 1)"/>
    <n v="2018"/>
    <n v="3000000"/>
    <n v="3000000"/>
    <n v="1745931.3465499999"/>
    <n v="1447097.70242"/>
    <m/>
    <n v="0.95"/>
    <m/>
    <s v="En cours"/>
  </r>
  <r>
    <x v="2"/>
    <x v="16"/>
    <s v="PSD"/>
    <x v="10"/>
    <m/>
    <m/>
    <m/>
    <s v="N.1.019.074.01.4830.000.030.18.002_x000a_Réalisation d'une zone industrielle à Hassi benabdalah ( Tranche 2)"/>
    <n v="2018"/>
    <n v="4000000"/>
    <n v="4000000"/>
    <n v="1026443.6347899999"/>
    <n v="768461.64741000009"/>
    <m/>
    <n v="0.95"/>
    <m/>
    <s v="En cours"/>
  </r>
  <r>
    <x v="2"/>
    <x v="16"/>
    <s v="PSD"/>
    <x v="6"/>
    <m/>
    <m/>
    <m/>
    <s v="S.1.020.076.03.4830.000.030.14.007_x000a_ Développement du potentiel productif par l' amélioration des services ,sa modernisation et son extension ( 3 éme tranche )"/>
    <n v="2014"/>
    <n v="1210000"/>
    <n v="1161162"/>
    <n v="1063288.1438800001"/>
    <n v="930820.38634000008"/>
    <m/>
    <n v="0.89"/>
    <m/>
    <s v="en cours"/>
  </r>
  <r>
    <x v="2"/>
    <x v="16"/>
    <s v="PSD"/>
    <x v="6"/>
    <m/>
    <m/>
    <m/>
    <s v="S.1.020.076.03.4830.000.030.13.005_x000a_Développement du potentiel productif par l' amélioration des services ,sa modernisation et son extension ( 2 éme tranche )"/>
    <n v="2013"/>
    <n v="1210000"/>
    <n v="1210000"/>
    <n v="1173955.87185"/>
    <n v="883084.08652999997"/>
    <m/>
    <n v="0.9"/>
    <m/>
    <s v="en cours"/>
  </r>
  <r>
    <x v="2"/>
    <x v="16"/>
    <s v="PSD"/>
    <x v="6"/>
    <m/>
    <m/>
    <m/>
    <s v="S.1.020.076.03.4830.000.030.12.002_x000a_Développement du potentiel productif par l' amélioration des services ,sa modernisation et son extension ( 1ére tranche )"/>
    <n v="2012"/>
    <n v="1210000"/>
    <n v="1075148"/>
    <n v="946653.00538999995"/>
    <n v="830032.32250000001"/>
    <m/>
    <n v="0.88"/>
    <m/>
    <s v="en cours"/>
  </r>
  <r>
    <x v="2"/>
    <x v="16"/>
    <s v="PSD"/>
    <x v="6"/>
    <m/>
    <m/>
    <m/>
    <s v="S.1.021.079.01.4830.000.030.09.001_x000a_Réalisation de 430 logements publics locatifs"/>
    <n v="2009"/>
    <n v="2250000"/>
    <n v="2799122"/>
    <n v="2720979.5278400001"/>
    <n v="2660229.6950400001"/>
    <m/>
    <n v="0.75"/>
    <m/>
    <s v="a l'arrêt en justice contentieux_x000a_330 logts achevées , 100 logts à l'arrêt"/>
  </r>
  <r>
    <x v="2"/>
    <x v="16"/>
    <s v="PSD"/>
    <x v="6"/>
    <m/>
    <m/>
    <m/>
    <s v="S.1.021.080.02.4830.000.030.18.002_x000a_Travaux de VRD des lotissements créés dans le cadre de développement de l'offre foncière publique dans les wilayas du Sud -prog .2018 "/>
    <n v="2018"/>
    <n v="2500000"/>
    <n v="1370000"/>
    <n v="1304918.0270100001"/>
    <n v="771976.81697000004"/>
    <m/>
    <n v="0.75"/>
    <m/>
    <s v="En cours"/>
  </r>
  <r>
    <x v="2"/>
    <x v="16"/>
    <s v="PSD"/>
    <x v="6"/>
    <m/>
    <m/>
    <m/>
    <s v="N.1.021.080.02.4830.000.030.22.001_x000a_Travaux d'amenées en hors site au niveau de 51 sites d'habitat rural groupé ( 2392 lots) à travers les commnes de Ouargla , Rouissat , Sidi khouiled , Hassi ben abdallah , Ain beida et N'Goussa ( wilya de Ouargla )"/>
    <n v="2022"/>
    <n v="1600000"/>
    <n v="1600000"/>
    <n v="1197586.37396"/>
    <n v="46828.811179999997"/>
    <m/>
    <n v="0.15"/>
    <m/>
    <s v="En cours"/>
  </r>
  <r>
    <x v="2"/>
    <x v="16"/>
    <s v="PSD"/>
    <x v="6"/>
    <m/>
    <m/>
    <m/>
    <s v="N.1.021.080.02.4830.000.030.22.006_x000a_ Travaux d'amenées en hors site au niveau de 19 lotissements urbains ( 4985 lots) à travers les commnes de Ouargla  et  de N'Goussa ( wilya de Ouargla )"/>
    <n v="2022"/>
    <n v="2000000"/>
    <n v="2000000"/>
    <n v="1754714.00987"/>
    <n v="340640.52132"/>
    <m/>
    <n v="0.3"/>
    <m/>
    <s v="En cours"/>
  </r>
  <r>
    <x v="2"/>
    <x v="16"/>
    <s v="PSD"/>
    <x v="8"/>
    <m/>
    <m/>
    <m/>
    <s v="S.1.027.105.01.4830.000.030.12.006_x000a_Etude d'adaptation, réalisation et équipement d'une maternité urbaine à Hassi Messaoud"/>
    <n v="2012"/>
    <n v="600000"/>
    <n v="1188162"/>
    <n v="31091.867489999997"/>
    <n v="4237.6137900000003"/>
    <m/>
    <n v="0"/>
    <m/>
    <s v="Procédures en cours (comité sectorielle"/>
  </r>
  <r>
    <x v="2"/>
    <x v="16"/>
    <s v="PSD"/>
    <x v="8"/>
    <m/>
    <m/>
    <m/>
    <s v="N.1.027.105.01.4830.000.030.13.003_x000a_Réalisation d'un hôpital de 60 lits à Rouissat"/>
    <n v="2013"/>
    <n v="500000"/>
    <n v="2906000"/>
    <n v="2706416.0718299998"/>
    <n v="737492.51922999998"/>
    <m/>
    <n v="0.65"/>
    <m/>
    <s v="En cours"/>
  </r>
  <r>
    <x v="2"/>
    <x v="16"/>
    <s v="PSD"/>
    <x v="8"/>
    <m/>
    <m/>
    <m/>
    <s v="N.1.027.105.01.4830.000.030.18.004_x000a_ Etude ,suivi , réalisation et équipement d'un Centre Hospitalo-universitaire de 400 lits à Ouargla"/>
    <n v="2018"/>
    <n v="5000000"/>
    <n v="25000000"/>
    <n v="23977964.659110002"/>
    <n v="3893705.9654099997"/>
    <m/>
    <n v="0.15"/>
    <m/>
    <s v="En cours_x000a_"/>
  </r>
  <r>
    <x v="2"/>
    <x v="16"/>
    <s v="PSD"/>
    <x v="5"/>
    <m/>
    <m/>
    <m/>
    <s v="N.1.051.096.01.4830.000.030.22.006_x000a_Réalisation d'une système d'évacuation des eaux pour le nouveau pole Ain beida , wilaya de Ouargla ( 02 tations de refoulement ,01 station d'épuration d'une capacité de 35000 eq/h et 26,5 kms de conduites de refoulement )"/>
    <n v="2022"/>
    <n v="1400000"/>
    <n v="1400000"/>
    <n v="1383159.6507000001"/>
    <n v="1061921.2086199999"/>
    <m/>
    <n v="1"/>
    <m/>
    <s v="en cours d'achevement "/>
  </r>
  <r>
    <x v="2"/>
    <x v="17"/>
    <s v="PSD"/>
    <x v="3"/>
    <s v="Programme (80): Urbanisme et aménagement."/>
    <s v="S.Programme (02): Aménagement du foncier."/>
    <m/>
    <s v="NE5.721.3.268.583.22.02_x000a_N.1.021.080.02.4855.000.055.22.002."/>
    <m/>
    <n v="3307000"/>
    <n v="3307000"/>
    <n v="2573379"/>
    <n v="883361"/>
    <m/>
    <n v="70"/>
    <m/>
    <m/>
  </r>
  <r>
    <x v="2"/>
    <x v="17"/>
    <s v="PSD"/>
    <x v="3"/>
    <s v="Programme (80): Urbanisme et aménagement."/>
    <s v="S.Programme (02): Aménagement du foncier."/>
    <m/>
    <s v="SE5.721.3.268.583.18.04_x000a_S.1.021.080.02.4855.000.055.18.004."/>
    <m/>
    <n v="1130000"/>
    <n v="1130000"/>
    <n v="221270"/>
    <n v="221270"/>
    <m/>
    <n v="0"/>
    <m/>
    <s v="Opération (commune) a été notifiée à la wilaya de Ouargla en 2018 et transférée (partiellement) à wilaya de Touggourt en date du 27/12/2023."/>
  </r>
  <r>
    <x v="2"/>
    <x v="17"/>
    <s v="PSD"/>
    <x v="8"/>
    <s v="Programme (105): Prévention et soins."/>
    <s v="S.Programme (01): Prévention et soins."/>
    <m/>
    <s v="NK5.731.1.268.583.13.01_x000a_N.1.027.105.01.4855.000.055.13.003."/>
    <m/>
    <n v="950000"/>
    <n v="1550000"/>
    <n v="1248685"/>
    <n v="1248685"/>
    <m/>
    <n v="30"/>
    <m/>
    <s v="Opération a été notifiée à la wilaya de Ouargla en 2013 et transférée à wilaya de Touggourt en Juin 2022."/>
  </r>
  <r>
    <x v="2"/>
    <x v="17"/>
    <s v="PSD"/>
    <x v="8"/>
    <s v="Programme (105): Prévention et soins."/>
    <s v="S.Programme (01): Prévention et soins."/>
    <m/>
    <s v="SF5.731.1.268.583.07.02_x000a_S.1.027.105.01.4855.000.055.07.009."/>
    <m/>
    <n v="1279583"/>
    <n v="1279583"/>
    <n v="1226844"/>
    <n v="239020"/>
    <m/>
    <n v="98"/>
    <m/>
    <s v="Opération a été notifiée à la wilaya de Ouargla en 2013 et transférée à la wilaya de Touggourt en date du 23/10/2023."/>
  </r>
  <r>
    <x v="2"/>
    <x v="18"/>
    <s v="PSD"/>
    <x v="9"/>
    <s v="Programme : Administration pénitentiaire"/>
    <s v="Sous-programme : Soutien administratif"/>
    <s v="S1.006.022.04.4839.000.039.06.001"/>
    <s v="Réalisation et équipement d'un établissement de rééducation de 500 places à El-Oued"/>
    <s v="2006"/>
    <n v="900000"/>
    <n v="2316607"/>
    <n v="29895"/>
    <n v="28459.572620000003"/>
    <m/>
    <n v="0"/>
    <m/>
    <s v="Opération Gelée"/>
  </r>
  <r>
    <x v="2"/>
    <x v="18"/>
    <s v="PSD"/>
    <x v="9"/>
    <s v="Programme : Administration pénitentiaire"/>
    <s v="Sous-programme : Soutien administratif"/>
    <s v="S1.006.022.04.4839.000.039.07.002"/>
    <s v="Réalisation et équipement d'un établissement de prévention de 300 détenus à Guemar"/>
    <s v="2007"/>
    <n v="500000"/>
    <n v="1800000"/>
    <n v="16640"/>
    <n v="16310.22517"/>
    <m/>
    <n v="0"/>
    <m/>
    <s v="Opération Gelée"/>
  </r>
  <r>
    <x v="2"/>
    <x v="18"/>
    <s v="PSD"/>
    <x v="16"/>
    <s v="Programme : Enseignement"/>
    <s v="Sous-programme : Enseignement préparatoire et primaire"/>
    <s v="N1.011.044.01.4839.000.039.10.001"/>
    <s v="Etude, construction et équipement de 272 classes dont 40 groupes scolaires type 33B+5C+2D, 05 classes en extension et 40 logements d’astreinte."/>
    <n v="2010"/>
    <n v="1044000"/>
    <n v="1527000"/>
    <n v="1490013"/>
    <n v="1478610.8300900001"/>
    <m/>
    <n v="1"/>
    <m/>
    <s v="Achevée"/>
  </r>
  <r>
    <x v="2"/>
    <x v="18"/>
    <s v="PSD"/>
    <x v="0"/>
    <s v="Programme : Enseignement et formation supérieurs"/>
    <s v="Sous-programme : Premier et deuxième cycles d'enseignement"/>
    <s v="N1.012.049.01.4839.000.039.11.001"/>
    <s v="Réalisation de 6000 places pédagogiques"/>
    <n v="2011"/>
    <n v="2310000"/>
    <n v="3104000"/>
    <n v="3065910"/>
    <n v="3057058.8769800002"/>
    <m/>
    <n v="1"/>
    <m/>
    <s v="Achevée"/>
  </r>
  <r>
    <x v="2"/>
    <x v="18"/>
    <s v="PSD"/>
    <x v="10"/>
    <s v="Programme : Appui à l'investissement"/>
    <s v="Sous-programme : Promotion de l'investissement"/>
    <s v="N1.019.074.01.4839.000.039.18.003"/>
    <s v="Réalisation d’une Zone Industrielle à Guemar Wilaya d’EL-Oued (Tranche 2)."/>
    <n v="2018"/>
    <n v="2000000"/>
    <n v="2000000"/>
    <n v="1691351"/>
    <n v="957852.66949999996"/>
    <m/>
    <n v="0.6"/>
    <m/>
    <s v="En Cours "/>
  </r>
  <r>
    <x v="2"/>
    <x v="18"/>
    <s v="PSD"/>
    <x v="3"/>
    <s v="Programme : Logement"/>
    <s v="Sous-programme : Logement public locatif"/>
    <s v="C1.021.079.01.4839.000.039.14.001"/>
    <s v="Etude et réalisation de 1000 logements LPL"/>
    <n v="2014"/>
    <n v="2800000"/>
    <n v="2856358"/>
    <n v="2854809"/>
    <n v="2714835.5651700003"/>
    <m/>
    <n v="1"/>
    <m/>
    <s v="Achevée"/>
  </r>
  <r>
    <x v="2"/>
    <x v="18"/>
    <s v="PSD"/>
    <x v="3"/>
    <s v="Programme : Urbanisme et aménagement"/>
    <s v="Sous-programme : Aménagement du foncier"/>
    <s v="N1.021.080.02.4839.000.039.22.001"/>
    <s v="Travaux d'amenées en hors site au niveau de 07 lotissements urbains (4074 lots) à travers les communes de Guemar, Taghzout, Hassi khalifa, Debila, Ourmes, Reguiba et Bayada (wilaya d'El-Oued)"/>
    <n v="2022"/>
    <n v="1350000"/>
    <n v="1350000"/>
    <n v="434473"/>
    <n v="102459.8625"/>
    <m/>
    <n v="0.25"/>
    <m/>
    <s v="En cours"/>
  </r>
  <r>
    <x v="2"/>
    <x v="18"/>
    <s v="PSD"/>
    <x v="3"/>
    <s v="Programme : Urbanisme et aménagement"/>
    <s v="Sous-programme : Aménagement du foncier"/>
    <s v="C1.021.080.02.4839.000.039.18.002"/>
    <s v="Travaux de VRD des lotissements créés dans le cadre de développement de l'offre foncière publique dans les wilayas du Sud - Programme 2018"/>
    <n v="2018"/>
    <n v="2300000"/>
    <n v="2300000"/>
    <n v="2244858"/>
    <n v="1925463.4642"/>
    <m/>
    <n v="0.8"/>
    <m/>
    <s v="En Cours "/>
  </r>
  <r>
    <x v="2"/>
    <x v="18"/>
    <s v="PSD"/>
    <x v="3"/>
    <s v="Programme : Urbanisme et aménagement"/>
    <s v="Sous-programme : Aménagement du foncier"/>
    <s v="C1.021.080.02.4839.000.039.18.003"/>
    <s v="Travaux de VRD de d'habitat rural groupé à travers les wilayas du Sud - Programme 2018"/>
    <n v="2018"/>
    <n v="1000000"/>
    <n v="1000000"/>
    <n v="727956"/>
    <n v="618847.92944999994"/>
    <m/>
    <n v="0.56000000000000005"/>
    <m/>
    <s v="En Cours "/>
  </r>
  <r>
    <x v="2"/>
    <x v="18"/>
    <s v="PSD"/>
    <x v="3"/>
    <s v="Programme : Urbanisme et aménagement"/>
    <s v="Sous-programme : Aménagement du foncier"/>
    <s v="C1.021.080.02.4839.000.039.20.004"/>
    <s v="Etude, suivi et réalisation des travaux de VRD des lotissements créés dans le cadre de développement de l’offre foncière publique dans les wilayas "/>
    <n v="2020"/>
    <n v="4000000"/>
    <n v="4000000"/>
    <n v="3880909"/>
    <n v="2755539.2608399997"/>
    <m/>
    <n v="0.65"/>
    <m/>
    <s v="En Cours"/>
  </r>
  <r>
    <x v="2"/>
    <x v="18"/>
    <s v="PSD"/>
    <x v="1"/>
    <s v="Programme : Infrastructures routières et autoroutières"/>
    <s v="Sous-programme : Développement des infrastructures routières"/>
    <s v="N1.024.090.01.4039.000.039.17.001"/>
    <s v="Dédoublement de RN 48 avec rectification du profil en travers de la chaussée existante entre Guemar et Stil sur 125 km (1ère tranche sur 35 km à partir de Guemar du PK 90+000 au PK 125 + 000)"/>
    <n v="2017"/>
    <n v="2500000"/>
    <n v="4043000"/>
    <n v="3914424"/>
    <n v="3897680.6171900001"/>
    <m/>
    <n v="0.95"/>
    <m/>
    <s v="En Cours "/>
  </r>
  <r>
    <x v="2"/>
    <x v="18"/>
    <s v="PSD"/>
    <x v="8"/>
    <s v="Programme : Prévention et Soins"/>
    <s v="Sous-programme : Prévention et Soins"/>
    <s v="N1.027.105.01.4839.000.039.06.001"/>
    <s v="Etude, suivi et réalisation d'un Hôpital 60 lits à Debila"/>
    <s v="2006"/>
    <n v="1000000"/>
    <n v="1000000"/>
    <n v="165893"/>
    <n v="62104.633000000002"/>
    <m/>
    <n v="0.05"/>
    <m/>
    <s v="En Cours"/>
  </r>
  <r>
    <x v="2"/>
    <x v="18"/>
    <s v="PSD"/>
    <x v="8"/>
    <s v="Programme : Prévention et Soins"/>
    <s v="Sous-programme : Prévention et Soins"/>
    <s v="N1.027.105.01.4839.000.039.16.011"/>
    <s v="Acquisition d'équipements au profit du CAC de El-Oued"/>
    <s v="2016"/>
    <n v="600000"/>
    <n v="1410000"/>
    <n v="1115018"/>
    <n v="935632.54171999998"/>
    <m/>
    <n v="0.9"/>
    <m/>
    <s v="En Cours "/>
  </r>
  <r>
    <x v="2"/>
    <x v="18"/>
    <s v="PSD"/>
    <x v="8"/>
    <s v="Programme : Prévention et Soins"/>
    <s v="Sous-programme : Prévention et Soins"/>
    <s v="C1.027.105.01.4839.000.039.14.012"/>
    <s v="Etude, réalisation et équipement d'un hôpital EHS Mère et Enfant à El-Oued  "/>
    <s v="2014"/>
    <n v="2800000"/>
    <n v="4975000"/>
    <n v="4573964"/>
    <n v="3481534.4893899993"/>
    <m/>
    <n v="1"/>
    <m/>
    <s v="Achevée"/>
  </r>
  <r>
    <x v="2"/>
    <x v="19"/>
    <s v="PSD"/>
    <x v="9"/>
    <s v="Programme : &quot;022&quot;Administration Pénitentiaire"/>
    <s v="Sous Programme :&quot; 04&quot; Soutient Administratif"/>
    <s v="Réalisation et équipement d'un établissement de prévention de 300 détenus à Djamaa_x000a_N.1.006.022.04.4857.000.057.22.002"/>
    <s v="Réalisation et équipement d'un établissement de prévention de 300 détenus à Djamaa_x000a_N.1.006.022.04.4857.000.057.22.002"/>
    <n v="2022"/>
    <n v="1391251"/>
    <n v="1391251"/>
    <n v="863681"/>
    <n v="13744"/>
    <m/>
    <n v="0.55000000000000004"/>
    <m/>
    <s v="En Cours"/>
  </r>
  <r>
    <x v="2"/>
    <x v="19"/>
    <s v="PSD"/>
    <x v="9"/>
    <s v="Programme : &quot;022&quot;Administration Pénitentiaire"/>
    <s v="Sous Programme :&quot; 04&quot; Soutient Administratif"/>
    <s v="Réalisation d'un E,P  de 300 détenus à M'ghaier_x000a_N.1.006.022.04.4857.000.057.22.003"/>
    <s v="Réalisation d'un E,P  de 300 détenus à M'ghaier_x000a_N.1.006.022.04.4857.000.057.22.003"/>
    <n v="2022"/>
    <n v="1796366"/>
    <n v="1796366"/>
    <n v="122598"/>
    <n v="245"/>
    <m/>
    <n v="0"/>
    <m/>
    <s v="En Cours"/>
  </r>
  <r>
    <x v="2"/>
    <x v="19"/>
    <s v="PSD"/>
    <x v="1"/>
    <s v="Programme : &quot;090&quot;infrastructures routières et autoroutières"/>
    <s v="Sous Programme :&quot; 01&quot; Développement des Infrastructures Routières"/>
    <s v="Dédoublement de la R03 (1ére tranche sur 20km)_x000a_N.1.024.090.01.4057.000.057.22.001"/>
    <s v="Dédoublement de la R03 (1ére tranche sur 20km)_x000a_N.1.024.090.01.4057.000.057.22.001"/>
    <n v="2022"/>
    <n v="1292512"/>
    <n v="1402868"/>
    <n v="1371741"/>
    <n v="1233334"/>
    <m/>
    <n v="0.95"/>
    <m/>
    <s v="En Cours"/>
  </r>
  <r>
    <x v="2"/>
    <x v="19"/>
    <s v="PSD"/>
    <x v="8"/>
    <s v="Programme : &quot;105&quot; Prévention et Soins"/>
    <s v="Sous Programme :&quot; 01&quot; Prévention et Soins"/>
    <s v="Etude, réalisation et équipement d'un hôpital 120 lits à Djamaa_x000a_S.1.027.105.01.4857.000.057.22.001"/>
    <s v="Etude, réalisation et équipement d'un hôpital 120 lits à Djamaa_x000a_S.1.027.105.01.4857.000.057.22.001"/>
    <n v="2022"/>
    <n v="1749275"/>
    <n v="2749275"/>
    <n v="1661774"/>
    <n v="631367"/>
    <m/>
    <n v="0.9"/>
    <m/>
    <s v="En Cours"/>
  </r>
  <r>
    <x v="2"/>
    <x v="20"/>
    <s v="PSD"/>
    <x v="9"/>
    <s v="Programme 022. Administration pénitentiaire"/>
    <s v="Sous Programme 04. Soutien administratif"/>
    <m/>
    <s v="N.1.006.022.04.4007.000.007.04.001        N.D.5.853.3.262.107.04.01                                                  Réalisation d'un centre pénitentiaire pour mineurs"/>
    <n v="2004"/>
    <n v="200000"/>
    <n v="1135000"/>
    <n v="1083832"/>
    <n v="1012970"/>
    <m/>
    <n v="98"/>
    <m/>
    <m/>
  </r>
  <r>
    <x v="2"/>
    <x v="20"/>
    <s v="PSD"/>
    <x v="9"/>
    <s v="Programme 022. Administration pénitentiaire"/>
    <s v="Sous Programme 04. Soutien administratif"/>
    <m/>
    <s v="S.1.006.022.04.4007.000.007.07.003  S.F.5.853.3.262.107.07.01                                                    Réalisation et équipement d'un établissement de prévention de 1000 détenus à Biskra"/>
    <n v="2007"/>
    <n v="500000"/>
    <n v="5129400"/>
    <n v="89285"/>
    <n v="64133"/>
    <m/>
    <n v="0"/>
    <m/>
    <s v="Gelée"/>
  </r>
  <r>
    <x v="2"/>
    <x v="20"/>
    <s v="PSD"/>
    <x v="0"/>
    <s v="Programme 049. Enseignement et formation supérieurs"/>
    <s v="Sous Programme 01. 1er et 2ème cycles d’enseignement"/>
    <m/>
    <s v="N.1.012.049.01.4006.000.007.11.004   N.K.5.621.2.262.107.11.01                                                            Suivi et réalisation de 6000 places pédagogiques"/>
    <n v="2011"/>
    <n v="2310000"/>
    <n v="3220800"/>
    <n v="2573730"/>
    <n v="2290066"/>
    <m/>
    <n v="98"/>
    <m/>
    <s v="4000 places achevée et fonctionnele. 2000 places en cours à 98%"/>
  </r>
  <r>
    <x v="2"/>
    <x v="20"/>
    <s v="PSD"/>
    <x v="0"/>
    <s v="Programme 051. Vie estudiantine"/>
    <s v="Sous Programme 01. Œuvres universitaires"/>
    <m/>
    <s v="N.1.012.051.01.4005.000.007.11.007 N.K.5.621.5.262.107.11.01                                                                Suivi et réalisation de 3000 lits  d'hébergement"/>
    <n v="2011"/>
    <n v="1422000"/>
    <n v="1568740"/>
    <n v="1514318"/>
    <n v="1505560"/>
    <m/>
    <n v="100"/>
    <m/>
    <s v="Reste paiement de créances"/>
  </r>
  <r>
    <x v="2"/>
    <x v="20"/>
    <s v="PSD"/>
    <x v="4"/>
    <s v="Programme 057. Patrimoine culturel"/>
    <s v="Sous Programme 01. Protection, valorisation et exploitation du patrimoine culturel"/>
    <m/>
    <s v="S.1.014.057.01.4807.000.007.14.002  FSDRS.75.262.107.14.01                                                                           Etude, réalisation et équipement d'un musée pluridisciplinaire à Biskra"/>
    <n v="2014"/>
    <n v="1600000"/>
    <n v="1600000"/>
    <n v="0"/>
    <n v="0"/>
    <m/>
    <n v="0"/>
    <m/>
    <s v="Evaluation B.E.T en cours"/>
  </r>
  <r>
    <x v="2"/>
    <x v="20"/>
    <s v="PSD"/>
    <x v="15"/>
    <s v="Programme 060. Sports"/>
    <s v="Sous Programme 01. Jeunes talents, sports d'élite et de haut niveau"/>
    <m/>
    <s v="N.1.015.060.01.4006.000.007.06.005 N.F.5.742.8.262.107.06.12                                                    Etude, réalisation et équipement d'un centre de regroupement pour jeunes talents en football"/>
    <n v="2006"/>
    <n v="400000"/>
    <n v="1326178"/>
    <n v="1317631"/>
    <n v="1309697"/>
    <m/>
    <n v="100"/>
    <m/>
    <s v="Reste paiement de créances"/>
  </r>
  <r>
    <x v="2"/>
    <x v="20"/>
    <s v="PSD"/>
    <x v="10"/>
    <s v="Programme 074. Appui à l'investissement"/>
    <s v="Sous Programme 01. Promotion de l'investissement"/>
    <m/>
    <s v="N.1.019.074.01.4002.000.007.18.009  N.E.5.176.3.262.107.18.02                                                   Réalisation d'une zone Industrielle à Oumeche, wilaya de Biskra, (tranche 2)"/>
    <n v="2018"/>
    <n v="1200000"/>
    <n v="1200000"/>
    <n v="717230"/>
    <n v="182169"/>
    <m/>
    <n v="35"/>
    <m/>
    <m/>
  </r>
  <r>
    <x v="2"/>
    <x v="20"/>
    <s v="PSD"/>
    <x v="10"/>
    <s v="Programme 074. Appui à l'investissement"/>
    <s v="Sous Programme 01. Promotion de l'investissement"/>
    <m/>
    <s v="S.1.019.074.01.4002.000.007.14.002  FSDRS.17.262.107.14.02                                                      Etude et aménagement de deux (02) nouvelles Zones d'activite (Communes de Tolga et Branis)"/>
    <n v="2014"/>
    <n v="1000000"/>
    <n v="1000000"/>
    <n v="11762"/>
    <n v="2999"/>
    <m/>
    <n v="0"/>
    <m/>
    <s v="Etude achevée. Travaux d'aménagement : choix entreprise en cours"/>
  </r>
  <r>
    <x v="2"/>
    <x v="20"/>
    <s v="PSD"/>
    <x v="1"/>
    <s v="Programme 090. Infrastructures routières et autoroutières"/>
    <s v="Sous Programme 01. Développement des infrastructures routières"/>
    <m/>
    <s v="N.1.024.090.01.4007.000.007.21.004 N.E.5.521.2.262.107.21.02                                                  Réalisation du dédoublement de la RN83 sur 15km"/>
    <n v="2021"/>
    <n v="1000000"/>
    <n v="1000000"/>
    <n v="975633"/>
    <n v="952835"/>
    <m/>
    <n v="100"/>
    <m/>
    <s v="Reste indemnisation expropriation"/>
  </r>
  <r>
    <x v="2"/>
    <x v="20"/>
    <s v="PSD"/>
    <x v="8"/>
    <s v="Programme 105. Prévention et soins"/>
    <s v="Sous Programme 01. Prévention et soins"/>
    <m/>
    <s v="N.1.027.105.01.4007.000.007.06.006 N.F.5.731.1.262.107.06.01                                                   Réalisation d'un hopital psychiatrique de 120 lits"/>
    <n v="2006"/>
    <n v="345000"/>
    <n v="1195000"/>
    <n v="1187723"/>
    <n v="1125550"/>
    <m/>
    <n v="95"/>
    <m/>
    <s v="Hôpital achevée et fonctionnelle. Reste installation chauffage central en cours à 85%"/>
  </r>
  <r>
    <x v="2"/>
    <x v="20"/>
    <s v="PSD"/>
    <x v="8"/>
    <s v="Programme 105. Prévention et soins"/>
    <s v="Sous Programme 01. Prévention et soins"/>
    <m/>
    <s v="N.1.027.105.01.4007.000.007.08.007 N.F.5.731.1.262.107.08.02                                                   Etude et réalisation d'un hôpital 60 lits à Elkantara"/>
    <n v="2008"/>
    <n v="600000"/>
    <n v="1828983"/>
    <n v="1605246"/>
    <n v="1178978"/>
    <m/>
    <n v="50"/>
    <m/>
    <s v="Montant de la réevaluation 498.983.000 DA notifié en 2025"/>
  </r>
  <r>
    <x v="2"/>
    <x v="20"/>
    <s v="PSD"/>
    <x v="8"/>
    <s v="Programme 105. Prévention et soins"/>
    <s v="Sous Programme 01. Prévention et soins"/>
    <m/>
    <s v="N.1.027.105.01.4007.000.007.14.017 N.K.5.733.1.262.107.14.01                                                   Réalisation et équipement d'une maternite 80 lits à Bordj Ben Azzouz"/>
    <n v="2014"/>
    <n v="600000"/>
    <n v="2258000"/>
    <n v="207"/>
    <n v="0"/>
    <m/>
    <n v="0"/>
    <m/>
    <s v="Appel d'offre lancé"/>
  </r>
  <r>
    <x v="2"/>
    <x v="20"/>
    <s v="PSD"/>
    <x v="8"/>
    <s v="Programme 105. Prévention et soins"/>
    <s v="Sous Programme 01. Prévention et soins"/>
    <m/>
    <s v="S.1.027.105.01.4007.000.007.14.023  FSDRS.73.262.107.14.01                                                                   Etude, suivi, réalisation et equipement d'un hopital de 240 lits à Biskra (Remplacement de l'hopital Hakime Saadane)"/>
    <n v="2014"/>
    <n v="4000000"/>
    <n v="8983000"/>
    <n v="3690356"/>
    <n v="891936"/>
    <m/>
    <n v="35"/>
    <m/>
    <s v="Montant de la réevaluation 4.983.000.000 DA notifié en 2025 "/>
  </r>
  <r>
    <x v="2"/>
    <x v="20"/>
    <s v="PSD"/>
    <x v="8"/>
    <s v="Programme 105. Prévention et soins"/>
    <s v="Sous Programme 01. Prévention et soins"/>
    <m/>
    <s v="S.1.027.105.01.4007.000.007.14.024  FSDRS.73.262.107.14.03                                                                       Etude, suivi, réalisation et equipement d'un hopital de 60 lits (Cardio-vasculaire) à Biskra"/>
    <n v="2014"/>
    <n v="1200000"/>
    <n v="2464000"/>
    <n v="123376"/>
    <n v="2372"/>
    <m/>
    <n v="25"/>
    <m/>
    <s v="Etude achevée. Réalisation : Appel d'offre lancé"/>
  </r>
  <r>
    <x v="2"/>
    <x v="20"/>
    <s v="PSD"/>
    <x v="8"/>
    <s v="Programme 094. Approvisionnement en eau potable et industrielle"/>
    <s v="Sous Programme 01. Adduction et réseaux de distribution en eau potable et industrielle"/>
    <m/>
    <s v="N.1.051.094.01.4007.000.007.17.002 N.E.5.341.8.262.107.17.01                                                   Réalisation du système d'AEP du nouveau pôle Urbain Zhun Ouest-Biskra"/>
    <n v="2017"/>
    <n v="500000"/>
    <n v="1000000"/>
    <n v="881930"/>
    <n v="563865"/>
    <m/>
    <n v="90"/>
    <m/>
    <m/>
  </r>
  <r>
    <x v="2"/>
    <x v="20"/>
    <s v="PSD"/>
    <x v="5"/>
    <s v="Programme 096. Assainissement et protection du milieu naturel"/>
    <s v="Sous Programme 01. Réseaux d'assainissement et système d'épuration"/>
    <m/>
    <s v="N.1.051.096.01.4007.000.007.06.005 N.F.5.342.3.262.107.06.01                                                   Réalisation de STEP de Biskra"/>
    <n v="2006"/>
    <n v="2000000"/>
    <n v="4384000"/>
    <n v="4040539"/>
    <n v="1092885"/>
    <m/>
    <n v="48"/>
    <m/>
    <m/>
  </r>
  <r>
    <x v="2"/>
    <x v="20"/>
    <s v="PSD"/>
    <x v="5"/>
    <s v="Programme 096. Assainissement et protection du milieu naturel"/>
    <s v="Sous Programme 01. Réseaux d'assainissement et système d'épuration"/>
    <m/>
    <s v="N.1.051.096.01.4007.000.007.12.003 N.K.5.342.2.262.107.12.02                                           Réalisation et extension des collecteurs d'assainissement de dix (10) centres à travers la Wilaya"/>
    <n v="2012"/>
    <n v="1000000"/>
    <n v="1282330"/>
    <n v="1276755"/>
    <n v="1250468"/>
    <m/>
    <n v="100"/>
    <m/>
    <s v="Clôture en cours"/>
  </r>
  <r>
    <x v="2"/>
    <x v="21"/>
    <s v="PSD"/>
    <x v="3"/>
    <s v="Programme (080): Urbanisme et aménagement"/>
    <s v="Sous Programme (02): Aménagement du foncier"/>
    <m/>
    <s v="N.1.021.080.02.4851.000.051.22.001_x000a_      Travaux d’amenées  en hors site au niveau de deux lotissements urbains (3 137 lots) à travers les communes de Ouled Djellal et Sidi Khaled (wilaya  de Ouled Djellal)"/>
    <n v="2022"/>
    <n v="1630000"/>
    <n v="1630000"/>
    <n v="1615525.97621"/>
    <n v="1041339.69309"/>
    <m/>
    <n v="0.8"/>
    <m/>
    <s v="في طور الإنجاز"/>
  </r>
  <r>
    <x v="2"/>
    <x v="21"/>
    <s v="PSD"/>
    <x v="8"/>
    <s v="Programme (105): Prévention et soins"/>
    <s v="Sous Programme (01): Prévention et soins"/>
    <m/>
    <s v="N.1.027.105.01.4851.000.051.23.001_x000a_            Etude, suivi et réalisation d'un complexe mère et enfant de 80 lits       à Ouled Djellal"/>
    <n v="2022"/>
    <n v="2400000"/>
    <n v="2400000"/>
    <n v="152003.33850000001"/>
    <n v="0"/>
    <m/>
    <s v="20%_x000a_( الدراسة )"/>
    <m/>
    <s v="في طور الدراسة _x000a_(العملية تحتاج الى إعادة التقييم)"/>
  </r>
  <r>
    <x v="2"/>
    <x v="21"/>
    <s v="PSD"/>
    <x v="8"/>
    <s v="Programme (105): Prévention et soins"/>
    <s v="Sous Programme (01): Prévention et soins"/>
    <m/>
    <s v="N.1.027.105.01.4851.000.051.24.002_x000a_Etude, suivi et réalisation d'un hôpital de 120 lits à Ouled Djellal"/>
    <n v="2022"/>
    <n v="3206617"/>
    <n v="3206617"/>
    <n v="222559.27"/>
    <n v="0"/>
    <m/>
    <s v="70%_x000a_( الدراسة )"/>
    <m/>
    <s v="في طور الدراسة _x000a_(العملية تحتاج الى إعادة التقييم)"/>
  </r>
  <r>
    <x v="2"/>
    <x v="21"/>
    <s v="PSD"/>
    <x v="5"/>
    <s v="Programme (096): Assainissement et protection du milieu naturel"/>
    <s v="Sous Programme (01): Réseaux d'assainissement et Système d'épuration"/>
    <m/>
    <s v="N.1.051.096.01.4851.000.051.22.001_x000a_Réalisation de la STEP de Ouled Djellal et Sidi Khaled "/>
    <n v="2022"/>
    <n v="3780000"/>
    <n v="3780000"/>
    <n v="3410044.4959"/>
    <n v="0"/>
    <m/>
    <n v="0.05"/>
    <m/>
    <s v="في طور الإنجاز"/>
  </r>
  <r>
    <x v="2"/>
    <x v="22"/>
    <s v="PSD"/>
    <x v="5"/>
    <s v="assainissement et protection du milieu naturel "/>
    <s v="Réseaux d'assainissement et systèmes d'épuration "/>
    <m/>
    <s v="Réalisation des collecteurs principaux à travers les communes de ghardaia ( sur 55.000 ml )                                                                                                               N1 051 096 01 4847 000 047 22 002"/>
    <n v="2022"/>
    <n v="1000000"/>
    <n v="1000000"/>
    <n v="989494.98604999995"/>
    <n v="456955.25388999999"/>
    <m/>
    <n v="0.6"/>
    <m/>
    <s v="En cours"/>
  </r>
  <r>
    <x v="2"/>
    <x v="22"/>
    <s v="PSD"/>
    <x v="5"/>
    <s v="assainissement et protection du milieu naturel "/>
    <s v="Réseaux d'assainissement et systèmes d'épuration "/>
    <m/>
    <s v="Dédoublement du collecteur par la réalisation d'une galerie ovoidale sur 4.500ml N1 051 096 01 4847 000 047 22 003"/>
    <n v="2022"/>
    <n v="1500000"/>
    <n v="1500000"/>
    <n v="517232.25"/>
    <n v="0"/>
    <m/>
    <n v="0.05"/>
    <m/>
    <s v="En cours"/>
  </r>
  <r>
    <x v="2"/>
    <x v="22"/>
    <s v="PSD"/>
    <x v="5"/>
    <s v="assainissement et protection du milieu naturel "/>
    <s v="Réseaux d'assainissement et systèmes d'épuration "/>
    <m/>
    <s v="Assainissement et protection contre les crues de la vallée du M'zab (2ème tranche) N1 051 096 01 4847 000 047 22 001"/>
    <s v="2006"/>
    <n v="1200000"/>
    <n v="3130000"/>
    <n v="3087749.5848300001"/>
    <n v="3084348.60507"/>
    <m/>
    <n v="1"/>
    <m/>
    <s v="Achevée, à cloturer"/>
  </r>
  <r>
    <x v="2"/>
    <x v="22"/>
    <s v="PSD"/>
    <x v="5"/>
    <s v="assainissement et protection du milieu naturel "/>
    <s v="Réseaux d'assainissement et systèmes d'épuration "/>
    <m/>
    <s v="Approvisionnement en eau potable et industrielle "/>
    <m/>
    <m/>
    <m/>
    <m/>
    <m/>
    <m/>
    <m/>
    <m/>
    <m/>
  </r>
  <r>
    <x v="2"/>
    <x v="22"/>
    <s v="PSD"/>
    <x v="5"/>
    <s v="assainissement et protection du milieu naturel "/>
    <s v="Réseaux d'assainissement et systèmes d'épuration "/>
    <m/>
    <s v="Adduction et réseaux de distribution en eau potable et industrielle"/>
    <m/>
    <m/>
    <m/>
    <m/>
    <m/>
    <m/>
    <m/>
    <m/>
    <m/>
  </r>
  <r>
    <x v="2"/>
    <x v="22"/>
    <s v="PSD"/>
    <x v="5"/>
    <s v="assainissement et protection du milieu naturel "/>
    <s v="Réseaux d'assainissement et systèmes d'épuration "/>
    <m/>
    <s v="Réalisation de ( 11 ) ouvrages de stockage à travers la wilaya d'une capacité de stockage globale de 15.500 M                                                                                 N1 051 094 01 4847 000 047 22 001"/>
    <n v="2022"/>
    <n v="1000000"/>
    <n v="1000000"/>
    <n v="535696.97385000007"/>
    <n v="6120.9851500000004"/>
    <m/>
    <n v="0.1"/>
    <m/>
    <s v="En cours"/>
  </r>
  <r>
    <x v="2"/>
    <x v="22"/>
    <s v="PSD"/>
    <x v="17"/>
    <s v="admistratin generale "/>
    <s v="Soutien Administratif "/>
    <m/>
    <s v="Etude, réalisation et équipement d'une école de formation et de perfectionnement des agents de contrôle et de répression des fraudes à Ghardaïa                             N1 022 087 01 4847 000 047 09 001"/>
    <s v="2009"/>
    <n v="100000"/>
    <n v="1535000"/>
    <n v="38198.837469999999"/>
    <n v="31040.13953"/>
    <m/>
    <n v="0"/>
    <m/>
    <s v="Gelée"/>
  </r>
  <r>
    <x v="2"/>
    <x v="22"/>
    <s v="PSD"/>
    <x v="1"/>
    <s v="infrastructures routières et autoroutières "/>
    <s v="developpement des infrastructures routières"/>
    <m/>
    <s v="Dédoublement de la RN01 entre Ghardaia et Berriane sur 32 kms ( entre PK538+000 et PK621 + 000 )                                                                                N1 024 090 01 4047 000 047 12 002"/>
    <s v="2012"/>
    <n v="3000000"/>
    <n v="5000000"/>
    <n v="4962880.0656199995"/>
    <n v="4949597.8772999998"/>
    <m/>
    <n v="0.95"/>
    <m/>
    <s v="En cours"/>
  </r>
  <r>
    <x v="2"/>
    <x v="22"/>
    <s v="PSD"/>
    <x v="1"/>
    <s v="infrastructures routières et autoroutières "/>
    <s v="developpement des infrastructures routières"/>
    <m/>
    <s v="Dédoublement de la RN 49 entre carrefour RN 1/ RN 49 et carrefour RN 49 / cw 201 (zelfana) sur 20 Km ( 1ere tranche )                                                                N1 024 090 01 4047 000 047 21 003"/>
    <s v="2021"/>
    <n v="3000000"/>
    <n v="3000000"/>
    <n v="2799424.94264"/>
    <n v="2766528.7379000001"/>
    <m/>
    <n v="0.95"/>
    <m/>
    <s v="En cours"/>
  </r>
  <r>
    <x v="2"/>
    <x v="22"/>
    <s v="PSD"/>
    <x v="1"/>
    <s v="infrastructures routières et autoroutières "/>
    <s v="developpement des infrastructures routières"/>
    <m/>
    <s v="Dédoublement de la RN1 entre Berriane et la limite de la wilaya de Laghouat  sur 18 Km. S1 024 090 01 4047 000 047 14 006"/>
    <s v="2014"/>
    <n v="3000000"/>
    <n v="3000000"/>
    <n v="2944506"/>
    <n v="2730117"/>
    <m/>
    <n v="1"/>
    <m/>
    <s v="Achevée, à cloturer"/>
  </r>
  <r>
    <x v="2"/>
    <x v="22"/>
    <s v="PSD"/>
    <x v="0"/>
    <s v="vie estudiantine "/>
    <s v="ouevres universitères"/>
    <m/>
    <s v="Suivi et réalisation de 1000 lits d'hébergement                                                       N1 012 051 01 4034 000 047 12 001"/>
    <n v="2012"/>
    <n v="474000"/>
    <n v="1749100"/>
    <n v="1299672.7009000001"/>
    <n v="1239973.1208500003"/>
    <m/>
    <n v="0.8"/>
    <m/>
    <s v="En cours"/>
  </r>
  <r>
    <x v="2"/>
    <x v="22"/>
    <s v="PSD"/>
    <x v="0"/>
    <s v="vie estudiantine "/>
    <s v="ouevres universitères"/>
    <m/>
    <s v="Réalisation  de 2000 lits d'hébergement                                                                  N1 012 051 01 4034 000 047 11 004"/>
    <n v="2011"/>
    <n v="948000"/>
    <n v="1987500"/>
    <n v="626.53091000008578"/>
    <n v="626.53091000000006"/>
    <m/>
    <n v="0"/>
    <m/>
    <s v="Gelée"/>
  </r>
  <r>
    <x v="2"/>
    <x v="22"/>
    <s v="PSD"/>
    <x v="2"/>
    <s v="sureté nationale"/>
    <s v="sécurité, ordre public, prévention et intervention "/>
    <m/>
    <s v="Etude et réalisation  d'une unité Républicaine de sécurité au chef lieu de la wilaya (URS)                                                                                                                       N1 005 017 02 4847 000 047 10 001"/>
    <s v="2010"/>
    <n v="500000"/>
    <n v="1433000"/>
    <n v="1362085.0604699997"/>
    <n v="1360940.63757"/>
    <m/>
    <n v="0.95"/>
    <m/>
    <s v="En cours"/>
  </r>
  <r>
    <x v="2"/>
    <x v="22"/>
    <s v="PSD"/>
    <x v="3"/>
    <s v="urbanisme et aménagement "/>
    <s v="aménagement du fonciér "/>
    <m/>
    <s v="Maitrise de la situation sécuritaire dans la wilaya de Ghardaia, tranche complémentaire                                                                                                        S1 021 080 02 4847 000 047 10 001"/>
    <s v="2009"/>
    <n v="2075000"/>
    <n v="4432000"/>
    <n v="4381828.5828900002"/>
    <n v="3887117.0308599998"/>
    <m/>
    <n v="0.9"/>
    <m/>
    <s v="En cours"/>
  </r>
  <r>
    <x v="2"/>
    <x v="22"/>
    <s v="PSD"/>
    <x v="3"/>
    <s v="urbanisme et aménagement "/>
    <s v="aménagement du fonciér "/>
    <m/>
    <s v="Travaux d'amenées en hors site ( y compris réalisation et équipement de reservoir, forages et chateau d'eau ) au niveau de lotissemnets urbains à travers la wilaya de Ghardaia                                                                                                                   N1 021 080 02 4847 000 047 22 009"/>
    <s v="2022"/>
    <n v="2000000"/>
    <n v="2000000"/>
    <n v="326431.64513000002"/>
    <n v="75042.899609999993"/>
    <m/>
    <n v="0.25"/>
    <m/>
    <s v="En cours"/>
  </r>
  <r>
    <x v="2"/>
    <x v="22"/>
    <s v="PSD"/>
    <x v="3"/>
    <s v="urbanisme et aménagement "/>
    <s v="aménagement du fonciér "/>
    <m/>
    <s v="Travaux de réfection des VRD  des sites touchés par les intemperies et viabilisation sites habitat rural                                                                                 S1 021 080 02 4847 000 047 09 010"/>
    <s v="2009"/>
    <n v="1650000"/>
    <n v="1650000"/>
    <n v="1643459"/>
    <n v="1535585"/>
    <m/>
    <n v="1"/>
    <m/>
    <s v="Achevée, à cloturer"/>
  </r>
  <r>
    <x v="2"/>
    <x v="22"/>
    <s v="PSD"/>
    <x v="3"/>
    <s v="urbanisme et aménagement "/>
    <s v="aménagement du fonciér "/>
    <m/>
    <s v="Etude et réalisation d'un système de vidéosurveillance  dans la wilaya de Ghardaia S1 021 080 02 4847 000 047 14 012"/>
    <s v="2014"/>
    <n v="2101200"/>
    <n v="2101200"/>
    <n v="1863984"/>
    <n v="1774364"/>
    <m/>
    <n v="0.7"/>
    <m/>
    <s v="En cours"/>
  </r>
  <r>
    <x v="2"/>
    <x v="22"/>
    <s v="PSD"/>
    <x v="3"/>
    <s v="urbanisme et aménagement "/>
    <s v="aménagement du fonciér "/>
    <m/>
    <s v="Etude, suivi et réalisation de travaux d’amélioration urbaine à travers les communes de la wilaya                                                                                              S1 021 080 02 4847 000 047 14 014"/>
    <s v="2014"/>
    <n v="1500000"/>
    <n v="1500000"/>
    <n v="1497726"/>
    <n v="1360116"/>
    <m/>
    <n v="1"/>
    <m/>
    <s v="Achevée, à cloturer"/>
  </r>
  <r>
    <x v="2"/>
    <x v="22"/>
    <s v="PSD"/>
    <x v="3"/>
    <s v="urbanisme et aménagement "/>
    <s v="aménagement du fonciér "/>
    <m/>
    <s v="Travaux de VRD des lotissements créés dans le cadre  de développement de l'offre foncière publique dans les wilaya du Sud                                                        S1 021 080 02 4847 000 047 18 015"/>
    <s v="2018"/>
    <n v="1800000"/>
    <n v="1800000"/>
    <n v="1528138"/>
    <n v="1237628"/>
    <m/>
    <n v="0.7"/>
    <m/>
    <s v="En cours"/>
  </r>
  <r>
    <x v="2"/>
    <x v="22"/>
    <s v="PSD"/>
    <x v="3"/>
    <s v="urbanisme et aménagement "/>
    <s v="aménagement du fonciér "/>
    <m/>
    <s v="Etude, suivi et réalisation de travaux de VRD des lotissements  crées dans le cadrede développement de loffre fonciére publique dans les wilaya du  Sud - prog 2020.                                                                                                                           S1 021 080 02 4847 000 047 20 007"/>
    <s v="2020"/>
    <n v="2000000"/>
    <n v="2000000"/>
    <n v="1985248"/>
    <n v="1801555"/>
    <m/>
    <n v="0.9"/>
    <m/>
    <s v="En cours"/>
  </r>
  <r>
    <x v="2"/>
    <x v="22"/>
    <s v="PSD"/>
    <x v="3"/>
    <s v="Logement"/>
    <s v="Logement public locatif"/>
    <m/>
    <s v="Réalisation de 800 logements publics locatifs (LPL)                                                S1 021 079 01 4847 000 047 14 001"/>
    <s v="2014"/>
    <n v="2400000"/>
    <n v="2950425"/>
    <n v="2929175"/>
    <n v="1886771"/>
    <m/>
    <n v="0.85"/>
    <m/>
    <s v="En cours"/>
  </r>
  <r>
    <x v="2"/>
    <x v="22"/>
    <s v="PSD"/>
    <x v="3"/>
    <m/>
    <m/>
    <m/>
    <s v="Réhabilitation des logements au niveau des K’sour.                                                S1 021 079 01 4847 000 047 14 002"/>
    <s v="2014"/>
    <n v="1000000"/>
    <n v="1000000"/>
    <n v="938715"/>
    <n v="412816"/>
    <m/>
    <n v="0.9"/>
    <m/>
    <s v="En cours"/>
  </r>
  <r>
    <x v="2"/>
    <x v="22"/>
    <s v="PSD"/>
    <x v="9"/>
    <s v="Activité judiciaire"/>
    <s v="Activité judiciaire ordinaire et administrative "/>
    <m/>
    <s v="Etude, réalis et équipt d'un tribunal à Ghardaia                                                       N1 006 021 01 4047 000 047 08 002"/>
    <s v="2008"/>
    <n v="200000"/>
    <n v="1052000"/>
    <n v="1032674.28258"/>
    <n v="976344.34471999994"/>
    <m/>
    <n v="1"/>
    <m/>
    <s v="Achevée, à cloturer"/>
  </r>
  <r>
    <x v="2"/>
    <x v="22"/>
    <s v="PSD"/>
    <x v="9"/>
    <s v="Administration pénitentiaire "/>
    <s v="soutien administrative "/>
    <m/>
    <s v="Réalisation  et équipement d'un  établissement de Rééducation de 500 détenus a Ghardaïa                                                                                                                    S1 006 022 04 4847 000 047 07 001"/>
    <s v="2007"/>
    <n v="900000"/>
    <n v="3000000"/>
    <n v="2846076.3834000002"/>
    <n v="2842479.2944300002"/>
    <m/>
    <n v="1"/>
    <m/>
    <s v="Achevée, à cloturer"/>
  </r>
  <r>
    <x v="2"/>
    <x v="22"/>
    <s v="PSD"/>
    <x v="8"/>
    <s v="Prévention et soins"/>
    <s v="Prévention et soins "/>
    <m/>
    <s v="Réalisation et équipement d'un E H S  de  psychiatrie à Ghardaia                          S1 027 105 01 4045 000 047 07 003"/>
    <s v="2007"/>
    <n v="300000"/>
    <n v="1200000"/>
    <n v="1177669.1114000001"/>
    <n v="1097621.71261"/>
    <m/>
    <n v="0.95"/>
    <m/>
    <s v="En cours"/>
  </r>
  <r>
    <x v="2"/>
    <x v="22"/>
    <s v="PSD"/>
    <x v="8"/>
    <s v="Prévention et soins"/>
    <s v="Prévention et soins "/>
    <m/>
    <s v="Réalisation et équipement d'un hôpital de 60 lits à  Berriane                                 S1 027 105 01 4045 000 047 06 001"/>
    <s v="2006"/>
    <n v="700000"/>
    <n v="2225000"/>
    <n v="2180431.60898"/>
    <n v="2122090.1335899998"/>
    <m/>
    <n v="0.98"/>
    <m/>
    <s v="En cours"/>
  </r>
  <r>
    <x v="2"/>
    <x v="22"/>
    <s v="PSD"/>
    <x v="8"/>
    <s v="Prévention et soins"/>
    <s v="Prévention et soins "/>
    <m/>
    <s v="Réalisation et équipement d'un hôpital de 120 lits à Guerrara                                S1 027 105 01 4045 000 047 07 002"/>
    <s v="2007"/>
    <n v="1200000"/>
    <n v="2993180"/>
    <n v="2868098.8927600002"/>
    <n v="2718218.2877600002"/>
    <m/>
    <n v="0.95"/>
    <m/>
    <s v="En cours"/>
  </r>
  <r>
    <x v="2"/>
    <x v="22"/>
    <s v="PSD"/>
    <x v="8"/>
    <s v="Prévention et soins"/>
    <s v="Prévention et soins "/>
    <m/>
    <s v="Suiv, réalisation et équipement d’un hôpital 240 lits à Bounoura.                           S1 027 105 01 4847 000 047 14 015"/>
    <s v="2014"/>
    <n v="5000000"/>
    <n v="8801607"/>
    <n v="8208624"/>
    <n v="7674792"/>
    <m/>
    <n v="0.98"/>
    <m/>
    <s v="Achevée, équipement en cours"/>
  </r>
  <r>
    <x v="2"/>
    <x v="23"/>
    <s v="PSD"/>
    <x v="2"/>
    <s v="017 : Sûreté nationale"/>
    <s v="02 : Sécurité, ordre public, prévention et intervention"/>
    <m/>
    <s v="  N1.005.017.02.4833.000.033.06.002                                                  Etude et réalisation d'une unité républicaine de sécurité à Illizi avec  04 logts et acquis de groupe électrogène"/>
    <n v="2006"/>
    <n v="400000"/>
    <n v="1027000"/>
    <n v="925561"/>
    <n v="924783"/>
    <m/>
    <n v="0.98"/>
    <m/>
    <m/>
  </r>
  <r>
    <x v="2"/>
    <x v="23"/>
    <s v="PSD"/>
    <x v="2"/>
    <s v="020 : Administration générale"/>
    <s v="01 : Soutien administratif et logistique"/>
    <m/>
    <s v="S1.005.020.01.4833.000.033.14.001                                                           Etude, réalisation et équipement en climatisation (400) de 200 logements incessibles à travers la wilaya "/>
    <n v="2014"/>
    <n v="700000"/>
    <n v="1000000"/>
    <n v="596060"/>
    <n v="536898"/>
    <m/>
    <n v="0.7"/>
    <m/>
    <m/>
  </r>
  <r>
    <x v="2"/>
    <x v="23"/>
    <s v="PSD"/>
    <x v="9"/>
    <s v="021 : Activité judiciaire"/>
    <s v="01 : Activité judiciaire ordinaire et administrative"/>
    <m/>
    <s v="N1.006.021.01.4833.000.033.08.002                                                    Etude , réalisation et équipement d'une Cour de justice à Illizi"/>
    <n v="2008"/>
    <n v="400000"/>
    <n v="2229000"/>
    <n v="1869825"/>
    <n v="680030"/>
    <m/>
    <n v="0.38"/>
    <m/>
    <m/>
  </r>
  <r>
    <x v="2"/>
    <x v="23"/>
    <s v="PSD"/>
    <x v="3"/>
    <s v="079 : Logement"/>
    <s v="01 : Logement public locatif"/>
    <m/>
    <s v="S1.021.079.01.4833.000.033.14.002                                                     Etude et réalisation de 1450 logements destinés à la résorption de l'habitat précaire (RHP)"/>
    <n v="2014"/>
    <n v="5600000"/>
    <n v="8060000"/>
    <n v="3625053"/>
    <n v="1245157"/>
    <m/>
    <n v="0.3"/>
    <m/>
    <m/>
  </r>
  <r>
    <x v="2"/>
    <x v="23"/>
    <s v="PSD"/>
    <x v="3"/>
    <s v="080 : Urbanisme et aménagement"/>
    <s v="02 : Aménagement du foncier"/>
    <m/>
    <s v="S1.021.080.02.4020.000.033.18.004                                                        Travaux de  VRD de d'habitat rural  groupé à travers les wilayas du Sud"/>
    <n v="2018"/>
    <n v="1300000"/>
    <n v="1300000"/>
    <n v="1225865"/>
    <n v="979353"/>
    <m/>
    <n v="0.95"/>
    <m/>
    <m/>
  </r>
  <r>
    <x v="2"/>
    <x v="23"/>
    <s v="PSD"/>
    <x v="1"/>
    <s v="090 : Infrastructures routières et autoroutières"/>
    <s v="01 : Développement des infrastructures routières"/>
    <m/>
    <s v="N1.024.090.01.4033.000.033.19.003                                                  Réalisation de la route BF15-BF15/03 DE Debdeb -Timeroualine sur 105 Kms"/>
    <n v="2019"/>
    <n v="3150000"/>
    <n v="3150000"/>
    <n v="1706706"/>
    <n v="783427"/>
    <m/>
    <n v="0.35"/>
    <m/>
    <m/>
  </r>
  <r>
    <x v="2"/>
    <x v="23"/>
    <s v="PSD"/>
    <x v="1"/>
    <s v="090 : Infrastructures routières et autoroutières"/>
    <s v="01 : Développement des infrastructures routières"/>
    <m/>
    <s v=" S1.024.090.01.4033.000.033.14.002                                                        Modernisation de la RN 54 entre  Bordj Omar Driss  vers Amguid sur 150 km"/>
    <n v="2014"/>
    <n v="3700000"/>
    <n v="3700000"/>
    <n v="3675938"/>
    <n v="3277183"/>
    <m/>
    <n v="1"/>
    <m/>
    <m/>
  </r>
  <r>
    <x v="2"/>
    <x v="23"/>
    <s v="PSD"/>
    <x v="1"/>
    <s v="090 : Infrastructures routières et autoroutières"/>
    <s v="01 : Développement des infrastructures routières"/>
    <m/>
    <s v=" S1.024.090.01.4033.000.033.14.001                                                        Réalisation du CW N° 02 reliant Oued Samen-Bordj Omar driss sur 210 Km du PK 150 au PK 360"/>
    <n v="2014"/>
    <n v="1200000"/>
    <n v="4620000"/>
    <n v="4266211"/>
    <n v="2363149"/>
    <m/>
    <n v="0.56000000000000005"/>
    <m/>
    <m/>
  </r>
  <r>
    <x v="2"/>
    <x v="23"/>
    <s v="PSD"/>
    <x v="1"/>
    <s v="090 : Infrastructures routières et autoroutières"/>
    <s v="02 : Entretien routier"/>
    <m/>
    <s v=" S1.024.090.02.4033.000.033.07.008                                                   Elimination des obstacles à la circulation et balisage au niveau principales pistes"/>
    <n v="2007"/>
    <n v="2000000"/>
    <n v="3200000"/>
    <n v="3199702"/>
    <n v="2359161"/>
    <m/>
    <n v="1"/>
    <m/>
    <m/>
  </r>
  <r>
    <x v="2"/>
    <x v="23"/>
    <s v="PSD"/>
    <x v="1"/>
    <s v="091 : Infrastructures aéroportuaires"/>
    <s v="01 : Développement des infrastructures aéroportuaires"/>
    <m/>
    <s v="S1.024.091.01.4023.000.033.06.003                                                      Renforcement de l'Aérodrome d'Illizi"/>
    <n v="2006"/>
    <n v="1200000"/>
    <n v="4948000"/>
    <n v="4697120"/>
    <n v="3809726"/>
    <m/>
    <n v="0.99"/>
    <m/>
    <m/>
  </r>
  <r>
    <x v="2"/>
    <x v="23"/>
    <s v="PSD"/>
    <x v="8"/>
    <s v="105 : Prévention et soins"/>
    <s v="01 : Prévention et soins"/>
    <m/>
    <s v="N1.027.105.01.4033.000.033.08.005                                                      Etude et réalisation d'un Hôpital de 60 lits à Bordj Omar Idris"/>
    <n v="2008"/>
    <n v="600000"/>
    <n v="1676320"/>
    <n v="1634450"/>
    <n v="1534223"/>
    <m/>
    <n v="0.95"/>
    <m/>
    <m/>
  </r>
  <r>
    <x v="2"/>
    <x v="23"/>
    <s v="PSD"/>
    <x v="8"/>
    <s v="105 : Prévention et soins"/>
    <s v="01 : Prévention et soins"/>
    <m/>
    <s v="N1.027.105.01.4033.000.033.08.006                                                           Etude et réalisation d'un Hôpital de 60 lits à In Amenas "/>
    <n v="2008"/>
    <n v="600000"/>
    <n v="1828000"/>
    <n v="1805927"/>
    <n v="1742042"/>
    <m/>
    <n v="0.98"/>
    <m/>
    <m/>
  </r>
  <r>
    <x v="2"/>
    <x v="23"/>
    <s v="PSD"/>
    <x v="8"/>
    <s v="105 : Prévention et soins"/>
    <s v="01 : Prévention et soins"/>
    <m/>
    <s v="S1.027.105.01.4033.000.033.19.003                                                       Suivi et réalisation d'un  hôpital de 120 lits à Illizi"/>
    <n v="2019"/>
    <n v="2300000"/>
    <n v="3163900"/>
    <n v="2642122"/>
    <n v="683570"/>
    <m/>
    <n v="0.48"/>
    <m/>
    <m/>
  </r>
  <r>
    <x v="2"/>
    <x v="23"/>
    <s v="PSD"/>
    <x v="8"/>
    <s v="105 : Prévention et soins"/>
    <s v="01 : Prévention et soins"/>
    <m/>
    <s v=" S1.027.105.01.4033.000.033.19.004                                                       Suivi et réalisation d'un  hôpital de 60 lits à Deb Deb"/>
    <n v="2019"/>
    <n v="1500000"/>
    <n v="2035616"/>
    <n v="1797750"/>
    <n v="901401"/>
    <m/>
    <n v="0.7"/>
    <m/>
    <m/>
  </r>
  <r>
    <x v="2"/>
    <x v="23"/>
    <s v="PSD"/>
    <x v="5"/>
    <s v="096 : Assainissement et protection du milieu naturel"/>
    <s v="01 : Réseaux d'assainissement et système d'épuration"/>
    <m/>
    <s v="N1.051.096.01.4833.000.033.12.002                                                     Réalisation du système d'épuration (lagunage) à Illizi"/>
    <n v="2012"/>
    <n v="500000"/>
    <n v="2700000"/>
    <n v="2106112"/>
    <n v="2081867"/>
    <m/>
    <n v="1"/>
    <m/>
    <m/>
  </r>
  <r>
    <x v="2"/>
    <x v="24"/>
    <s v="PSD"/>
    <x v="9"/>
    <s v="Programme  022 : Administration Pénitentiaire"/>
    <s v="Sous Programme 4:Soutien administratif"/>
    <m/>
    <s v="S1 006 022 04 4856 000 056 22 002                                       Etude, réalisation et équipement d'un établiss. de prévention de 300 détenus à Djanet"/>
    <n v="2007"/>
    <n v="500000"/>
    <n v="3593000"/>
    <n v="3022704"/>
    <n v="1873705"/>
    <m/>
    <n v="0.85"/>
    <m/>
    <s v="Opération en Cours "/>
  </r>
  <r>
    <x v="2"/>
    <x v="24"/>
    <s v="PSD"/>
    <x v="3"/>
    <s v="Programme  079 : Logements"/>
    <s v="Sous Programme 1: Logements publics locatifs"/>
    <m/>
    <s v="N1 021 079 01 4856 000 056 23 001                                     Etude, Réalisation de 550 logements destinés à la résorption de l'habitat précaire (RHP) wilaya de Djanet."/>
    <n v="2014"/>
    <n v="1540000"/>
    <n v="2040000"/>
    <n v="83831"/>
    <n v="10092"/>
    <m/>
    <n v="0"/>
    <m/>
    <s v="(Etude achevée) la réalisation Non Lancée  (AAO en cours )"/>
  </r>
  <r>
    <x v="2"/>
    <x v="24"/>
    <s v="PSD"/>
    <x v="3"/>
    <s v="Programme  080 :Urbanisme et aménagement"/>
    <s v="Sous Programme 2: Aménagement du foncier"/>
    <m/>
    <s v="N1 021 080 02 4856 000 056 23 001                                         Etude, éclairage public et aménagement des axes principaux"/>
    <n v="2012"/>
    <n v="1500000"/>
    <n v="1500000"/>
    <n v="484693"/>
    <n v="267492"/>
    <m/>
    <n v="0.05"/>
    <m/>
    <s v="Opération en Cours "/>
  </r>
  <r>
    <x v="2"/>
    <x v="24"/>
    <s v="PSD"/>
    <x v="8"/>
    <s v="Programme 105 : Prévention et Soins"/>
    <s v="Sous Programme 1 :Prévention et Soins"/>
    <m/>
    <s v="N1 027 105 01 4856 000 056 22 002                                          Suivi et réalisation d'un  hôpital de 120 lits à Djanet"/>
    <n v="2019"/>
    <n v="2300000"/>
    <n v="2300000"/>
    <n v="2078467"/>
    <n v="2091"/>
    <m/>
    <n v="0.15"/>
    <m/>
    <s v="Opération en Cours "/>
  </r>
  <r>
    <x v="2"/>
    <x v="24"/>
    <s v="PSD"/>
    <x v="5"/>
    <s v="Programme 096 :Assainissement et protection du milieu naturel"/>
    <s v="Sous Programme 2: Protection des villes contre les inondations"/>
    <m/>
    <s v="N1 051 096 02 4856 000 056 23 002                                         Aménagement de 06 Oueds à Djanet : Ifri , Tissouine, Beni ouesken, Aghoum, Tin Alkoume et Arikin (y /compris étude, suivi et travaux)"/>
    <n v="2019"/>
    <n v="1200000"/>
    <n v="1200000"/>
    <n v="1762"/>
    <n v="1762"/>
    <m/>
    <n v="0"/>
    <m/>
    <s v="Opération Non Lancée (AAO en cours )"/>
  </r>
  <r>
    <x v="2"/>
    <x v="25"/>
    <s v="PEC PSD au 31/12/2022."/>
    <x v="2"/>
    <s v="Administration Générale"/>
    <s v="                     Soutient Administratif et logistique"/>
    <s v="N1.005.020.01.4811.000.011.11.005"/>
    <s v="Etude, réalisation et équipement de 300 logements d'astreinte (170 lgts à Tam - 50 logts à In Salah - 10 logts à In Amguel - 02 logts à Abalessa - 08 logts à Silet - 10 logts à Fouggaret Ezzoua - 10 logts à In Ghar - 10 logts à Idles - 10 logts à Tazrouk - 10 logts à In Guezzam - 10 logts à Tin Zaouatine)"/>
    <n v="2011"/>
    <n v="900000"/>
    <n v="1100000"/>
    <n v="1099098"/>
    <n v="1083386"/>
    <m/>
    <n v="0.98"/>
    <m/>
    <s v="En cours / 298 logts réceptionnés  / 2 logts à Hirafouk (Idles) en cours"/>
  </r>
  <r>
    <x v="2"/>
    <x v="25"/>
    <s v="PSD"/>
    <x v="2"/>
    <s v="Sûreté Nationale"/>
    <s v="Sécurité, ordre public, prévention et intervention"/>
    <s v="N1.005.017.02.4811.000.011.07.017"/>
    <s v="Etude et réalisation d'un laboratoire régional de la police scientifique et technique à Tam"/>
    <n v="2007"/>
    <n v="180000"/>
    <n v="1075000"/>
    <n v="97282"/>
    <n v="97985"/>
    <m/>
    <n v="0.5"/>
    <m/>
    <s v="En cours / Les gros œuvres achevés/ BET parachèvement suivi marché en voie de dépôt au CMW"/>
  </r>
  <r>
    <x v="2"/>
    <x v="25"/>
    <s v="PSD"/>
    <x v="9"/>
    <s v="Administration Pénitentiaire"/>
    <s v="Soutien administratif"/>
    <s v="S1.006.022.04.4011.000.011.07.006"/>
    <s v="Réalisation et équipement d'un établissement de prévention 500 places à Tamanrasset "/>
    <n v="2007"/>
    <n v="900000"/>
    <n v="3802332"/>
    <n v="3761620"/>
    <n v="3508425"/>
    <m/>
    <n v="0.98"/>
    <m/>
    <s v="Achevée/(exploité) (équip. DAL)"/>
  </r>
  <r>
    <x v="2"/>
    <x v="25"/>
    <s v="PSD"/>
    <x v="9"/>
    <s v="Administration Pénitentiaire"/>
    <s v="Soutien administratif"/>
    <s v="S1.006.022.04.4011.000.011.06.001"/>
    <s v="Réalisation et équipement d'un établissement de prévention 300 places à In Salah"/>
    <n v="2006"/>
    <n v="500000"/>
    <n v="3272000"/>
    <n v="3116122"/>
    <n v="2702312"/>
    <m/>
    <n v="0.95"/>
    <m/>
    <s v="En cours / Equipements (DAL)"/>
  </r>
  <r>
    <x v="2"/>
    <x v="25"/>
    <s v="PSD"/>
    <x v="9"/>
    <s v="Administration Pénitentiaire"/>
    <s v="Soutien administratif"/>
    <s v="S1.006.022.04.4011.000.011.06.002"/>
    <s v="Réalisation et équipement d'un établissement de prévention 300 places à In Guezzam"/>
    <n v="2006"/>
    <n v="500000"/>
    <n v="3245500"/>
    <n v="3085772"/>
    <n v="2690245"/>
    <m/>
    <n v="0.8"/>
    <m/>
    <s v="En cours / Equipements (DAL)"/>
  </r>
  <r>
    <x v="2"/>
    <x v="25"/>
    <s v="PSD"/>
    <x v="0"/>
    <s v="Vie estudiantine"/>
    <s v="Œuvres universitaires"/>
    <s v="N1.012.051.01.4811.000.011.20.002"/>
    <s v="Réalisation d’une résidence universitaire de 1000 Lits à Tamanrasset."/>
    <n v="2020"/>
    <n v="1000000"/>
    <n v="1293000"/>
    <n v="1263690"/>
    <n v="864750"/>
    <m/>
    <n v="0.85"/>
    <m/>
    <s v="En cours / Lot 01 et 06 Achevés / Lots de 02 à 09 et 11 à 16 en cours / Lot 10 &quot;château infructuex"/>
  </r>
  <r>
    <x v="2"/>
    <x v="25"/>
    <s v="PSD"/>
    <x v="15"/>
    <s v="Sports"/>
    <s v="Promotion du sport pour tous et en milieux éducatif et spécialisé"/>
    <m/>
    <s v="Etude, réalisation et équipement de 05 piscines de proximité couvertes (Tamanrasset, Tinzaouatine, F.Ezzoua, In Guezzam et In Amguel)"/>
    <n v="2011"/>
    <n v="750000"/>
    <n v="1020000"/>
    <n v="937279"/>
    <n v="936730"/>
    <m/>
    <n v="1"/>
    <m/>
    <s v="Achevée"/>
  </r>
  <r>
    <x v="2"/>
    <x v="25"/>
    <s v="PSD"/>
    <x v="3"/>
    <s v="Urbanisme et aménagement"/>
    <s v="Aménagement du foncier"/>
    <s v="N1.021.080.02.4811.000.011.11.001"/>
    <s v="Etude pour la création et viabilisation de 05 centres de vie sur l'axe de la RN 1 Carrefour Abalessa/Taman - Ouhagene - Molay Lahcene - Takareft et Imlaoulaouene et réalisation des travaux de viabilité"/>
    <n v="2011"/>
    <n v="1500000"/>
    <n v="1500000"/>
    <n v="1499412"/>
    <n v="442606"/>
    <m/>
    <n v="0.3"/>
    <m/>
    <s v="En cours  / A Relancer"/>
  </r>
  <r>
    <x v="2"/>
    <x v="25"/>
    <s v="PSD"/>
    <x v="3"/>
    <s v="Urbanisme et aménagement"/>
    <s v="Aménagement du foncier"/>
    <s v="S1.021.080.02.4811.000.011.18.006"/>
    <s v="Travaux de VRD des lotissements créés dans le cadre de développement de l'offre foncière publique dans les wilayas du Sud- Prog.2018"/>
    <n v="2018"/>
    <n v="1400000"/>
    <n v="1400000"/>
    <n v="1386210"/>
    <n v="1037588"/>
    <m/>
    <n v="0.8"/>
    <m/>
    <s v="En cours / Travaux de VRD des lotissements en cours de réalisation"/>
  </r>
  <r>
    <x v="2"/>
    <x v="25"/>
    <s v="PSD"/>
    <x v="1"/>
    <s v="Infrastructures routières et autoroutières"/>
    <s v="Développement des infrastructures routières"/>
    <s v="N1.024.090.01.4011.000.011.18.001"/>
    <s v="Réalisation de la route Silet - Tin Zaouatine sur 367 Km (2 ère tranche sur 207 KM)"/>
    <n v="2018"/>
    <n v="2000000"/>
    <n v="8950000"/>
    <n v="8811188"/>
    <n v="8007590"/>
    <m/>
    <n v="0.98"/>
    <m/>
    <s v="En cours / Reste travaux de protection en cours  "/>
  </r>
  <r>
    <x v="2"/>
    <x v="25"/>
    <s v="PSD"/>
    <x v="1"/>
    <s v="Infrastructures routières et autoroutières"/>
    <s v="Développement des infrastructures routières"/>
    <s v="N1.024.090.01.4011.000.011.13.011"/>
    <s v="Réalisation de la piste Tinzaouatine-In Guezzam sur 365 km "/>
    <n v="2013"/>
    <n v="5711741"/>
    <n v="6411741"/>
    <n v="5784414"/>
    <n v="5190993"/>
    <m/>
    <n v="0.81"/>
    <m/>
    <s v="En cours / reste achévement de lot n° 2 (Gabossa),  "/>
  </r>
  <r>
    <x v="2"/>
    <x v="25"/>
    <s v="PSD"/>
    <x v="1"/>
    <s v="Infrastructures routières et autoroutières"/>
    <s v="Développement des infrastructures routières"/>
    <s v="N1.024.090.01.4011.000.011.18.009"/>
    <s v="Modernisation de la RN 01 sur 258 KM (1 ère tranche sur 150 KM)"/>
    <n v="2018"/>
    <n v="1000000"/>
    <n v="6000000"/>
    <n v="5950356"/>
    <n v="5522703"/>
    <m/>
    <n v="0.95"/>
    <m/>
    <s v="En cours"/>
  </r>
  <r>
    <x v="2"/>
    <x v="25"/>
    <s v="PSD"/>
    <x v="1"/>
    <s v="Infrastructures routières et autoroutières"/>
    <s v="Développement des infrastructures routières"/>
    <s v="N1.024.090.01.4011.000.011.11.013"/>
    <s v="Réalisation de la transsaharienne entre Silet Timiaouine sur 240 Km "/>
    <n v="2011"/>
    <n v="4640000"/>
    <n v="5690000"/>
    <n v="5673108"/>
    <n v="5567592"/>
    <m/>
    <n v="1"/>
    <m/>
    <s v="A clôturer"/>
  </r>
  <r>
    <x v="2"/>
    <x v="25"/>
    <s v="PSD"/>
    <x v="1"/>
    <s v="Infrastructures routières et autoroutières"/>
    <s v="Développement des infrastructures routières"/>
    <s v="N1.024.090.01.4011.000.011.17.015"/>
    <s v="Réalisation de la piste reliant Hassi Tiguert à hassi Tirririne sur 495 km (2ème tranche)"/>
    <n v="2017"/>
    <n v="5000000"/>
    <n v="5200000"/>
    <n v="5037134"/>
    <n v="4560094"/>
    <m/>
    <n v="0.97"/>
    <m/>
    <s v="En cours / Relancé pour achèvement de 20 km travaux en cours (SARL MAZINE)"/>
  </r>
  <r>
    <x v="2"/>
    <x v="25"/>
    <s v="PSD"/>
    <x v="1"/>
    <s v="Infrastructures routières et autoroutières"/>
    <s v="Développement des infrastructures routières"/>
    <s v="N1.024.090.01.4011.000.011.18.018"/>
    <s v="Modernisation de la RN 01 sur 114 KM entre Arak et la limite de la wilaya de Ghardaïa (1 ère tranche)"/>
    <n v="2018"/>
    <n v="1500000"/>
    <n v="4500000"/>
    <n v="4468123"/>
    <n v="3594023"/>
    <m/>
    <n v="0.79"/>
    <m/>
    <s v="En cours"/>
  </r>
  <r>
    <x v="2"/>
    <x v="25"/>
    <s v="PSD"/>
    <x v="1"/>
    <s v="Infrastructures routières et autoroutières"/>
    <s v="Développement des infrastructures routières"/>
    <s v="N1.024.090.01.4011.000.011.21.005"/>
    <s v="Réalisation de la RN 55 reliant Idles et Djanet (2éme tranche sur 84 Km)"/>
    <n v="2021"/>
    <n v="3000000"/>
    <n v="3000000"/>
    <n v="2588276"/>
    <n v="1161857"/>
    <m/>
    <n v="0.66"/>
    <m/>
    <s v="En cours"/>
  </r>
  <r>
    <x v="2"/>
    <x v="25"/>
    <s v="PSD"/>
    <x v="1"/>
    <s v="Infrastructures routières et autoroutières"/>
    <s v="Développement des infrastructures routières"/>
    <s v="N1.024.090.01.4011.000.011.14.008"/>
    <s v="Réalisation de la route reliant Idles et Djanet 100 Km"/>
    <n v="2014"/>
    <n v="1500000"/>
    <n v="2600000"/>
    <n v="2593690"/>
    <n v="2079365"/>
    <m/>
    <n v="0.8"/>
    <m/>
    <s v="En cours"/>
  </r>
  <r>
    <x v="2"/>
    <x v="25"/>
    <s v="PSD"/>
    <x v="1"/>
    <s v="Infrastructures routières et autoroutières"/>
    <s v="Développement des infrastructures routières"/>
    <s v="N1.024.091.01.4008.000.011.21.001"/>
    <s v="Etude et réalisation des voies de circulation au niveau de la piste d’atterrissage et ses annexes à Hassi Tiririne"/>
    <n v="2021"/>
    <n v="2060000"/>
    <n v="2060000"/>
    <n v="1553148"/>
    <n v="433584"/>
    <m/>
    <n v="0.43"/>
    <m/>
    <s v="En cours"/>
  </r>
  <r>
    <x v="2"/>
    <x v="25"/>
    <s v="PSD"/>
    <x v="1"/>
    <s v="Infrastructures routières et autoroutières"/>
    <s v="Développement des infrastructures routières"/>
    <s v="N1.024.090.01.4011.000.011.14.004"/>
    <s v="Etude et réalisation de la piste Tamanrasset-In Azaoua sur 292 km (1ère tranche)"/>
    <n v="2014"/>
    <n v="3100000"/>
    <n v="1739169"/>
    <n v="546582"/>
    <n v="1246965"/>
    <m/>
    <n v="0.93"/>
    <m/>
    <s v="En cours"/>
  </r>
  <r>
    <x v="2"/>
    <x v="25"/>
    <s v="PSD"/>
    <x v="1"/>
    <s v="Infrastructures routières et autoroutières"/>
    <s v="Développement des infrastructures routières"/>
    <s v="N1.024.090.01.4011.000.011.14.002"/>
    <s v="Réalisation de dédoublement de la RN01 avec échangeur entre Tamanrasset et l'Aéroport sur 12 Km"/>
    <n v="2014"/>
    <n v="850000"/>
    <n v="1700000"/>
    <n v="1503482"/>
    <n v="1435574"/>
    <m/>
    <n v="0.98"/>
    <m/>
    <s v="En cours / Reste passerelle à côté de l’université( marché résilié en cours de lancement 3ème fois) "/>
  </r>
  <r>
    <x v="2"/>
    <x v="25"/>
    <s v="PSD"/>
    <x v="1"/>
    <s v="Infrastructures routières et autoroutières"/>
    <s v="Développement des infrastructures routières"/>
    <s v="N1.024.090.01.4011.000.011.18.007"/>
    <s v="Réhabilitation de la piste reliant la RN 01 - In Eker - Tinraram sur 50 Kms, dans le cadre du programme de décontamination des sites nucléaires dans le sud algérien"/>
    <n v="2018"/>
    <n v="1300000"/>
    <n v="1300000"/>
    <n v="154084"/>
    <n v="153812"/>
    <m/>
    <n v="0.12"/>
    <m/>
    <s v="En cours / Travaux lot n°01 achevés / Reste travaux lots 02 et 03 après l'autorisation des services exploitants"/>
  </r>
  <r>
    <x v="2"/>
    <x v="25"/>
    <s v="PSD"/>
    <x v="1"/>
    <s v="Infrastructures routières et autoroutières"/>
    <s v="Développement des infrastructures routières"/>
    <s v="N1.024.090.02.4011.000.011.11.027"/>
    <s v="Revêtement de la piste reliant Silet-Tin Zaouatine sur 367 Km (1 ère tranche)"/>
    <n v="2011"/>
    <n v="3000000"/>
    <n v="3910000"/>
    <n v="2548470"/>
    <n v="3807750"/>
    <m/>
    <n v="1"/>
    <m/>
    <s v="En cours / Reste reprofilage des chaussés en cours"/>
  </r>
  <r>
    <x v="2"/>
    <x v="25"/>
    <s v="PSD"/>
    <x v="8"/>
    <s v="Prévention et soins"/>
    <s v="Prévention et soins"/>
    <s v="S1.027.105.01.4811.000.011.14.009"/>
    <s v="Etude, réalisation et équipement d'un Hôpital 240 lits à Tamanrasset "/>
    <n v="2014"/>
    <n v="4000000"/>
    <n v="8221457"/>
    <n v="8019567"/>
    <n v="6808093"/>
    <m/>
    <n v="0.99"/>
    <m/>
    <s v="Realisation     :en cours de leve de reserve et la reception       /  équipements (  2eme avis d'appel  lance  )    /  équipements receptienne ( les lots 01-02-03-04-05-06-07-08-09-10-11-12-13-16-17-18-19-20-21-22-23)  /  ( lot  15)   en cours de livraison "/>
  </r>
  <r>
    <x v="2"/>
    <x v="25"/>
    <s v="PSD"/>
    <x v="8"/>
    <s v="Prévention et soins"/>
    <s v="Prévention et soins"/>
    <s v="N1.027.105.01.4811.000.011.06.008"/>
    <s v="Réalisation et équipement d'un l'hôpital psychiatrique de 120 lits à Tamanrasset"/>
    <n v="2006"/>
    <n v="350000"/>
    <n v="1187000"/>
    <n v="1051254"/>
    <n v="1048651"/>
    <m/>
    <n v="0.97"/>
    <m/>
    <s v="Equipement  ( Une lot reste:  lot N°16  -  relancer le : 15/12/2024  )             / Réalisation :   les lots  N° 18 -19-20 Réceptionnés   /    Lot N° 21 : Relance et Attribue Le : 25/12/2024"/>
  </r>
  <r>
    <x v="2"/>
    <x v="25"/>
    <s v="PSD"/>
    <x v="5"/>
    <s v="Approvisionnement en eau potable et industrielle"/>
    <s v="Adduction et Réseaux de distribution en eau potable et industrielle"/>
    <s v="N1.051.094.01.4811.000.011.22.005"/>
    <s v="Alimentation en eau potable de Timoultine et Djabel Lahdidi (Wilaya de Tamanrasset)"/>
    <n v="2022"/>
    <n v="3000000"/>
    <n v="3000000"/>
    <n v="2423038"/>
    <n v="255057"/>
    <m/>
    <n v="0.25"/>
    <m/>
    <s v="En cours"/>
  </r>
  <r>
    <x v="2"/>
    <x v="26"/>
    <s v="PSD"/>
    <x v="2"/>
    <s v="PROGRAMME ; Suréte Nationale"/>
    <s v="SOUS PROGRAMME :  Sucurite , ordre public , prevention et entrvention"/>
    <s v="N1.005.017.02.4853.000.053.22.005  Etude et réalisation d'une Unité Républicaine de Sécurité (URS) avec 04 logements à In Salah."/>
    <m/>
    <n v="2022"/>
    <n v="1150000"/>
    <n v="1150000"/>
    <n v="952310"/>
    <n v="35051"/>
    <m/>
    <n v="0"/>
    <m/>
    <s v="Résiliation du contrat de réalisation En cours d'annonce de marché "/>
  </r>
  <r>
    <x v="2"/>
    <x v="26"/>
    <s v="PSD"/>
    <x v="8"/>
    <s v="PROGRAMME : Prévention et soins"/>
    <s v="SOUS PROGRAMME :  Prévention et soins"/>
    <m/>
    <s v="F1.027.105.01.4048.000.053.22.004                                  Etude , réalisation et équipement d'un hôpital de 120 lits à In Salah"/>
    <n v="2022"/>
    <n v="3201862"/>
    <n v="7098532"/>
    <n v="3582369"/>
    <n v="2875349"/>
    <m/>
    <n v="0.95"/>
    <m/>
    <s v="Achèvement des travaux en cours aménagement et equipement "/>
  </r>
  <r>
    <x v="2"/>
    <x v="27"/>
    <s v="PSD"/>
    <x v="2"/>
    <s v="Sureté Nationale"/>
    <s v="Securité, Ordre Public, Prévention et Intervention"/>
    <m/>
    <s v="N.1.005.017.02.4054.000.054.22.002 Etude et réalisation d'un poste frontalier mixte (DGSN-DGD) et acquisition d'un groupe électrogène à Tinzaouatine"/>
    <n v="2022"/>
    <n v="350000"/>
    <n v="1159000"/>
    <n v="316000"/>
    <n v="14175"/>
    <m/>
    <n v="0.05"/>
    <m/>
    <s v="Etude en cours"/>
  </r>
  <r>
    <x v="2"/>
    <x v="27"/>
    <s v="PSD"/>
    <x v="2"/>
    <s v="Sureté Nationale"/>
    <s v="Securité, Ordre Public, Prévention et Intervention"/>
    <m/>
    <s v="N.1.005.017.02.4054.000.054.22.002 Etude et réalisation d'un poste frontalier mixte (DGSN-DGD) et acquisition d'un groupe électrogène à Tinzaouatine"/>
    <m/>
    <n v="350000"/>
    <n v="1159000"/>
    <n v="316000"/>
    <n v="14175"/>
    <m/>
    <n v="0.05"/>
    <m/>
    <s v="Etude en cours"/>
  </r>
  <r>
    <x v="2"/>
    <x v="27"/>
    <s v="PSD"/>
    <x v="1"/>
    <s v="Infrastructures Routières et Autoroutères"/>
    <s v="Développement des Infrastructures Routières"/>
    <m/>
    <s v="N.1.024.090.01.4054.000.054.22.001 Etude et ouverture de la piste Tirek-Bordj Badji Mokhtar sur 225 km"/>
    <n v="2022"/>
    <n v="3100000"/>
    <n v="3650000"/>
    <n v="3489957"/>
    <n v="3457138"/>
    <m/>
    <n v="0.98"/>
    <m/>
    <s v="En cours"/>
  </r>
  <r>
    <x v="2"/>
    <x v="27"/>
    <s v="PSD"/>
    <x v="1"/>
    <s v=" Infrastructures Aéroportuaire"/>
    <s v="Développement des Infrastructures Aéroportuaire"/>
    <m/>
    <s v="N.1.024.091.01.4054.000.054.22.001 Réalisation de la nouvelle piste d'atterrissage sur 3000x45 m et ses annexes à l'aérodrome de Tinzaoutine"/>
    <n v="2022"/>
    <n v="3671340"/>
    <n v="4426340"/>
    <n v="4129532"/>
    <n v="2473550"/>
    <m/>
    <n v="0.8"/>
    <m/>
    <s v="En cours de réalisation"/>
  </r>
  <r>
    <x v="2"/>
    <x v="27"/>
    <s v="PSD"/>
    <x v="1"/>
    <s v=" Infrastructures Aéroportuaire"/>
    <s v="Développement des Infrastructures Aéroportuaire"/>
    <m/>
    <s v="N.1.024.091.01.4054.000.054.22.002 Etude et réalisation d'une nouvelle piste d'atterrissage sur 08/26 sur 3200 x 45 m et ses annexes à l'aérodrome d'In Guezzam"/>
    <n v="2022"/>
    <n v="4300000"/>
    <n v="4300000"/>
    <n v="2433650"/>
    <n v="1055438"/>
    <m/>
    <n v="0.5"/>
    <m/>
    <s v="En cours de réalisation"/>
  </r>
  <r>
    <x v="2"/>
    <x v="27"/>
    <s v="PSD"/>
    <x v="1"/>
    <s v=" Infrastructures Aéroportuaire"/>
    <s v="Développement des Infrastructures Aéroportuaire"/>
    <m/>
    <s v="N.1.024.091.01.4054.000.054.22.003 Etude et réalisation des voies de circulation au niveau de la nouvelle piste d’atterrissage et ses annexes de l’aérodrome de Tinzaouatine"/>
    <n v="2022"/>
    <n v="2300000"/>
    <n v="2300000"/>
    <n v="1267672"/>
    <n v="252574"/>
    <m/>
    <n v="0.2"/>
    <m/>
    <s v="En cours de réalisation"/>
  </r>
  <r>
    <x v="2"/>
    <x v="27"/>
    <s v="PSD"/>
    <x v="8"/>
    <s v="Prévention et soins"/>
    <s v="Prévention et soins"/>
    <m/>
    <s v="N.1.027.105.01.4054.000.054.22.003 Etude, réalisation et équipement d'un Hôpital 60 lits à In Guezzam"/>
    <n v="2022"/>
    <n v="1800000"/>
    <n v="2270000"/>
    <n v="2086576"/>
    <n v="1590937"/>
    <m/>
    <n v="0.87"/>
    <m/>
    <s v="En cours"/>
  </r>
  <r>
    <x v="2"/>
    <x v="27"/>
    <s v="PSD"/>
    <x v="8"/>
    <s v="Prévention et soins"/>
    <s v="Prévention et soins"/>
    <m/>
    <s v="N.1.027.105.01.4054.000.054.22.004 Etude, réalisation et équipement d'un Hôpital 60 lits à Tin Zaouatine"/>
    <n v="2022"/>
    <n v="1800000"/>
    <n v="3048431"/>
    <n v="2256481"/>
    <n v="680509"/>
    <m/>
    <n v="0.45"/>
    <m/>
    <s v="En cours"/>
  </r>
  <r>
    <x v="2"/>
    <x v="27"/>
    <s v="PSD"/>
    <x v="5"/>
    <s v="Approvisionnement en Eau Potable et Industrielle"/>
    <s v="Adduction et réseaux de distribution en eau potable et industrielle"/>
    <m/>
    <s v="N.1.051.094.01.4854.000.054.22.001 Alimentation en eau potable Zone Abelkane, commune In Guezzam"/>
    <n v="2022"/>
    <n v="1234000"/>
    <n v="1234000"/>
    <n v="992738"/>
    <n v="872769"/>
    <m/>
    <n v="0.85"/>
    <m/>
    <s v="Travaux en cours"/>
  </r>
  <r>
    <x v="2"/>
    <x v="16"/>
    <s v="Lolf 2023-2025"/>
    <x v="0"/>
    <s v="N.1.012.049.01.3003.000.030.24.001_x000a_Réalisation d'une école nationale supérieure (ENS)de 2000 place pédagogique à Ouargla"/>
    <s v="N.1.012.049.01.3003.000.030.24.001_x000a_Réalisation d'une école nationale supérieure (ENS)de 2000 place pédagogique à Ouargla"/>
    <s v="N.1.012.049.01.3003.000.030.24.001_x000a_Réalisation d'une école nationale supérieure (ENS)de 2000 place pédagogique à Ouargla"/>
    <s v="N.1.012.049.01.3003.000.030.24.001_x000a_Réalisation d'une école nationale supérieure (ENS)de 2000 place pédagogique à Ouargla"/>
    <n v="2023"/>
    <n v="1500000"/>
    <n v="1500000"/>
    <n v="0"/>
    <n v="0"/>
    <m/>
    <n v="0"/>
    <m/>
    <s v="réevaluée en 2025 pour  une AE= 560 000 000_x000a_"/>
  </r>
  <r>
    <x v="2"/>
    <x v="16"/>
    <s v="Lolf 2023-2025"/>
    <x v="6"/>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n v="2023"/>
    <n v="2276742.852"/>
    <n v="2276742.852"/>
    <n v="1340297"/>
    <n v="110312.95574999999"/>
    <m/>
    <n v="0.4"/>
    <m/>
    <s v="Programme complémentaire Gérée Par le Wali comme ordonnateur territoriale"/>
  </r>
  <r>
    <x v="2"/>
    <x v="16"/>
    <s v="Lolf 2023-2025"/>
    <x v="6"/>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n v="2025"/>
    <n v="3000000"/>
    <n v="3000000"/>
    <n v="0"/>
    <n v="0"/>
    <m/>
    <n v="0"/>
    <m/>
    <s v="En attente des actes de gestion  visés"/>
  </r>
  <r>
    <x v="2"/>
    <x v="16"/>
    <s v="Lolf 2023-2025"/>
    <x v="1"/>
    <s v="N.1.024.090.01.2030.000.030.24.004_x000a_Modernisation de la RN 51 du PK 90 au PK 140 sur 50 Km (W Ouargla)"/>
    <s v="N.1.024.090.01.2030.000.030.24.004_x000a_Modernisation de la RN 51 du PK 90 au PK 140 sur 50 Km (W Ouargla)"/>
    <s v="N.1.024.090.01.2030.000.030.24.004_x000a_Modernisation de la RN 51 du PK 90 au PK 140 sur 50 Km (W Ouargla)"/>
    <s v="N.1.024.090.01.2030.000.030.24.004_x000a_Modernisation de la RN 51 du PK 90 au PK 140 sur 50 Km (W Ouargla)"/>
    <n v="2024"/>
    <n v="1900000"/>
    <n v="1900000"/>
    <n v="1532734.5179999999"/>
    <n v="246112.16752000002"/>
    <m/>
    <n v="0.12"/>
    <m/>
    <s v="en cours"/>
  </r>
  <r>
    <x v="2"/>
    <x v="16"/>
    <s v="Lolf 2023-2025"/>
    <x v="1"/>
    <s v="Entretien des Routes Nationales -Exercice 2025 (W.Ouargla)"/>
    <s v="Entretien des Routes Nationales -Exercice 2025 (W.Ouargla)"/>
    <s v="Entretien des Routes Nationales -Exercice 2025 (W.Ouargla)"/>
    <s v="Entretien des Routes Nationales -Exercice 2025 (W.Ouargla)"/>
    <n v="2025"/>
    <n v="1229000"/>
    <n v="1229000"/>
    <n v="0"/>
    <n v="0"/>
    <m/>
    <n v="0"/>
    <m/>
    <s v="Non lancé"/>
  </r>
  <r>
    <x v="2"/>
    <x v="16"/>
    <s v="Lolf 2023-2025"/>
    <x v="1"/>
    <s v="N.1.024.091.01.2020.000.030.24.002 Renforcement de la piste principale de l'aérodrome de Hassi Messaoud et ses annexes"/>
    <s v="N.1.024.091.01.2020.000.030.24.002 Renforcement de la piste principale de l'aérodrome de Hassi Messaoud et ses annexes"/>
    <s v="N.1.024.091.01.2020.000.030.24.002 Renforcement de la piste principale de l'aérodrome de Hassi Messaoud et ses annexes"/>
    <s v="N.1.024.091.01.2020.000.030.24.002 Renforcement de la piste principale de l'aérodrome de Hassi Messaoud et ses annexes"/>
    <n v="2024"/>
    <n v="2600000"/>
    <n v="2600000"/>
    <n v="383082.27173000004"/>
    <n v="383082.27173000004"/>
    <m/>
    <n v="0"/>
    <m/>
    <s v="Non lancé"/>
  </r>
  <r>
    <x v="2"/>
    <x v="17"/>
    <s v="Lolf 2023-2025"/>
    <x v="9"/>
    <s v="N.1.006.021.01.4113.000.055.23.001."/>
    <s v="N.1.006.021.01.4113.000.055.23.001."/>
    <s v="N.1.006.021.01.4113.000.055.23.001."/>
    <s v="N.1.006.021.01.4113.000.055.23.001."/>
    <m/>
    <n v="2500000"/>
    <n v="2500000"/>
    <n v="9659"/>
    <n v="0"/>
    <m/>
    <n v="0"/>
    <m/>
    <s v="Etp retenue après 2ème AAO, projet de marché à déposer au niveau du comité sectoriel des marchés publics."/>
  </r>
  <r>
    <x v="2"/>
    <x v="17"/>
    <s v="Lolf 2023-2025"/>
    <x v="6"/>
    <s v="/"/>
    <s v="/"/>
    <s v="/"/>
    <s v="/"/>
    <m/>
    <n v="3000000"/>
    <n v="3000000"/>
    <n v="0"/>
    <n v="0"/>
    <m/>
    <n v="0"/>
    <m/>
    <s v="Notifiée en 2025._x000a_Opération confie à SONELGAZ de gré à gré (en phase d'étude afin d'établir les marchés)."/>
  </r>
  <r>
    <x v="2"/>
    <x v="17"/>
    <s v="Lolf 2023-2025"/>
    <x v="3"/>
    <s v="N.1.021.080.02.2055.000.055.23.001."/>
    <s v="N.1.021.080.02.2055.000.055.23.001."/>
    <s v="N.1.021.080.02.2055.000.055.23.001."/>
    <s v="N.1.021.080.02.2055.000.055.23.001."/>
    <m/>
    <n v="1000000"/>
    <n v="1000000"/>
    <n v="831205"/>
    <n v="132263"/>
    <m/>
    <n v="45"/>
    <m/>
    <m/>
  </r>
  <r>
    <x v="2"/>
    <x v="17"/>
    <s v="Lolf 2023-2025"/>
    <x v="3"/>
    <s v="N.1.021.080.02.2055.000.055.24.004."/>
    <s v="N.1.021.080.02.2055.000.055.24.004."/>
    <s v="N.1.021.080.02.2055.000.055.24.004."/>
    <s v="N.1.021.080.02.2055.000.055.24.004."/>
    <m/>
    <n v="1500000"/>
    <n v="1500000"/>
    <n v="1115390"/>
    <n v="182858"/>
    <m/>
    <n v="60"/>
    <m/>
    <m/>
  </r>
  <r>
    <x v="2"/>
    <x v="17"/>
    <s v="Lolf 2023-2025"/>
    <x v="1"/>
    <s v="N.1.024.090.01.2055.000.055.24.001."/>
    <s v="N.1.024.090.01.2055.000.055.24.001."/>
    <s v="N.1.024.090.01.2055.000.055.24.001."/>
    <s v="N.1.024.090.01.2055.000.055.24.001."/>
    <m/>
    <n v="2000000"/>
    <n v="2000000"/>
    <n v="1898529"/>
    <n v="423981"/>
    <m/>
    <n v="45"/>
    <m/>
    <m/>
  </r>
  <r>
    <x v="2"/>
    <x v="17"/>
    <s v="Lolf 2023-2025"/>
    <x v="1"/>
    <s v="N.1.024.090.02.2055.000.055.25.001."/>
    <s v="N.1.024.090.02.2055.000.055.25.001."/>
    <s v="N.1.024.090.02.2055.000.055.25.001."/>
    <s v="N.1.024.090.02.2055.000.055.25.001."/>
    <m/>
    <n v="1385000"/>
    <n v="1385000"/>
    <n v="0"/>
    <n v="0"/>
    <m/>
    <n v="0"/>
    <m/>
    <s v="Notifiée en 2025._x000a_AAO lancée en lots séparés: un lot attribué et le marché en cours d'élaboration, le 2ème lot déclaré infructueux."/>
  </r>
  <r>
    <x v="2"/>
    <x v="18"/>
    <s v="Lolf 2023-2025"/>
    <x v="1"/>
    <s v="N1.024.090.01.2039.000.039.24.004"/>
    <s v="N1.024.090.01.2039.000.039.24.004"/>
    <s v="N1.024.090.01.2039.000.039.24.004"/>
    <s v="N1.024.090.01.2039.000.039.24.004"/>
    <n v="2024"/>
    <n v="4500000"/>
    <n v="4500000"/>
    <n v="197000"/>
    <n v="196830"/>
    <m/>
    <n v="0.15"/>
    <m/>
    <s v="En Cours"/>
  </r>
  <r>
    <x v="2"/>
    <x v="18"/>
    <s v="Lolf 2023-2025"/>
    <x v="6"/>
    <s v="S1.020.076.01.4739.000.039.23.001"/>
    <s v="S1.020.076.01.4739.000.039.23.001"/>
    <s v="S1.020.076.01.4739.000.039.23.001"/>
    <s v="S1.020.076.01.4739.000.039.23.001"/>
    <n v="2023"/>
    <n v="2782685.7080000001"/>
    <n v="2782685.7080000001"/>
    <n v="2683462"/>
    <n v="386508.07089999999"/>
    <m/>
    <n v="0.3"/>
    <m/>
    <s v="Etude achevée"/>
  </r>
  <r>
    <x v="2"/>
    <x v="19"/>
    <s v="Lolf 2023-2025"/>
    <x v="9"/>
    <s v=" Réalisation d'une cour de justice a El- M'ghaier"/>
    <s v=" Réalisation d'une cour de justice a El- M'ghaier"/>
    <s v=" Réalisation d'une cour de justice a El- M'ghaier"/>
    <s v=" Réalisation d'une cour de justice a El- M'ghaier"/>
    <n v="2025"/>
    <n v="3040000"/>
    <n v="3040000"/>
    <m/>
    <m/>
    <m/>
    <n v="0"/>
    <m/>
    <s v="Non inscrite"/>
  </r>
  <r>
    <x v="2"/>
    <x v="19"/>
    <s v="Lolf 2023-2025"/>
    <x v="6"/>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n v="2023"/>
    <n v="1011886"/>
    <n v="1011886"/>
    <n v="982474"/>
    <n v="117956"/>
    <m/>
    <n v="0.4"/>
    <m/>
    <s v=" En cours_x000a_ (Gestion de wilaya) _x000a_"/>
  </r>
  <r>
    <x v="2"/>
    <x v="19"/>
    <s v="Lolf 2023-2025"/>
    <x v="3"/>
    <s v="Amélioration urbaine de l'ancien tissu urbain à travers la wilaya d'El M'Ghair-2023_x000a_N.1.021.080.02.2057.000.057.23.001"/>
    <s v="Amélioration urbaine de l'ancien tissu urbain à travers la wilaya d'El M'Ghair-2023_x000a_N.1.021.080.02.2057.000.057.23.001"/>
    <s v="Amélioration urbaine de l'ancien tissu urbain à travers la wilaya d'El M'Ghair-2023_x000a_N.1.021.080.02.2057.000.057.23.001"/>
    <s v="Amélioration urbaine de l'ancien tissu urbain à travers la wilaya d'El M'Ghair-2023_x000a_N.1.021.080.02.2057.000.057.23.001"/>
    <n v="2023"/>
    <n v="1000000"/>
    <n v="1000000"/>
    <n v="867907"/>
    <n v="654087"/>
    <m/>
    <n v="0.8"/>
    <m/>
    <s v=" En cours"/>
  </r>
  <r>
    <x v="2"/>
    <x v="19"/>
    <s v="Lolf 2023-2025"/>
    <x v="1"/>
    <s v="Dédoublement de la RN03 entre Oum Etoyour et El-M'Ghaier (Sidi Khellil) sur19km N.1.024.090.01.2057.000.057.23.003"/>
    <s v="Dédoublement de la RN03 entre Oum Etoyour et El-M'Ghaier (Sidi Khellil) sur19km N.1.024.090.01.2057.000.057.23.003"/>
    <s v="Dédoublement de la RN03 entre Oum Etoyour et El-M'Ghaier (Sidi Khellil) sur19km N.1.024.090.01.2057.000.057.23.003"/>
    <s v="Dédoublement de la RN03 entre Oum Etoyour et El-M'Ghaier (Sidi Khellil) sur19km N.1.024.090.01.2057.000.057.23.003"/>
    <n v="2023"/>
    <n v="1220000"/>
    <n v="1220000"/>
    <n v="975895"/>
    <n v="267220"/>
    <m/>
    <n v="0.6"/>
    <m/>
    <s v=" En cours"/>
  </r>
  <r>
    <x v="2"/>
    <x v="19"/>
    <s v="Lolf 2023-2025"/>
    <x v="1"/>
    <s v="Dédoublement de RN03 entre Sidi khelil et tendla sur 23 km (W.El M’Ghair)_x000a_N.1.024.090.01.2057.000.057.24.001"/>
    <s v="Dédoublement de RN03 entre Sidi khelil et tendla sur 23 km (W.El M’Ghair)_x000a_N.1.024.090.01.2057.000.057.24.001"/>
    <s v="Dédoublement de RN03 entre Sidi khelil et tendla sur 23 km (W.El M’Ghair)_x000a_N.1.024.090.01.2057.000.057.24.001"/>
    <s v="Dédoublement de RN03 entre Sidi khelil et tendla sur 23 km (W.El M’Ghair)_x000a_N.1.024.090.01.2057.000.057.24.001"/>
    <n v="2024"/>
    <n v="1600000"/>
    <n v="1600000"/>
    <n v="1160372"/>
    <n v="563872"/>
    <m/>
    <n v="0.5"/>
    <m/>
    <s v=" En cours"/>
  </r>
  <r>
    <x v="2"/>
    <x v="20"/>
    <s v="Lolf 2023-2025"/>
    <x v="6"/>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n v="2023"/>
    <n v="2023771"/>
    <n v="2023771"/>
    <n v="1936335"/>
    <n v="226890"/>
    <m/>
    <s v="70"/>
    <m/>
    <m/>
  </r>
  <r>
    <x v="2"/>
    <x v="20"/>
    <s v="Lolf 2023-2025"/>
    <x v="1"/>
    <s v="N.1.024.090.01.2007.000.007.24.004_x000a_Réalisation du dédoublement de la RN83 sur 15km (W-Biskra)"/>
    <s v="N.1.024.090.01.2007.000.007.24.004_x000a_Réalisation du dédoublement de la RN83 sur 15km (W-Biskra)"/>
    <s v="N.1.024.090.01.2007.000.007.24.004_x000a_Réalisation du dédoublement de la RN83 sur 15km (W-Biskra)"/>
    <s v="N.1.024.090.01.2007.000.007.24.004_x000a_Réalisation du dédoublement de la RN83 sur 15km (W-Biskra)"/>
    <n v="2024"/>
    <n v="1400000"/>
    <n v="1400000"/>
    <n v="1284988"/>
    <n v="405775"/>
    <m/>
    <s v="60"/>
    <m/>
    <m/>
  </r>
  <r>
    <x v="2"/>
    <x v="20"/>
    <s v="Lolf 2023-2025"/>
    <x v="1"/>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n v="2024"/>
    <n v="1800000"/>
    <n v="1800000"/>
    <n v="1528479"/>
    <n v="125344"/>
    <m/>
    <s v="45"/>
    <m/>
    <m/>
  </r>
  <r>
    <x v="2"/>
    <x v="20"/>
    <s v="Lolf 2023-2025"/>
    <x v="1"/>
    <s v="N.1.024.090.01.2007.000.007.24.002_x000a_Réalisation du dédoublement de la RN 46 sur 25km entre PK 219 et PK 244 ( W-Biskra)"/>
    <s v="N.1.024.090.01.2007.000.007.24.002_x000a_Réalisation du dédoublement de la RN 46 sur 25km entre PK 219 et PK 244 ( W-Biskra)"/>
    <s v="N.1.024.090.01.2007.000.007.24.002_x000a_Réalisation du dédoublement de la RN 46 sur 25km entre PK 219 et PK 244 ( W-Biskra)"/>
    <s v="N.1.024.090.01.2007.000.007.24.002_x000a_Réalisation du dédoublement de la RN 46 sur 25km entre PK 219 et PK 244 ( W-Biskra)"/>
    <n v="2024"/>
    <n v="1800000"/>
    <n v="1800000"/>
    <n v="1787948"/>
    <n v="376105"/>
    <m/>
    <s v="45"/>
    <m/>
    <m/>
  </r>
  <r>
    <x v="2"/>
    <x v="20"/>
    <s v="Lolf 2023-2025"/>
    <x v="5"/>
    <s v="N.1.051.096.01.2007.000.007.24.001_x000a_Réalisation et rénovation des collecteurs principaux d'assainissement de la ville Biskra"/>
    <s v="N.1.051.096.01.2007.000.007.24.001_x000a_Réalisation et rénovation des collecteurs principaux d'assainissement de la ville Biskra"/>
    <s v="N.1.051.096.01.2007.000.007.24.001_x000a_Réalisation et rénovation des collecteurs principaux d'assainissement de la ville Biskra"/>
    <s v="N.1.051.096.01.2007.000.007.24.001_x000a_Réalisation et rénovation des collecteurs principaux d'assainissement de la ville Biskra"/>
    <n v="2024"/>
    <n v="4000000"/>
    <n v="4000000"/>
    <n v="2287852"/>
    <n v="224053"/>
    <m/>
    <s v="45"/>
    <m/>
    <m/>
  </r>
  <r>
    <x v="2"/>
    <x v="21"/>
    <s v="Lolf 2023-2025"/>
    <x v="9"/>
    <s v="NI_x000a_Réalisation d'une cour de justice à Ouled Djellal"/>
    <s v="NI_x000a_Réalisation d'une cour de justice à Ouled Djellal"/>
    <s v="NI_x000a_Réalisation d'une cour de justice à Ouled Djellal"/>
    <s v="NI_x000a_Réalisation d'une cour de justice à Ouled Djellal"/>
    <n v="2025"/>
    <n v="2800000"/>
    <n v="2800000"/>
    <n v="0"/>
    <n v="0"/>
    <m/>
    <n v="0"/>
    <m/>
    <s v="في طور تحضير دفتر الشروط للإنجاز"/>
  </r>
  <r>
    <x v="2"/>
    <x v="21"/>
    <s v="Lolf 2023-2025"/>
    <x v="3"/>
    <s v="N.1.021.080.02.2051.000.051.23.001_x000a_Amélioration urbaine de l’ancien tissu urbain à travers la wilaya de Ouled Djellal-2023"/>
    <s v="N.1.021.080.02.2051.000.051.23.001_x000a_Amélioration urbaine de l’ancien tissu urbain à travers la wilaya de Ouled Djellal-2023"/>
    <s v="N.1.021.080.02.2051.000.051.23.001_x000a_Amélioration urbaine de l’ancien tissu urbain à travers la wilaya de Ouled Djellal-2023"/>
    <s v="N.1.021.080.02.2051.000.051.23.001_x000a_Amélioration urbaine de l’ancien tissu urbain à travers la wilaya de Ouled Djellal-2023"/>
    <n v="2023"/>
    <n v="1000000"/>
    <n v="1000000"/>
    <n v="981430.86684000003"/>
    <n v="28097.265780000002"/>
    <m/>
    <n v="0.5"/>
    <m/>
    <s v="في طور الإنجاز"/>
  </r>
  <r>
    <x v="2"/>
    <x v="21"/>
    <s v="Lolf 2023-2025"/>
    <x v="5"/>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n v="2025"/>
    <n v="2500000"/>
    <n v="2500000"/>
    <n v="0"/>
    <n v="0"/>
    <m/>
    <n v="0"/>
    <m/>
    <s v="تم إيداع دفتر الشروط على مستوى اللجنة القطاعية للصفقات العمومية "/>
  </r>
  <r>
    <x v="2"/>
    <x v="22"/>
    <s v="Lolf 2023-2025"/>
    <x v="1"/>
    <s v="Renforcement de la RN 107 du PK 0+000 au PK24+000 sur  24 km                 Non individualisée"/>
    <s v="Renforcement de la RN 107 du PK 0+000 au PK24+000 sur  24 km                 Non individualisée"/>
    <s v="Renforcement de la RN 107 du PK 0+000 au PK24+000 sur  24 km                 Non individualisée"/>
    <s v="Renforcement de la RN 107 du PK 0+000 au PK24+000 sur  24 km                 Non individualisée"/>
    <s v="2025"/>
    <n v="1000000"/>
    <n v="1000000"/>
    <n v="0"/>
    <n v="0"/>
    <m/>
    <n v="0"/>
    <m/>
    <s v="Attribution provisoire en cours"/>
  </r>
  <r>
    <x v="2"/>
    <x v="22"/>
    <s v="Lolf 2023-2025"/>
    <x v="1"/>
    <s v="Dédoublement de la RN1 &quot; 1ere tranche sur 10 Km &quot; wilaya de ghardaia     N1 024 090 01 2047 000 047 24 003"/>
    <s v="Dédoublement de la RN1 &quot; 1ere tranche sur 10 Km &quot; wilaya de ghardaia     N1 024 090 01 2047 000 047 24 003"/>
    <s v="Dédoublement de la RN1 &quot; 1ere tranche sur 10 Km &quot; wilaya de ghardaia     N1 024 090 01 2047 000 047 24 003"/>
    <s v="Dédoublement de la RN1 &quot; 1ere tranche sur 10 Km &quot; wilaya de ghardaia     N1 024 090 01 2047 000 047 24 003"/>
    <s v="2024"/>
    <n v="2500000"/>
    <n v="2500000"/>
    <n v="2401255"/>
    <n v="511501"/>
    <m/>
    <n v="0.5"/>
    <m/>
    <s v="En cours"/>
  </r>
  <r>
    <x v="2"/>
    <x v="22"/>
    <s v="Lolf 2023-2025"/>
    <x v="6"/>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2025"/>
    <n v="2000000"/>
    <n v="2000000"/>
    <n v="0"/>
    <n v="0"/>
    <m/>
    <n v="0"/>
    <m/>
    <s v="Préparation du marché avec Sonalgaz"/>
  </r>
  <r>
    <x v="2"/>
    <x v="22"/>
    <s v="Lolf 2023-2025"/>
    <x v="6"/>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2023"/>
    <n v="2023771"/>
    <n v="2023771"/>
    <n v="2019085"/>
    <n v="533094"/>
    <m/>
    <n v="0.4"/>
    <m/>
    <s v="En cours"/>
  </r>
  <r>
    <x v="2"/>
    <x v="22"/>
    <s v="Lolf 2023-2025"/>
    <x v="3"/>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2024"/>
    <n v="1000000"/>
    <n v="1000000"/>
    <n v="951393"/>
    <n v="252722"/>
    <m/>
    <n v="0.6"/>
    <m/>
    <s v="En cours"/>
  </r>
  <r>
    <x v="2"/>
    <x v="28"/>
    <s v="Lolf 2023-2025"/>
    <x v="1"/>
    <s v="N1 024 090 01 2058 000 058 24 002"/>
    <s v="N1 024 090 01 2058 000 058 24 002"/>
    <s v="N1 024 090 01 2058 000 058 24 002"/>
    <s v="N1 024 090 01 2058 000 058 24 002"/>
    <n v="2024"/>
    <n v="3000000"/>
    <n v="3000000"/>
    <n v="2604074"/>
    <n v="311067"/>
    <m/>
    <n v="0.2"/>
    <m/>
    <m/>
  </r>
  <r>
    <x v="2"/>
    <x v="28"/>
    <s v="Lolf 2023-2025"/>
    <x v="1"/>
    <s v="NI"/>
    <s v="NI"/>
    <s v="NI"/>
    <s v="NI"/>
    <n v="2025"/>
    <n v="2000000"/>
    <n v="2000000"/>
    <n v="0"/>
    <n v="0"/>
    <m/>
    <n v="0"/>
    <m/>
    <m/>
  </r>
  <r>
    <x v="2"/>
    <x v="28"/>
    <s v="Lolf 2023-2025"/>
    <x v="1"/>
    <s v="NI"/>
    <s v="NI"/>
    <s v="NI"/>
    <s v="NI"/>
    <n v="2025"/>
    <n v="1099459"/>
    <n v="1099459"/>
    <n v="0"/>
    <n v="0"/>
    <m/>
    <n v="0"/>
    <m/>
    <m/>
  </r>
  <r>
    <x v="2"/>
    <x v="28"/>
    <s v="Lolf 2023-2025"/>
    <x v="9"/>
    <s v="N1 024 090 01 2058 000 058 24 002"/>
    <s v="N1 024 090 01 2058 000 058 24 002"/>
    <s v="N1 024 090 01 2058 000 058 24 002"/>
    <s v="N1 024 090 01 2058 000 058 24 002"/>
    <n v="2025"/>
    <n v="2700000"/>
    <n v="2700000"/>
    <n v="0"/>
    <n v="0"/>
    <m/>
    <n v="0"/>
    <m/>
    <m/>
  </r>
  <r>
    <x v="2"/>
    <x v="28"/>
    <s v="Lolf 2023-2025"/>
    <x v="6"/>
    <s v="S1.020.076.01.4739.000.039.23.001"/>
    <s v="S1.020.076.01.4739.000.039.23.001"/>
    <s v="S1.020.076.01.4739.000.039.23.001"/>
    <s v="S1.020.076.01.4739.000.039.23.001"/>
    <n v="2025"/>
    <n v="2300000"/>
    <n v="2300000"/>
    <n v="0"/>
    <n v="0"/>
    <m/>
    <n v="0"/>
    <m/>
    <m/>
  </r>
  <r>
    <x v="2"/>
    <x v="28"/>
    <s v="Lolf 2023-2025"/>
    <x v="6"/>
    <s v="S1.020.076.01.4758.000.058.24.001"/>
    <s v="S1.020.076.01.4758.000.058.24.001"/>
    <s v="S1.020.076.01.4758.000.058.24.001"/>
    <s v="S1.020.076.01.4758.000.058.24.001"/>
    <n v="2025"/>
    <n v="2782685.7080000001"/>
    <n v="2782685.7080000001"/>
    <n v="2505084"/>
    <n v="58996"/>
    <m/>
    <n v="0.3"/>
    <m/>
    <m/>
  </r>
  <r>
    <x v="2"/>
    <x v="23"/>
    <s v="Lolf 2023-2025"/>
    <x v="1"/>
    <s v="024 : Travaux Publics et Infrastructures de Base"/>
    <s v="024 : Travaux Publics et Infrastructures de Base"/>
    <s v="024 : Travaux Publics et Infrastructures de Base"/>
    <s v="024 : Travaux Publics et Infrastructures de Base"/>
    <m/>
    <n v="5715000"/>
    <n v="5715000"/>
    <n v="5126328.2434"/>
    <n v="237852.67681"/>
    <m/>
    <m/>
    <m/>
    <m/>
  </r>
  <r>
    <x v="2"/>
    <x v="23"/>
    <s v="Lolf 2023-2025"/>
    <x v="1"/>
    <s v="090 : Infrastructures routières et autoroutières"/>
    <s v="090 : Infrastructures routières et autoroutières"/>
    <s v="090 : Infrastructures routières et autoroutières"/>
    <s v="090 : Infrastructures routières et autoroutières"/>
    <m/>
    <n v="5715000"/>
    <n v="5715000"/>
    <n v="5126328.2434"/>
    <n v="237852.67681"/>
    <m/>
    <m/>
    <m/>
    <m/>
  </r>
  <r>
    <x v="2"/>
    <x v="23"/>
    <s v="Lolf 2023-2025"/>
    <x v="1"/>
    <s v="01 : Développement des infrastructures routières"/>
    <s v="01 : Développement des infrastructures routières"/>
    <s v="01 : Développement des infrastructures routières"/>
    <s v="01 : Développement des infrastructures routières"/>
    <m/>
    <n v="5715000"/>
    <n v="5715000"/>
    <n v="5126328.2434"/>
    <n v="237852.67681"/>
    <m/>
    <m/>
    <m/>
    <m/>
  </r>
  <r>
    <x v="2"/>
    <x v="23"/>
    <s v="Lolf 2023-2025"/>
    <x v="1"/>
    <s v="N1.024.090.01.2033.000.033.24.004 Achèvement de la réalisation du CW 02 Illizi - Oued Samen sur 45 Km du  PK 105 au PK 150 (w.d'Illizi)"/>
    <s v="N1.024.090.01.2033.000.033.24.004 Achèvement de la réalisation du CW 02 Illizi - Oued Samen sur 45 Km du  PK 105 au PK 150 (w.d'Illizi)"/>
    <s v="N1.024.090.01.2033.000.033.24.004 Achèvement de la réalisation du CW 02 Illizi - Oued Samen sur 45 Km du  PK 105 au PK 150 (w.d'Illizi)"/>
    <s v="N1.024.090.01.2033.000.033.24.004 Achèvement de la réalisation du CW 02 Illizi - Oued Samen sur 45 Km du  PK 105 au PK 150 (w.d'Illizi)"/>
    <n v="2024"/>
    <n v="1800000"/>
    <n v="1800000"/>
    <n v="1609614.7179"/>
    <n v="237852.67681"/>
    <m/>
    <n v="0.15"/>
    <m/>
    <m/>
  </r>
  <r>
    <x v="2"/>
    <x v="23"/>
    <s v="Lolf 2023-2025"/>
    <x v="3"/>
    <s v="N1.024.090.01.2033.000.033.23.003  Aménagement et revetement des pistes au niveau de la wilaya d'Illizi sur 149 Km"/>
    <s v="N1.024.090.01.2033.000.033.23.003  Aménagement et revetement des pistes au niveau de la wilaya d'Illizi sur 149 Km"/>
    <s v="N1.024.090.01.2033.000.033.23.003  Aménagement et revetement des pistes au niveau de la wilaya d'Illizi sur 149 Km"/>
    <s v="N1.024.090.01.2033.000.033.23.003  Aménagement et revetement des pistes au niveau de la wilaya d'Illizi sur 149 Km"/>
    <n v="2023"/>
    <n v="3915000"/>
    <n v="3915000"/>
    <n v="3516713.5255"/>
    <n v="0"/>
    <m/>
    <n v="0.1"/>
    <m/>
    <m/>
  </r>
  <r>
    <x v="2"/>
    <x v="23"/>
    <s v="Lolf 2023-2025"/>
    <x v="6"/>
    <s v="020 : Agriculture et du Développement Rural"/>
    <s v="020 : Agriculture et du Développement Rural"/>
    <s v="020 : Agriculture et du Développement Rural"/>
    <s v="020 : Agriculture et du Développement Rural"/>
    <m/>
    <n v="2600000"/>
    <n v="2600000"/>
    <n v="0"/>
    <n v="0"/>
    <m/>
    <m/>
    <m/>
    <m/>
  </r>
  <r>
    <x v="2"/>
    <x v="23"/>
    <s v="Lolf 2023-2025"/>
    <x v="5"/>
    <s v="076 : Agriculture et développement rural"/>
    <s v="076 : Agriculture et développement rural"/>
    <s v="076 : Agriculture et développement rural"/>
    <s v="076 : Agriculture et développement rural"/>
    <m/>
    <n v="2600000"/>
    <n v="2600000"/>
    <n v="0"/>
    <n v="0"/>
    <m/>
    <m/>
    <m/>
    <m/>
  </r>
  <r>
    <x v="2"/>
    <x v="23"/>
    <s v="Lolf 2023-2025"/>
    <x v="6"/>
    <s v="03 : Développement rural et gestion équilibrée et durable des territoires"/>
    <s v="03 : Développement rural et gestion équilibrée et durable des territoires"/>
    <s v="03 : Développement rural et gestion équilibrée et durable des territoires"/>
    <s v="03 : Développement rural et gestion équilibrée et durable des territoires"/>
    <m/>
    <n v="2600000"/>
    <n v="2600000"/>
    <n v="0"/>
    <n v="0"/>
    <m/>
    <m/>
    <m/>
    <m/>
  </r>
  <r>
    <x v="2"/>
    <x v="23"/>
    <s v="Lolf 2023-2025"/>
    <x v="6"/>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n v="2025"/>
    <n v="2600000"/>
    <n v="2600000"/>
    <n v="0"/>
    <n v="0"/>
    <m/>
    <n v="0"/>
    <m/>
    <s v="Préparation de cahier des charges en cours"/>
  </r>
  <r>
    <x v="2"/>
    <x v="24"/>
    <s v="Lolf 2023-2025"/>
    <x v="3"/>
    <s v="N 1 021 080 02 2056 000 056 23 001  Amélioration urbaine de l'ancien tissu urbain à travers la wilaya de Djanet - 2023."/>
    <s v="N 1 021 080 02 2056 000 056 23 001  Amélioration urbaine de l'ancien tissu urbain à travers la wilaya de Djanet - 2023."/>
    <s v="N 1 021 080 02 2056 000 056 23 001  Amélioration urbaine de l'ancien tissu urbain à travers la wilaya de Djanet - 2023."/>
    <s v="N 1 021 080 02 2056 000 056 23 001  Amélioration urbaine de l'ancien tissu urbain à travers la wilaya de Djanet - 2023."/>
    <n v="2023"/>
    <n v="1000000"/>
    <n v="1000000"/>
    <n v="937760"/>
    <n v="198270"/>
    <m/>
    <n v="0.7"/>
    <m/>
    <s v="Opération en Cours "/>
  </r>
  <r>
    <x v="2"/>
    <x v="24"/>
    <s v="Lolf 2023-2025"/>
    <x v="1"/>
    <s v="N 1 024 090 01 2056 000 056 23 003 Aménagement et revêtement des pistes au niveau de la wilaya de Djanet  sur 90 km."/>
    <s v="N 1 024 090 01 2056 000 056 23 003 Aménagement et revêtement des pistes au niveau de la wilaya de Djanet  sur 90 km."/>
    <s v="N 1 024 090 01 2056 000 056 23 003 Aménagement et revêtement des pistes au niveau de la wilaya de Djanet  sur 90 km."/>
    <s v="N 1 024 090 01 2056 000 056 23 003 Aménagement et revêtement des pistes au niveau de la wilaya de Djanet  sur 90 km."/>
    <n v="2023"/>
    <n v="2750000"/>
    <n v="2750000"/>
    <n v="1292162"/>
    <n v="0"/>
    <m/>
    <n v="0"/>
    <m/>
    <s v="Opération en Cours "/>
  </r>
  <r>
    <x v="2"/>
    <x v="24"/>
    <s v="Lolf 2023-2025"/>
    <x v="1"/>
    <s v="Réalisation de la route reliant CW 501 et la route BF10-BF11 sur 88 km."/>
    <s v="Réalisation de la route reliant CW 501 et la route BF10-BF11 sur 88 km."/>
    <s v="Réalisation de la route reliant CW 501 et la route BF10-BF11 sur 88 km."/>
    <s v="Réalisation de la route reliant CW 501 et la route BF10-BF11 sur 88 km."/>
    <n v="2024"/>
    <n v="2725000"/>
    <n v="2725000"/>
    <n v="0"/>
    <n v="0"/>
    <m/>
    <n v="0"/>
    <m/>
    <s v="Cahiers des Charges  Lancée ouvarteur le 25/03/2025"/>
  </r>
  <r>
    <x v="2"/>
    <x v="24"/>
    <s v="Lolf 2023-2025"/>
    <x v="1"/>
    <s v="Réalisation de la route reliant Tin Merzouga et la route BF11-BF12 sur 65 km."/>
    <s v="Réalisation de la route reliant Tin Merzouga et la route BF11-BF12 sur 65 km."/>
    <s v="Réalisation de la route reliant Tin Merzouga et la route BF11-BF12 sur 65 km."/>
    <s v="Réalisation de la route reliant Tin Merzouga et la route BF11-BF12 sur 65 km."/>
    <n v="2024"/>
    <n v="2358200"/>
    <n v="2358200"/>
    <n v="0"/>
    <n v="0"/>
    <m/>
    <n v="0"/>
    <m/>
    <s v="Cahiers des Charges  Lancée ouvarteur le 20/03/2025"/>
  </r>
  <r>
    <x v="2"/>
    <x v="24"/>
    <s v="Lolf 2023-2025"/>
    <x v="1"/>
    <s v="Réalisation de la route reliant BF10 et BF11 sur 155 km."/>
    <s v="Réalisation de la route reliant BF10 et BF11 sur 155 km."/>
    <s v="Réalisation de la route reliant BF10 et BF11 sur 155 km."/>
    <s v="Réalisation de la route reliant BF10 et BF11 sur 155 km."/>
    <n v="2024"/>
    <n v="3657000"/>
    <n v="3657000"/>
    <n v="0"/>
    <n v="0"/>
    <m/>
    <n v="0"/>
    <m/>
    <s v="Cahiers des Charges  Lancée ouvarteur le 24/03/2025"/>
  </r>
  <r>
    <x v="2"/>
    <x v="24"/>
    <s v="Lolf 2023-2025"/>
    <x v="1"/>
    <s v="Réalisation de la route reliant BF11 et BF12 sur 110 km."/>
    <s v="Réalisation de la route reliant BF11 et BF12 sur 110 km."/>
    <s v="Réalisation de la route reliant BF11 et BF12 sur 110 km."/>
    <s v="Réalisation de la route reliant BF11 et BF12 sur 110 km."/>
    <n v="2024"/>
    <n v="2743300"/>
    <n v="2743300"/>
    <n v="0"/>
    <n v="0"/>
    <m/>
    <m/>
    <m/>
    <s v="Cahiers des Charges  Lancée ouvarteur le 27/03/2025"/>
  </r>
  <r>
    <x v="2"/>
    <x v="25"/>
    <s v="Lolf 2023-2025"/>
    <x v="0"/>
    <s v="N1.051.094.01.2011.000.011.24.001"/>
    <s v="N1.051.094.01.2011.000.011.24.001"/>
    <s v="N1.051.094.01.2011.000.011.24.001"/>
    <s v="N1.051.094.01.2011.000.011.24.001"/>
    <n v="2023"/>
    <n v="1500000"/>
    <n v="1500000"/>
    <n v="0"/>
    <n v="0"/>
    <m/>
    <n v="0"/>
    <m/>
    <s v="Attribuée / individualisée"/>
  </r>
  <r>
    <x v="2"/>
    <x v="25"/>
    <s v="Lolf 2023-2025"/>
    <x v="1"/>
    <s v="AE 2023"/>
    <s v="AE 2023"/>
    <s v="AE 2023"/>
    <s v="AE 2023"/>
    <n v="2023"/>
    <n v="6307115"/>
    <n v="6307115"/>
    <n v="0"/>
    <n v="0"/>
    <m/>
    <n v="0"/>
    <m/>
    <s v="En cours "/>
  </r>
  <r>
    <x v="2"/>
    <x v="25"/>
    <s v="Lolf 2023-2025"/>
    <x v="1"/>
    <s v="AE 2023"/>
    <s v="AE 2023"/>
    <s v="AE 2023"/>
    <s v="AE 2023"/>
    <n v="2023"/>
    <n v="4885671"/>
    <n v="4885671"/>
    <n v="0"/>
    <n v="0"/>
    <m/>
    <n v="0"/>
    <m/>
    <s v="En cours "/>
  </r>
  <r>
    <x v="2"/>
    <x v="25"/>
    <s v="Lolf 2023-2025"/>
    <x v="1"/>
    <s v="AE 2024"/>
    <s v="AE 2024"/>
    <s v="AE 2024"/>
    <s v="AE 2024"/>
    <n v="2024"/>
    <n v="3000000"/>
    <n v="3000000"/>
    <n v="2790000"/>
    <n v="139600"/>
    <m/>
    <n v="0.35"/>
    <m/>
    <s v="Travaux en cours "/>
  </r>
  <r>
    <x v="2"/>
    <x v="25"/>
    <s v="Lolf 2023-2025"/>
    <x v="1"/>
    <s v="N1.024.090.01.2011.000.011.23.005"/>
    <s v="N1.024.090.01.2011.000.011.23.005"/>
    <s v="N1.024.090.01.2011.000.011.23.005"/>
    <s v="N1.024.090.01.2011.000.011.23.005"/>
    <n v="2023"/>
    <n v="2764944"/>
    <n v="2764944"/>
    <n v="0"/>
    <n v="0"/>
    <m/>
    <n v="0"/>
    <m/>
    <s v="En cours "/>
  </r>
  <r>
    <x v="2"/>
    <x v="25"/>
    <s v="Lolf 2023-2025"/>
    <x v="1"/>
    <s v="AE 2023"/>
    <s v="AE 2023"/>
    <s v="AE 2023"/>
    <s v="AE 2023"/>
    <n v="2023"/>
    <n v="2080000"/>
    <n v="2080000"/>
    <n v="0"/>
    <n v="0"/>
    <m/>
    <n v="0.05"/>
    <m/>
    <s v="Marché engagé / Travaux en voie de lancement "/>
  </r>
  <r>
    <x v="2"/>
    <x v="25"/>
    <s v="Lolf 2023-2025"/>
    <x v="1"/>
    <s v="N1.024.090.02.2011.000.011.24.003"/>
    <s v="N1.024.090.02.2011.000.011.24.003"/>
    <s v="N1.024.090.02.2011.000.011.24.003"/>
    <s v="N1.024.090.02.2011.000.011.24.003"/>
    <n v="2024"/>
    <n v="1052350"/>
    <n v="1052350"/>
    <n v="905021"/>
    <n v="255312"/>
    <m/>
    <n v="0.66"/>
    <m/>
    <s v="Travaux en cours"/>
  </r>
  <r>
    <x v="2"/>
    <x v="25"/>
    <s v="Lolf 2023-2025"/>
    <x v="5"/>
    <s v="N1.012.049.01.4001.000.011.23.001"/>
    <s v="N1.012.049.01.4001.000.011.23.001"/>
    <s v="N1.012.049.01.4001.000.011.23.001"/>
    <s v="N1.012.049.01.4001.000.011.23.001"/>
    <n v="2024"/>
    <n v="1500000"/>
    <n v="1500000"/>
    <n v="1290000"/>
    <n v="93100"/>
    <m/>
    <n v="0.6"/>
    <m/>
    <s v="En cours"/>
  </r>
  <r>
    <x v="2"/>
    <x v="26"/>
    <s v="Lolf 2023-2025"/>
    <x v="6"/>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2025"/>
    <n v="1500000"/>
    <n v="1500000"/>
    <s v="0"/>
    <s v="0"/>
    <m/>
    <n v="0"/>
    <m/>
    <s v="Préparation Cahier des charges"/>
  </r>
  <r>
    <x v="2"/>
    <x v="26"/>
    <s v="Lolf 2023-2025"/>
    <x v="3"/>
    <s v="Amélioratoin urbaine de l'ancien tissu urbain à travers la wilaya d'In Salah - 2023"/>
    <s v="Amélioratoin urbaine de l'ancien tissu urbain à travers la wilaya d'In Salah - 2023"/>
    <s v="Amélioratoin urbaine de l'ancien tissu urbain à travers la wilaya d'In Salah - 2023"/>
    <s v="Amélioratoin urbaine de l'ancien tissu urbain à travers la wilaya d'In Salah - 2023"/>
    <s v="2023"/>
    <n v="1000000"/>
    <n v="1000000"/>
    <n v="926598"/>
    <n v="80588"/>
    <m/>
    <n v="0.25"/>
    <m/>
    <s v="travaux en cours"/>
  </r>
  <r>
    <x v="2"/>
    <x v="26"/>
    <s v="Lolf 2023-2025"/>
    <x v="1"/>
    <s v="Renforcement de la RN 52 Sur 30KM du PK_x000a_222+600 au PK 252+600"/>
    <s v="Renforcement de la RN 52 Sur 30KM du PK_x000a_222+600 au PK 252+600"/>
    <s v="Renforcement de la RN 52 Sur 30KM du PK_x000a_222+600 au PK 252+600"/>
    <s v="Renforcement de la RN 52 Sur 30KM du PK_x000a_222+600 au PK 252+600"/>
    <s v="2025"/>
    <n v="1800000"/>
    <n v="1800000"/>
    <s v="0"/>
    <s v="0"/>
    <m/>
    <n v="0"/>
    <m/>
    <s v="Préparation Cahier des charges"/>
  </r>
  <r>
    <x v="2"/>
    <x v="27"/>
    <s v="Lolf 2023-2025"/>
    <x v="3"/>
    <s v=" N1 021 080 02 2054 000 054 23 001 Amélioration urbaine de l'ancien tissu urbain à travers la wilaya d'In Guezzam - 2023"/>
    <s v=" N1 021 080 02 2054 000 054 23 001 Amélioration urbaine de l'ancien tissu urbain à travers la wilaya d'In Guezzam - 2023"/>
    <s v=" N1 021 080 02 2054 000 054 23 001 Amélioration urbaine de l'ancien tissu urbain à travers la wilaya d'In Guezzam - 2023"/>
    <s v=" N1 021 080 02 2054 000 054 23 001 Amélioration urbaine de l'ancien tissu urbain à travers la wilaya d'In Guezzam - 2023"/>
    <n v="2023"/>
    <n v="1000000"/>
    <n v="1000000"/>
    <n v="956529"/>
    <n v="561892"/>
    <m/>
    <n v="0.9"/>
    <m/>
    <s v="Travaux en cours"/>
  </r>
  <r>
    <x v="2"/>
    <x v="27"/>
    <s v="Lolf 2023-2025"/>
    <x v="1"/>
    <s v="N.1.024.090.01.2054.000.054.23.002 Réalisation de la route entre Tirek - Timiaouine, sur 71 Km ( W. In Guezzam)"/>
    <s v="N.1.024.090.01.2054.000.054.23.002 Réalisation de la route entre Tirek - Timiaouine, sur 71 Km ( W. In Guezzam)"/>
    <s v="N.1.024.090.01.2054.000.054.23.002 Réalisation de la route entre Tirek - Timiaouine, sur 71 Km ( W. In Guezzam)"/>
    <s v="N.1.024.090.01.2054.000.054.23.002 Réalisation de la route entre Tirek - Timiaouine, sur 71 Km ( W. In Guezzam)"/>
    <n v="2023"/>
    <n v="2600000"/>
    <n v="2600000"/>
    <n v="821583"/>
    <n v="0"/>
    <m/>
    <n v="0.05"/>
    <m/>
    <s v="En cours"/>
  </r>
  <r>
    <x v="2"/>
    <x v="27"/>
    <s v="Lolf 2023-2025"/>
    <x v="1"/>
    <s v="N.1.024.090.01.2054.000.054.24.003 Modernisation de la RN1 sur 40,5 kms du PK 2230+000 au PK 2270+500 (1er tranche) (W.In Guezzam)"/>
    <s v="N.1.024.090.01.2054.000.054.24.003 Modernisation de la RN1 sur 40,5 kms du PK 2230+000 au PK 2270+500 (1er tranche) (W.In Guezzam)"/>
    <s v="N.1.024.090.01.2054.000.054.24.003 Modernisation de la RN1 sur 40,5 kms du PK 2230+000 au PK 2270+500 (1er tranche) (W.In Guezzam)"/>
    <s v="N.1.024.090.01.2054.000.054.24.003 Modernisation de la RN1 sur 40,5 kms du PK 2230+000 au PK 2270+500 (1er tranche) (W.In Guezzam)"/>
    <n v="2024"/>
    <n v="2500000"/>
    <n v="2500000"/>
    <n v="2186366"/>
    <n v="0"/>
    <m/>
    <n v="0.05"/>
    <m/>
    <s v="En cours"/>
  </r>
  <r>
    <x v="2"/>
    <x v="22"/>
    <s v="PSC"/>
    <x v="3"/>
    <s v="urbanisme et aménagement "/>
    <s v="aménagement du foncier "/>
    <s v="NK 5 721 2 262 027 16"/>
    <s v="Travaux L'amélioration urbaine DOTATION 2013 "/>
    <m/>
    <n v="1200000"/>
    <n v="1200000"/>
    <n v="1199957"/>
    <n v="1143074"/>
    <m/>
    <m/>
    <m/>
    <m/>
  </r>
  <r>
    <x v="2"/>
    <x v="22"/>
    <s v="PSC"/>
    <x v="3"/>
    <s v="urbanisme et aménagement "/>
    <s v="aménagement du foncier "/>
    <s v="NK 5 721 2 262 027 23"/>
    <s v="VRD Primaires et secondaires"/>
    <m/>
    <n v="2000000"/>
    <n v="2000000"/>
    <n v="1999867"/>
    <n v="1950116"/>
    <m/>
    <m/>
    <m/>
    <m/>
  </r>
  <r>
    <x v="2"/>
    <x v="22"/>
    <s v="PSC"/>
    <x v="3"/>
    <s v="urbanisme et aménagement "/>
    <s v="aménagement du foncier "/>
    <s v="NK 5 721 2 262 027 17"/>
    <s v="VRD Primaires et second   1ère Tranche DOTATION 2015 "/>
    <m/>
    <n v="1900000"/>
    <n v="1900000"/>
    <n v="1790987"/>
    <n v="1638219"/>
    <m/>
    <m/>
    <m/>
    <m/>
  </r>
  <r>
    <x v="2"/>
    <x v="22"/>
    <s v="PSC"/>
    <x v="3"/>
    <s v="urbanisme et aménagement "/>
    <s v="aménagement du foncier "/>
    <s v="NE 5 721 3 262 027 31"/>
    <s v="VRD Primaires et secondaires pour lotissements Sociaux"/>
    <m/>
    <n v="1000000"/>
    <n v="1000000"/>
    <n v="999429"/>
    <n v="570494"/>
    <m/>
    <m/>
    <m/>
    <m/>
  </r>
  <r>
    <x v="2"/>
    <x v="25"/>
    <s v="PSC"/>
    <x v="1"/>
    <s v="Infrastructures routier et autoroutiers"/>
    <s v="Dévloppement des Infrastructures routier"/>
    <s v="NE5.521.3.214.011.01.04"/>
    <s v="Modernisation de la RN 01 sur 570 km entre In Geuzzam et la limite de la wilaya de Ghardaïa(1 ère Tranche) "/>
    <m/>
    <n v="10000000"/>
    <n v="6723000"/>
    <n v="6481045"/>
    <n v="1545289"/>
    <m/>
    <m/>
    <m/>
    <m/>
  </r>
  <r>
    <x v="2"/>
    <x v="25"/>
    <s v="PSC"/>
    <x v="1"/>
    <s v="Infrastructures routier et autoroutiers"/>
    <s v="Dévloppement des Infrastructures routier"/>
    <s v="NE5.521.3.214.011.01.03"/>
    <s v="Etude, Rehabilitation et Réalisation des tronçons de voies d'acces aux unités militaires sur 560 km a travers les wilayas de Tamanrasset, Tebessa et Naama (y compris contrôle et suivi)"/>
    <m/>
    <n v="7699844"/>
    <n v="7699844"/>
    <n v="7571535"/>
    <n v="1962125"/>
    <m/>
    <m/>
    <m/>
    <m/>
  </r>
  <r>
    <x v="2"/>
    <x v="25"/>
    <s v="PSC"/>
    <x v="3"/>
    <s v=" Urbanism et Aménagement"/>
    <s v=" Aménagement du foncier"/>
    <s v="NE5.721.3.225.111.02_x000a_N1.021.080.02.2011.000.011.17.022"/>
    <s v="VRD Primaires et secondaires à travers les Wilayas "/>
    <m/>
    <n v="1145000"/>
    <n v="1145000"/>
    <n v="1144119.2536900002"/>
    <n v="1141799.797"/>
    <m/>
    <m/>
    <m/>
    <m/>
  </r>
  <r>
    <x v="2"/>
    <x v="25"/>
    <s v="PSC"/>
    <x v="3"/>
    <s v=" Urbanism et Aménagement"/>
    <s v=" Aménagement du foncier"/>
    <s v="NE5.721.3.225.111.22_x000a_N1.021.080.02.2011.000.011.18.029"/>
    <s v="VRD Primaires et secondaires à travers les Wilayas - Programme Additionnel 2018, 2eme Tranche- "/>
    <m/>
    <n v="1000000"/>
    <n v="1000000"/>
    <n v="985921.7818"/>
    <n v="625876.16374999995"/>
    <m/>
    <m/>
    <m/>
    <m/>
  </r>
  <r>
    <x v="2"/>
    <x v="28"/>
    <s v="PSC"/>
    <x v="1"/>
    <s v="Infrastructures routières et autoroutières"/>
    <s v="Entretien routier"/>
    <s v="NE5.521.3.214.058.23.04"/>
    <s v="Modernisation de la RN 01 sur _x000a_570km y compris la réalisation_x000a_ d'ouvrage d'art (1er tranche)"/>
    <m/>
    <n v="1800000"/>
    <n v="1800000"/>
    <n v="1512517"/>
    <n v="0"/>
    <m/>
    <m/>
    <m/>
    <m/>
  </r>
  <r>
    <x v="2"/>
    <x v="28"/>
    <s v="PSC"/>
    <x v="1"/>
    <s v="Infrastructures routières et autoroutières"/>
    <s v="Entretien routier"/>
    <s v="NL5.531.1.214.058.23.08"/>
    <s v="PACE2016: Entretien Des Routes Nationales Remise à niveau des routes national"/>
    <m/>
    <n v="1114727"/>
    <n v="1114727"/>
    <n v="1114596"/>
    <n v="0"/>
    <m/>
    <m/>
    <m/>
    <m/>
  </r>
  <r>
    <x v="2"/>
    <x v="28"/>
    <s v="PSC"/>
    <x v="3"/>
    <s v="Ville et ville nouvelles"/>
    <s v="Ville et ville nouvelles"/>
    <s v="N1 021 081 01 3006 000 058 14 013"/>
    <s v="Projet de la ville nouvelle d'el-meniaa"/>
    <m/>
    <n v="28181587"/>
    <n v="28181587"/>
    <n v="9914874"/>
    <n v="0"/>
    <m/>
    <m/>
    <m/>
    <m/>
  </r>
  <r>
    <x v="2"/>
    <x v="18"/>
    <s v="PSC"/>
    <x v="1"/>
    <s v="090_Infrastructures routières et autoroutières"/>
    <s v="01_Développement des infrastructures routières"/>
    <s v="NF5.521.2.214.239.85"/>
    <s v="Etude et réalisation de la route reliant Mih Nacer El-Borma (limite avec wilaya d'Ouargla) sur 200 kms"/>
    <m/>
    <n v="7800000"/>
    <n v="7800000"/>
    <n v="7617349.1679600002"/>
    <n v="7280257.3134200005"/>
    <m/>
    <m/>
    <m/>
    <m/>
  </r>
  <r>
    <x v="2"/>
    <x v="18"/>
    <s v="PSC"/>
    <x v="1"/>
    <s v="090_Infrastructures routières et autoroutières"/>
    <s v="01_Développement des infrastructures routières"/>
    <s v="NL5.521.2.214.239.01"/>
    <s v="Revêtement de la piste reliant Douar El Ma à Bir Dher sur 150 km (W. El-Oued)"/>
    <m/>
    <n v="4700000"/>
    <n v="4700000"/>
    <n v="4579235.60042"/>
    <n v="4173340.2568699997"/>
    <m/>
    <m/>
    <m/>
    <m/>
  </r>
  <r>
    <x v="2"/>
    <x v="18"/>
    <s v="PSC"/>
    <x v="1"/>
    <s v="090_Infrastructures routières et autoroutières"/>
    <s v="01_Développement des infrastructures routières"/>
    <s v="NL5.521.2.214.239.02"/>
    <s v="Etude et réalisation de la piste reliant Bir Dher à Bir Lahrech sur 65 kms (W. El-Oued"/>
    <m/>
    <n v="2525000"/>
    <n v="2525000"/>
    <n v="2188476.3357199999"/>
    <n v="1997746.5999700001"/>
    <m/>
    <m/>
    <m/>
    <m/>
  </r>
  <r>
    <x v="2"/>
    <x v="18"/>
    <s v="PSC"/>
    <x v="5"/>
    <s v="090_Mobilisation des ressources en eau et de la sécurité hydrique"/>
    <s v="01_Mobilisation des ressources en eau conventionnelles"/>
    <s v="N1.051·093·01·2039·000·039·15·160"/>
    <s v="Réalisation de12700 ML de forges profonds dans la wilaya d' EL Oued destinés à l'agriculture"/>
    <m/>
    <n v="3000000"/>
    <n v="3000000"/>
    <n v="2998296.4255500003"/>
    <n v="2968839.0585500002"/>
    <m/>
    <m/>
    <m/>
    <m/>
  </r>
  <r>
    <x v="2"/>
    <x v="24"/>
    <s v="PSC"/>
    <x v="1"/>
    <s v=" 090 : Infrastructures routiéres et autoroutiéres"/>
    <s v="1: Développement des infrastructures routières"/>
    <s v="N 1 024 090 01 2056 000 056 21 485"/>
    <s v="Revétement de la  route Azzane - Col d'Anai sur 115 km."/>
    <m/>
    <n v="2035500"/>
    <n v="2035500"/>
    <n v="1834113"/>
    <n v="337348"/>
    <m/>
    <m/>
    <m/>
    <m/>
  </r>
  <r>
    <x v="2"/>
    <x v="24"/>
    <s v="PSC"/>
    <x v="1"/>
    <s v=" 91 : Infrastructures routiéres et autoroutiéres"/>
    <s v="1: Développement des infrastructures routières"/>
    <s v="N 1 024 090 01 2056 000 056 21 484"/>
    <s v="Revétement de la  route Takisset - Col d'Anai sur 115 km."/>
    <m/>
    <n v="1214500"/>
    <n v="1214500"/>
    <n v="836662"/>
    <n v="0"/>
    <m/>
    <m/>
    <m/>
    <m/>
  </r>
  <r>
    <x v="2"/>
    <x v="16"/>
    <s v="PSC"/>
    <x v="3"/>
    <s v="Urbanisme et Aménagement"/>
    <s v="Aménagement du foncier"/>
    <s v="NE 5 721 3 225 130 31"/>
    <s v="Travaux des VRD  des lotissements crées dans le cadre de l'offre fonciére dans les régions du Sud et des Hauts plateaux -Programme 2019-"/>
    <m/>
    <n v="1200000"/>
    <n v="1200000"/>
    <n v="1070609.2479600001"/>
    <n v="464066.70912999997"/>
    <m/>
    <m/>
    <m/>
    <m/>
  </r>
  <r>
    <x v="2"/>
    <x v="16"/>
    <s v="PSC"/>
    <x v="1"/>
    <s v="Infrastructures routières et autoroutières"/>
    <s v="Développements des infrastructures aéroportuaires"/>
    <s v="NF5.521.2.214.230.01.86_x000a_(N.1.024.090.01.2030.000.030.16.066)"/>
    <s v="_x000a_réalisation de la rocarde longeant les frontière tunisiennes entre Bire Yaakoub et Bir El Guelta en passant par El Borma sur 250 KM et réhabilitation de la Rn53 entre PK 155 et PK237 en lot(W.Ouargla)"/>
    <m/>
    <n v="8550000"/>
    <n v="8550000"/>
    <n v="8445930"/>
    <n v="8231591"/>
    <m/>
    <m/>
    <m/>
    <m/>
  </r>
  <r>
    <x v="2"/>
    <x v="16"/>
    <s v="PSC"/>
    <x v="1"/>
    <s v="Infrastructures routières et autoroutières"/>
    <s v="Développements des infrastructures aéroportuaires"/>
    <s v="NL5.521.2.214.230.01.03_x000a_(N.1.024.090.01.2030.000.030.16.067)"/>
    <s v="étude, ouverture de piste Bire Colas- Akfou (bornee frontaliere10) sur 53 KM et Bir Yaakoub vers la frontalier (borne frontalière 8) sur 6,4 KM (W.Ouargla )"/>
    <m/>
    <n v="1900000"/>
    <n v="1900000"/>
    <n v="1801067"/>
    <n v="1784004"/>
    <m/>
    <m/>
    <m/>
    <m/>
  </r>
  <r>
    <x v="3"/>
    <x v="29"/>
    <s v="PSD"/>
    <x v="2"/>
    <m/>
    <m/>
    <m/>
    <s v="N1 005 017 02 4823 000 023 11 008_x000a_Etude et réalisation d'un système de vidéosurveillance de la wilaya de Annaba"/>
    <m/>
    <m/>
    <n v="6700000"/>
    <m/>
    <n v="4182054.4870799999"/>
    <n v="0.56061147085959895"/>
    <n v="0.65"/>
    <m/>
    <s v="En cours"/>
  </r>
  <r>
    <x v="3"/>
    <x v="29"/>
    <s v="PSD"/>
    <x v="2"/>
    <m/>
    <m/>
    <m/>
    <s v="N1 005 020 01 4823 000 023 08 006_x000a_Etude, réalisation et équipement d’un centre national de formation et de perfectionnement et de recyclage du personnel des collectivités locales à El Bouni, Annaba"/>
    <m/>
    <m/>
    <n v="4537000"/>
    <m/>
    <n v="2543494.2432900006"/>
    <n v="0.59801091061700706"/>
    <n v="0.8"/>
    <m/>
    <s v="En cours"/>
  </r>
  <r>
    <x v="3"/>
    <x v="29"/>
    <s v="PSD"/>
    <x v="9"/>
    <m/>
    <m/>
    <m/>
    <s v="N1 006 021 01 4023 000 023 04 001_x000a_Etude, réalisation et équipement d'une cour de justice à Annaba"/>
    <m/>
    <m/>
    <n v="4457000"/>
    <m/>
    <n v="2665334.6286200006"/>
    <n v="0"/>
    <n v="0.8"/>
    <m/>
    <s v="En cours"/>
  </r>
  <r>
    <x v="3"/>
    <x v="29"/>
    <s v="PSD"/>
    <x v="5"/>
    <m/>
    <m/>
    <m/>
    <s v="Etude et taravaux de mise à niveau de la station d'épuration d'annaba y compris l'amélioration de la collecte des eaux usées et les infrastructures de transfert des eaux épurées vers le périmétre agricole de Bounamoussa et le complexe d'EL Hadjar (Wilaya d'Annaba) "/>
    <m/>
    <m/>
    <n v="62000000"/>
    <m/>
    <n v="4813054.1864999998"/>
    <n v="0"/>
    <n v="0.05"/>
    <m/>
    <s v="en cours"/>
  </r>
  <r>
    <x v="3"/>
    <x v="29"/>
    <s v="PSD"/>
    <x v="1"/>
    <m/>
    <m/>
    <m/>
    <s v="N1 024 090 01 2023 000 023 24 003_x000a_Dédoublement de la RN21 entre El Hadjar et la limite de la wilaya de Guelma sur 18 Kms (1 ere Tranche) (W d'Annaba)_x000a_"/>
    <m/>
    <m/>
    <n v="2250000"/>
    <m/>
    <n v="961960.33545000001"/>
    <m/>
    <n v="0.05"/>
    <m/>
    <m/>
  </r>
  <r>
    <x v="3"/>
    <x v="29"/>
    <s v="PSD"/>
    <x v="1"/>
    <m/>
    <m/>
    <m/>
    <m/>
    <m/>
    <m/>
    <m/>
    <m/>
    <n v="961960.33545000001"/>
    <n v="0"/>
    <m/>
    <m/>
    <m/>
  </r>
  <r>
    <x v="3"/>
    <x v="29"/>
    <s v="PSD"/>
    <x v="1"/>
    <m/>
    <m/>
    <m/>
    <s v="N1 024 090 01 4023 000 023 08 006_x000a_Etude et réalisation d'un chemin communal y compris les ouvrages d'art reliant Ras El Hamra à Oued Begrat sur 08 km Annaba et Seraidi."/>
    <m/>
    <m/>
    <n v="5650000"/>
    <m/>
    <n v="3046552.4775799997"/>
    <m/>
    <n v="0.4"/>
    <m/>
    <s v="/"/>
  </r>
  <r>
    <x v="3"/>
    <x v="29"/>
    <s v="PSD"/>
    <x v="1"/>
    <m/>
    <m/>
    <m/>
    <m/>
    <m/>
    <m/>
    <m/>
    <m/>
    <n v="3046552.4775799997"/>
    <n v="0.54"/>
    <n v="0.4"/>
    <m/>
    <m/>
  </r>
  <r>
    <x v="3"/>
    <x v="29"/>
    <s v="PSD"/>
    <x v="1"/>
    <m/>
    <m/>
    <m/>
    <s v="N1 024 091 01 4023 000 023 09 001"/>
    <m/>
    <m/>
    <n v="5056000"/>
    <m/>
    <n v="4438680.7176900003"/>
    <m/>
    <n v="1"/>
    <m/>
    <s v="/"/>
  </r>
  <r>
    <x v="3"/>
    <x v="29"/>
    <s v="PSD"/>
    <x v="1"/>
    <m/>
    <m/>
    <m/>
    <s v="Etude et Réalisation d'un parking avion E pour la nouvelle aérogare de Annaba"/>
    <m/>
    <m/>
    <m/>
    <m/>
    <n v="4438680.7176900003"/>
    <m/>
    <m/>
    <m/>
    <m/>
  </r>
  <r>
    <x v="3"/>
    <x v="30"/>
    <s v="PSC"/>
    <x v="1"/>
    <m/>
    <m/>
    <m/>
    <s v="Réalisation du dédoublement de la RN 16 entre la limite de la wilaya de Souk ahras et la limite de la wilaya de Tarf via l'autoroute Est/Ouest sur 42 Km "/>
    <m/>
    <m/>
    <n v="7638000"/>
    <m/>
    <n v="4146876.1746199997"/>
    <n v="0.54292696708824295"/>
    <n v="0.52"/>
    <m/>
    <s v=" suite à l'accord pour la réévaluation de l'opération  au titre de l'exercice 2025, un avis d'appel d'offre a été lancé .                                pour  l'achevement de la RN 16    lot 03 : attribution provisoire en cours  et                         lot 01 : attribution provisoire en cours "/>
  </r>
  <r>
    <x v="3"/>
    <x v="30"/>
    <s v="PSC"/>
    <x v="1"/>
    <m/>
    <m/>
    <m/>
    <s v="Réalisation d'un viaduc sur RN 16 au PK 69+800(wilaya de guelma)"/>
    <m/>
    <m/>
    <n v="1760000"/>
    <m/>
    <s v="/"/>
    <n v="0.24071895424836601"/>
    <s v="/"/>
    <m/>
    <s v="marché en cours de visa au niveau de la  commission séctorielle des marchés publics des travaux publics "/>
  </r>
  <r>
    <x v="3"/>
    <x v="31"/>
    <s v="PSD"/>
    <x v="0"/>
    <m/>
    <m/>
    <m/>
    <s v="Etude et réalisation de 2000 places pédagogiques"/>
    <m/>
    <m/>
    <n v="1545300"/>
    <m/>
    <n v="371983"/>
    <n v="0.60933926560320051"/>
    <n v="0.3"/>
    <m/>
    <s v="Procédure en cours"/>
  </r>
  <r>
    <x v="3"/>
    <x v="31"/>
    <s v="PSD"/>
    <x v="0"/>
    <m/>
    <m/>
    <m/>
    <s v="Suivi et réalisation de 2000 Lits d'hébergement à El-Tarf"/>
    <m/>
    <m/>
    <n v="2379640"/>
    <m/>
    <n v="1450008.09"/>
    <n v="0.6998712702702703"/>
    <n v="0.85"/>
    <m/>
    <s v="en cours"/>
  </r>
  <r>
    <x v="3"/>
    <x v="31"/>
    <s v="PSD"/>
    <x v="0"/>
    <m/>
    <m/>
    <m/>
    <s v="Etude et réalisation de 1500 lits"/>
    <m/>
    <m/>
    <n v="1600800"/>
    <m/>
    <n v="172605.2"/>
    <n v="0.11624738888888889"/>
    <n v="0.15"/>
    <m/>
    <s v="Procédure en cours"/>
  </r>
  <r>
    <x v="3"/>
    <x v="31"/>
    <s v="PSD"/>
    <x v="0"/>
    <m/>
    <m/>
    <m/>
    <s v="Suivi et réalisation de 4000 places pédagogiques à El-Tarf"/>
    <m/>
    <m/>
    <n v="1800000"/>
    <m/>
    <n v="0"/>
    <n v="0.30111185193579248"/>
    <n v="0"/>
    <m/>
    <s v="Procédure en cours"/>
  </r>
  <r>
    <x v="3"/>
    <x v="31"/>
    <s v="PSC"/>
    <x v="5"/>
    <m/>
    <m/>
    <m/>
    <s v="Réalisation de la station eau dessalement des eaux de mer"/>
    <m/>
    <m/>
    <m/>
    <m/>
    <s v="/"/>
    <n v="0.7"/>
    <n v="0.95"/>
    <m/>
    <m/>
  </r>
  <r>
    <x v="3"/>
    <x v="31"/>
    <s v="PSC"/>
    <x v="5"/>
    <m/>
    <m/>
    <m/>
    <s v="Travaux de raccordement à Laval  de la station de dessalement d’eau de mer . D’EL TARF   lot 0 01 : SDEM ver ANNABA"/>
    <m/>
    <m/>
    <n v="15778292"/>
    <m/>
    <s v="/"/>
    <n v="0.75"/>
    <n v="1"/>
    <m/>
    <m/>
  </r>
  <r>
    <x v="3"/>
    <x v="31"/>
    <s v="PSC"/>
    <x v="5"/>
    <m/>
    <m/>
    <m/>
    <s v="Travaux de raccordement à Laval  de la station de dessalement d’eau de mer . D’EL TARF Lot n 2 : SDEM ver RMC"/>
    <m/>
    <m/>
    <n v="12741089"/>
    <m/>
    <s v="/"/>
    <n v="0.32400000000000001"/>
    <n v="1"/>
    <m/>
    <m/>
  </r>
  <r>
    <x v="3"/>
    <x v="31"/>
    <s v="PSC"/>
    <x v="5"/>
    <m/>
    <m/>
    <m/>
    <s v="Travaux de raccordement à Laval  de la station de dessalement d’eau de mer . D’EL TARF LOT n 03-1 : RMC LAC DES OISEAUX VERS MEXA "/>
    <m/>
    <m/>
    <n v="4381982"/>
    <m/>
    <s v="/"/>
    <n v="0.22"/>
    <n v="0.43"/>
    <m/>
    <m/>
  </r>
  <r>
    <x v="3"/>
    <x v="31"/>
    <s v="PSC"/>
    <x v="5"/>
    <m/>
    <m/>
    <m/>
    <s v="Travaux de raccordement à Laval  de la station de dessalement d’eau de mer . D’EL TARF LOT n 03-2: RMC MEXA –RV EL KALA"/>
    <m/>
    <m/>
    <n v="1260982"/>
    <m/>
    <s v="/"/>
    <n v="0.06"/>
    <n v="0.43"/>
    <m/>
    <m/>
  </r>
  <r>
    <x v="3"/>
    <x v="31"/>
    <s v="PSC"/>
    <x v="5"/>
    <m/>
    <m/>
    <m/>
    <s v="Travaux de raccordement de la station de dessalement d’eau de mer .LOT n 04 : RMC LAC DES OISEAUX –RMC daghoussa"/>
    <m/>
    <m/>
    <n v="5959786"/>
    <m/>
    <s v="/"/>
    <n v="0"/>
    <n v="0.3"/>
    <m/>
    <m/>
  </r>
  <r>
    <x v="3"/>
    <x v="31"/>
    <s v="PSC"/>
    <x v="5"/>
    <m/>
    <m/>
    <m/>
    <s v="Travaux de raccordement de la station de dessalement d’eau de mer .LOT n 05 : RMC daghoussa EL TARF Sud Drean"/>
    <m/>
    <m/>
    <n v="1693578"/>
    <m/>
    <s v="/"/>
    <n v="0.73229999999999995"/>
    <n v="0.13"/>
    <m/>
    <m/>
  </r>
  <r>
    <x v="3"/>
    <x v="31"/>
    <s v="PSC"/>
    <x v="5"/>
    <m/>
    <m/>
    <m/>
    <s v="Construction et mise en service du barrage boukhroufa ( bouteldja )"/>
    <m/>
    <m/>
    <n v="22077000"/>
    <m/>
    <s v="/"/>
    <m/>
    <n v="0.8"/>
    <m/>
    <m/>
  </r>
  <r>
    <x v="3"/>
    <x v="32"/>
    <s v="PSD"/>
    <x v="6"/>
    <m/>
    <m/>
    <m/>
    <s v="Etude et Réalisation de  1000 km de réseaux éléctriques basse tension et moyenne tension"/>
    <m/>
    <m/>
    <n v="1000000"/>
    <n v="255687"/>
    <n v="204549"/>
    <m/>
    <n v="0.8"/>
    <m/>
    <m/>
  </r>
  <r>
    <x v="3"/>
    <x v="32"/>
    <s v="PSD"/>
    <x v="6"/>
    <m/>
    <m/>
    <m/>
    <s v="Etude et Réalisation de  1000 km de réseaux éléctriques basse tension et moyenne tension"/>
    <m/>
    <m/>
    <n v="1500000"/>
    <n v="936228"/>
    <n v="638679"/>
    <m/>
    <n v="0.98"/>
    <m/>
    <m/>
  </r>
  <r>
    <x v="3"/>
    <x v="32"/>
    <s v="PSD"/>
    <x v="6"/>
    <m/>
    <m/>
    <m/>
    <s v="Etude, suivi, aménagement et réalisation des pistes agricoles améliorées et aménagements des pistes existantes sur 520 km"/>
    <m/>
    <m/>
    <n v="1400000"/>
    <n v="1210373"/>
    <n v="513457"/>
    <m/>
    <n v="0.67"/>
    <m/>
    <m/>
  </r>
  <r>
    <x v="3"/>
    <x v="32"/>
    <s v="PSD"/>
    <x v="6"/>
    <m/>
    <m/>
    <m/>
    <s v="Electrification agricole sur 500 km"/>
    <m/>
    <m/>
    <n v="1500000"/>
    <n v="1331871"/>
    <n v="1157747"/>
    <m/>
    <n v="0.98"/>
    <m/>
    <m/>
  </r>
  <r>
    <x v="3"/>
    <x v="32"/>
    <s v="PSD"/>
    <x v="3"/>
    <m/>
    <m/>
    <m/>
    <s v="5000 logements publics locatifs"/>
    <m/>
    <m/>
    <n v="14610000"/>
    <n v="13611907"/>
    <n v="10529573"/>
    <m/>
    <n v="0.71"/>
    <m/>
    <m/>
  </r>
  <r>
    <x v="3"/>
    <x v="32"/>
    <s v="PSD"/>
    <x v="5"/>
    <m/>
    <m/>
    <m/>
    <s v="Suivi, réalisation et équipement d’une station d’épuration à Babar"/>
    <m/>
    <m/>
    <n v="2500000"/>
    <n v="2142157"/>
    <n v="826597"/>
    <m/>
    <n v="0.85"/>
    <m/>
    <m/>
  </r>
  <r>
    <x v="3"/>
    <x v="32"/>
    <s v="PSD"/>
    <x v="5"/>
    <m/>
    <m/>
    <m/>
    <s v="Suivi, réalisation et équipement d’une station d’épuration à Chechar"/>
    <m/>
    <m/>
    <n v="2490000"/>
    <n v="1999404"/>
    <n v="412576"/>
    <m/>
    <n v="0.5"/>
    <m/>
    <m/>
  </r>
  <r>
    <x v="3"/>
    <x v="32"/>
    <s v="PSD"/>
    <x v="1"/>
    <m/>
    <m/>
    <m/>
    <s v="Réalisation et suivi du dédoublement de la RN 88 reliant Kais -limite de la wilaya de Batna sur 18 km."/>
    <m/>
    <m/>
    <n v="2000000"/>
    <n v="1517700"/>
    <n v="1428287"/>
    <m/>
    <n v="0.9"/>
    <m/>
    <m/>
  </r>
  <r>
    <x v="3"/>
    <x v="32"/>
    <s v="PSD"/>
    <x v="10"/>
    <m/>
    <m/>
    <m/>
    <s v="Etude réhabilitation et développement de la zone d’activité de BAGHAI"/>
    <m/>
    <m/>
    <n v="1700000"/>
    <n v="1201064"/>
    <n v="574074"/>
    <m/>
    <n v="0.65"/>
    <m/>
    <m/>
  </r>
  <r>
    <x v="3"/>
    <x v="32"/>
    <s v="PSD"/>
    <x v="10"/>
    <m/>
    <m/>
    <m/>
    <s v="Etude ,réalisation et réhabilitation des zones d’activité de Ain touila, M’toussa, El mahmel.   "/>
    <m/>
    <m/>
    <n v="2000000"/>
    <n v="1637616"/>
    <n v="507012"/>
    <m/>
    <n v="0.45"/>
    <m/>
    <m/>
  </r>
  <r>
    <x v="3"/>
    <x v="32"/>
    <s v="PSD"/>
    <x v="0"/>
    <m/>
    <m/>
    <m/>
    <s v="Suivi et réalisation de 6 000 places pédagogiques."/>
    <m/>
    <m/>
    <n v="3110000"/>
    <n v="2986303"/>
    <n v="2285748"/>
    <m/>
    <n v="0.9"/>
    <m/>
    <m/>
  </r>
  <r>
    <x v="3"/>
    <x v="32"/>
    <s v="PSD"/>
    <x v="0"/>
    <m/>
    <m/>
    <m/>
    <s v="Suivi et réalisation de 3000 lits d’hébergement"/>
    <m/>
    <m/>
    <n v="2292000"/>
    <n v="1997405"/>
    <n v="1906385"/>
    <m/>
    <n v="0.85"/>
    <m/>
    <m/>
  </r>
  <r>
    <x v="3"/>
    <x v="32"/>
    <s v="PSD"/>
    <x v="15"/>
    <m/>
    <m/>
    <m/>
    <s v="Etude, construction et équipement d'un Centre Régional de  regroupement des Equipes Nationales à Ain Silane "/>
    <m/>
    <m/>
    <n v="3693200"/>
    <n v="3435134"/>
    <n v="1549144"/>
    <m/>
    <n v="0.7"/>
    <m/>
    <m/>
  </r>
  <r>
    <x v="3"/>
    <x v="32"/>
    <s v="PSC"/>
    <x v="13"/>
    <m/>
    <m/>
    <m/>
    <s v="Centrale Electrique cycle combiné 1266,71 MW à Remila - Daira de kais"/>
    <m/>
    <m/>
    <n v="82230000"/>
    <s v="/"/>
    <s v="/"/>
    <m/>
    <n v="0.92"/>
    <m/>
    <m/>
  </r>
  <r>
    <x v="3"/>
    <x v="32"/>
    <s v="PSC"/>
    <x v="5"/>
    <m/>
    <m/>
    <m/>
    <s v="Réalisation du barrage lazreg  (w . Khenchela)"/>
    <m/>
    <m/>
    <n v="4000000"/>
    <n v="2997084"/>
    <n v="0"/>
    <n v="0.59"/>
    <n v="0.17"/>
    <m/>
    <m/>
  </r>
  <r>
    <x v="3"/>
    <x v="33"/>
    <s v="PSC"/>
    <x v="5"/>
    <m/>
    <m/>
    <m/>
    <s v="Etude, réalisation et gestion de la STEP de la ville de Oum El Bouaghi"/>
    <m/>
    <m/>
    <n v="1733000"/>
    <m/>
    <n v="0"/>
    <n v="0.71640266241101958"/>
    <n v="0.7"/>
    <m/>
    <s v="  /"/>
  </r>
  <r>
    <x v="3"/>
    <x v="33"/>
    <s v="PSC"/>
    <x v="6"/>
    <m/>
    <m/>
    <m/>
    <s v="Travaux de raccordement en energie electrique pour les expoloitations agricoles"/>
    <m/>
    <m/>
    <n v="1063998"/>
    <m/>
    <n v="762251"/>
    <n v="0.680878431372549"/>
    <n v="0.83"/>
    <m/>
    <s v=" /"/>
  </r>
  <r>
    <x v="3"/>
    <x v="33"/>
    <s v="PSD"/>
    <x v="8"/>
    <m/>
    <m/>
    <m/>
    <s v="Réalisation et équipement d'un hôpital 120 lits à Ain Fakroun_x000d__x000a_"/>
    <m/>
    <m/>
    <n v="3118969"/>
    <m/>
    <n v="1135783"/>
    <n v="0.90447326086956525"/>
    <n v="0.8"/>
    <m/>
    <m/>
  </r>
  <r>
    <x v="3"/>
    <x v="33"/>
    <s v="PSD"/>
    <x v="8"/>
    <m/>
    <m/>
    <m/>
    <s v="Réalisation d'un hôpital 240 lits à Ain M'Lila_x000d__x000a_"/>
    <m/>
    <m/>
    <n v="4600000"/>
    <m/>
    <n v="4160577"/>
    <n v="0.213271875"/>
    <n v="1"/>
    <m/>
    <m/>
  </r>
  <r>
    <x v="3"/>
    <x v="33"/>
    <s v="PSD"/>
    <x v="8"/>
    <m/>
    <m/>
    <m/>
    <s v="Réalisation d'un hôpital 60 lits à Ain Kercha_x000d_"/>
    <m/>
    <m/>
    <n v="1600000"/>
    <m/>
    <n v="341235"/>
    <n v="1.2623999999999999E-3"/>
    <n v="0.8"/>
    <m/>
    <m/>
  </r>
  <r>
    <x v="3"/>
    <x v="33"/>
    <s v="PSD"/>
    <x v="5"/>
    <m/>
    <m/>
    <m/>
    <s v="Etude, réalisation et gestion de la station d'épuration de la ville de Ain Fakroun _x000d__x000a_"/>
    <m/>
    <m/>
    <n v="2500000"/>
    <m/>
    <n v="3156"/>
    <n v="0.9741546875"/>
    <n v="0"/>
    <m/>
    <m/>
  </r>
  <r>
    <x v="3"/>
    <x v="33"/>
    <s v="PSD"/>
    <x v="1"/>
    <m/>
    <m/>
    <m/>
    <m/>
    <m/>
    <m/>
    <m/>
    <m/>
    <m/>
    <n v="0.66282614196932399"/>
    <m/>
    <m/>
    <m/>
  </r>
  <r>
    <x v="3"/>
    <x v="33"/>
    <s v="PSD"/>
    <x v="10"/>
    <m/>
    <m/>
    <m/>
    <s v="Etude, Réhabilitation et développement de la zone d'activités d'Oum El Bouaghi Est _x000d__x000a_"/>
    <m/>
    <m/>
    <m/>
    <m/>
    <m/>
    <m/>
    <n v="0.75"/>
    <m/>
    <m/>
  </r>
  <r>
    <x v="3"/>
    <x v="33"/>
    <s v="PSD"/>
    <x v="10"/>
    <m/>
    <m/>
    <m/>
    <s v="Etude, Réhabilitation et développement de la zone d'activités d'Oum El Bouaghi Est "/>
    <m/>
    <m/>
    <n v="1217108"/>
    <m/>
    <n v="806731"/>
    <n v="0.75"/>
    <n v="0.66282614196932399"/>
    <m/>
    <m/>
  </r>
  <r>
    <x v="3"/>
    <x v="33"/>
    <s v="PSD"/>
    <x v="15"/>
    <m/>
    <m/>
    <m/>
    <s v="Réalisation et équipement d'un centre de regroupement sportif  à Zorg_x000d__x000a_"/>
    <m/>
    <m/>
    <n v="2392145"/>
    <m/>
    <n v="851222"/>
    <n v="0.26513975000000001"/>
    <n v="0.7"/>
    <m/>
    <m/>
  </r>
  <r>
    <x v="3"/>
    <x v="33"/>
    <s v="PSD"/>
    <x v="10"/>
    <m/>
    <m/>
    <m/>
    <s v="Réalisation d'une zone industrielle à Ouled Gacem, wilaya d'Oum El Bouaghi sur 399,85 ha._x000d_"/>
    <m/>
    <m/>
    <n v="4000000"/>
    <m/>
    <n v="1106580"/>
    <n v="0.33"/>
    <n v="0.4"/>
    <m/>
    <m/>
  </r>
  <r>
    <x v="3"/>
    <x v="34"/>
    <s v="PSD"/>
    <x v="8"/>
    <m/>
    <m/>
    <m/>
    <s v="Etude et construction d'un centre des brulés"/>
    <m/>
    <m/>
    <n v="3083000"/>
    <m/>
    <n v="1021151.31956"/>
    <n v="0"/>
    <n v="0.5"/>
    <m/>
    <s v="Opération à l'arrêt"/>
  </r>
  <r>
    <x v="3"/>
    <x v="34"/>
    <s v="PSD"/>
    <x v="8"/>
    <m/>
    <m/>
    <m/>
    <s v="Réalisation et équipement d'un Hôpital 60 lits à Oum Toub (1ère tranche) (W.Skikda)"/>
    <m/>
    <m/>
    <n v="1400000"/>
    <m/>
    <n v="974.61"/>
    <n v="0"/>
    <n v="0"/>
    <m/>
    <s v="_x000a_Phase ouverture des plis après le 3ème appel d'offres "/>
  </r>
  <r>
    <x v="3"/>
    <x v="34"/>
    <s v="PSD"/>
    <x v="5"/>
    <m/>
    <m/>
    <m/>
    <s v="_x000a_Réalisation de la station d’épuration du groupement urbain de FILFILA"/>
    <m/>
    <m/>
    <n v="3005000"/>
    <m/>
    <n v="2649907.60348"/>
    <n v="0.64730430840562814"/>
    <n v="0.99"/>
    <m/>
    <s v="La STEP est mise en régime et sera en exploitation (par l'entreprise) pendant deux (02) ans apres la reception provisoire "/>
  </r>
  <r>
    <x v="3"/>
    <x v="35"/>
    <s v="PSD"/>
    <x v="10"/>
    <m/>
    <m/>
    <m/>
    <s v="Réalisation d'une zone industrielle à M'daourouch, wilaya souk ahras"/>
    <m/>
    <m/>
    <n v="3000000"/>
    <m/>
    <n v="2341776"/>
    <n v="0.82604246387180569"/>
    <n v="0.8"/>
    <m/>
    <s v="Reste travaux de pose des couches GB+BB+ETP réclament la hausse des prix +ETP est mise en demeure pour la deuxieme fois"/>
  </r>
  <r>
    <x v="3"/>
    <x v="35"/>
    <s v="PSD"/>
    <x v="2"/>
    <m/>
    <m/>
    <m/>
    <s v="Etude et réalisation d'un centre frontalier mixte (DGSN - DGD) avec (05) logements de fonction et acquisition d'un groupe électrogène à Ouled-Moumen"/>
    <m/>
    <m/>
    <n v="1604564"/>
    <m/>
    <n v="1325438"/>
    <n v="0.19094720000000001"/>
    <n v="0.98"/>
    <m/>
    <s v="En cours"/>
  </r>
  <r>
    <x v="3"/>
    <x v="35"/>
    <s v="PSD"/>
    <x v="2"/>
    <m/>
    <m/>
    <m/>
    <s v="Etude et réalisation d'une Unité Républicaine de Sécurité (U.R.S) à Souk-Ahras"/>
    <m/>
    <m/>
    <n v="1250000"/>
    <m/>
    <n v="238684"/>
    <n v="0.614714255091104"/>
    <n v="0.49"/>
    <m/>
    <s v="تم الإعلان عن طلب عروض بعد تعديل دفتر الشروط  لإنجاز الوحدة الجمهورية في 07 حصص"/>
  </r>
  <r>
    <x v="3"/>
    <x v="35"/>
    <s v="PSD"/>
    <x v="0"/>
    <m/>
    <m/>
    <m/>
    <s v="Suivi et réalisation de 6000 places pédagogiques"/>
    <m/>
    <m/>
    <n v="4665000"/>
    <m/>
    <n v="2867642"/>
    <n v="0.23293885819521179"/>
    <n v="0.98"/>
    <m/>
    <s v="En cours"/>
  </r>
  <r>
    <x v="3"/>
    <x v="35"/>
    <s v="PSD"/>
    <x v="8"/>
    <m/>
    <m/>
    <m/>
    <s v="Réalisation d'un hôpital de 120 lits à M'Daourouch"/>
    <m/>
    <m/>
    <n v="2715000"/>
    <m/>
    <n v="632429"/>
    <n v="4.26875E-3"/>
    <n v="0.72"/>
    <m/>
    <s v="En cours"/>
  </r>
  <r>
    <x v="3"/>
    <x v="35"/>
    <s v="PSD"/>
    <x v="8"/>
    <m/>
    <m/>
    <m/>
    <s v="Etude d'adaptation, suivi et réalisation d'un hôpital 120 lits en remplacement de l'ancienne structure à Sedrata"/>
    <m/>
    <m/>
    <n v="1600000"/>
    <m/>
    <n v="6830"/>
    <n v="2.8623853211009174E-4"/>
    <n v="0.15"/>
    <m/>
    <s v="En cours"/>
  </r>
  <r>
    <x v="3"/>
    <x v="35"/>
    <s v="PSD"/>
    <x v="8"/>
    <m/>
    <m/>
    <m/>
    <s v="Etude, suivi et réalisation d'un hôpital de 120 lits à Souk-Ahras"/>
    <m/>
    <m/>
    <n v="3815000"/>
    <m/>
    <n v="1092"/>
    <n v="0.34866666666666668"/>
    <n v="0.05"/>
    <m/>
    <s v="En cours"/>
  </r>
  <r>
    <x v="3"/>
    <x v="36"/>
    <s v="PSD"/>
    <x v="6"/>
    <m/>
    <m/>
    <m/>
    <s v="Etude d'adaptation , suivi, cntrole  et travaux de réalisation et équipement de 08 centres de proximité pour le stockage intermédiaire des céréales au niveau de la wilaya de Tébessa "/>
    <m/>
    <m/>
    <n v="2023771"/>
    <m/>
    <n v="5861"/>
    <n v="0"/>
    <n v="0.12"/>
    <m/>
    <s v="pogramme 2023 En cours pour les 8 centres"/>
  </r>
  <r>
    <x v="3"/>
    <x v="36"/>
    <s v="PSD"/>
    <x v="8"/>
    <m/>
    <m/>
    <m/>
    <s v="Réalisation Hopital 60 litsà Negrine"/>
    <m/>
    <m/>
    <n v="1500000"/>
    <m/>
    <n v="0"/>
    <n v="0.73965333333333338"/>
    <n v="0"/>
    <m/>
    <s v=" PEC-PSD                                  Non lancée,  lancement subordoné à l'achèvement de l'étude ,"/>
  </r>
  <r>
    <x v="3"/>
    <x v="36"/>
    <s v="PSD"/>
    <x v="1"/>
    <m/>
    <m/>
    <m/>
    <s v="Modernisation de la RN 88 sur 27.5 Kms du PK 183 au PK 210+500 (entre Ouenza– El-Aouinet) (W.Tébessa)"/>
    <m/>
    <m/>
    <n v="1200000"/>
    <m/>
    <n v="302251"/>
    <n v="0.21543100000000001"/>
    <n v="0.8"/>
    <m/>
    <s v="Programme 2024"/>
  </r>
  <r>
    <x v="3"/>
    <x v="36"/>
    <s v="PSD"/>
    <x v="3"/>
    <m/>
    <m/>
    <m/>
    <s v="Etude, suivi et réalisation des travaux de VRD primaires et secondaires à travers la Wilaya de Tébessa -Programme 2024-"/>
    <m/>
    <m/>
    <n v="1000000"/>
    <m/>
    <n v="215431"/>
    <n v="0.3456745"/>
    <n v="0.35"/>
    <m/>
    <s v="programme 2024 en cours "/>
  </r>
  <r>
    <x v="3"/>
    <x v="36"/>
    <s v="PSD"/>
    <x v="3"/>
    <m/>
    <m/>
    <m/>
    <s v="S 1 021 080 02 4812 000 012 18 003                               Suivi et réalisation des travaux de VRD des lotissements créés dans le cadre de développement de l'offre foncière publique dans les wilayas des hauts plateaux - prog,2018 - wilaya de Tébessa"/>
    <m/>
    <m/>
    <n v="2000000"/>
    <m/>
    <n v="691349"/>
    <n v="0.90645728000000003"/>
    <n v="0.5"/>
    <m/>
    <s v="PEC-PSD                   en cours "/>
  </r>
  <r>
    <x v="3"/>
    <x v="36"/>
    <s v="PSD"/>
    <x v="3"/>
    <m/>
    <m/>
    <m/>
    <s v="S 1 021 080 02 4812 000 012 14 009                             Résorption du déficit en VRD à travers les communes de la wilaya (1ère tranche)"/>
    <m/>
    <m/>
    <n v="6250000"/>
    <m/>
    <n v="5665358"/>
    <n v="0.83016253968253972"/>
    <n v="0.95"/>
    <m/>
    <s v="PEC-PSD                    en cours "/>
  </r>
  <r>
    <x v="3"/>
    <x v="36"/>
    <s v="PSD"/>
    <x v="3"/>
    <m/>
    <m/>
    <m/>
    <s v="S 1 021 079 02 4812 000 012 14 001                              Etude et réalisation de 1.000 logements publics locatifs"/>
    <m/>
    <m/>
    <n v="3150000"/>
    <m/>
    <n v="2615012"/>
    <n v="0.85799333333333339"/>
    <n v="0.95"/>
    <m/>
    <s v="  PEC-PSD  Achevée"/>
  </r>
  <r>
    <x v="3"/>
    <x v="36"/>
    <s v="PSC"/>
    <x v="13"/>
    <m/>
    <m/>
    <m/>
    <s v="Electrification rurale"/>
    <m/>
    <m/>
    <n v="5866667"/>
    <m/>
    <m/>
    <m/>
    <n v="0.98"/>
    <m/>
    <s v="Programme complémentaire centralisé géré par SONELGAZ"/>
  </r>
  <r>
    <x v="3"/>
    <x v="36"/>
    <s v="PSC"/>
    <x v="13"/>
    <m/>
    <m/>
    <m/>
    <s v="Raccordement des agglomérations secondaires et quartiers et lotissement sociaux en Gaz naturel QLS/Gaz"/>
    <m/>
    <m/>
    <n v="4933333"/>
    <m/>
    <m/>
    <m/>
    <n v="0.98"/>
    <m/>
    <s v="Programme complémentaire centralisé géré par SONELGAZ"/>
  </r>
  <r>
    <x v="3"/>
    <x v="36"/>
    <s v="PSC"/>
    <x v="13"/>
    <m/>
    <m/>
    <m/>
    <s v="Electricité pour les zones d'ombre"/>
    <m/>
    <m/>
    <n v="2500000"/>
    <m/>
    <m/>
    <m/>
    <n v="0.82"/>
    <m/>
    <s v="Programme complémentaire centralisé géré par SONELGAZ"/>
  </r>
  <r>
    <x v="3"/>
    <x v="36"/>
    <s v="PSC"/>
    <x v="13"/>
    <m/>
    <m/>
    <m/>
    <s v="Gaz naturel  pour les zones d'ombre"/>
    <m/>
    <m/>
    <n v="1500000"/>
    <m/>
    <m/>
    <m/>
    <n v="0.96"/>
    <m/>
    <s v="Programme complémentaire centralisé géré par SONELGAZ"/>
  </r>
  <r>
    <x v="4"/>
    <x v="37"/>
    <s v="PSD"/>
    <x v="1"/>
    <m/>
    <m/>
    <s v="NK5.523.2.262.010.44_x000a_"/>
    <s v="réalisation de la ligne ferroviaire reliant Hassi Mefsoukh et Mostaganem_x000a_N° de l’opération"/>
    <m/>
    <m/>
    <n v="2866246.0245790002"/>
    <m/>
    <m/>
    <m/>
    <m/>
    <m/>
    <m/>
  </r>
  <r>
    <x v="4"/>
    <x v="38"/>
    <s v="PSD"/>
    <x v="7"/>
    <m/>
    <m/>
    <m/>
    <s v="Suivi, réalisation et équipement d’une mosquée pôle à Mascara"/>
    <m/>
    <m/>
    <n v="2504000"/>
    <m/>
    <m/>
    <m/>
    <m/>
    <m/>
    <m/>
  </r>
  <r>
    <x v="4"/>
    <x v="38"/>
    <s v="PSD"/>
    <x v="0"/>
    <m/>
    <m/>
    <m/>
    <s v="Suivi et réalisation de 6.000 places pédagogiques y compris une salle OMS, un terrain de football, une piscine semi-olympique et un théâtre de verdure à Mascara"/>
    <m/>
    <m/>
    <n v="4642710"/>
    <m/>
    <m/>
    <m/>
    <m/>
    <m/>
    <m/>
  </r>
  <r>
    <x v="4"/>
    <x v="38"/>
    <s v="PSD"/>
    <x v="15"/>
    <m/>
    <m/>
    <m/>
    <s v="Suivi, réalisation et équipement d’un vélodrome à Mascara  "/>
    <m/>
    <m/>
    <n v="2577000"/>
    <m/>
    <m/>
    <m/>
    <m/>
    <m/>
    <m/>
  </r>
  <r>
    <x v="4"/>
    <x v="38"/>
    <s v="PSD"/>
    <x v="10"/>
    <m/>
    <m/>
    <m/>
    <s v="Suivi et réalisation d’une zone industrielle 98 H à Oggaz, wilaya de Mascara (tranche 2)"/>
    <m/>
    <m/>
    <n v="1000000"/>
    <m/>
    <m/>
    <m/>
    <m/>
    <m/>
    <m/>
  </r>
  <r>
    <x v="4"/>
    <x v="38"/>
    <s v="T3"/>
    <x v="6"/>
    <m/>
    <m/>
    <m/>
    <s v="Etude d’adaptation, suivi , contrôle et travaux de réalisation et équipement de 09 centres de proximité pour le stockage intermédiaire des céréales au niveau de la wilaya de Mascarad’engagement :  DA"/>
    <m/>
    <m/>
    <n v="2276743"/>
    <m/>
    <m/>
    <m/>
    <m/>
    <m/>
    <m/>
  </r>
  <r>
    <x v="4"/>
    <x v="38"/>
    <s v="PSD"/>
    <x v="1"/>
    <m/>
    <m/>
    <m/>
    <s v="Réalisation d'une pénétrante reliant l'autoroute - oust a Mascara sur 43 km"/>
    <m/>
    <m/>
    <n v="59000000"/>
    <m/>
    <m/>
    <m/>
    <m/>
    <m/>
    <m/>
  </r>
  <r>
    <x v="4"/>
    <x v="38"/>
    <s v="PSD"/>
    <x v="1"/>
    <m/>
    <m/>
    <m/>
    <s v="Dédoublement de la RN4 sur 12 Km entre Sidi Daouad et Zeghloul"/>
    <m/>
    <m/>
    <n v="1500000"/>
    <m/>
    <m/>
    <m/>
    <m/>
    <m/>
    <m/>
  </r>
  <r>
    <x v="4"/>
    <x v="38"/>
    <s v="PSD"/>
    <x v="8"/>
    <m/>
    <m/>
    <m/>
    <s v="Etude et réalisation d'un établissement hospitalier spécialisé en urgences médicaux chirurgicales à Bouhanifia"/>
    <m/>
    <m/>
    <n v="2623237"/>
    <m/>
    <m/>
    <m/>
    <m/>
    <m/>
    <m/>
  </r>
  <r>
    <x v="4"/>
    <x v="38"/>
    <s v="PSD"/>
    <x v="8"/>
    <m/>
    <m/>
    <m/>
    <s v="Suivi et réalisation d’un hôpital de 120 lits à Mascara"/>
    <m/>
    <m/>
    <n v="3940000"/>
    <m/>
    <m/>
    <m/>
    <m/>
    <m/>
    <m/>
  </r>
  <r>
    <x v="4"/>
    <x v="38"/>
    <m/>
    <x v="5"/>
    <m/>
    <m/>
    <m/>
    <s v="Réalisation d'une station d'épuration des eaux usées pour la ville de Mohammadia y compris collecteur de rejet"/>
    <m/>
    <m/>
    <n v="2170000"/>
    <m/>
    <m/>
    <m/>
    <m/>
    <m/>
    <m/>
  </r>
  <r>
    <x v="4"/>
    <x v="38"/>
    <m/>
    <x v="5"/>
    <m/>
    <m/>
    <m/>
    <s v="Etude , suivi et travaux de mise à niveau de deux (02) stations de lagunage aérés de la ville de Hacine et bouhnifia  y compris l’amélioration et réhabilitation de la collecte des rejets et intégration d’un système de traitement tertiaire (w. Mascara)"/>
    <m/>
    <m/>
    <n v="1250000"/>
    <m/>
    <m/>
    <m/>
    <m/>
    <m/>
    <m/>
  </r>
  <r>
    <x v="4"/>
    <x v="38"/>
    <s v="PSC"/>
    <x v="5"/>
    <m/>
    <m/>
    <m/>
    <s v="Alimentation en Eau Potable de la commune de Mascara et du couloir Mohammadia - Sig à partir du Transfert MAO"/>
    <m/>
    <m/>
    <n v="14500000"/>
    <m/>
    <m/>
    <m/>
    <m/>
    <m/>
    <m/>
  </r>
  <r>
    <x v="4"/>
    <x v="38"/>
    <s v="PSC"/>
    <x v="5"/>
    <m/>
    <m/>
    <m/>
    <s v="Confortement du Barrage Chorfa"/>
    <m/>
    <m/>
    <n v="5830000"/>
    <m/>
    <m/>
    <m/>
    <m/>
    <m/>
    <m/>
  </r>
  <r>
    <x v="4"/>
    <x v="38"/>
    <s v="PSC"/>
    <x v="5"/>
    <m/>
    <m/>
    <m/>
    <s v="Transfert à partir du Barrage de Bouhanifia vers la retenue du Barrage de Fergoug"/>
    <m/>
    <m/>
    <n v="10000000"/>
    <m/>
    <m/>
    <m/>
    <m/>
    <m/>
    <m/>
  </r>
  <r>
    <x v="4"/>
    <x v="39"/>
    <m/>
    <x v="1"/>
    <s v="infrastructure de base "/>
    <s v="(routes et pénétrantes) :"/>
    <m/>
    <s v="Réalisation Du Redoublement De La Rn06 (Carrefour Ain El Hadjar A Temetlas)"/>
    <m/>
    <m/>
    <n v="1200000"/>
    <m/>
    <m/>
    <m/>
    <m/>
    <m/>
    <m/>
  </r>
  <r>
    <x v="4"/>
    <x v="38"/>
    <m/>
    <x v="16"/>
    <m/>
    <m/>
    <m/>
    <s v="Etude, Réalisation Et Equipement De 2000 Places Pédagogiques "/>
    <m/>
    <m/>
    <n v="1511104"/>
    <m/>
    <m/>
    <m/>
    <m/>
    <m/>
    <m/>
  </r>
  <r>
    <x v="4"/>
    <x v="38"/>
    <m/>
    <x v="16"/>
    <m/>
    <m/>
    <m/>
    <s v="Etude, Realisation Et Equipement D'Une Residence Universitaire De 1000 Lits A Saida "/>
    <m/>
    <m/>
    <n v="1642759"/>
    <m/>
    <m/>
    <m/>
    <m/>
    <m/>
    <m/>
  </r>
  <r>
    <x v="4"/>
    <x v="38"/>
    <m/>
    <x v="16"/>
    <m/>
    <m/>
    <m/>
    <s v="Suivi Et Réalisation De 2000 Places Pédagogiques "/>
    <m/>
    <m/>
    <n v="2037000"/>
    <m/>
    <m/>
    <m/>
    <m/>
    <m/>
    <m/>
  </r>
  <r>
    <x v="4"/>
    <x v="38"/>
    <m/>
    <x v="16"/>
    <m/>
    <m/>
    <m/>
    <s v="Viabilisation Et Aménagement Du Nouveau Pôle Universitaire (2 Eme Tranche"/>
    <m/>
    <m/>
    <n v="1190611"/>
    <m/>
    <m/>
    <m/>
    <m/>
    <m/>
    <m/>
  </r>
  <r>
    <x v="4"/>
    <x v="38"/>
    <m/>
    <x v="6"/>
    <m/>
    <m/>
    <m/>
    <s v="Réalisation D'une Zone lndustrielle A Sidi Ahmed (Sur 100 Ha) Wilaya De Saida (Tranche 2"/>
    <m/>
    <m/>
    <n v="1000000"/>
    <m/>
    <m/>
    <m/>
    <m/>
    <m/>
    <m/>
  </r>
  <r>
    <x v="4"/>
    <x v="40"/>
    <m/>
    <x v="0"/>
    <m/>
    <m/>
    <m/>
    <s v="Étude et réalisation de 8000 lits d'hébergement type standard et de 4280 lits améliorés (Villages méditerranéen)"/>
    <m/>
    <m/>
    <n v="19966463"/>
    <n v="18827752.600000001"/>
    <n v="18700276"/>
    <m/>
    <m/>
    <m/>
    <m/>
  </r>
  <r>
    <x v="4"/>
    <x v="40"/>
    <m/>
    <x v="15"/>
    <m/>
    <m/>
    <m/>
    <s v="Réalisation et équipement de la 2éme tranche stade OMS (40000) places à Oran"/>
    <m/>
    <m/>
    <n v="11980255"/>
    <s v="11 980 255"/>
    <n v="11980255"/>
    <m/>
    <m/>
    <m/>
    <m/>
  </r>
  <r>
    <x v="4"/>
    <x v="40"/>
    <m/>
    <x v="1"/>
    <m/>
    <m/>
    <m/>
    <s v="Réalisation de la deuxième rocade d'Oran sur 21 KMs"/>
    <m/>
    <m/>
    <n v="12839500"/>
    <n v="12817395.17"/>
    <n v="12759454"/>
    <m/>
    <m/>
    <m/>
    <m/>
  </r>
  <r>
    <x v="4"/>
    <x v="40"/>
    <m/>
    <x v="1"/>
    <m/>
    <m/>
    <m/>
    <s v="Extension du terminal à conteneurs du port d'Oran"/>
    <m/>
    <m/>
    <n v="12370909"/>
    <n v="12230047.15"/>
    <n v="12219052"/>
    <m/>
    <m/>
    <m/>
    <m/>
  </r>
  <r>
    <x v="4"/>
    <x v="41"/>
    <m/>
    <x v="9"/>
    <m/>
    <m/>
    <m/>
    <s v="Étude, réalisation et équipement d’un établissement pénitentiaire pour 300 détenus à Ras El Ma"/>
    <m/>
    <m/>
    <m/>
    <m/>
    <m/>
    <m/>
    <m/>
    <m/>
    <m/>
  </r>
  <r>
    <x v="4"/>
    <x v="41"/>
    <m/>
    <x v="15"/>
    <m/>
    <m/>
    <m/>
    <s v="Étude, réalisation et équipement d'un centre régional des équipes nationales à Sidi Bel Abbes»."/>
    <m/>
    <m/>
    <m/>
    <m/>
    <m/>
    <m/>
    <m/>
    <m/>
    <m/>
  </r>
  <r>
    <x v="4"/>
    <x v="41"/>
    <m/>
    <x v="10"/>
    <m/>
    <m/>
    <m/>
    <s v="d’une zone industrielle à Ras El Ma."/>
    <m/>
    <m/>
    <m/>
    <m/>
    <m/>
    <m/>
    <m/>
    <m/>
    <m/>
  </r>
  <r>
    <x v="4"/>
    <x v="41"/>
    <m/>
    <x v="6"/>
    <m/>
    <m/>
    <m/>
    <s v="Étude, réalisation et équipement d'un centre de formation et de vulgarisation agricole à Sidi Bel Abbes"/>
    <m/>
    <m/>
    <m/>
    <m/>
    <m/>
    <m/>
    <m/>
    <m/>
    <m/>
  </r>
  <r>
    <x v="4"/>
    <x v="41"/>
    <m/>
    <x v="1"/>
    <m/>
    <m/>
    <m/>
    <s v="Aménagement du carrefour prolongement boulevard Guermouche Med - rocade Sud avec réalisation d'un ouvrage d'art sous voie ferré"/>
    <m/>
    <m/>
    <m/>
    <m/>
    <m/>
    <m/>
    <m/>
    <m/>
    <m/>
  </r>
  <r>
    <x v="4"/>
    <x v="41"/>
    <m/>
    <x v="8"/>
    <m/>
    <m/>
    <m/>
    <s v="l’équipement d’un centre anti cancer à Sidi Bel Abbes"/>
    <m/>
    <m/>
    <m/>
    <m/>
    <m/>
    <m/>
    <m/>
    <m/>
    <m/>
  </r>
  <r>
    <x v="4"/>
    <x v="41"/>
    <m/>
    <x v="5"/>
    <m/>
    <m/>
    <m/>
    <s v="Protection du barrage de SARNO contre le déversement des eaux usées de la localité Dlahim"/>
    <m/>
    <m/>
    <m/>
    <m/>
    <m/>
    <m/>
    <m/>
    <m/>
    <m/>
  </r>
  <r>
    <x v="4"/>
    <x v="41"/>
    <m/>
    <x v="5"/>
    <m/>
    <m/>
    <m/>
    <s v="Réalisation de 9.000 ML de forages y compris abris, électrification, équipement et raccordement aux réseaux existants à travers la wilaya"/>
    <m/>
    <m/>
    <m/>
    <m/>
    <m/>
    <m/>
    <m/>
    <m/>
    <m/>
  </r>
  <r>
    <x v="4"/>
    <x v="41"/>
    <m/>
    <x v="5"/>
    <m/>
    <m/>
    <m/>
    <s v="Réalisation de transfert Sidi Bel Abbes vers les localités Nord de la wilaya"/>
    <m/>
    <m/>
    <m/>
    <m/>
    <m/>
    <m/>
    <m/>
    <m/>
    <m/>
  </r>
  <r>
    <x v="4"/>
    <x v="41"/>
    <m/>
    <x v="5"/>
    <m/>
    <m/>
    <m/>
    <s v="Transfert des eaux de CHOTT CHERGUI vers les communes des Daïras de Telagh et Merine"/>
    <m/>
    <m/>
    <m/>
    <m/>
    <m/>
    <m/>
    <m/>
    <m/>
    <m/>
  </r>
  <r>
    <x v="4"/>
    <x v="41"/>
    <m/>
    <x v="5"/>
    <m/>
    <m/>
    <m/>
    <s v="Réhabilitation de 03 stations de pompage du système de transfert des eaux du barrage de Sidi Abdelli vers Sidi Bel Abbes"/>
    <m/>
    <m/>
    <m/>
    <m/>
    <m/>
    <m/>
    <m/>
    <m/>
    <m/>
  </r>
  <r>
    <x v="4"/>
    <x v="41"/>
    <m/>
    <x v="5"/>
    <m/>
    <m/>
    <m/>
    <s v="Réalisation de deux réservoirs d'une capacité de 20.000 M³ chacun au niveau du groupement urbain de Sidi Bel Abbes et leur raccordement au réseau existant"/>
    <m/>
    <m/>
    <m/>
    <m/>
    <m/>
    <m/>
    <m/>
    <m/>
    <m/>
  </r>
  <r>
    <x v="4"/>
    <x v="42"/>
    <m/>
    <x v="1"/>
    <m/>
    <m/>
    <m/>
    <s v="Réalisation du dédoublement de la route nationale 7 sur 60km entre Maghnia et Marsat Ben M’hidi "/>
    <m/>
    <m/>
    <m/>
    <m/>
    <m/>
    <m/>
    <m/>
    <m/>
    <m/>
  </r>
  <r>
    <x v="5"/>
    <x v="43"/>
    <s v="Ex-PSD 31/12/2022"/>
    <x v="16"/>
    <s v="044- Enseignement"/>
    <s v="01- Enseignement préparatoire et primaire"/>
    <s v="NF562342621020605"/>
    <s v="Etude, construction et équipement de.70 groupes scolaires (16A1,16B1,17C1,21D1)+ 70 LOGTS ET 105 salles de classes en extension (remplacement du préfa) (programme de reconstruction)."/>
    <m/>
    <n v="1652810"/>
    <n v="2592705"/>
    <n v="2563875.0188000002"/>
    <n v="2546429.9740000004"/>
    <n v="0.98215183524542915"/>
    <n v="1"/>
    <m/>
    <s v="*Travaux achevés_x000a_*Opération à clôturer"/>
  </r>
  <r>
    <x v="5"/>
    <x v="43"/>
    <s v="Ex-PSD 31/12/2022"/>
    <x v="16"/>
    <s v="044- Enseignement"/>
    <s v="02- Enseignement moyen normal et spécifique et a distance"/>
    <s v="NF562322621020603"/>
    <s v="Etude, réalisation et équipement de 10 EF 8B6+ 2B5 "/>
    <m/>
    <n v="760000"/>
    <n v="1404648"/>
    <n v="1370803.49483"/>
    <n v="1369168.7043299999"/>
    <n v="0.97474150415620131"/>
    <n v="1"/>
    <m/>
    <s v="Dossier de clôture au niveau Trésor"/>
  </r>
  <r>
    <x v="5"/>
    <x v="43"/>
    <s v="Ex-PSD 31/12/2022"/>
    <x v="16"/>
    <s v="044- Enseignement"/>
    <s v="02- Enseignement moyen normal et spécifique et a distance"/>
    <s v="Etude, construction et équipement de 04 CEM (Oued Fodda, Boukader,El Karimia,Sidi Abderrahmane )"/>
    <s v="NK562322621021305"/>
    <m/>
    <n v="720000"/>
    <n v="1031538"/>
    <n v="1024877.48948"/>
    <n v="1013137.7976100001"/>
    <n v="0.9821623610666792"/>
    <n v="1"/>
    <m/>
    <s v="Travaux achevés,_x000a_Réévaluation accordé en 2025 (15 266 000 DA), avenant visé par CMW"/>
  </r>
  <r>
    <x v="5"/>
    <x v="43"/>
    <s v="Ex-PSD 31/12/2022"/>
    <x v="16"/>
    <s v="044- Enseignement"/>
    <s v="03- Enseignement secondaire normal, spécifique et a distance"/>
    <s v="NF562282621020605"/>
    <s v="Etude, réalisation et équipement de 04 lycées (1000/300) (programme de reconstruction)."/>
    <m/>
    <n v="632000"/>
    <n v="1240427"/>
    <n v="1210415.11619"/>
    <n v="1218811.3813499999"/>
    <n v="0.98257405018594401"/>
    <n v="1"/>
    <m/>
    <s v="Dossier de clôture au niveau Trésor"/>
  </r>
  <r>
    <x v="5"/>
    <x v="43"/>
    <s v="Ex-PSD 31/12/2022"/>
    <x v="16"/>
    <s v="044- Enseignement"/>
    <s v="03- Enseignement secondaire normal, spécifique et a distance"/>
    <s v="NF562212621020606"/>
    <s v="Etude, réalisation et équipement de 07 lycées (05 *800/200 R ET 2*1000/300 INT) avec installations sportives (LFC)."/>
    <m/>
    <n v="960000"/>
    <n v="1700471"/>
    <n v="1671317.4227199999"/>
    <n v="1665969.47226"/>
    <n v="0.97971060503825114"/>
    <n v="1"/>
    <m/>
    <s v="* Travaux achevés_x000a_*Opération à clôturer"/>
  </r>
  <r>
    <x v="5"/>
    <x v="43"/>
    <s v="Ex-PSD 31/12/2022"/>
    <x v="0"/>
    <s v="049- Enseignement et formation supérieurs"/>
    <s v="01- Premier et deuxième cycles d’enseignement"/>
    <s v="NK5.731.1.268.583.13.01_x000a_N.1.027.105.01.4855.000.055.13.003."/>
    <s v="Réalisation de 6000 places pédagogique à Chlef   "/>
    <m/>
    <n v="2310000"/>
    <n v="4123615"/>
    <n v="4004797.16909"/>
    <n v="3845759.4258499998"/>
    <n v="0.93261844906714131"/>
    <n v="1"/>
    <m/>
    <s v="Travaux achevés (reste paiement des créances du  ETB chinoise (Problème de change de devis)"/>
  </r>
  <r>
    <x v="5"/>
    <x v="43"/>
    <s v="Ex-PSD 31/12/2022"/>
    <x v="0"/>
    <s v="051- Vie estudiantine"/>
    <s v="01- Œuvres universitaires"/>
    <s v="NK562322621021305"/>
    <s v="Suivi et réalisation de 2000 Lits d'hébergement "/>
    <m/>
    <n v="948000"/>
    <n v="2446718"/>
    <n v="2439269.8956900002"/>
    <n v="2289960.9657799997"/>
    <n v="0.93593171169705691"/>
    <n v="1"/>
    <m/>
    <s v="Travaux achevés (reste paiement des créances du  ETB chinoise (Problème de change de devis)"/>
  </r>
  <r>
    <x v="5"/>
    <x v="43"/>
    <s v="Ex-PSD 31/12/2022"/>
    <x v="0"/>
    <s v="049- Enseignement et formation supérieurs"/>
    <s v="01- Premier et deuxième cycles d’enseignement"/>
    <s v="NK562122621021101"/>
    <s v="Suivi et réalisation  de 2000 places pédagogiques y compris bibliothèque de faculté "/>
    <m/>
    <n v="920000"/>
    <n v="1476000"/>
    <n v="0"/>
    <n v="0"/>
    <n v="0"/>
    <n v="0"/>
    <m/>
    <s v="*Opération gelée_x000a_* Décision après la réunion des travaux d'assainissement:  proposition de maintenir l'opération avec changement d'intitulé pour supprimer la bibliothèque de faculté"/>
  </r>
  <r>
    <x v="5"/>
    <x v="43"/>
    <s v="Ex-PSD 31/12/2022"/>
    <x v="0"/>
    <s v="049- Enseignement et formation supérieurs"/>
    <s v="01- Premier et deuxième cycles d’enseignement"/>
    <s v="NK562152621021102"/>
    <s v="Etude et réalisation 2000 p.p en remplacement du préfabriqué"/>
    <m/>
    <n v="1200000"/>
    <n v="1328000"/>
    <n v="1218085.1101299999"/>
    <n v="1140436.6429100002"/>
    <n v="0.85876253231174715"/>
    <n v="1"/>
    <m/>
    <s v="Achevée (reste paiement des créances du  ETB chinoise (Problème de change de devis)"/>
  </r>
  <r>
    <x v="5"/>
    <x v="43"/>
    <s v="Ex-PSD 31/12/2022"/>
    <x v="10"/>
    <s v="074- Appui à l'investissement"/>
    <s v="01- Promotion de l'Investissement"/>
    <s v="Suivi et réalisation d'une zone industrielle à Boukadir 2, Wilaya de Chlef  "/>
    <s v="NE517632621021801"/>
    <m/>
    <n v="2500000"/>
    <n v="2500000"/>
    <n v="1799061.075"/>
    <n v="1793977.94998"/>
    <n v="0.71759117999200006"/>
    <n v="0.72"/>
    <m/>
    <s v="* Travaux achevés dans le cadre du marché_x000a_*  A.A.O pour  réalisation des travaux d'achèvement (voirie (GB+BB)+Trottoirs) pour les grands axes  lancé le 27/02/2025 (Ouverture des plis le 19/03/2025) de finalisation pour le reliquat resrant 701 000 000,00DA_x000a_* Nécéssite réévaluation d'un montant de _x000a_1 361 551 097,06  pour prise en charge des travaux restants ( voiries et trottoir)_x000a_* Reste raccordement des différents réseaux non inscrits et non entamés pour l'ensemble des secteurs (travaux public, DRE, energie et Fibre optique)_x000a_* Raccordement de l'inergie gazière et électrique subordonné au bilan énergitique demandé par les futurs promoteurs_x000a_"/>
  </r>
  <r>
    <x v="5"/>
    <x v="43"/>
    <s v="Ex-PSD 31/12/2022"/>
    <x v="10"/>
    <s v="074- Appui à l'investissement"/>
    <s v="01- Promotion de l'Investissement"/>
    <s v="Suivi et réalisation d'une zone industrielle à Oued Sly (Tranche 2) "/>
    <s v="NE517632621021803"/>
    <m/>
    <n v="1000000"/>
    <n v="1000000"/>
    <n v="811406.72415999998"/>
    <n v="328279.75623"/>
    <n v="0.32827975623"/>
    <n v="0.5"/>
    <m/>
    <s v="* Travaux à l'arrêt 17/12/2024 problème de Tuf (opposition + différence de niveau très importante entre les voiries et les lots projetés)_x000a_* Travaux en cours pour le lot D ( voire , AEP , Assainissement)  (65%)_x000a_* Le terrain d'assiette de la zone de Oued Sly présente une forte pente variant entre 5 à 20m entre les voirie projetées et les lots réservés aux investisseurs d'une nature importante de tuf d'environ 1,6 millions m3 qui nécessité une opération d'extraction et évacuation (500.000.000,00 DA)"/>
  </r>
  <r>
    <x v="5"/>
    <x v="43"/>
    <s v="Ex-PSD 31/12/2022"/>
    <x v="10"/>
    <s v="074- Appui à l'investissement"/>
    <s v="01- Promotion de l'Investissement"/>
    <s v="NK562122621021201"/>
    <s v="Indemnisation au titre de l’opération d’expropriation pour cause d’utilité publique de la zone industrielle de Boukadir"/>
    <m/>
    <n v="1000000"/>
    <n v="1000000"/>
    <n v="220391.7"/>
    <n v="220391.7"/>
    <n v="0.22039170000000002"/>
    <n v="0.22"/>
    <m/>
    <s v="Opération d'indemnisation en cours_x000a_* ( 22 dossiers au niveau du tribunal administratif) en attendant le nouveau rapport d'évaluation "/>
  </r>
  <r>
    <x v="5"/>
    <x v="43"/>
    <s v="Ex-PSD 31/12/2022"/>
    <x v="3"/>
    <s v="080- Urbanisme et aménagement"/>
    <s v="02- Aménagement du foncier"/>
    <s v="Résorption des déficits en VRD"/>
    <s v="NF572122621020801"/>
    <m/>
    <n v="2050000"/>
    <n v="2050000"/>
    <n v="2048441.40769"/>
    <n v="2047233.2906200001"/>
    <n v="0.99865038566829278"/>
    <n v="1"/>
    <m/>
    <s v="*Etude achevée et réceptionnée_x000a_*Opération à clôturer"/>
  </r>
  <r>
    <x v="5"/>
    <x v="43"/>
    <s v="Ex-PSD 31/12/2022"/>
    <x v="1"/>
    <s v="091- Infrastructures aéroportuaires"/>
    <s v="01- Développements des infrastructures aéroportuaires"/>
    <s v="ND552782621020201"/>
    <s v="Etude et réalisation d'un aérodrome à Chlef.  "/>
    <m/>
    <n v="1800000"/>
    <n v="2950000"/>
    <n v="2929818.7784899999"/>
    <n v="2774456.7618700005"/>
    <n v="0.94049381758305106"/>
    <n v="0.95"/>
    <m/>
    <s v="Lot 01: Projet en voie d'achévement sur le 2éme bouts bétonnés( Reste fossé bétonés)"/>
  </r>
  <r>
    <x v="5"/>
    <x v="43"/>
    <s v="Ex-PSD 31/12/2022"/>
    <x v="1"/>
    <s v="090- Infrastructures routières et autoroutières"/>
    <s v="01- Développement des infrastructures routières"/>
    <s v="NK562122621021301"/>
    <s v="s"/>
    <m/>
    <n v="1600000"/>
    <n v="1812725"/>
    <n v="1812047.6340900001"/>
    <n v="1778089.9096400002"/>
    <n v="0.98089335648816023"/>
    <n v="1"/>
    <m/>
    <s v="* Travaux achevés_x000a_* Dossier de clôture au niveau du Trésor"/>
  </r>
  <r>
    <x v="5"/>
    <x v="43"/>
    <s v="Ex-PSD 31/12/2022"/>
    <x v="8"/>
    <s v="105- Prévention et soins"/>
    <s v="01- Prévention et soins"/>
    <s v="NF573382621020801"/>
    <s v="Etude complémentaire, suivi, réalisation et équipement d'un centre Anticancéreux à Chlef."/>
    <m/>
    <n v="1500000"/>
    <n v="7210000"/>
    <n v="7097576.1451399997"/>
    <n v="5313053.4713200005"/>
    <n v="0.73690062015533986"/>
    <n v="0.92"/>
    <m/>
    <s v="Travaux en cours _x000a_Dépassement des délais contractuels des travaux_x000a_Equipements (marchés visés)"/>
  </r>
  <r>
    <x v="5"/>
    <x v="43"/>
    <s v="Ex-PSD 31/12/2022"/>
    <x v="8"/>
    <s v="105- Prévention et soins"/>
    <s v="01- Prévention et soins"/>
    <s v="NK557512621021304"/>
    <s v="Etude, réalisation et équipement d'un hôpital mère et enfant   "/>
    <m/>
    <n v="3000000"/>
    <n v="4000000"/>
    <n v="3566368.03308"/>
    <n v="2951954.2807999998"/>
    <n v="0.73798857019999997"/>
    <n v="0.95"/>
    <m/>
    <s v="Travaux en cours _x000a_* Réévaluation accordée en 2025_x000a_(584 944 000 DA)"/>
  </r>
  <r>
    <x v="5"/>
    <x v="43"/>
    <s v="Ex-PSD 31/12/2022"/>
    <x v="8"/>
    <s v="105- Prévention et soins"/>
    <s v="01- Prévention et soins"/>
    <s v="NE573132621022202"/>
    <s v="Acquisition d'accélérateurs et accessoires de radiothérapie au profit du CAC Chlef  . "/>
    <m/>
    <n v="1100000"/>
    <n v="2924200"/>
    <n v="2314831.2743500001"/>
    <n v="602.57434999999998"/>
    <n v="2.0606468435811504E-4"/>
    <n v="0"/>
    <m/>
    <s v="* Approbation CC le 22/11/2023, AAO le 01/2024, ouverture des plis le 18/03/2024_x000a_* lot n° 1 : Acquisition des accélérateurs: attribution le 05/09/2024 délais 7 mois, ODS le 30/09/2024_x000a_, lot n° 2 : (Acquisition d’un scanner-simulateur): ODS n°1 le 18/12/2024._x000a_* lot n° 3 (Equipements de radio physique), lot n° 4 (Solution complète de curiethérapie hdr (infructueux) : Evaluation en cours "/>
  </r>
  <r>
    <x v="5"/>
    <x v="43"/>
    <s v="Ex-PSD 31/12/2022"/>
    <x v="8"/>
    <s v="105- Prévention et soins"/>
    <s v="01- Prévention et soins"/>
    <s v="NF573112621020801"/>
    <s v="Etude et réalisation d'un hôpital de 60 lits à Ain-Merane."/>
    <m/>
    <n v="600000"/>
    <n v="2456000"/>
    <n v="2453892.7447700002"/>
    <n v="2436150.4811200001"/>
    <n v="0.99191794833876223"/>
    <n v="1"/>
    <m/>
    <s v="Travaux achevés"/>
  </r>
  <r>
    <x v="5"/>
    <x v="43"/>
    <s v="Ex-PSD 31/12/2022"/>
    <x v="5"/>
    <s v="096- Assainissement et protection du milieu naturel"/>
    <s v="01- Réseaux d’assainissement et systemes d'épuration"/>
    <s v="NK552232621021001"/>
    <s v="Réalisation de la STEP de Chettia y compris collecteurs"/>
    <m/>
    <n v="2500000"/>
    <n v="3600000"/>
    <n v="2310097.7072800002"/>
    <n v="678621.86604999995"/>
    <n v="0.18850607390277777"/>
    <n v="0.22"/>
    <m/>
    <s v="* Gestion ONA_x000a_*Travaux en cours (Problème avec l'entreprise partie équipement)"/>
  </r>
  <r>
    <x v="5"/>
    <x v="43"/>
    <s v="Ex-PSD 31/12/2022"/>
    <x v="5"/>
    <s v="094- Approvisionnement en eau potable et industrielle"/>
    <s v="01- Adduction et   Réseaux de distribution en eau potable et industrielle"/>
    <s v="Alimentation en eau potable des zones rurales et éparses de la wilaya à partir de la SDEM de Tenés"/>
    <s v="NL534122621021601"/>
    <m/>
    <n v="1000000"/>
    <n v="1000000"/>
    <n v="998952.52396000002"/>
    <n v="920328.82253"/>
    <n v="0.92032882253000003"/>
    <n v="1"/>
    <m/>
    <s v="Travaux achevés, reste paiement et clôture de l'opération"/>
  </r>
  <r>
    <x v="5"/>
    <x v="43"/>
    <s v="Ex-PSD 31/12/2022"/>
    <x v="5"/>
    <s v="094- Approvisionnement en eau potable et industrielle"/>
    <s v="01- Adduction et   Réseaux de distribution en eau potable et industrielle"/>
    <s v="Transfert de la station de dessalement d’eau de mer de Mainis vers la commune d’Oued Goussine"/>
    <s v="NE534142621021801"/>
    <m/>
    <n v="1000000"/>
    <n v="1000000"/>
    <n v="830171.32715999999"/>
    <n v="160062.69978"/>
    <n v="0.16006269977999998"/>
    <n v="0.09"/>
    <m/>
    <s v="ODS d'arrêt le 30/10/2019, ODS de reprise transmis à l'entreprise FOREMHYD le 13/10/2024 pour signature."/>
  </r>
  <r>
    <x v="5"/>
    <x v="43"/>
    <s v="Programme 2023"/>
    <x v="6"/>
    <s v="076- Agriculture et développement rural"/>
    <s v="01- Développement de l'agriculture"/>
    <s v="Etude d'adaptation, suivi, contrôle et travaux de réalisation et équipement de 10 centres de proximité pour le stockage intermédiaire des céréales au niveau de la wilaya de chlef"/>
    <s v="S1 020 076 01 4702 000 002 24 001"/>
    <m/>
    <n v="2529714.2799999998"/>
    <n v="2529714.2799999998"/>
    <n v="1739554.16756"/>
    <n v="129620.63336000001"/>
    <n v="5.1239238511947685E-2"/>
    <n v="0.3"/>
    <m/>
    <s v="Travaux en cours_x000a_ODS le 28/10/2024, délai 8 mois"/>
  </r>
  <r>
    <x v="5"/>
    <x v="43"/>
    <s v="Programme 2024"/>
    <x v="3"/>
    <s v="080- Urbanisme et aménagement"/>
    <s v="02- Aménagement du foncier"/>
    <s v="N1 021 080 02 2002 000 002 24 002"/>
    <s v="Etude, suivi et réalisation de travaux de VRD primaires et secondaires à travers la wilaya de Chlef"/>
    <m/>
    <n v="1000000"/>
    <n v="1000000"/>
    <n v="974284.27527999994"/>
    <n v="493952.57659000001"/>
    <n v="0.49395257659000003"/>
    <n v="0.45"/>
    <m/>
    <s v="Travaux en cours"/>
  </r>
  <r>
    <x v="5"/>
    <x v="43"/>
    <s v="Programme 2024"/>
    <x v="1"/>
    <s v="090- Infrastructures routières et autoroutières"/>
    <s v=" 01- Développement des Infrastructures routières"/>
    <s v="N1 024 090 01 2002 000 002 24 004"/>
    <s v="_x000a_réalisation de l'évitement Ouest de la ville de Ténès reliant RN 11-RN 19 en passant par la localité de flita sur 12 Kms"/>
    <m/>
    <n v="2800000"/>
    <n v="2800000"/>
    <n v="2593239.9988299999"/>
    <n v="508990.81206999999"/>
    <n v="0.18178243288214285"/>
    <n v="0.12"/>
    <m/>
    <s v="Travaux en cours"/>
  </r>
  <r>
    <x v="5"/>
    <x v="43"/>
    <s v="Programme 2024"/>
    <x v="5"/>
    <s v="096- Assainissement et protection du milieu naturel"/>
    <s v="01- Réseaux d'assainissement et Système d'épuration"/>
    <s v="Etude et réalisation d'un traitement tertiaire au niveau de la station d'épuration des eaux usées de Chlef y compris l'amélioration de collecte des eaux usées et les infrastructures de transfert des eaux épurées à partir de la station d'épuration de Chlef vers le grand périmètre d'irrigation (GPI) du moyen Cheliff"/>
    <s v="NI"/>
    <m/>
    <n v="2000000"/>
    <n v="2000000"/>
    <n v="0"/>
    <n v="0"/>
    <n v="0"/>
    <n v="0"/>
    <m/>
    <s v="Rejet des 03 marchés par CMW, lancement d'une nouvelle procédure, étude en cours, attente visa CTH  "/>
  </r>
  <r>
    <x v="5"/>
    <x v="44"/>
    <m/>
    <x v="3"/>
    <m/>
    <m/>
    <s v="NK573112621021301"/>
    <s v="N 1 021 080 02 4844 000 044 14 003_x000a_NK5.721.8.262.144.14.01_x000a_Résorption du déficit en VRD à travers les communes  de la wilaya"/>
    <m/>
    <n v="2000000"/>
    <n v="2000000"/>
    <m/>
    <n v="1976513"/>
    <n v="0.98825649999999998"/>
    <n v="90"/>
    <m/>
    <s v="En cours"/>
  </r>
  <r>
    <x v="5"/>
    <x v="44"/>
    <m/>
    <x v="15"/>
    <m/>
    <m/>
    <s v="NK534292621021302"/>
    <s v="N 1 015 060 01 4031 000 044 14 001_x000a_NK5.742.2.262.144.14.15_x000a_Etude, réalisation et équipement d'un stades OMS 10 000 places à Ain Defla "/>
    <m/>
    <n v="1200000"/>
    <n v="1200000"/>
    <m/>
    <n v="23809"/>
    <n v="1.9840833333333332E-2"/>
    <n v="0"/>
    <m/>
    <s v="Etude d'adaptation           en cours"/>
  </r>
  <r>
    <x v="5"/>
    <x v="44"/>
    <m/>
    <x v="1"/>
    <m/>
    <m/>
    <m/>
    <s v="N 1 024 090 01 4044 000 044 18 001_x000a_NE5.521.3.262.144.18.01_x000a_Travaux de modernisation de la RN65 sur 20 Km (Tacheta-Souk Lethnine)"/>
    <m/>
    <n v="500000"/>
    <n v="1100000"/>
    <m/>
    <n v="1058042"/>
    <n v="0.96185636363636362"/>
    <n v="98"/>
    <m/>
    <s v="Reste un lot            en cours"/>
  </r>
  <r>
    <x v="5"/>
    <x v="44"/>
    <m/>
    <x v="2"/>
    <m/>
    <m/>
    <m/>
    <s v="N 1 005 020 01 4844 000 044 14 002_x000a_NK5.831.2.262.144.14.01_x000a_Réalisation d'un siège de wilaya à Ain Defla"/>
    <m/>
    <n v="1800000"/>
    <n v="1800000"/>
    <m/>
    <n v="139"/>
    <n v="7.7222222222222215E-3"/>
    <n v="0"/>
    <m/>
    <s v="Etude en cours"/>
  </r>
  <r>
    <x v="5"/>
    <x v="44"/>
    <m/>
    <x v="8"/>
    <m/>
    <m/>
    <m/>
    <s v="N 1 027 105 01 4043 000 044 08 001_x000a_NF5.731.1.262.144.08.01_x000a_Etude, réalisation  et équipement d'un hôpital de 240 lits"/>
    <m/>
    <n v="2400000"/>
    <n v="7490000"/>
    <m/>
    <n v="7118021"/>
    <n v="0.95033658210947936"/>
    <n v="98"/>
    <m/>
    <s v="Equipement en cours"/>
  </r>
  <r>
    <x v="5"/>
    <x v="44"/>
    <m/>
    <x v="6"/>
    <m/>
    <m/>
    <m/>
    <s v="S 1 020 076 01 4744 000 044 23 001_x000a_Etude d'adaptation, suivi, contrôle et travaux de réalisation et équipement de 11 centres de proximité pour le stockage intermédiare des cériales au niveau de la wilaya de Ain Defla"/>
    <m/>
    <n v="2782686"/>
    <n v="2782686"/>
    <m/>
    <n v="441488"/>
    <n v="0.15865534235627016"/>
    <n v="40"/>
    <m/>
    <s v="En cours"/>
  </r>
  <r>
    <x v="5"/>
    <x v="44"/>
    <m/>
    <x v="9"/>
    <m/>
    <m/>
    <m/>
    <s v="N 1 006 022 04 4844 000 044 06 001_x000a_NF5.853.3.262.144.06.01_x000a_Réalisation d'un EP (1000) détenus à Ain Defla"/>
    <m/>
    <n v="500000"/>
    <n v="3330000"/>
    <m/>
    <n v="1038424"/>
    <n v="0.31183903903903903"/>
    <n v="20"/>
    <m/>
    <s v="En cours"/>
  </r>
  <r>
    <x v="5"/>
    <x v="44"/>
    <m/>
    <x v="0"/>
    <m/>
    <m/>
    <m/>
    <s v="N 1 012 051 01 4032 000 044 11 002_x000a_NK5.621.5.262.144.11.01_x000a_Suivi et réalisation de 3.000 lits d'hébergement à Ain-Soltane"/>
    <m/>
    <n v="1422000"/>
    <n v="3582000"/>
    <m/>
    <n v="972"/>
    <n v="2.7135678391959801E-2"/>
    <n v="20"/>
    <m/>
    <s v="En cours"/>
  </r>
  <r>
    <x v="5"/>
    <x v="44"/>
    <m/>
    <x v="0"/>
    <m/>
    <m/>
    <m/>
    <s v="N 1 012 049 01 4034 000 044 12 004_x000a_NK5.621.3.262.144.12.01_x000a_Suivi et réalisation de 2000 places pédagogiques"/>
    <m/>
    <n v="770000"/>
    <n v="1759000"/>
    <m/>
    <n v="417174"/>
    <n v="0.23716543490619671"/>
    <n v="50"/>
    <m/>
    <s v="En cours"/>
  </r>
  <r>
    <x v="5"/>
    <x v="44"/>
    <m/>
    <x v="0"/>
    <m/>
    <m/>
    <m/>
    <s v="N 1 012 051 01 4032 000 044 12 003_x000a_NK5.621.5.262.144.12.01_x000a_Suivi et réalisation de 1000 lits d'hébergement -Ain-Soltane"/>
    <m/>
    <n v="474000"/>
    <n v="1525200"/>
    <m/>
    <n v="1417812"/>
    <n v="0.9295908733280881"/>
    <n v="100"/>
    <m/>
    <s v="Achevée"/>
  </r>
  <r>
    <x v="5"/>
    <x v="45"/>
    <s v="PSD"/>
    <x v="5"/>
    <m/>
    <m/>
    <s v="Réalisation  de la STEP de Relizane"/>
    <s v="NF5 342 3 262.148 06 01"/>
    <m/>
    <n v="1250000"/>
    <n v="2450000"/>
    <n v="2294676"/>
    <n v="2183628"/>
    <m/>
    <n v="1"/>
    <m/>
    <s v="المشروع في طورالإنتهاء"/>
  </r>
  <r>
    <x v="5"/>
    <x v="45"/>
    <s v="PSD"/>
    <x v="5"/>
    <m/>
    <m/>
    <s v="NK 5 342 3 262 148 13 01 "/>
    <s v="Etude et Réalisation d'une station d'épuration à Oued Rhiou"/>
    <m/>
    <n v="2500000"/>
    <n v="2500000"/>
    <n v="2076273"/>
    <n v="1819116"/>
    <m/>
    <n v="0.9"/>
    <m/>
    <s v="المشروع في طورالإنتهاء"/>
  </r>
  <r>
    <x v="5"/>
    <x v="45"/>
    <s v="PSD"/>
    <x v="5"/>
    <m/>
    <m/>
    <s v="NK 5 323  2 262 068 02"/>
    <s v="ADDUCTION D'EAU DESSALEE DESSRVANT LA WILAYA DE RELIZANE  A PARTIR DU RESERVOIR 10 000 M3 PROJETE A MOSTAGANEM"/>
    <m/>
    <n v="10000000"/>
    <n v="13704000"/>
    <n v="13565515"/>
    <n v="13328981"/>
    <m/>
    <n v="0.99"/>
    <m/>
    <s v="المشروع في طورالإنتهاء"/>
  </r>
  <r>
    <x v="5"/>
    <x v="45"/>
    <s v="PSD"/>
    <x v="7"/>
    <m/>
    <m/>
    <s v="NK5 762 8 262.148 11 02"/>
    <s v="Suivi, réalisation et équipement d'une mosquée pôle à Relizane"/>
    <m/>
    <n v="973000"/>
    <n v="1823000"/>
    <n v="1681332"/>
    <n v="1114743"/>
    <m/>
    <n v="0.88"/>
    <m/>
    <s v="المشروع في طورالإنجاز "/>
  </r>
  <r>
    <x v="5"/>
    <x v="46"/>
    <s v="PSD"/>
    <x v="9"/>
    <m/>
    <m/>
    <s v="Réalisation d'un centre pénitenciaire de 300 détenu à Sidi Moussa_x000d__x000a_"/>
    <s v="N1.006.022.04.4042.000.042.04.001"/>
    <m/>
    <n v="196654"/>
    <n v="2727853"/>
    <n v="2649815.3555899998"/>
    <n v="2432897.1112299999"/>
    <m/>
    <n v="95"/>
    <m/>
    <s v="En Cours, travaux relancés (en cours), marchés visés : mur de clôture + mur de soutènement + éclairage extérieur,  : chauffage (procédures relancés), travaux sont en cours :_x000a_-CES / VRD / ELECTRICTE / UNE PARTIE DU MUR DE RONDE  et climatisation projet réévalué en 2022"/>
  </r>
  <r>
    <x v="5"/>
    <x v="46"/>
    <s v="PSD"/>
    <x v="18"/>
    <m/>
    <m/>
    <s v="N1.007.025.04.4023.000.042.09.001"/>
    <s v="Etude, réalisation et équipement d'une Ecole Nationale de Trésor à Tipasa_x000d__x000a_"/>
    <m/>
    <n v="38800"/>
    <n v="2354700"/>
    <n v="2333195.7896500002"/>
    <n v="1802547.4883899998"/>
    <m/>
    <n v="0.99"/>
    <m/>
    <m/>
  </r>
  <r>
    <x v="5"/>
    <x v="46"/>
    <s v="PSD"/>
    <x v="7"/>
    <m/>
    <m/>
    <s v=" Suivi, réalisation et équipement d'une mosquée pôle à Tipasa _x000d__x000a_"/>
    <s v="N.1.010.041.04.4014.000.042.11.002"/>
    <m/>
    <n v="973000"/>
    <n v="1437000"/>
    <n v="1133694.39983"/>
    <n v="951546.89040000003"/>
    <m/>
    <n v="95"/>
    <m/>
    <m/>
  </r>
  <r>
    <x v="5"/>
    <x v="46"/>
    <s v="PSD"/>
    <x v="15"/>
    <m/>
    <m/>
    <s v="N.1.015.060.01.4030.000.042.10.006"/>
    <s v=" Etude réalisation et équipement d'un stade de football de 10 000 places à Cherchell_x000d_"/>
    <m/>
    <n v="900000"/>
    <n v="1916700"/>
    <n v="1704707.09506"/>
    <n v="1161733.83516"/>
    <m/>
    <n v="90"/>
    <m/>
    <n v="1"/>
  </r>
  <r>
    <x v="5"/>
    <x v="46"/>
    <s v="PSD"/>
    <x v="15"/>
    <m/>
    <m/>
    <s v=" Suivi, réalisation et équipement d'un centre de regroupement à Fouka _x000d__x000a_"/>
    <s v="N.1.015.060.01.4030.000.042.11.008"/>
    <m/>
    <n v="1000000"/>
    <n v="2502000"/>
    <n v="2456514.5337899998"/>
    <n v="2380647.0141499997"/>
    <m/>
    <n v="95"/>
    <m/>
    <m/>
  </r>
  <r>
    <x v="5"/>
    <x v="46"/>
    <s v="PSD"/>
    <x v="15"/>
    <m/>
    <m/>
    <s v=" Travaux de mise à niveau ,extension et équipement du stade de Koléa (2è Tranche)_x000d__x000a_"/>
    <s v="N.1.015.060.01.4030.000.042.11.009"/>
    <m/>
    <n v="672000"/>
    <n v="1019400"/>
    <n v="993395.81232000003"/>
    <n v="547169.94929999998"/>
    <m/>
    <n v="85"/>
    <m/>
    <n v="1"/>
  </r>
  <r>
    <x v="5"/>
    <x v="46"/>
    <s v="PSD"/>
    <x v="3"/>
    <m/>
    <m/>
    <s v="N.1.021.080.02.4001.000.042.14.001"/>
    <s v=" Amélioration urbaine et travaux VRD au niveau des Ahouaches et zones secondaires ._x000d_"/>
    <m/>
    <n v="1000000"/>
    <n v="1000000"/>
    <n v="913764.62757999997"/>
    <n v="714307.89893000002"/>
    <m/>
    <n v="99"/>
    <m/>
    <m/>
  </r>
  <r>
    <x v="5"/>
    <x v="46"/>
    <s v="PSD"/>
    <x v="3"/>
    <m/>
    <m/>
    <s v="Réhabilitation et amélioration urbaine des vieux quartiers de Cherchell, Koléa, Gouraya , Tipasa, Hadjout et Fouka_x000d_"/>
    <s v="N.1.021.080.02.4001.000.042.14.002"/>
    <m/>
    <n v="1500000"/>
    <n v="1500000"/>
    <n v="891114.49126000004"/>
    <n v="473319.82117000001"/>
    <m/>
    <n v="70"/>
    <m/>
    <m/>
  </r>
  <r>
    <x v="5"/>
    <x v="46"/>
    <s v="PSD"/>
    <x v="5"/>
    <m/>
    <m/>
    <s v=" Réalisation de six (6) réservoirs d'une capacités de 2 000 m3 chaqu'un au daira de Damous ,Gouraya, Cherchell ,Sidi Amar y compris le système d'adduction et de distribution _x000d_"/>
    <s v="N1.051.094.01.4842.000.042.14.010"/>
    <m/>
    <n v="2000000"/>
    <n v="2000000"/>
    <n v="1982123.3700300001"/>
    <n v="1354022.4776899999"/>
    <m/>
    <n v="98"/>
    <m/>
    <s v="   Opération en cours  :                                                 * 01 projet Achevée                                                      * 04 projets : travaux  en cours         * 01 projet procedure administratif en cour aprés la résiliation de la première Entreprise ( zone d'ombre)"/>
  </r>
  <r>
    <x v="5"/>
    <x v="46"/>
    <s v="PSD"/>
    <x v="5"/>
    <m/>
    <m/>
    <s v="Réalisation d'une station d'épuration à Menaceur y compris système de collecte pour la protection du barrage de Boukerdane_x000d_"/>
    <s v="N1.051.096.01.4842.000.042.18.008"/>
    <m/>
    <n v="2000000"/>
    <n v="2500000"/>
    <n v="1960121.95141"/>
    <n v="603838.06296000001"/>
    <m/>
    <n v="0.6"/>
    <m/>
    <s v="Opération en cours _x000a_-STEP Mencaceur : à l'arret _x000a_-Système de collecte : travaux en cours_x000a_* Demande de réévaluation pour prise en charge partie conditionnelle (500 MDA) rejeté par le MF/DGB en date du 24/03/2024: : services DGB resaisis en date du 19/05/2024"/>
  </r>
  <r>
    <x v="5"/>
    <x v="46"/>
    <s v="PSD"/>
    <x v="1"/>
    <m/>
    <m/>
    <s v="N1.024.090.01.4042.000.042.11.003"/>
    <s v="évitement de la ville de Koléa "/>
    <m/>
    <n v="600000"/>
    <n v="1520000"/>
    <n v="1414111.1751600001"/>
    <n v="649614.33151000005"/>
    <m/>
    <n v="0.75"/>
    <m/>
    <m/>
  </r>
  <r>
    <x v="5"/>
    <x v="46"/>
    <s v="PSD"/>
    <x v="1"/>
    <m/>
    <m/>
    <s v=" Réhabilitation de la RN11 sur plusieurs sections_x000d_"/>
    <s v="N1.024.090.02.4042.000.042.10.038"/>
    <m/>
    <n v="800000"/>
    <n v="1200000"/>
    <n v="1162649.3286299999"/>
    <n v="1057618.42903"/>
    <m/>
    <n v="0.98"/>
    <m/>
    <m/>
  </r>
  <r>
    <x v="5"/>
    <x v="47"/>
    <s v="PN"/>
    <x v="6"/>
    <m/>
    <m/>
    <s v="N1.020.076.01.4738.000.038.23.001_x000a_Etude d'adaptation, suivi, contrôle et travaux de réalisation et équipement de 09 centres de proximité pour le stockage intermédiaire des céréales au niveau de la Wilaya de Tissemsilt(Décision n° MF/2023/DI/911 du 21/12/2023)"/>
    <m/>
    <m/>
    <m/>
    <n v="2276742.852"/>
    <n v="1592565.12"/>
    <n v="0"/>
    <m/>
    <s v="Etude 100%_x000a_réalisation 20%"/>
    <m/>
    <s v="décision de couverture financiére élaborée le 19/02/2024_x000a_décision d'individualisation N°001 élaborée le 09/07/2024_x000a_(RESPONSABLE D'ACTION: MONSIEUR LE WALI)"/>
  </r>
  <r>
    <x v="5"/>
    <x v="47"/>
    <s v="PN"/>
    <x v="3"/>
    <m/>
    <m/>
    <s v="N.1.021.080.02.2038.000.038.24.001_x000a_Etude, suivi et réalisation de travaux de VRD primaires et secondaires à travers la wilaya de Tissemsilt - Programme 2024"/>
    <m/>
    <m/>
    <m/>
    <n v="2481000"/>
    <n v="1583111.1120499999"/>
    <n v="238915.62823"/>
    <m/>
    <m/>
    <m/>
    <m/>
  </r>
  <r>
    <x v="5"/>
    <x v="47"/>
    <s v="PN"/>
    <x v="8"/>
    <m/>
    <m/>
    <s v="Acquisition des équipements au profit de l'hopital 60 lits à Lardjem (W/ Tissemsilt)"/>
    <m/>
    <m/>
    <m/>
    <n v="2000000"/>
    <n v="0"/>
    <n v="0"/>
    <m/>
    <n v="0"/>
    <m/>
    <m/>
  </r>
  <r>
    <x v="5"/>
    <x v="47"/>
    <s v="PEC"/>
    <x v="5"/>
    <m/>
    <m/>
    <s v="REALISATION DES COLLECTEURS PRINCIPAUX D'ASSAINISSEMENT Y COMPRIS SYSTEME EPURATOIRE A BENI CHAIB"/>
    <m/>
    <m/>
    <n v="600000"/>
    <n v="1100000"/>
    <m/>
    <n v="973995.75054000004"/>
    <m/>
    <n v="0.98"/>
    <m/>
    <m/>
  </r>
  <r>
    <x v="5"/>
    <x v="47"/>
    <s v="PEC"/>
    <x v="5"/>
    <m/>
    <m/>
    <s v="LA MISE A NIVEAU ET MODERNISATION DE LA STATION DE TRAITEMENT DE DEUR DEUR , LES STATIONS DE POMPAGE BOUGARA, KHEMISTI ET  DEUR DEUR "/>
    <m/>
    <m/>
    <n v="500000"/>
    <n v="1124200"/>
    <m/>
    <n v="750847.00805000006"/>
    <m/>
    <n v="0.75"/>
    <m/>
    <m/>
  </r>
  <r>
    <x v="5"/>
    <x v="47"/>
    <s v="PEC"/>
    <x v="1"/>
    <m/>
    <m/>
    <s v="RN14: RECTIFICATION ET RENFORCEMENT DU PK.88+000 AU PK.118+000 SUR 30 KMS"/>
    <m/>
    <m/>
    <n v="450000"/>
    <n v="2408068"/>
    <m/>
    <n v="2388340.2190300003"/>
    <m/>
    <n v="1"/>
    <m/>
    <m/>
  </r>
  <r>
    <x v="5"/>
    <x v="47"/>
    <s v="PEC"/>
    <x v="1"/>
    <m/>
    <m/>
    <s v="RECONSTRUCTION DES CHEMINS DE WILAYA"/>
    <m/>
    <m/>
    <n v="180000"/>
    <n v="1315000"/>
    <m/>
    <n v="1222682.3444000001"/>
    <m/>
    <n v="0.96"/>
    <m/>
    <m/>
  </r>
  <r>
    <x v="5"/>
    <x v="47"/>
    <s v="PEC"/>
    <x v="1"/>
    <m/>
    <m/>
    <s v="ENTRETIEN DES CHEMINS COMMUNAUX  "/>
    <m/>
    <m/>
    <n v="400000"/>
    <n v="1300000"/>
    <m/>
    <n v="1183693.3957499999"/>
    <m/>
    <n v="0.9"/>
    <m/>
    <m/>
  </r>
  <r>
    <x v="5"/>
    <x v="47"/>
    <s v="PEC"/>
    <x v="1"/>
    <m/>
    <m/>
    <s v="RENFORCEMENT DES CHEMINS DE WILAYA SUR 98 KMS (CW15 sur 22 Km du PK 09+000 au PK 31.+000, CW 06 SUR 26 KMS DU PK 15+000 AU PK 41+000, CW 05 SUR 07 KMS DU PK 17+000 AU PK 24+000 , CW19 SUR 23 KMS DU PK0+000 AU PK23+000, CW84 SUR 10 KMS DU PK0+000 AU PK10+000,CW 21 SUR 10 KMS DU PK 21+000 AU PK 31+000) "/>
    <m/>
    <m/>
    <n v="1500000"/>
    <n v="1900000"/>
    <m/>
    <n v="1728020.83372"/>
    <m/>
    <n v="1"/>
    <m/>
    <m/>
  </r>
  <r>
    <x v="5"/>
    <x v="47"/>
    <s v="PEC"/>
    <x v="1"/>
    <m/>
    <m/>
    <s v="REALISATION DE L'EVITEMENT DES VILLES DE KHEMISTI  ET LAAYOUNE SUR 12 KM"/>
    <m/>
    <m/>
    <n v="1400000"/>
    <n v="2750000"/>
    <m/>
    <n v="1092327.44881"/>
    <m/>
    <n v="0.5"/>
    <m/>
    <m/>
  </r>
  <r>
    <x v="5"/>
    <x v="47"/>
    <s v="PEC"/>
    <x v="1"/>
    <m/>
    <m/>
    <s v="ENTRETIEN DES CHEMINS DE WILAYA"/>
    <m/>
    <m/>
    <n v="1000000"/>
    <n v="1000000"/>
    <m/>
    <n v="783191.57597000001"/>
    <m/>
    <n v="0.8"/>
    <m/>
    <s v="PROGRAMME COMPLEMENTAIRE"/>
  </r>
  <r>
    <x v="5"/>
    <x v="47"/>
    <s v="PEC"/>
    <x v="1"/>
    <m/>
    <m/>
    <s v="ENTRETIEN DES CHEMINS COMMUNAUX"/>
    <m/>
    <m/>
    <n v="1000000"/>
    <n v="1000000"/>
    <m/>
    <n v="780812.71394000005"/>
    <m/>
    <n v="0.9"/>
    <m/>
    <s v="PROGRAMME COMPLEMENTAIRE"/>
  </r>
  <r>
    <x v="5"/>
    <x v="47"/>
    <s v="PEC"/>
    <x v="1"/>
    <m/>
    <m/>
    <s v="REALISATION DU DEDOUBLEMENT DE LA RN14 ENTRE TISSEMSILT ET LIMITE WILAYA AVEC TIARET SUR 08 KMS AVEC CONSTRUCTION D'UN ECHANGEUR"/>
    <m/>
    <m/>
    <n v="1500000"/>
    <n v="1500000"/>
    <m/>
    <n v="1334245.1762899999"/>
    <m/>
    <n v="0.97"/>
    <m/>
    <s v="PROGRAMME COMPLEMENTAIRE"/>
  </r>
  <r>
    <x v="5"/>
    <x v="47"/>
    <s v="PEC"/>
    <x v="1"/>
    <m/>
    <m/>
    <s v="SUIVI ET REALISATION DU DEDOUBLEMENT DE LA RN120 ENTRE LAAYOUNE ET LA LIMITE DE LA WILAYA DE DJELFA SUR 22 KMS"/>
    <m/>
    <m/>
    <n v="2000000"/>
    <n v="2000000"/>
    <m/>
    <n v="1782050.3262199999"/>
    <m/>
    <n v="1"/>
    <m/>
    <s v="PROGRAMME COMPLEMENTAIRE"/>
  </r>
  <r>
    <x v="5"/>
    <x v="47"/>
    <s v="PEC"/>
    <x v="2"/>
    <m/>
    <m/>
    <s v="ETUDE, REALISATION ET EQUIPEMENT D'UNE COUR DE JUSTICE"/>
    <m/>
    <m/>
    <n v="300000"/>
    <n v="2489000"/>
    <m/>
    <n v="2349654"/>
    <m/>
    <n v="1"/>
    <m/>
    <m/>
  </r>
  <r>
    <x v="5"/>
    <x v="47"/>
    <s v="PEC"/>
    <x v="9"/>
    <m/>
    <m/>
    <s v="ETUDE, REALISATION ET EQUIPEMENT D'UN ETABLISSEMENT PENITENTIAIRE DE 300 DETENUS "/>
    <m/>
    <m/>
    <n v="500000"/>
    <n v="3289000"/>
    <m/>
    <n v="2082320.1385299999"/>
    <m/>
    <n v="0.9"/>
    <m/>
    <m/>
  </r>
  <r>
    <x v="5"/>
    <x v="47"/>
    <s v="PEC"/>
    <x v="9"/>
    <m/>
    <m/>
    <s v="ETUDE ET REALISATION D'UNE UNITE REPUBLICAINE DE SECURITE AVEC 04 LOGTS D'ASTREINTE ET ACQUISITION D'UN GROUPE ELECTROGENE"/>
    <m/>
    <m/>
    <n v="376000"/>
    <n v="1261000"/>
    <m/>
    <n v="757342.47857000004"/>
    <m/>
    <n v="0.7"/>
    <m/>
    <m/>
  </r>
  <r>
    <x v="5"/>
    <x v="47"/>
    <s v="PEC"/>
    <x v="2"/>
    <m/>
    <m/>
    <s v="ETUDE, REALISATION ET EQUIPEMENT D'UNE CITE ADMINISTRATIVE A TISSEMSILT"/>
    <m/>
    <m/>
    <n v="2000000"/>
    <n v="2000000"/>
    <m/>
    <n v="39985.077499999999"/>
    <m/>
    <s v="ETUDE 90%"/>
    <m/>
    <s v="PROGRAMME COMPLEMENTAIRE"/>
  </r>
  <r>
    <x v="5"/>
    <x v="47"/>
    <s v="PEC"/>
    <x v="0"/>
    <m/>
    <m/>
    <s v="SUIVI ET REALISATION DE 2000 LITS  D'HEBERGEMENT"/>
    <m/>
    <m/>
    <n v="948000"/>
    <n v="1934000"/>
    <m/>
    <n v="1454015.7386400001"/>
    <m/>
    <n v="1"/>
    <m/>
    <m/>
  </r>
  <r>
    <x v="5"/>
    <x v="47"/>
    <s v="PEC"/>
    <x v="0"/>
    <m/>
    <m/>
    <s v="SUIVI ET REALISATION DE 4000 PLACES PEDAGOGIQUES"/>
    <m/>
    <m/>
    <n v="1540000"/>
    <n v="2830000"/>
    <m/>
    <n v="2120057.23007"/>
    <m/>
    <n v="0.98"/>
    <m/>
    <m/>
  </r>
  <r>
    <x v="5"/>
    <x v="47"/>
    <s v="PEC"/>
    <x v="0"/>
    <m/>
    <m/>
    <s v="SUIVI ET REALISATION DE 1000 LITS D’HEBERGEMENT  "/>
    <m/>
    <m/>
    <n v="474000"/>
    <n v="1446000"/>
    <m/>
    <n v="4811.9384"/>
    <m/>
    <n v="0"/>
    <m/>
    <s v="OPERATION GELEE_x000a_A MAINTENIR"/>
  </r>
  <r>
    <x v="5"/>
    <x v="47"/>
    <s v="PEC"/>
    <x v="8"/>
    <m/>
    <m/>
    <s v="ETUDE ET REALISATION D'UN HOPITAL DE 60 LITS"/>
    <m/>
    <m/>
    <n v="610000"/>
    <n v="2040000"/>
    <m/>
    <n v="873268.89612000005"/>
    <m/>
    <n v="0.78"/>
    <m/>
    <m/>
  </r>
  <r>
    <x v="5"/>
    <x v="47"/>
    <s v="PEC"/>
    <x v="8"/>
    <m/>
    <m/>
    <s v="SUIVI , RÉALISATION ET ÉQUIPEMENT D'UN HÔPITAL 240 LITS À TISSEMSILT"/>
    <m/>
    <m/>
    <n v="4000000"/>
    <n v="8200000"/>
    <m/>
    <n v="17070.256699999998"/>
    <m/>
    <n v="0"/>
    <m/>
    <m/>
  </r>
  <r>
    <x v="5"/>
    <x v="47"/>
    <s v="PEC"/>
    <x v="15"/>
    <m/>
    <m/>
    <s v="ETUDE, SUIVI ET REHABILITATION DE 22 STADES COMMUNAUX"/>
    <m/>
    <m/>
    <n v="1200000"/>
    <n v="1200000"/>
    <m/>
    <n v="19718.09"/>
    <m/>
    <n v="0.02"/>
    <m/>
    <s v="PROGRAMME COMPLEMENTAIRE"/>
  </r>
  <r>
    <x v="5"/>
    <x v="47"/>
    <s v="PEC"/>
    <x v="3"/>
    <m/>
    <m/>
    <s v="TRAVAUX DE VOIRIE ET RÉSEAUX DIVERS ( VRD)"/>
    <m/>
    <m/>
    <n v="2700000"/>
    <n v="2700000"/>
    <m/>
    <n v="1032465.73999"/>
    <m/>
    <n v="0.9"/>
    <m/>
    <m/>
  </r>
  <r>
    <x v="5"/>
    <x v="47"/>
    <s v="PEC"/>
    <x v="3"/>
    <m/>
    <m/>
    <s v="TRAVAUX DE VRD DE L'HABITAT RURAL GROUPÉ À TRAVERS LES WILAYAS DES HAUTS PLATEAUX -PROG 2018 "/>
    <m/>
    <m/>
    <n v="1000000"/>
    <n v="1000000"/>
    <m/>
    <n v="176073.98230999999"/>
    <m/>
    <n v="0"/>
    <m/>
    <m/>
  </r>
  <r>
    <x v="5"/>
    <x v="48"/>
    <m/>
    <x v="2"/>
    <m/>
    <m/>
    <s v="NF5.651.8.262.114.08.01_x000a_N.1.005.020.01.4814.000.014.08.001"/>
    <s v="Etude,réalisation et équipement d'un centre national de formation des personnels des colléctivités locales à Tiaret."/>
    <m/>
    <m/>
    <n v="4990300"/>
    <n v="4476759.3845899999"/>
    <m/>
    <m/>
    <n v="1"/>
    <m/>
    <s v="Achevée, reste paiement et Equip par la DAL"/>
  </r>
  <r>
    <x v="5"/>
    <x v="48"/>
    <m/>
    <x v="2"/>
    <m/>
    <m/>
    <s v="NI_x000a_"/>
    <s v="_x000d_Réalisation d'un siège de wilaya à Tiaret"/>
    <m/>
    <m/>
    <n v="1800000"/>
    <n v="0"/>
    <m/>
    <m/>
    <n v="0"/>
    <m/>
    <s v="Opération gelée, Dde levée de gel introduite le 19/04/2023 sous le n°262 au niv. du MF/DGB et MICLAT/SG"/>
  </r>
  <r>
    <x v="5"/>
    <x v="48"/>
    <m/>
    <x v="9"/>
    <m/>
    <m/>
    <s v="NF5.853.2.262.114.08.01_x000a_N.1.006.021.01.4014.000.014.08.004"/>
    <s v="Etude, réalisation et équipement d'un tribunal à Frenda."/>
    <m/>
    <m/>
    <n v="1033000"/>
    <n v="1011847.5645"/>
    <m/>
    <m/>
    <n v="1"/>
    <m/>
    <s v="travaux achevés, la partie &quot;Equip-DAL, Dde réév arbit 2025 (50 000)"/>
  </r>
  <r>
    <x v="5"/>
    <x v="48"/>
    <m/>
    <x v="9"/>
    <m/>
    <m/>
    <s v="NF5.853.3.262.114.06.01_x000a_N.1.006.022.04.4814.000.014.06.001"/>
    <s v="Etude, réalisation et équipement d'un établissement pénitentiaire (300) détenus à Frenda."/>
    <m/>
    <m/>
    <n v="2277000"/>
    <n v="2253103.6016899999"/>
    <m/>
    <m/>
    <n v="0.99"/>
    <m/>
    <s v="reste lot aspect de sécurité+signal d'appel, déc. chang. Int. pour ajouter la partie &quot;équip&quot; n° MF/2024/DM/202 du 04/03/2024"/>
  </r>
  <r>
    <x v="5"/>
    <x v="48"/>
    <m/>
    <x v="9"/>
    <m/>
    <m/>
    <s v="SF5.853.3.262.114.07.01_x000a_S.1.006.022.04.4814.000.014.07.004"/>
    <s v="Réalisation et équipement d'un établissement pénitentiaire 300 détenus à Sougueur."/>
    <m/>
    <m/>
    <n v="2173500"/>
    <n v="2083570.31831"/>
    <m/>
    <m/>
    <n v="0.99"/>
    <m/>
    <s v="reste lo aspect de sécurité+signal d'appel"/>
  </r>
  <r>
    <x v="5"/>
    <x v="48"/>
    <m/>
    <x v="0"/>
    <m/>
    <m/>
    <s v="NK5.621.8.262.114.11.01_x000a_N.1.012.049.01.4012.000.014.11.002"/>
    <s v="Suivi et réalisation de 6000 places pédagogiques"/>
    <m/>
    <m/>
    <n v="3146000"/>
    <n v="3144413.0645400002"/>
    <m/>
    <m/>
    <n v="1"/>
    <m/>
    <s v="6000 pp achevée dont 2000 pp (reste engag et paiement Av de clôt ETB, Dde réév arbit 2025 (82 000)"/>
  </r>
  <r>
    <x v="5"/>
    <x v="48"/>
    <m/>
    <x v="0"/>
    <m/>
    <m/>
    <s v="NK5.621.5.262.114.11.01_x000a_N.1.012.051.01.4011.000.014.11.003"/>
    <s v="Suivi et réalisation de 3000 lits d'hébergement (Karman)"/>
    <m/>
    <m/>
    <n v="2590000"/>
    <n v="2438150.5450300002"/>
    <m/>
    <m/>
    <n v="1"/>
    <m/>
    <s v="Achevée, reste paiement BET et ETB"/>
  </r>
  <r>
    <x v="5"/>
    <x v="48"/>
    <m/>
    <x v="10"/>
    <m/>
    <m/>
    <s v="SF5.175.3.262.114.13.01_x000a_S.1.019.074.01.4814.000.014.13.004"/>
    <s v="Etude,Suivi et Viabilisation de la zône industrielle de Tiaret"/>
    <m/>
    <m/>
    <n v="1000000"/>
    <n v="992364.01607000001"/>
    <m/>
    <m/>
    <n v="0.94"/>
    <m/>
    <s v="Branchement électricité en cours"/>
  </r>
  <r>
    <x v="5"/>
    <x v="48"/>
    <m/>
    <x v="10"/>
    <m/>
    <m/>
    <s v="NE5.176.3.262.114.18.02_x000a_N.1.019.074.01.4814.000.014.18.005"/>
    <s v="Réalisation d'une zone industrielle à Ain Bouchekif wilaya de Tiaret (1ère Tranche) sur 318 ha."/>
    <m/>
    <m/>
    <n v="1500000"/>
    <n v="1488112.1122000001"/>
    <m/>
    <m/>
    <n v="0.95"/>
    <m/>
    <s v="En cours"/>
  </r>
  <r>
    <x v="5"/>
    <x v="48"/>
    <m/>
    <x v="10"/>
    <m/>
    <m/>
    <s v="NE5.176.3.262.114.18.01_x000a_N.1.019.074.01.4814.000.014.18.007"/>
    <s v="Réalisation d'une zone industrielle à Zaaroura wilaya de Tiaret (1ère Tranche) sur 327 ha."/>
    <m/>
    <m/>
    <n v="1500000"/>
    <n v="1292520.0528299999"/>
    <m/>
    <m/>
    <n v="0.99"/>
    <m/>
    <s v="En cours"/>
  </r>
  <r>
    <x v="5"/>
    <x v="48"/>
    <m/>
    <x v="10"/>
    <m/>
    <m/>
    <s v="NE5.176.3.262.114.18.04_x000a_N.1.019.074.01.4814.000.014.18.006"/>
    <s v="Réalisation d'une zone industrielle à Ain bouchekif wilaya de Tiaret (2° Tranche) sur 318 ha"/>
    <m/>
    <m/>
    <n v="2500000"/>
    <n v="2453224.10562"/>
    <m/>
    <m/>
    <n v="0.96"/>
    <m/>
    <s v="En cours"/>
  </r>
  <r>
    <x v="5"/>
    <x v="48"/>
    <m/>
    <x v="10"/>
    <m/>
    <m/>
    <s v="NE5.176.3.262.114.18.03_x000a_N.1.019.074.01.4814.000.014.18.008"/>
    <s v="Réalisation d'une zone industrielle à Zaaroura wilaya de Tiaret (2° Tranche) sur 327 ha"/>
    <m/>
    <m/>
    <n v="2300000"/>
    <n v="2253529.6055199997"/>
    <m/>
    <m/>
    <n v="0.99"/>
    <m/>
    <s v="En cours"/>
  </r>
  <r>
    <x v="5"/>
    <x v="48"/>
    <m/>
    <x v="3"/>
    <m/>
    <m/>
    <s v="NF5.721.3.262.114.08.03_x000a_N.1.021.080.02.4814.000.014.08.008"/>
    <s v="Résorption du déficit en VRD (2 ème tranche)."/>
    <m/>
    <m/>
    <n v="2200000"/>
    <n v="2172548.1244099997"/>
    <m/>
    <m/>
    <n v="1"/>
    <m/>
    <s v="Achevée non contentieuse"/>
  </r>
  <r>
    <x v="5"/>
    <x v="48"/>
    <m/>
    <x v="3"/>
    <m/>
    <m/>
    <s v="NF5.721.3.262.114.09.01_x000a_N.1.021.080.02.4814.000.014.09.003"/>
    <s v="VRD primaire et secondaires POS N°01 zône Nord Est (commune de Tiaret)"/>
    <m/>
    <m/>
    <n v="2086589"/>
    <n v="1825032.1356600001"/>
    <m/>
    <m/>
    <n v="0.95"/>
    <m/>
    <s v="Travaux en voie d'achèvement"/>
  </r>
  <r>
    <x v="5"/>
    <x v="48"/>
    <m/>
    <x v="3"/>
    <m/>
    <m/>
    <s v="SF5.721.8.262.114.18.02_x000a_S.1.021.080.02.4814.000.014.18.009"/>
    <s v="Travaux de VRD de l'habitat rural groupé à travers les wilayas des hauts plateaux (Prog. 2018)"/>
    <m/>
    <m/>
    <n v="1000000"/>
    <n v="987515.72262999997"/>
    <m/>
    <m/>
    <n v="0.85"/>
    <m/>
    <s v="travaux en cours"/>
  </r>
  <r>
    <x v="5"/>
    <x v="48"/>
    <m/>
    <x v="17"/>
    <m/>
    <m/>
    <s v="SF5.567.2.262.114.07.01_x000a_S.1.022.084.01.4814.000.014.07.002"/>
    <s v="Réalisation d'un centrale de vente (2°tranche) à Tiaret"/>
    <m/>
    <m/>
    <n v="1745300"/>
    <n v="1744367.02226"/>
    <m/>
    <m/>
    <n v="1"/>
    <m/>
    <s v="Achevée, Dde réév arbit 2025 (51 000)"/>
  </r>
  <r>
    <x v="5"/>
    <x v="48"/>
    <m/>
    <x v="1"/>
    <m/>
    <m/>
    <s v="NF5.521.4.262.114.06.01_x000a_N.1.024.090.01.4814.000.014.06.002"/>
    <s v="Réalisation évitement Sud de Tiaret sur 6 Kms"/>
    <m/>
    <m/>
    <n v="1330000"/>
    <n v="1283623.7279700001"/>
    <m/>
    <m/>
    <n v="1"/>
    <m/>
    <s v="Achevée contentieuse"/>
  </r>
  <r>
    <x v="5"/>
    <x v="48"/>
    <m/>
    <x v="1"/>
    <m/>
    <m/>
    <s v="NK5.522.3.262.114.10.01_x000a_N.1.024.090.01.4814.000.014.10.004"/>
    <s v="Modernisation du CW01 entre Rahouia et limite Wilaya de Tissemsilt sur 20 Km"/>
    <m/>
    <m/>
    <n v="1400000"/>
    <n v="1381353.47826"/>
    <m/>
    <m/>
    <n v="1"/>
    <m/>
    <s v="Achevée contentieuse"/>
  </r>
  <r>
    <x v="5"/>
    <x v="48"/>
    <m/>
    <x v="1"/>
    <m/>
    <m/>
    <s v="SF5.521.8.262.114.07.12_x000a_S.1.024.090.01.4814.000.014.07.003"/>
    <s v="Evitement Est ville de Tiaret sur 8 Kms"/>
    <m/>
    <m/>
    <n v="1566000"/>
    <n v="1557124.19196"/>
    <m/>
    <m/>
    <n v="1"/>
    <m/>
    <s v="Clôturée le 05/03/2024"/>
  </r>
  <r>
    <x v="5"/>
    <x v="48"/>
    <m/>
    <x v="1"/>
    <m/>
    <m/>
    <s v="NI_x000a_"/>
    <s v="Réalisation de trois échangeurs sur l'évitement (sud-est)de la ville de Tiaret."/>
    <m/>
    <m/>
    <n v="1500000"/>
    <n v="0"/>
    <m/>
    <m/>
    <n v="0"/>
    <m/>
    <s v="Op gelée jusqu' au 09/05/2023, relancée conformément à l’envoi n°8438/MF/DGB/DRBCMP/DRBEJ/2021 du 07/12/2021 de Mr le DGB à Mr le wali de M’sila. "/>
  </r>
  <r>
    <x v="5"/>
    <x v="48"/>
    <m/>
    <x v="1"/>
    <m/>
    <m/>
    <s v="NE5.522.2.262.114.22.01_x000a_N.1.024.090.01.4814.000.014.22.005"/>
    <s v="Réalisation d'une route reliant Z'malet Emir AEK et Nadhoura sur 42 km"/>
    <m/>
    <m/>
    <n v="1500000"/>
    <n v="1431469.3974000001"/>
    <m/>
    <m/>
    <n v="0.8"/>
    <m/>
    <s v="En cours"/>
  </r>
  <r>
    <x v="5"/>
    <x v="48"/>
    <m/>
    <x v="8"/>
    <m/>
    <m/>
    <s v="NF5.732.1.262.114.08.01_x000a_N.1.027.105.01.4814.000.014.08.011"/>
    <s v="_x000d_Réalisation et équipement d'un centre anti-cancer à Tiaret"/>
    <m/>
    <m/>
    <n v="8400000"/>
    <n v="7372013.6901599998"/>
    <m/>
    <m/>
    <n v="0.95"/>
    <m/>
    <s v="Travaux en cours, Dde réév arbit 2025 (8 200 000)"/>
  </r>
  <r>
    <x v="5"/>
    <x v="48"/>
    <m/>
    <x v="8"/>
    <m/>
    <m/>
    <s v="NF5.733.8.262.114.06.01_x000a_N.1.027.105.01.4814.000.014.06.017"/>
    <s v="_x000d_Etude et réalisation d'un complexe &quot;Mère et enfant&quot; de 60 lits à Tiaret."/>
    <m/>
    <m/>
    <n v="1810000"/>
    <n v="1739813.8306"/>
    <m/>
    <m/>
    <n v="1"/>
    <m/>
    <s v="Achevée, reste paiement ETB"/>
  </r>
  <r>
    <x v="5"/>
    <x v="48"/>
    <m/>
    <x v="8"/>
    <m/>
    <m/>
    <s v="SF5.731.1.262.114.07.01_x000a_S.1.027.105.01.4814.000.014.07.009"/>
    <s v="Etude, réalisation et équipement d'un hôpital 120 lits à Sougueur"/>
    <m/>
    <m/>
    <n v="2340000"/>
    <n v="2338476.6952600004"/>
    <m/>
    <m/>
    <n v="1"/>
    <m/>
    <s v="Achevée non contentieuse"/>
  </r>
  <r>
    <x v="5"/>
    <x v="48"/>
    <m/>
    <x v="8"/>
    <m/>
    <m/>
    <s v="NK5.732.1.262.114.11.01_x000a_N.1.027.105.01.4814.000.014.11.014"/>
    <s v="_x000d_Réalisation d'un établissement hospitalier spécialisé en brûlés à Tiaret"/>
    <m/>
    <m/>
    <n v="1190000"/>
    <n v="1100458.4836500001"/>
    <m/>
    <m/>
    <n v="0.01"/>
    <m/>
    <s v="En cours"/>
  </r>
  <r>
    <x v="5"/>
    <x v="48"/>
    <m/>
    <x v="8"/>
    <m/>
    <m/>
    <s v="SF5.731.9.262.114.19.01_x000a_S.1.027.105.01.4814.000.014.19.010"/>
    <s v="Etude, suivi, réalisation et équipement d'un hôpital 60 lits à Takhmaret."/>
    <m/>
    <m/>
    <n v="2360000"/>
    <n v="2281036.4750999999"/>
    <m/>
    <m/>
    <n v="0.55000000000000004"/>
    <m/>
    <s v="Etude achevée, trav en cours, Dde réév arbit 2025 (1 670 000)"/>
  </r>
  <r>
    <x v="5"/>
    <x v="48"/>
    <m/>
    <x v="8"/>
    <m/>
    <m/>
    <s v="NE5.731.1.262.114.22.01_x000a_N.1.027.105.01.4814.000.014.22.005"/>
    <s v="Suivi et réalisation d'un hopital de 120 lits à Ksar Chellala Tiaret"/>
    <m/>
    <m/>
    <n v="2574994"/>
    <n v="2568456.49119"/>
    <m/>
    <m/>
    <n v="0.5"/>
    <m/>
    <s v="trav en cours, Dde réév arbit 2025 (600 000)"/>
  </r>
  <r>
    <x v="5"/>
    <x v="48"/>
    <m/>
    <x v="5"/>
    <m/>
    <m/>
    <s v="SF5.341.4.262.114.13.01_x000a_S.1.051.094.01.4814.000.014.13.008"/>
    <s v="Renforcement de la capacité de stockage à Tiaret, Sougueur, Frenda et Ksar Chellala y compris raccordement."/>
    <m/>
    <m/>
    <n v="1000000"/>
    <n v="995113.28980999999"/>
    <m/>
    <m/>
    <n v="0.95"/>
    <m/>
    <s v="en cours"/>
  </r>
  <r>
    <x v="5"/>
    <x v="48"/>
    <m/>
    <x v="5"/>
    <m/>
    <m/>
    <s v="NL5.341.2.262.114.15.01_x000a_N.1.051.094.01.4814.000.014.15.002"/>
    <s v="Achèvement du renforcement de l'alimentation en eau potable des localités de Frenda, Ain Kermes, Medrissa, Madna, Sidi Abderahmane et Rosfa à partir de la nappe du chott chergui."/>
    <m/>
    <m/>
    <n v="1710000"/>
    <n v="1709715.8386900001"/>
    <m/>
    <m/>
    <n v="1"/>
    <m/>
    <s v="Travaux en cours"/>
  </r>
  <r>
    <x v="5"/>
    <x v="48"/>
    <m/>
    <x v="5"/>
    <m/>
    <m/>
    <s v="NK5.342.1.262.114.10.01_x000a_N.1.051.096.01.4814.000.014.10.003"/>
    <s v="Réalisation d'une station d'épuration à Frenda y compris collecteur de raccordement"/>
    <m/>
    <m/>
    <n v="2450000"/>
    <n v="2091384.57124"/>
    <m/>
    <m/>
    <n v="0.8"/>
    <m/>
    <s v="En cours"/>
  </r>
  <r>
    <x v="6"/>
    <x v="49"/>
    <m/>
    <x v="2"/>
    <s v="020  Programme: Administration Générale"/>
    <s v="01 Soutient Administratif et logistique"/>
    <m/>
    <s v="N.1.005.020.01.4818.000.018.09.008 Suivi,réalisation et équipement d'un siège de Wilaya à Jijel"/>
    <m/>
    <m/>
    <n v="3015000"/>
    <n v="2553546.2043099999"/>
    <n v="1638927.1828299998"/>
    <n v="0.543591105416252"/>
    <n v="0.8"/>
    <m/>
    <s v="En cours, travaux en cours, "/>
  </r>
  <r>
    <x v="6"/>
    <x v="49"/>
    <m/>
    <x v="9"/>
    <s v="021  Programme: Activité judiciaire"/>
    <s v="01 activité judiciaire ordinaire et administrative"/>
    <m/>
    <s v="N.1.006.021.01.4018.000.018.08.001 Etude,réalisation et équipement d'une cour de justice à Jijel"/>
    <m/>
    <m/>
    <n v="2822000"/>
    <n v="2304558.9831599998"/>
    <n v="1744236.3091799999"/>
    <n v="0.61808515562721467"/>
    <n v="0.99"/>
    <m/>
    <s v="En cours, Travaux achevée; lot  équipement transfère à la DAL (50%), nécessite réévaluation: 120 millions DA"/>
  </r>
  <r>
    <x v="6"/>
    <x v="49"/>
    <m/>
    <x v="0"/>
    <s v="049  Programme: Enseignement et formation supérieurs"/>
    <s v="01 Premier et deuxième cycles d'enseignement"/>
    <m/>
    <s v="N.1.012.049.01.4015.000.018.11.002 Suivi et réalisation de 4.000 places pédagogiques à El Aouana"/>
    <m/>
    <m/>
    <n v="3308000"/>
    <n v="2155467.2876399998"/>
    <n v="1326626.5234699999"/>
    <n v="0.40103582934401449"/>
    <n v="0.8"/>
    <m/>
    <s v="En cours, 3000 pp travaux  avancés à 95%,annexes travaux   en cours, pour les 1000 pp travaux en cours"/>
  </r>
  <r>
    <x v="6"/>
    <x v="49"/>
    <m/>
    <x v="15"/>
    <s v="060  Programme: Sports"/>
    <s v="01 Jeunes talents, sports de l'Elite et de haut niveau"/>
    <m/>
    <s v="C.1.015.060.01.4013.000.018.07.001 Etude , réalisation et équipement d'une salle OMS 3000 places à Jijel "/>
    <m/>
    <m/>
    <n v="1255000"/>
    <n v="1231141.07922"/>
    <n v="1100567.0077"/>
    <n v="0.87694582286852585"/>
    <n v="0.99"/>
    <m/>
    <s v="En cours"/>
  </r>
  <r>
    <x v="6"/>
    <x v="49"/>
    <m/>
    <x v="10"/>
    <s v="074  Programme: Appui à l'investissement"/>
    <s v="01 Promotion de l'investissement"/>
    <m/>
    <s v="N.1.019.074.01.4818.000.018.18.003 Réalisation d'une Zone Industrielle à Bellara,Wilaya de Jijel sur 523 Ha,(Tranche 1)"/>
    <m/>
    <m/>
    <n v="1836300"/>
    <n v="1705170.3603800002"/>
    <n v="1022651.28995"/>
    <n v="0.55690861512280132"/>
    <n v="0.92"/>
    <m/>
    <s v="En cours, nouveau Lot lancée (Achèvement des voies)"/>
  </r>
  <r>
    <x v="6"/>
    <x v="49"/>
    <m/>
    <x v="10"/>
    <s v="074  Programme: Appui à l'investissement"/>
    <s v="01 Promotion de l'investissement"/>
    <m/>
    <s v="N.1.019.074.01.4818.000.018.18.004 Réalisation d'une Zone Industrielle à Bellara,Wilaya de Jijel,(Tranche 2)"/>
    <m/>
    <m/>
    <n v="2000000"/>
    <n v="1913199.1604300002"/>
    <n v="1688644.7007599999"/>
    <n v="0.84432235037999992"/>
    <n v="0.9"/>
    <m/>
    <s v="En cours, paiement des factures en cours,  nécessite réévaluation: 70 Millions DA"/>
  </r>
  <r>
    <x v="6"/>
    <x v="49"/>
    <m/>
    <x v="1"/>
    <s v="090  Programme: Infrastructures routières et autoroutières"/>
    <s v="01 Développement des infrastructures routières"/>
    <m/>
    <s v="N.1.024.090.01.4018.000.018.07.023 Dédoublement RN 43 sur 44 km (El Achouat - El Milia) y comp - ouvrage d'art"/>
    <m/>
    <m/>
    <n v="8250000"/>
    <n v="8212935.7136499994"/>
    <n v="8086901.1487800004"/>
    <n v="0.98023044227636369"/>
    <n v="0.98"/>
    <m/>
    <s v="En cours, reste à réalisé  :_x000a_Réalisation d'éclairage publics: travaux en cours "/>
  </r>
  <r>
    <x v="6"/>
    <x v="49"/>
    <m/>
    <x v="1"/>
    <s v="090  Programme: Infrastructures routières et autoroutières"/>
    <s v="01 Développement des infrastructures routières"/>
    <m/>
    <s v="N.1.024.090.01.4018.000.018.08.002 Etude et réalisation , viaduc sur RN 43 au niveau grottes ghar El Baz ,y compris la réhabilitation du réseau d'éclairage public su la RN 43 (W de jijel)"/>
    <m/>
    <m/>
    <n v="1300000"/>
    <n v="1290325.3204400002"/>
    <n v="1227702.8240199999"/>
    <n v="0.94438678770769224"/>
    <n v="0.95"/>
    <m/>
    <s v="En cours,  Réhabilitation de l'éclairage public sur la RN 43"/>
  </r>
  <r>
    <x v="6"/>
    <x v="49"/>
    <m/>
    <x v="1"/>
    <s v="092  Programme: Infrastructures maritimes"/>
    <s v="01 Développement des infrastructures maritimes"/>
    <m/>
    <s v="N.1.024.092.01.4006.000.018.06.004 Réalisation port de pêche et plaisance à El Aouana"/>
    <m/>
    <m/>
    <n v="6200000"/>
    <n v="6199873.12488"/>
    <n v="5756611.7146599991"/>
    <n v="0.92848576042903208"/>
    <n v="1"/>
    <m/>
    <s v="Achevée "/>
  </r>
  <r>
    <x v="6"/>
    <x v="49"/>
    <m/>
    <x v="1"/>
    <s v="092  Programme: Infrastructures maritimes"/>
    <s v="01 Développement des infrastructures maritimes"/>
    <m/>
    <s v="N.1.024.092.01.4006.000.018.13.001 Réalisation des travaux de protection du front de mer à jijel"/>
    <m/>
    <m/>
    <n v="1100000"/>
    <n v="1013324.56629"/>
    <n v="1005204.13462"/>
    <n v="0.91382194056363641"/>
    <n v="0.9"/>
    <m/>
    <s v="En cours, Reste le lancement d'un nouveau lot pour l'achèvement des travaux sur 200 Ml (2 ème AAO lancé)"/>
  </r>
  <r>
    <x v="6"/>
    <x v="49"/>
    <m/>
    <x v="8"/>
    <s v="105  Programme: Prévention et soins"/>
    <s v="01 Prévention et soins"/>
    <m/>
    <s v="N.1.027.105.01.4018.000.018.08.001   Etude et réalisation , Hôpital 60 lits à Ziama"/>
    <m/>
    <m/>
    <n v="1950000"/>
    <n v="1784009.80816"/>
    <n v="706919.85073000006"/>
    <n v="0.36252300037435903"/>
    <n v="0.89"/>
    <m/>
    <s v="En cours, relancement des travaux avec nouveau BET et ETB  (reste à réaliser)"/>
  </r>
  <r>
    <x v="6"/>
    <x v="49"/>
    <m/>
    <x v="8"/>
    <s v="105  Programme: Prévention et soins"/>
    <s v="01 Prévention et soins"/>
    <m/>
    <s v="N.1.027.105.01.4018.000.018.10.002 Etude, réalisation d'un hôpital de 240 lits à Jijel"/>
    <m/>
    <m/>
    <n v="5328882"/>
    <n v="4625482.0333000002"/>
    <n v="442520.45386999997"/>
    <n v="8.3041893941355804E-2"/>
    <n v="0.15"/>
    <m/>
    <s v=" En cours, Travaux en cours "/>
  </r>
  <r>
    <x v="6"/>
    <x v="49"/>
    <m/>
    <x v="8"/>
    <s v="105  Programme: Prévention et soins"/>
    <s v="01 Prévention et soins"/>
    <m/>
    <s v="N.1.027.105.01.4018.000.018.14.003 Etude ,Suivi,réalisation et équipement d'un hôpital 60 lits à Belghimouz (commune El Ancer)"/>
    <m/>
    <m/>
    <n v="1600000"/>
    <n v="1461.36988"/>
    <n v="0"/>
    <n v="0"/>
    <n v="0.05"/>
    <m/>
    <s v="En cours, Choix BET en cours  après annulation de la procédure  pour la 3eme fois"/>
  </r>
  <r>
    <x v="6"/>
    <x v="49"/>
    <m/>
    <x v="5"/>
    <s v="094  Programme: Approvisionnement en eau potable et industrielle "/>
    <s v="01 Adduction en eau potable et industrielle"/>
    <m/>
    <s v="N.1.051.094.01.4818.000.018.11.003 Réalisation de l'alimentation en eau potable de Taher et des agglomérations environnantes à partir du barrage d'El Agrem."/>
    <m/>
    <m/>
    <n v="1150000"/>
    <n v="1119274.99199"/>
    <n v="1070462.1537299999"/>
    <n v="0.93083665541739125"/>
    <n v="0.95"/>
    <m/>
    <s v="En cours, Lots 1,2,4 et 5 achevés_x000a_lot 3 : indemnisation des citoyens en cours pour l'achèvement des travaux"/>
  </r>
  <r>
    <x v="6"/>
    <x v="50"/>
    <s v="PSD"/>
    <x v="5"/>
    <m/>
    <m/>
    <m/>
    <s v="NL5.342.3.262.105.16.01_x000a_N1.051.096.01.4005.000.005.16.006_x000a_Réalisation de la station d'épuration des eaux usées de Batna y compris les collecteurs"/>
    <m/>
    <n v="4000000"/>
    <n v="5000000"/>
    <n v="1758"/>
    <n v="1965.6569999999999"/>
    <n v="3.9313139999999996E-2"/>
    <n v="0"/>
    <m/>
    <s v="/"/>
  </r>
  <r>
    <x v="6"/>
    <x v="50"/>
    <s v="PSD"/>
    <x v="5"/>
    <m/>
    <m/>
    <m/>
    <s v="NE5.521.2.262.105.19.01  _x000a_N1.024.090.01.4005.000.005.19.007_x000a_  Réalisation et suivi du dédoublement de l'axe routier reliant la RN 88 (limite de la wilaya de Khenchela) à la RN 03 sur 56 Km en passant par Boulfries - Chemora - Boumia"/>
    <m/>
    <n v="8270000"/>
    <n v="8270000"/>
    <n v="5160242"/>
    <n v="2921132.53"/>
    <n v="0.35322037847642079"/>
    <n v="55"/>
    <m/>
    <s v="/"/>
  </r>
  <r>
    <x v="6"/>
    <x v="50"/>
    <s v="PSC"/>
    <x v="5"/>
    <m/>
    <m/>
    <m/>
    <s v="NK5.321.2.262.068.07_x000a_Construction et mise en service du barrage Bouzina dans la wilaya de Batna"/>
    <m/>
    <n v="13747227"/>
    <n v="13747227"/>
    <n v="13472282"/>
    <n v="10566119"/>
    <n v="0.76860002384480886"/>
    <n v="99"/>
    <m/>
    <s v="/"/>
  </r>
  <r>
    <x v="6"/>
    <x v="50"/>
    <s v="PSD"/>
    <x v="1"/>
    <m/>
    <m/>
    <m/>
    <s v="SF5.521.3.262.105.06.01_x000a_S1.024.090.01.4005.000.005.06.002_x000a_Dédoublement de la RN3 Ain touta limite wilaya de Biskra y compris passage supérieur sur voie ferree"/>
    <m/>
    <n v="800000"/>
    <n v="1650000"/>
    <n v="1646222"/>
    <n v="1642831.8870000001"/>
    <n v="0.99565568909090918"/>
    <n v="100"/>
    <m/>
    <s v="/"/>
  </r>
  <r>
    <x v="6"/>
    <x v="50"/>
    <s v="PSC"/>
    <x v="1"/>
    <m/>
    <m/>
    <m/>
    <s v="Réalisation de la pénétrante autoroutière  de BATNA - Auto route Est Ouest  sur 62 Km"/>
    <m/>
    <n v="45000000"/>
    <n v="45000000"/>
    <n v="31000000"/>
    <n v="16400000"/>
    <n v="0.36444444444444446"/>
    <n v="64"/>
    <m/>
    <s v="/"/>
  </r>
  <r>
    <x v="6"/>
    <x v="50"/>
    <s v="PSD"/>
    <x v="1"/>
    <m/>
    <m/>
    <m/>
    <s v="CF5.731.1.262.105.07.01_x000a_N1.027.105.01.4005.000.005.07.003_x000a_Etude et réalisation d'un hopital 120 lits à Theniet el abed"/>
    <m/>
    <n v="2000000"/>
    <n v="2520000"/>
    <n v="2438208.1329999999"/>
    <n v="2392870.4889999996"/>
    <n v="0.94955178134920615"/>
    <n v="95"/>
    <m/>
    <s v="/"/>
  </r>
  <r>
    <x v="6"/>
    <x v="50"/>
    <s v="PSD"/>
    <x v="1"/>
    <m/>
    <m/>
    <m/>
    <s v="CF5.731.1.262.105.07.02_x000a_N1.027.105.01.4005.000.005.07.004_x000a_Etude et réalisation d'un hopital 120 lits à Ras el aioun"/>
    <m/>
    <n v="2000000"/>
    <n v="2682000"/>
    <n v="2361729.2820000001"/>
    <n v="1946488.9979999999"/>
    <n v="0.72576025279642054"/>
    <n v="80"/>
    <m/>
    <s v="Résiliation de l'entreprise"/>
  </r>
  <r>
    <x v="6"/>
    <x v="50"/>
    <s v="PSD"/>
    <x v="1"/>
    <m/>
    <m/>
    <m/>
    <s v="NK5.731.1.262.105.10.02_x000a_N1.027.105.01.4005.000.005.10.005_x000a_Etude, construction et équipements d'un hopital 60 lits à T'kout"/>
    <m/>
    <n v="600000"/>
    <n v="1716000"/>
    <n v="1641677.8829999999"/>
    <n v="1562253.2959999999"/>
    <n v="0.91040401864801856"/>
    <n v="98"/>
    <m/>
    <s v="/"/>
  </r>
  <r>
    <x v="6"/>
    <x v="50"/>
    <s v="PSD"/>
    <x v="1"/>
    <m/>
    <m/>
    <m/>
    <s v="NF5.732.1.262.105.06.01_x000a_N1.027.105.01.4005.000.005.06.014_x000a_Etude et réalisation d'un centre Anti-cancer à Batna (CAC)"/>
    <m/>
    <n v="1500000"/>
    <n v="3423827"/>
    <n v="2994535.2710000002"/>
    <n v="2993964.37"/>
    <n v="0.87444966407473279"/>
    <n v="100"/>
    <m/>
    <s v="/"/>
  </r>
  <r>
    <x v="6"/>
    <x v="50"/>
    <s v="PSD"/>
    <x v="1"/>
    <m/>
    <m/>
    <m/>
    <s v="NF5.732.3.262.105.09.01_x000a_N1.027.105.01.4005.000.005.09.015_x000a_Acquisition d'équipements médicaux et collectifs pour le centre Anti-cancer  -Batna-"/>
    <m/>
    <n v="1500000"/>
    <n v="3000000"/>
    <n v="2561711.1869999999"/>
    <n v="2538915.0839999998"/>
    <n v="0.84630502799999996"/>
    <n v="85"/>
    <m/>
    <s v="/"/>
  </r>
  <r>
    <x v="6"/>
    <x v="50"/>
    <s v="PSD"/>
    <x v="1"/>
    <m/>
    <m/>
    <m/>
    <s v="SF5.732.1.262.105.07.02_x000a_S1.027.105.01.4005.000.005.07.001_x000a_Etude, réalisation et équipement  d'un hopital psychiatrique à El-madher"/>
    <m/>
    <n v="820000"/>
    <n v="1175800"/>
    <n v="1131729.7320000001"/>
    <n v="1131345.132"/>
    <n v="0.9621918115325736"/>
    <n v="95"/>
    <m/>
    <s v="/"/>
  </r>
  <r>
    <x v="6"/>
    <x v="50"/>
    <s v="PSC"/>
    <x v="5"/>
    <m/>
    <m/>
    <m/>
    <s v="NK5.321.2.262.068.07_x000a_Construction et mise en service du barrage Bouzina dans la wilaya de Batna"/>
    <n v="13747227"/>
    <n v="13747227"/>
    <n v="13472282"/>
    <n v="10566119"/>
    <n v="3181108"/>
    <m/>
    <n v="99"/>
    <m/>
    <m/>
  </r>
  <r>
    <x v="6"/>
    <x v="50"/>
    <s v="PSC"/>
    <x v="1"/>
    <m/>
    <m/>
    <m/>
    <s v="Réalisation de l'auroute reliant échangeur RN 03 et RN 75 et autoroute EST OUEST au niveau du transformateur Chelghoum el aid"/>
    <m/>
    <m/>
    <m/>
    <m/>
    <m/>
    <m/>
    <m/>
    <m/>
    <m/>
  </r>
  <r>
    <x v="6"/>
    <x v="51"/>
    <m/>
    <x v="10"/>
    <m/>
    <m/>
    <m/>
    <s v="Aménagement de la Zone Industrielle El- Kseur Fenaia Il Mathen"/>
    <n v="2011"/>
    <m/>
    <n v="4396774.5"/>
    <m/>
    <m/>
    <n v="0.83"/>
    <n v="0.99"/>
    <m/>
    <s v="Travaux achevés, reste alimentation en eau potable et réalisation de la station dépuration dont les travaux sont en cours"/>
  </r>
  <r>
    <x v="6"/>
    <x v="51"/>
    <m/>
    <x v="10"/>
    <m/>
    <m/>
    <m/>
    <s v="Suivi et réalisation de la zone industrielle de Beni Mansour-  Commune de Boudjelil "/>
    <n v="2019"/>
    <m/>
    <n v="2500000"/>
    <m/>
    <m/>
    <n v="0"/>
    <n v="0"/>
    <m/>
    <s v="Opération gelée"/>
  </r>
  <r>
    <x v="6"/>
    <x v="51"/>
    <m/>
    <x v="1"/>
    <m/>
    <m/>
    <m/>
    <s v="RN 09: Travaux aménagement des gorges de Kherrata"/>
    <n v="2012"/>
    <m/>
    <n v="18760000"/>
    <m/>
    <m/>
    <n v="0.95"/>
    <n v="0.85"/>
    <m/>
    <s v="Travaux en cours "/>
  </r>
  <r>
    <x v="6"/>
    <x v="51"/>
    <m/>
    <x v="1"/>
    <m/>
    <m/>
    <m/>
    <s v=" Travaux de mise à niveau des tunnels de kherrata "/>
    <n v="2021"/>
    <m/>
    <n v="4500000"/>
    <m/>
    <m/>
    <n v="0.05"/>
    <n v="0.05"/>
    <m/>
    <s v="Travaux en cours "/>
  </r>
  <r>
    <x v="6"/>
    <x v="51"/>
    <m/>
    <x v="1"/>
    <m/>
    <m/>
    <m/>
    <s v="Réalisation d’un Viaduc pour l’évitement de l’agglomération de Bordj Mira   "/>
    <n v="2021"/>
    <m/>
    <n v="2000000"/>
    <m/>
    <m/>
    <n v="0.6"/>
    <n v="0.6"/>
    <m/>
    <s v="Travaux en cours "/>
  </r>
  <r>
    <x v="6"/>
    <x v="51"/>
    <m/>
    <x v="1"/>
    <m/>
    <m/>
    <m/>
    <s v="Travaux de rempiètement et reprise des dégradations du quai de la Casbah et de la passe Casbah,"/>
    <n v="2021"/>
    <m/>
    <n v="2750000"/>
    <m/>
    <m/>
    <n v="0.6"/>
    <n v="0.85"/>
    <m/>
    <s v="Livraison partielle pévue pour le 11/12/2024 _x000a_le reste est prévu pour Février 2025"/>
  </r>
  <r>
    <x v="6"/>
    <x v="51"/>
    <m/>
    <x v="1"/>
    <m/>
    <m/>
    <m/>
    <s v="Pénétrante autoroutière reliant le port de Béjaia à l'autoroute Est -Ouest au niveau d'Ahnif sur 100 Kms &quot;déplacement de réseaux&quot;"/>
    <m/>
    <m/>
    <n v="10000000"/>
    <m/>
    <m/>
    <n v="0.8"/>
    <n v="0.86"/>
    <m/>
    <s v="Travaux en cours"/>
  </r>
  <r>
    <x v="6"/>
    <x v="51"/>
    <m/>
    <x v="1"/>
    <m/>
    <m/>
    <m/>
    <s v="Projet de la pénétrante reliant Béjaia à l'autoroute Est/Ouest section wilaya de Béjaia sur 85 KM  "/>
    <m/>
    <m/>
    <n v="169100000"/>
    <m/>
    <m/>
    <n v="0.87"/>
    <n v="0.88"/>
    <m/>
    <s v="Travaux en cours "/>
  </r>
  <r>
    <x v="6"/>
    <x v="51"/>
    <m/>
    <x v="1"/>
    <m/>
    <m/>
    <m/>
    <s v="Travaux d'aménagement de la RN 12 du Pk 155+000 au PK 175+000 d'El-Kseur vers Béjaia sur 20 kms               "/>
    <n v="2023"/>
    <m/>
    <n v="1700000"/>
    <m/>
    <m/>
    <n v="0.31"/>
    <n v="0.75"/>
    <m/>
    <s v="Travaux en cours"/>
  </r>
  <r>
    <x v="6"/>
    <x v="51"/>
    <m/>
    <x v="1"/>
    <m/>
    <m/>
    <m/>
    <s v="Travaux de reconstruction de la RN24 du PK 207 au PK 247 sur 40 Kms"/>
    <n v="2024"/>
    <m/>
    <n v="2500000"/>
    <m/>
    <m/>
    <n v="0"/>
    <n v="0.15"/>
    <m/>
    <s v="Travaux en cours "/>
  </r>
  <r>
    <x v="6"/>
    <x v="51"/>
    <m/>
    <x v="1"/>
    <m/>
    <m/>
    <m/>
    <s v="Réalisation d'un abri de pêche "/>
    <n v="2011"/>
    <m/>
    <n v="3830000"/>
    <m/>
    <m/>
    <n v="0.98"/>
    <n v="0.98"/>
    <m/>
    <s v="Levée de réservres ,travaux de drainage des eaux pluviales en cours reste revêtement de la voie d'accés et la clôture "/>
  </r>
  <r>
    <x v="6"/>
    <x v="51"/>
    <m/>
    <x v="1"/>
    <m/>
    <m/>
    <m/>
    <s v="Réalisation d'un port de pêche et de plaisance à Tala Guilef (Bejaia)"/>
    <n v="2006"/>
    <m/>
    <n v="5300000"/>
    <m/>
    <m/>
    <n v="0.5"/>
    <n v="0.96250000000000002"/>
    <m/>
    <s v="Travaux en cours"/>
  </r>
  <r>
    <x v="6"/>
    <x v="51"/>
    <m/>
    <x v="13"/>
    <m/>
    <m/>
    <m/>
    <s v="PGR Deficit Gaz 2021"/>
    <n v="2021"/>
    <m/>
    <n v="5333000"/>
    <m/>
    <m/>
    <n v="0.95"/>
    <n v="0.65"/>
    <m/>
    <s v="Travaux en cours "/>
  </r>
  <r>
    <x v="6"/>
    <x v="51"/>
    <m/>
    <x v="5"/>
    <m/>
    <m/>
    <m/>
    <s v="Réalisation d'une Station de déssalement de l'Eau de mer à Toudja "/>
    <n v="2019"/>
    <m/>
    <n v="90620343.253000006"/>
    <m/>
    <m/>
    <n v="0.5"/>
    <n v="0.85"/>
    <m/>
    <s v="Travaux en cours "/>
  </r>
  <r>
    <x v="6"/>
    <x v="51"/>
    <m/>
    <x v="5"/>
    <m/>
    <m/>
    <m/>
    <s v="Réalisation d’une station d’épuration et collecteur d’amenée au niveau de la commune de Oued Ghir,"/>
    <n v="2021"/>
    <m/>
    <n v="5000000"/>
    <m/>
    <m/>
    <n v="0"/>
    <n v="0.05"/>
    <m/>
    <s v="Installation du chantier en cours"/>
  </r>
  <r>
    <x v="6"/>
    <x v="51"/>
    <m/>
    <x v="5"/>
    <m/>
    <m/>
    <m/>
    <s v="Réalisation d’une station d’épuration de la ville de Sidi Aich"/>
    <n v="2011"/>
    <m/>
    <n v="1977000"/>
    <m/>
    <m/>
    <n v="0.7"/>
    <n v="0.99"/>
    <m/>
    <s v="Stration d'épuration mise en service et fonctionnelle reste le raccordement des  localités "/>
  </r>
  <r>
    <x v="6"/>
    <x v="51"/>
    <m/>
    <x v="5"/>
    <m/>
    <m/>
    <m/>
    <s v="Parachèvement des travaux de réalisation de la station d’épuration de la ville d’Akbou y compris collecteur."/>
    <n v="2010"/>
    <m/>
    <n v="2800000"/>
    <m/>
    <m/>
    <s v="Lot 1: 38,42%_x000a_Lot 2: 54% "/>
    <s v="Lot 01: 84%_x000a_Lot 02: 50%"/>
    <m/>
    <s v="Travaux en cours "/>
  </r>
  <r>
    <x v="6"/>
    <x v="51"/>
    <m/>
    <x v="5"/>
    <m/>
    <m/>
    <m/>
    <s v="Réalisation d'une Station d'épuration d'une capacité de 70000 EQ/HB avec drainage des eaux pluviales du parc industriel El- Kseur "/>
    <n v="2023"/>
    <m/>
    <n v="1650000"/>
    <m/>
    <m/>
    <n v="0"/>
    <n v="0"/>
    <m/>
    <s v="ODS remis le 21/11/2024"/>
  </r>
  <r>
    <x v="6"/>
    <x v="51"/>
    <m/>
    <x v="5"/>
    <m/>
    <m/>
    <m/>
    <s v=" Réalisation des ouvrages aval au système d''AEP du couloir Tichy Haf - Béjaia (3ème tranche).     "/>
    <n v="2013"/>
    <m/>
    <n v="8337000"/>
    <m/>
    <m/>
    <n v="0.8"/>
    <n v="0.9"/>
    <m/>
    <s v="Lots 01-02 et 03 achevés et mis en service_x000a_Lots 04 et 06: manque amenée de l'énérgie _x000a_Lot 05 en cours "/>
  </r>
  <r>
    <x v="6"/>
    <x v="51"/>
    <m/>
    <x v="5"/>
    <m/>
    <m/>
    <m/>
    <s v=" REALISATION DES TRAVAUX D'ALIMENTATION EN EAU POTABLE DE SIX COMMUNES (06)  DE SUD DE LA WILAYA (BOUDJELLIL, TAZMALT, BENI MELIKECHE, AIT R' ZINE, IGHIL ALI ET IGHRAM)       _x000a_"/>
    <n v="2014"/>
    <m/>
    <n v="9000000"/>
    <m/>
    <m/>
    <n v="0.64"/>
    <s v="Lot 01: 90%_x000a_Lot 02: 50% _x000a_Lot 03: 22%_x000a_Lot 04: 56%_x000a_Lot 05 :10 %"/>
    <m/>
    <s v="Mise en service partielle (Ait R'Zine) Station de traitement _x000a_le reste des travaux en cours "/>
  </r>
  <r>
    <x v="6"/>
    <x v="51"/>
    <m/>
    <x v="5"/>
    <m/>
    <m/>
    <m/>
    <s v="Alimentation en eau  potable de Kherrata à partir du Barrage d'Ighil Emda "/>
    <n v="2021"/>
    <m/>
    <n v="5000000"/>
    <m/>
    <m/>
    <n v="0.05"/>
    <n v="0.25"/>
    <m/>
    <s v="Appel d'offres en cours de lancement suite à l'infructuosité  du 1er appel d'offres "/>
  </r>
  <r>
    <x v="6"/>
    <x v="51"/>
    <m/>
    <x v="14"/>
    <m/>
    <m/>
    <m/>
    <s v="Etude de système de transport par cable dans l'agglomération de Béjaia étendue au PNG"/>
    <m/>
    <m/>
    <n v="1555000"/>
    <m/>
    <m/>
    <n v="0"/>
    <n v="0"/>
    <m/>
    <s v="Opération groupée pour 07 villes _x000a_  - Appel d'offres d'infructuosité publié le 18/11/2024                 - Nouveau cahier des charges visé par la commission sectorielle  du Ministère des  Travaux Publics  le 09/12/2024 "/>
  </r>
  <r>
    <x v="6"/>
    <x v="51"/>
    <m/>
    <x v="14"/>
    <m/>
    <m/>
    <m/>
    <s v="Réalisation des travaux de doublement de la voie et rectification du tracé pour  augmentation de la vitesse à 160 km/h de la ligne férroviaire Beni Mansour / BEJAIA   (87 km)."/>
    <n v="2012"/>
    <m/>
    <n v="106000000"/>
    <m/>
    <m/>
    <m/>
    <n v="0.25"/>
    <m/>
    <s v="Retard dans la mise en service de l'unité de fabrication de voussoirs,_x000a_retard dans les études d'execution  et les revues d'APD "/>
  </r>
  <r>
    <x v="6"/>
    <x v="51"/>
    <m/>
    <x v="9"/>
    <m/>
    <m/>
    <m/>
    <s v="Suivi, réalisation et Equipement  d'une cour de Justice "/>
    <n v="2014"/>
    <m/>
    <n v="4500000"/>
    <m/>
    <m/>
    <n v="0"/>
    <n v="0"/>
    <m/>
    <s v="06 Mois pour le Lot gros œuvre, marché en cours de levée de réserves au niveau CWMP"/>
  </r>
  <r>
    <x v="6"/>
    <x v="51"/>
    <m/>
    <x v="8"/>
    <m/>
    <m/>
    <m/>
    <s v="Etude et réalisation d'un hôpital  60 lits "/>
    <n v="2008"/>
    <m/>
    <n v="1525000"/>
    <m/>
    <m/>
    <n v="0.83"/>
    <n v="1"/>
    <m/>
    <s v="Reste décret de création "/>
  </r>
  <r>
    <x v="6"/>
    <x v="51"/>
    <m/>
    <x v="8"/>
    <m/>
    <m/>
    <m/>
    <s v=" Réalisation et équipement d'un Centre Anti Cancer"/>
    <n v="2008"/>
    <m/>
    <n v="7282000"/>
    <m/>
    <m/>
    <n v="0.38"/>
    <n v="0.73"/>
    <m/>
    <s v=" Travaux  de construction en cours. Projet necessite une réévaluation de l'ordre de 9.000.000.000 DA pour prendre en charge les équipements et les avenants du volet &quot;réalisation&quot;."/>
  </r>
  <r>
    <x v="6"/>
    <x v="51"/>
    <m/>
    <x v="8"/>
    <m/>
    <m/>
    <m/>
    <s v="Etude, pour la  Réalisation  d'un Centre Hospitalo Universitaire à Bejaia (500 lits)"/>
    <n v="2014"/>
    <m/>
    <n v="1000000"/>
    <m/>
    <m/>
    <n v="0"/>
    <n v="0"/>
    <m/>
    <m/>
  </r>
  <r>
    <x v="6"/>
    <x v="51"/>
    <m/>
    <x v="8"/>
    <m/>
    <m/>
    <m/>
    <s v="suivi, Réalisation  d'un Centre Hospitalo Universitaire à Bejaia (500 lits)"/>
    <n v="2014"/>
    <m/>
    <n v="9000000"/>
    <m/>
    <m/>
    <n v="0"/>
    <n v="0"/>
    <m/>
    <s v="à lancer après l'achevement de l'étude "/>
  </r>
  <r>
    <x v="6"/>
    <x v="51"/>
    <m/>
    <x v="8"/>
    <m/>
    <m/>
    <m/>
    <s v="Réalisation  et éauipement d'une Ecole de formation paramédicale"/>
    <n v="2014"/>
    <m/>
    <n v="1649846"/>
    <m/>
    <m/>
    <n v="0"/>
    <n v="0"/>
    <m/>
    <s v="cahier des charges pour la réalisation visé par CSMP de la santé, AAO déposé au niveau de la'ANEP LE 09/12/2024 "/>
  </r>
  <r>
    <x v="6"/>
    <x v="51"/>
    <m/>
    <x v="7"/>
    <m/>
    <m/>
    <m/>
    <s v="Etude,suivi; réalisation et équipement d'une mosquée pole à Bejaia "/>
    <n v="2014"/>
    <m/>
    <n v="1000000"/>
    <m/>
    <m/>
    <n v="0"/>
    <n v="0"/>
    <m/>
    <s v="Opération gélée"/>
  </r>
  <r>
    <x v="6"/>
    <x v="52"/>
    <m/>
    <x v="5"/>
    <m/>
    <m/>
    <s v="N1.051.094.01.4825.000.025.14.004"/>
    <s v="N.K.5.341.2.14.05_x000a_Renforcement  et sécurisation de l'alimentation en eau potable de la wilaya de Constantine"/>
    <n v="1"/>
    <n v="9500000"/>
    <n v="14040000"/>
    <n v="13750790.88806"/>
    <n v="12645874.657339999"/>
    <m/>
    <n v="0.98"/>
    <s v="En cours"/>
    <m/>
  </r>
  <r>
    <x v="6"/>
    <x v="52"/>
    <m/>
    <x v="5"/>
    <m/>
    <m/>
    <s v="N1.051.096.02.4825.000.025.14.008"/>
    <s v="N.K.5.342.4.14.02_x000a_Calibrage des oueds des zones urbaines de la wilaya de Constantine"/>
    <n v="1"/>
    <n v="15000000"/>
    <n v="17400000"/>
    <n v="16294681.566500001"/>
    <n v="13863330.45283"/>
    <m/>
    <n v="0.75"/>
    <s v="En cours"/>
    <m/>
  </r>
  <r>
    <x v="6"/>
    <x v="53"/>
    <s v="PSD"/>
    <x v="9"/>
    <s v="Total Programme 022 - Administration Penitentaire"/>
    <s v="Total S.Programme 04 -Soutien administratif "/>
    <m/>
    <s v="SF5.853.3.262.128.07.03 _x000a_Réalisation et équipement D'un établissement pénitentiaire de 300 détenus à Sidi-Hadjes"/>
    <s v="2007"/>
    <m/>
    <n v="2675000"/>
    <n v="2666533"/>
    <n v="2675000"/>
    <m/>
    <n v="0.95"/>
    <s v="En cours"/>
    <m/>
  </r>
  <r>
    <x v="6"/>
    <x v="53"/>
    <s v="PSD"/>
    <x v="0"/>
    <s v="Total Programme 049 - Enseignement et formation supérieurs"/>
    <s v="Total S.Programme 01 - 1er et 2ème cycles d’enseignement"/>
    <m/>
    <s v="NK5.621.3.262.128.11.13 _x000a_Suivi, réalisation de 6000 places pédagogiques"/>
    <s v="2011"/>
    <m/>
    <n v="2310000"/>
    <n v="4147"/>
    <n v="2310000"/>
    <m/>
    <n v="0"/>
    <s v="Gelée"/>
    <m/>
  </r>
  <r>
    <x v="6"/>
    <x v="53"/>
    <s v="PN 2024"/>
    <x v="0"/>
    <s v="Total Programme 049 - Enseignement et formation supérieurs"/>
    <s v="Total S.Programme 01 - 1er et 2ème cycles d’enseignement"/>
    <m/>
    <s v="N1.012.049.01.4014.000.028.24.001_x000a_ Réalisation d’une  école normale superieur de 2000 places pédagogique à Bou-saada"/>
    <n v="2024"/>
    <m/>
    <n v="1700000"/>
    <n v="9373.2928400000001"/>
    <n v="1700000"/>
    <m/>
    <n v="0"/>
    <s v="Non lancée"/>
    <m/>
  </r>
  <r>
    <x v="6"/>
    <x v="53"/>
    <s v="PSD"/>
    <x v="15"/>
    <s v="Total Programme 060 - Sports"/>
    <s v="Total S.Programme 02 - Promotion du sport pour tous et en milieux éducatif et spécialisé"/>
    <m/>
    <s v="NK5.622.8.262.128.14.46 _x000a_Réalisation et équipement lycée sportif à M'sila "/>
    <s v="2014"/>
    <m/>
    <n v="1173000"/>
    <n v="504307"/>
    <n v="1173000"/>
    <m/>
    <n v="0.8"/>
    <s v="En cours"/>
    <m/>
  </r>
  <r>
    <x v="6"/>
    <x v="53"/>
    <s v="PSD"/>
    <x v="10"/>
    <s v="Total Programme 074 - Appui à l'investissement "/>
    <s v="Total S.Programme 01 - Promotion de l'Investissement"/>
    <m/>
    <s v="NK5.175.4.262.128.11.03 _x000a_Etude, réhabilitation et développement de la Zone d'activité de M'sila"/>
    <s v="2011"/>
    <m/>
    <n v="1650000"/>
    <n v="779027"/>
    <n v="1650000"/>
    <m/>
    <n v="0.55000000000000004"/>
    <s v="En cours"/>
    <m/>
  </r>
  <r>
    <x v="6"/>
    <x v="53"/>
    <s v="PSD"/>
    <x v="10"/>
    <s v="Total Programme 074 - Appui à l'investissement "/>
    <s v="Total S.Programme 01 - Promotion de l'Investissement"/>
    <m/>
    <s v="SF5.175.4.262.128.14.05 _x000a_Etude, aménagement, réhabilitation et développement de quatre (04) zones d'activité"/>
    <s v="2014"/>
    <m/>
    <n v="1500000"/>
    <n v="1376675"/>
    <n v="1500000"/>
    <m/>
    <n v="0.9"/>
    <s v="En cours"/>
    <m/>
  </r>
  <r>
    <x v="6"/>
    <x v="53"/>
    <s v="PN 2023"/>
    <x v="6"/>
    <s v="Programme 76 :  Agriculture et développement rural"/>
    <s v="Total S.Programme 01 -développement  de l'agriculture"/>
    <m/>
    <s v="S.1.020.076.01.4728.000.028.24.001_x000a_Etude D'adaptation, Suivi, Contrôle et travaux de réalisation et équipements de 07 centres de proximité  pour le stokage intermédiare des céréales au niveau de la wilya de m'sila"/>
    <n v="2023"/>
    <m/>
    <n v="1770799.996"/>
    <n v="1664584.09852"/>
    <n v="1770799.996"/>
    <m/>
    <n v="2E-3"/>
    <s v="En cours"/>
    <m/>
  </r>
  <r>
    <x v="6"/>
    <x v="53"/>
    <s v="PN 2025"/>
    <x v="6"/>
    <s v="Programme 77: Forêts"/>
    <s v="Total S.Programme 03: Lutte contre la désertification et la restauration des terres"/>
    <m/>
    <s v="Mise en oeuvre du plan d'action de la réhabilitation, de l'extension et du développement  du barage vert (3éme tranche) (W.M'sila )"/>
    <n v="2025"/>
    <m/>
    <n v="1187350"/>
    <n v="0"/>
    <n v="1187350"/>
    <m/>
    <n v="0"/>
    <s v="Non indv"/>
    <m/>
  </r>
  <r>
    <x v="6"/>
    <x v="53"/>
    <s v="PSD"/>
    <x v="3"/>
    <s v="Total Programme 080 - Urbanisme et aménagement"/>
    <s v="Total S.Programme 02 - Aménagement du foncier"/>
    <m/>
    <s v="SF5.721.1.262.128.18.01 _x000a_Travaux de VRD des lotissements crées dans le cadre de développement de l'offre foncière publique dans les wilaya des hauts plateaux"/>
    <s v="2018"/>
    <m/>
    <n v="2000000"/>
    <n v="1970245"/>
    <n v="2000000"/>
    <m/>
    <n v="0.5"/>
    <s v="En cours"/>
    <m/>
  </r>
  <r>
    <x v="6"/>
    <x v="53"/>
    <s v="PN 2024"/>
    <x v="1"/>
    <s v="Total Programme 090 - Infrastructures routières et autoroutières"/>
    <s v="Total S.Programme 001- développement des infrastructures routriées"/>
    <m/>
    <s v="N.1.024.090.01.2028.000.028.24.004_x000a_Réalisation évitement de la ville de Barhoum sur 08 km (W.M'SIIa)"/>
    <n v="2024"/>
    <m/>
    <n v="2100000"/>
    <n v="1717281.1355000001"/>
    <n v="2100000"/>
    <m/>
    <n v="1.8E-3"/>
    <s v="En cours"/>
    <m/>
  </r>
  <r>
    <x v="6"/>
    <x v="53"/>
    <s v="PN 2023"/>
    <x v="1"/>
    <s v="Total Programme 090 - Infrastructures routières et autoroutières"/>
    <s v="Total S.Programme 001- développement des infrastructures routriées"/>
    <m/>
    <s v=" N.1.024.090.01.2028.000.028.23.004_x000a_Réalisation du dédoublement route reliant Bou Saada et El Hamel, distante de 10,5 km"/>
    <n v="2023"/>
    <m/>
    <n v="1620000"/>
    <n v="1477399.06806"/>
    <n v="1620000"/>
    <m/>
    <n v="7.4999999999999997E-3"/>
    <s v="En cours"/>
    <m/>
  </r>
  <r>
    <x v="6"/>
    <x v="53"/>
    <s v="PSD"/>
    <x v="1"/>
    <s v="Total Programme 090 - Infrastructures routières et autoroutières"/>
    <m/>
    <m/>
    <s v="NK5.521.2.262.128.18.14 _x000a_Réalisation du dédoublement de la RN 60/60A ente M'sila - Hammam Dalaa limite wilaya de Bou Arreridj sur 38 km (y compris l'évitement de la ville de Hammam Dalaa sur 10 km)"/>
    <s v="2018"/>
    <m/>
    <n v="3591000"/>
    <n v="2392072"/>
    <n v="3591000"/>
    <m/>
    <n v="0.85"/>
    <s v="Achevée"/>
    <m/>
  </r>
  <r>
    <x v="6"/>
    <x v="53"/>
    <s v="PSD"/>
    <x v="1"/>
    <s v="Total Programme 090 - Infrastructures routières et autoroutières"/>
    <m/>
    <m/>
    <s v="NE5.521.2.262.128.21.01 _x000a_Réalisation de l'évitement Nord/Est de la ville de Boussaada, Maadher -RN46-RN08 sur 15 KM (2eme Tranche)"/>
    <s v="2021"/>
    <m/>
    <n v="1335814"/>
    <n v="1281251"/>
    <n v="1335814"/>
    <m/>
    <n v="0.98"/>
    <s v="En cours"/>
    <m/>
  </r>
  <r>
    <x v="6"/>
    <x v="53"/>
    <s v="PSD"/>
    <x v="1"/>
    <s v="Total Programme 090 - Infrastructures routières et autoroutières"/>
    <m/>
    <m/>
    <s v="NE5.521.2.262.128.18.13 _x000a_Réalisation de l'évitement Nord/Est de la ville de Boussaada, Maadher -RN46-RN08 sur 15 KM (1ere Tranche)"/>
    <s v="2018"/>
    <m/>
    <n v="1100000"/>
    <n v="1098422"/>
    <n v="1100000"/>
    <m/>
    <n v="1"/>
    <s v="Achevée"/>
    <m/>
  </r>
  <r>
    <x v="6"/>
    <x v="53"/>
    <s v="PSD"/>
    <x v="1"/>
    <m/>
    <m/>
    <m/>
    <s v="NL5.527.2.262.128.15.01 _x000a_Construction et extension de l' Aérodrome de Bou-saada (Ain Eddis) M'sila"/>
    <s v="2015"/>
    <m/>
    <n v="5434000"/>
    <n v="5380656"/>
    <n v="5434000"/>
    <m/>
    <n v="0.86"/>
    <s v="En cours"/>
    <m/>
  </r>
  <r>
    <x v="6"/>
    <x v="53"/>
    <s v="PSD"/>
    <x v="8"/>
    <m/>
    <m/>
    <m/>
    <s v="SF5.731.1.262.128.14.11 _x000a_Etude, suivi, réalisation et équipement d'un hôpital 240 lits à M'sila"/>
    <s v="2014"/>
    <m/>
    <n v="7681000"/>
    <n v="5017204"/>
    <n v="7681000"/>
    <m/>
    <n v="0.9"/>
    <s v="En cours"/>
    <m/>
  </r>
  <r>
    <x v="6"/>
    <x v="53"/>
    <s v="PSD"/>
    <x v="8"/>
    <m/>
    <m/>
    <m/>
    <s v="NE5.731.1.262.128.17.11 _x000a_Etude, suivi et réalisation d'un hôpital de 240 lits à Sidi Aissa"/>
    <s v="2017"/>
    <m/>
    <n v="6775000"/>
    <n v="6279844"/>
    <n v="6775000"/>
    <m/>
    <n v="0.95"/>
    <s v="En cours"/>
    <m/>
  </r>
  <r>
    <x v="6"/>
    <x v="53"/>
    <s v="PSD"/>
    <x v="8"/>
    <m/>
    <m/>
    <m/>
    <s v="SF5.731.1.262.128.14.12 _x000a_Etude, suivi, réalisation et équipement d'un complexe mère et enfant à Bou-saada"/>
    <s v="2014"/>
    <m/>
    <n v="3392000"/>
    <n v="3168642"/>
    <n v="3392000"/>
    <m/>
    <n v="0.96"/>
    <s v="En cours"/>
    <m/>
  </r>
  <r>
    <x v="6"/>
    <x v="53"/>
    <s v="PSD"/>
    <x v="8"/>
    <m/>
    <m/>
    <m/>
    <s v="NK5.731.1.262.128.10.10 _x000a_Réalisation d'un Hôpital 60 lits à Hammam-Dalaa"/>
    <s v="2010"/>
    <m/>
    <n v="1779000"/>
    <n v="1537215"/>
    <n v="1779000"/>
    <m/>
    <n v="0.95"/>
    <s v="En cours"/>
    <m/>
  </r>
  <r>
    <x v="6"/>
    <x v="53"/>
    <s v="PN 2025"/>
    <x v="8"/>
    <m/>
    <m/>
    <m/>
    <s v="Acquisition des équipements  médicaux  au  profit  du L'hôpital 240 lits de M'sila"/>
    <n v="2025"/>
    <m/>
    <n v="1640000"/>
    <n v="0"/>
    <n v="1640000"/>
    <m/>
    <n v="0"/>
    <s v="Non indv"/>
    <m/>
  </r>
  <r>
    <x v="6"/>
    <x v="53"/>
    <s v="PN 2024"/>
    <x v="8"/>
    <m/>
    <m/>
    <m/>
    <s v="N.1.027.105.01.2026.000.028.24.007_x000a_Acquisition des équipements médicaux au profit du L'hôpital 240 lits de Sidi Aissa (W. M'sila)"/>
    <n v="2024"/>
    <m/>
    <n v="1200000"/>
    <n v="5818.7330000000002"/>
    <n v="1200000"/>
    <m/>
    <n v="0"/>
    <s v="Non lancée"/>
    <m/>
  </r>
  <r>
    <x v="6"/>
    <x v="53"/>
    <s v="PN 2024"/>
    <x v="5"/>
    <m/>
    <m/>
    <m/>
    <s v="N.1.051.093.01.2.028.000.028.24.003_x000a_Réalisation, Equipements, électrification et raccordements de 6000 ml de forages à travers seize (16) communes (W M'sila)"/>
    <n v="2024"/>
    <m/>
    <n v="1000000"/>
    <n v="599824.10398000001"/>
    <n v="1000000"/>
    <m/>
    <n v="1E-3"/>
    <s v="En cours"/>
    <m/>
  </r>
  <r>
    <x v="6"/>
    <x v="53"/>
    <s v="PSD"/>
    <x v="5"/>
    <m/>
    <m/>
    <m/>
    <s v="SF5.323.6.262.128.14.08 _x000a_Renforcement en A.E.P de la ville de M'sila à partir de Birine et du transfert Koudiet Acerdoune : - - Réalisation adduction principale à partir du réservoir tampon vers M'sila (2eme tranche)"/>
    <s v="2014"/>
    <m/>
    <n v="2900000"/>
    <n v="2796283"/>
    <n v="2900000"/>
    <m/>
    <n v="1"/>
    <s v="En cours"/>
    <m/>
  </r>
  <r>
    <x v="6"/>
    <x v="53"/>
    <s v="PSD"/>
    <x v="5"/>
    <m/>
    <m/>
    <m/>
    <s v="NE5.323.6.262.128.17.09 _x000a_Renforcement en AEP de la ville de Boussaada à partir du transfert Koudiat Acerdoune via le réservoir de charge le Ain lahdjal"/>
    <s v="2017"/>
    <m/>
    <n v="1880000"/>
    <n v="1566968"/>
    <n v="1880000"/>
    <m/>
    <n v="1"/>
    <s v="En cours"/>
    <m/>
  </r>
  <r>
    <x v="6"/>
    <x v="53"/>
    <s v="PSD"/>
    <x v="5"/>
    <m/>
    <m/>
    <m/>
    <s v="NK5.342.3.262.128.10.03 _x000a_Réalisation de la S.T.E.P de Sidi-aissa"/>
    <s v="2010"/>
    <m/>
    <n v="1700000"/>
    <n v="1675348"/>
    <n v="1700000"/>
    <m/>
    <n v="1"/>
    <s v="En cours"/>
    <m/>
  </r>
  <r>
    <x v="6"/>
    <x v="53"/>
    <s v="PSD"/>
    <x v="5"/>
    <m/>
    <m/>
    <m/>
    <s v="SF5.342.2.262.128.14.23 _x000a_Réalisation des travaux d'assainissement de 10 centres ruraux et urbains"/>
    <s v="2014"/>
    <m/>
    <n v="1000000"/>
    <n v="999011"/>
    <n v="1000000"/>
    <m/>
    <n v="0.96"/>
    <s v="En cours"/>
    <m/>
  </r>
  <r>
    <x v="6"/>
    <x v="53"/>
    <s v="PN 2024"/>
    <x v="5"/>
    <m/>
    <m/>
    <m/>
    <s v="Realisation de deux systémes d'épurations communes D'Oouled Derradj et Ain El Hadjel"/>
    <n v="2024"/>
    <m/>
    <n v="3500000"/>
    <n v="0"/>
    <n v="3500000"/>
    <m/>
    <n v="0"/>
    <s v="Non indv"/>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9">
  <r>
    <x v="0"/>
    <x v="0"/>
    <m/>
    <s v="012:Enseignement Supérieur et  Recherche Scientifique"/>
    <s v="051:Vie Estudiantine"/>
    <m/>
    <m/>
    <s v="Étude et réalisation de nouvelles résidences universitaires 18 000 lits: (4000 lits à Ouled Fayet II; 4000 lits à El Alia; 4000 lits à El Djorf; 3000 lits à Said Hamdine; 3000 lits à Ziania) avec dépendances"/>
    <m/>
    <m/>
    <n v="10789000"/>
    <n v="10468489.869489999"/>
    <n v="10270308.711719999"/>
    <n v="0.95192406263045692"/>
    <n v="1"/>
    <s v="Achevée"/>
    <s v="Travaux achevés"/>
  </r>
  <r>
    <x v="0"/>
    <x v="0"/>
    <m/>
    <s v="024:Travaux Publics et Infrastructures de Base"/>
    <s v="090:Infrastructures Routières et autoroutières"/>
    <m/>
    <m/>
    <s v="Radiale Oued Ouchaiah-liaison RN 38 -Benghazi"/>
    <m/>
    <m/>
    <n v="13400000"/>
    <n v="13258054.142879998"/>
    <n v="12588559.163829999"/>
    <n v="0.93944471371865668"/>
    <n v="0.99"/>
    <s v="En cours"/>
    <s v="projet achevé , reste aménagement des accès limitrophes ."/>
  </r>
  <r>
    <x v="0"/>
    <x v="0"/>
    <m/>
    <s v="012:Enseignement Supérieur et  Recherche Scientifique"/>
    <s v="051:Vie Estudiantine"/>
    <m/>
    <m/>
    <s v="Étude et réalisation résidences universitaires de 11.000 lits à Sidi Abdallah avec dépendances à sidi abdellah"/>
    <m/>
    <m/>
    <n v="15920000"/>
    <n v="15903704.166100001"/>
    <n v="14384685.092309998"/>
    <n v="0.90356062137625615"/>
    <n v="1"/>
    <s v="Achevée"/>
    <s v="Travaux achevés, Projet réceptionné le 19-06-2023"/>
  </r>
  <r>
    <x v="0"/>
    <x v="0"/>
    <m/>
    <s v="005:Intérieur, Collectivités Locales et Aménagement du Territoire"/>
    <s v="017:Sûreté Nationale"/>
    <m/>
    <m/>
    <s v="Sécurité publique au niveau de la capitale et réhabilitation du système de la vidéo surveillance"/>
    <m/>
    <m/>
    <n v="16108000"/>
    <n v="15142080.705220001"/>
    <n v="10670180.696830001"/>
    <n v="0.662414992353489"/>
    <n v="0.56999999999999995"/>
    <s v="En cours"/>
    <s v="Travaux en cours, pour la mise à niveau de 1736 caméras, reste la 2ème tranche : travaux de mats, électricité et fibre optique en cours. Conformément à l'envoi émanant du MICLAT n° 11970 du 04/11/2024, un accord préalable pour réévaluer l'opération d'un montant de 1,5 milliard de DA au titre de l'exercice 2025, alors que la demande d'inscription de la nouvelle opération de vidéosurveillance d'un montant de 7,5 milliards DA na pas abouti pour 2025 avec possibilité d'étude de la demande dans le cadre des projets des lois de finances des années à venir )."/>
  </r>
  <r>
    <x v="0"/>
    <x v="0"/>
    <m/>
    <s v="021:Habitat, Urbanisme et Ville"/>
    <s v="079:Logement"/>
    <m/>
    <m/>
    <s v="Etude et réalisation de 5000 logements locatifs (y compris viabilisation et les réservations pour les locaux commerciaux)"/>
    <m/>
    <m/>
    <n v="16117420"/>
    <n v="14444734.85826"/>
    <n v="12355378.156100001"/>
    <n v="0.76658535647144521"/>
    <n v="0.44"/>
    <s v="à l'arrêt"/>
    <s v="3600 logts achevés,1000 logt Ain Benian à 54% (résiliation avec l'entreprise BATIGEC le 24/10/2019.reprise du cahier des charges après 3 AAO infructueux), 150 logt Saoula à 32 % (affaire en justice contentieux suite à une résiliation),250 logt Sidi Youcef à 44 % (résiliation avec l'entreprise BATIGEC le 29/09/2019 reprise des travaux avec l'entreprise SNC NAAS)"/>
  </r>
  <r>
    <x v="0"/>
    <x v="0"/>
    <m/>
    <s v="014:Culture et Arts"/>
    <s v="57:Patrimoine culturel"/>
    <m/>
    <m/>
    <s v="Etude, suivi, acquisition des biens immobiliers et des parcelles de terrains, travaux de restauration et de mise en valeur du secteur sauvegardé de la Casbah d’Alger (2ème tranche)"/>
    <m/>
    <m/>
    <n v="17867591"/>
    <n v="1922185.49905"/>
    <n v="563080.16738999996"/>
    <n v="3.1514050628873247E-2"/>
    <n v="0.17"/>
    <s v="En cours"/>
    <s v="Travaux en cours opération transférer à la DARQ "/>
  </r>
  <r>
    <x v="0"/>
    <x v="0"/>
    <m/>
    <s v="024:Travaux Publics et Infrastructures de Base"/>
    <s v="092:Infastructures Maritimes"/>
    <m/>
    <m/>
    <s v="Travaux de protection et d'aménagement de la bande côtière (promenade et plage de la baie d'Alger, 1ere tranche)- Etude et réalisation"/>
    <m/>
    <m/>
    <n v="24450000"/>
    <n v="24282957.477630001"/>
    <n v="23938306.589190003"/>
    <n v="0.97907184413865045"/>
    <n v="1"/>
    <s v="Achevée"/>
    <s v="Travaux achevés, reste apurement financier (avenant n°09 de réajustement au niveau de la commission sectorielle, levée de réserves en cours- avenant de réajustement pour prolongement de rejets en cours de préparation- demande de réévaluation de 1,5 milliard DA pour couvrir la situation n° 01 et définitive après validation du Monsieur le PM) . "/>
  </r>
  <r>
    <x v="0"/>
    <x v="0"/>
    <m/>
    <s v="012:Enseignement Supérieur et  Recherche Scientifique"/>
    <s v="049:Enseignement et Formation Supérieurs"/>
    <m/>
    <m/>
    <s v="Réalisation de 20.000 places pédagogiques avec dépendances à Sidi Abdallah"/>
    <m/>
    <m/>
    <n v="25411055"/>
    <n v="25385758.7192"/>
    <n v="21196181.722270001"/>
    <n v="0.87162681739768"/>
    <n v="1"/>
    <s v="Achevée"/>
    <s v="Travaux achevés, projet réceptionné"/>
  </r>
  <r>
    <x v="0"/>
    <x v="0"/>
    <m/>
    <s v="051:Hydraulique"/>
    <s v="096:Assainissement et protection du milieu naturel"/>
    <m/>
    <m/>
    <s v="Aménagement de l'Oued El Harrach- Travaux et suivi"/>
    <m/>
    <m/>
    <n v="48980888"/>
    <n v="48561355.460129999"/>
    <n v="46595777.233440004"/>
    <n v="0.95130527714074931"/>
    <n v="0.98"/>
    <s v="En cours"/>
    <s v="Mise en demeure N°02 publiée dans le journal Algérie Aujourd'hui le 21/01/2025."/>
  </r>
  <r>
    <x v="0"/>
    <x v="1"/>
    <m/>
    <s v="024:Travaux Publics et Infrastructures de Base"/>
    <m/>
    <m/>
    <m/>
    <s v="Réalisation du dédoublement de la RN 23 sur 15 km entre Ain Osmane et Djedar"/>
    <m/>
    <m/>
    <n v="3500000"/>
    <m/>
    <m/>
    <n v="1"/>
    <n v="1"/>
    <s v="Travaux achevés"/>
    <s v="Travaux achevés"/>
  </r>
  <r>
    <x v="0"/>
    <x v="1"/>
    <m/>
    <s v="024:Travaux Publics et Infrastructures de Base"/>
    <m/>
    <m/>
    <m/>
    <s v="Réalisation de dédoublement de la RN 23 du PK 397 au PK 368 sur 29 Km à El Hadjeb (Laghouat)"/>
    <m/>
    <m/>
    <n v="2250000"/>
    <m/>
    <m/>
    <n v="0.35"/>
    <n v="0.17"/>
    <s v="Travaux en cours"/>
    <s v="Travaux en cours"/>
  </r>
  <r>
    <x v="0"/>
    <x v="1"/>
    <m/>
    <s v="051:Hydraulique"/>
    <m/>
    <m/>
    <m/>
    <s v="Réalisation de la Station d'épuration (parachèvement des travaux )"/>
    <m/>
    <m/>
    <n v="2550000"/>
    <m/>
    <m/>
    <n v="0.98"/>
    <n v="0.7"/>
    <s v="Travaux en cours (réévaluation accordée en 2025 avec un montant 150000000 da)"/>
    <s v="Travaux en cours (réévaluation accordée en 2025 avec un montant 150000000 da)"/>
  </r>
  <r>
    <x v="0"/>
    <x v="1"/>
    <m/>
    <s v="051:Hydraulique"/>
    <m/>
    <m/>
    <m/>
    <m/>
    <m/>
    <m/>
    <m/>
    <m/>
    <m/>
    <m/>
    <m/>
    <m/>
    <m/>
  </r>
  <r>
    <x v="0"/>
    <x v="1"/>
    <m/>
    <s v="020:Agriculture, Développement Rural et Pêche"/>
    <m/>
    <m/>
    <m/>
    <s v=" Etude d’adaptation, suivi, contrôle et travaux de réalisation et équipement 08 centres de proximités pour stockage des céréales au niveau de la wilaya de Laghouat"/>
    <m/>
    <m/>
    <n v="2023771.4240000001"/>
    <m/>
    <m/>
    <n v="0.5"/>
    <n v="0.01"/>
    <m/>
    <m/>
  </r>
  <r>
    <x v="0"/>
    <x v="1"/>
    <m/>
    <s v="010:Affaires Religieuses et Wakfs"/>
    <m/>
    <m/>
    <m/>
    <s v="Réalisation de Mosquée Pole de Laghouat"/>
    <m/>
    <m/>
    <n v="2953000"/>
    <m/>
    <m/>
    <n v="0.95"/>
    <n v="0.72"/>
    <s v="en cours l'achèvement minaret + coupole salle - d'ablution et VRD."/>
    <s v="en cours l'achèvement minaret + coupole salle - d'ablution et VRD."/>
  </r>
  <r>
    <x v="0"/>
    <x v="1"/>
    <m/>
    <s v="027:Santé"/>
    <m/>
    <m/>
    <m/>
    <s v="Réalisation et Équipement d'un hôpital Psychiatrique de 120 lits de Laghouat"/>
    <m/>
    <m/>
    <n v="2671000"/>
    <m/>
    <m/>
    <n v="1"/>
    <n v="1"/>
    <s v="Opération achevée"/>
    <s v="Opération achevée"/>
  </r>
  <r>
    <x v="0"/>
    <x v="1"/>
    <m/>
    <s v="027:Santé"/>
    <m/>
    <m/>
    <m/>
    <s v="Réalisation et équipement d'un centre anti-cancer à Laghouat"/>
    <m/>
    <m/>
    <n v="8158300"/>
    <m/>
    <m/>
    <s v="100% (réalisation)"/>
    <n v="1"/>
    <s v="Acquisition des accélérateurs en cours"/>
    <s v="Acquisition des accélérateurs en cours"/>
  </r>
  <r>
    <x v="0"/>
    <x v="1"/>
    <m/>
    <s v="027:Santé"/>
    <m/>
    <m/>
    <m/>
    <m/>
    <m/>
    <m/>
    <m/>
    <m/>
    <m/>
    <s v="95% (équipement)"/>
    <n v="0.89"/>
    <m/>
    <m/>
  </r>
  <r>
    <x v="0"/>
    <x v="1"/>
    <m/>
    <s v="027:Santé"/>
    <m/>
    <m/>
    <m/>
    <s v="Étude, suivi ,et réalisation et équipement d'un Hôpital de 60 lits à Bellil Hassi R'mel"/>
    <m/>
    <m/>
    <n v="2720000"/>
    <m/>
    <m/>
    <s v="85% (réalisation)"/>
    <n v="0.8"/>
    <s v="Travaux en cours "/>
    <s v="Travaux en cours "/>
  </r>
  <r>
    <x v="0"/>
    <x v="1"/>
    <m/>
    <s v="027:Santé"/>
    <m/>
    <m/>
    <m/>
    <s v="Étude, suivi , réalisation et équipement d'un Hôpital de 60 lits à Ain Madhi"/>
    <m/>
    <m/>
    <n v="2500000"/>
    <m/>
    <m/>
    <n v="0.02"/>
    <n v="0.01"/>
    <s v="Etude achevée travaux réalisation en cours"/>
    <s v="Etude achevée travaux réalisation en cours"/>
  </r>
  <r>
    <x v="0"/>
    <x v="2"/>
    <m/>
    <s v="012:Enseignement Supérieur et  Recherche Scientifique"/>
    <s v="Programme: Enseignement et Formation supérieur"/>
    <m/>
    <m/>
    <s v="Viabilisation et aménagement du site universitaire Ouzera"/>
    <m/>
    <m/>
    <n v="2500000"/>
    <n v="2479731.2784799999"/>
    <n v="2434168"/>
    <m/>
    <n v="1"/>
    <s v="Achevée"/>
    <s v="Achevée"/>
  </r>
  <r>
    <x v="0"/>
    <x v="2"/>
    <m/>
    <s v="020:Agriculture, Développement Rural et Pêche"/>
    <s v="Programme: Agriculture et du Développement rural "/>
    <m/>
    <m/>
    <s v="Etue d’adaptation, suivi, contrôle et travaux de réalisation et équipement de 12 centre de proximité pour le stockage intermédiaire des céréales au niveaux de la wilaya de Médéa  "/>
    <m/>
    <m/>
    <n v="3035657.1359999999"/>
    <n v="2655436.7627099999"/>
    <n v="570295.61488999997"/>
    <m/>
    <n v="0.67"/>
    <s v="En cours"/>
    <m/>
  </r>
  <r>
    <x v="0"/>
    <x v="2"/>
    <m/>
    <s v="024:Travaux Publics et Infrastructures de Base"/>
    <s v="Programme:Infrastructures Routières et Autoroutières"/>
    <m/>
    <m/>
    <s v="Réalisation du contournement nord de la ville de Médéa sur 11 kms"/>
    <m/>
    <m/>
    <n v="3750000"/>
    <n v="3335589.9153400003"/>
    <n v="3098229.6641500001"/>
    <m/>
    <n v="0.85"/>
    <s v="En cours"/>
    <m/>
  </r>
  <r>
    <x v="0"/>
    <x v="2"/>
    <m/>
    <s v="024:Travaux Publics et Infrastructures de Base"/>
    <s v="Programme:Infrastructures Routières et Autoroutières"/>
    <m/>
    <m/>
    <s v="Dédoublement de la RN18 entre Sidi Naamane et Beni Slimane sur 23 Km (Pk83 au PK 106)"/>
    <m/>
    <m/>
    <n v="8000000"/>
    <n v="6376600.51339"/>
    <n v="1500620.6656900002"/>
    <m/>
    <n v="0.67"/>
    <s v="En cours"/>
    <m/>
  </r>
  <r>
    <x v="0"/>
    <x v="2"/>
    <m/>
    <s v="027:Santé"/>
    <s v="Programme: Prévention et Soins"/>
    <m/>
    <m/>
    <s v="Etude, suivi, réalisation et équipement d'un complèxe mère et enfant à Médéa"/>
    <m/>
    <m/>
    <n v="3200000"/>
    <n v="2815424.44147"/>
    <n v="194883.28863999998"/>
    <m/>
    <n v="0.1"/>
    <s v="En cours"/>
    <m/>
  </r>
  <r>
    <x v="0"/>
    <x v="2"/>
    <m/>
    <s v="027:Santé"/>
    <s v="Programme: Prévention et Soins"/>
    <m/>
    <m/>
    <s v="Réalisation et équipement d'un centre anti cancer de 120 lits"/>
    <m/>
    <m/>
    <n v="5550000"/>
    <n v="5549952.52049"/>
    <n v="4113061.57681"/>
    <m/>
    <n v="0.75"/>
    <s v="En cours"/>
    <m/>
  </r>
  <r>
    <x v="0"/>
    <x v="2"/>
    <m/>
    <s v="051:Hydraulique"/>
    <s v="Programme: Assainissement et Protection du Millieu Naturel"/>
    <m/>
    <m/>
    <s v="Réalisation, équipement et exploitation de la station d'épuration des eaux ussées de la ville de Berrouaghia pour 100.000 eq/hab (y compris étude d'exécution)"/>
    <m/>
    <m/>
    <n v="2800000"/>
    <n v="1987035.7790999999"/>
    <n v="296331.09010000003"/>
    <m/>
    <n v="0.15"/>
    <s v="En cours"/>
    <m/>
  </r>
  <r>
    <x v="0"/>
    <x v="3"/>
    <m/>
    <s v="024:Travaux Publics et Infrastructures de Base"/>
    <s v="infrastructures routières et autoroutières"/>
    <m/>
    <m/>
    <s v="Suivi et réalisation du dédoublement de la RN46 commune de Charef  vers Chef lieu  de la Wilaya de Djelfa du PK00 au PK60 sur 60Km (Wilaya Djelfa)"/>
    <m/>
    <m/>
    <n v="12000000"/>
    <n v="0"/>
    <n v="0"/>
    <n v="0"/>
    <n v="0"/>
    <m/>
    <s v="En cours d'individualisation "/>
  </r>
  <r>
    <x v="0"/>
    <x v="4"/>
    <m/>
    <s v="051:Hydraulique"/>
    <m/>
    <m/>
    <m/>
    <s v="Construction d'un barrage de Souk N'tleta"/>
    <m/>
    <m/>
    <n v="32226000"/>
    <m/>
    <n v="23524980"/>
    <m/>
    <m/>
    <m/>
    <s v="  Présence des habitations sur les sites des travaux ;_x000a_  AE insuffisante_x000a_ "/>
  </r>
  <r>
    <x v="0"/>
    <x v="4"/>
    <m/>
    <s v="051:Hydraulique"/>
    <m/>
    <m/>
    <m/>
    <s v="Réalisation de la station de dessalement de l'eau de mer Tamdat Ougemoune de capacité 60 000 m3/j; "/>
    <m/>
    <m/>
    <n v="12543752.188999999"/>
    <m/>
    <n v="0"/>
    <m/>
    <m/>
    <m/>
    <s v="Impact du projet Renforcement de l'AEP des communes côtières. Population touchée par le projet 190 000 habitants,"/>
  </r>
  <r>
    <x v="0"/>
    <x v="4"/>
    <m/>
    <s v="024:Travaux Publics et Infrastructures de Base"/>
    <m/>
    <m/>
    <m/>
    <s v="Réalisation de la pénétrante autoroutière reliant la ville de Tizi Ouzou vers l’autoroute Est/Ouest sur 48 Kms dont 36 Kms dans la wilaya de Tizi Ouzou ; "/>
    <m/>
    <m/>
    <n v="130800000"/>
    <m/>
    <n v="76882000"/>
    <m/>
    <m/>
    <m/>
    <s v="Construction et habitation (délogement) ; Réseaux divers: 93 (Lignes électriques , dont 01 de haute tension HT, Gaz ; Fibres Optiques etc.)."/>
  </r>
  <r>
    <x v="0"/>
    <x v="4"/>
    <m/>
    <s v="027:Santé"/>
    <m/>
    <m/>
    <m/>
    <s v="Etude d'adaptation, suivi et réalisation d'un CHU 500 lits à Tizi Ouzou; "/>
    <m/>
    <m/>
    <n v="26300000"/>
    <m/>
    <n v="0"/>
    <m/>
    <m/>
    <m/>
    <s v="Ce projet constitue un objectif stratégique qui assurera: Une distribution de soins spécialisés à l'échelon régional et placera la Wilaya de Tizi Ouzou en pôle médical d'excellence ;Des soins de haut niveau en matière des services de santé, basés sur les nouvelles techniques de chirurgie, de médecine et d'explorations ;Un meilleur accès de la population à des soins hautement spécialisés ;Accroitre la recherche médicale et privilégier davantage les spécialités innovantes ;"/>
  </r>
  <r>
    <x v="0"/>
    <x v="5"/>
    <m/>
    <s v="012:Enseignement Supérieur et  Recherche Scientifique"/>
    <s v="Enseignement  et formation supérieurs"/>
    <m/>
    <m/>
    <s v="Réalisation de 6.000 places pédagogiques à Boumerdes"/>
    <m/>
    <m/>
    <n v="2310000"/>
    <n v="0"/>
    <n v="0"/>
    <m/>
    <s v="0"/>
    <s v="Gelée"/>
    <s v="Gelée par Décision N°5508 du 19/10/2015"/>
  </r>
  <r>
    <x v="0"/>
    <x v="5"/>
    <m/>
    <s v="012:Enseignement Supérieur et  Recherche Scientifique"/>
    <s v="Enseignement  et formation supérieurs"/>
    <m/>
    <m/>
    <s v="Réalisation de 4.000 places pédagogiques à Boumerdes"/>
    <m/>
    <m/>
    <n v="3740000"/>
    <n v="3052865.96062"/>
    <n v="1978724.52856"/>
    <m/>
    <s v="70"/>
    <s v="En cours"/>
    <s v="Travaux en cours"/>
  </r>
  <r>
    <x v="0"/>
    <x v="5"/>
    <m/>
    <s v="006:Justice"/>
    <s v="Administration pénitentiare"/>
    <m/>
    <m/>
    <s v="Etude, réalisation et équipement d'un établissement de prévention et réadaptation de 300 détenus à Issers"/>
    <m/>
    <m/>
    <n v="2200000"/>
    <n v="702335.67540999991"/>
    <n v="675969.30566000007"/>
    <m/>
    <n v="0.45"/>
    <s v="à l'arrêt"/>
    <s v="Travaux à l'arrêt depuis le 29/08/2022, résiliation à l'amiable du marché est en cours."/>
  </r>
  <r>
    <x v="0"/>
    <x v="5"/>
    <m/>
    <s v="051:Hydraulique"/>
    <s v="Approvisionnement en eau potable te Industrielle"/>
    <m/>
    <m/>
    <s v="Alimentation en eau potable de la zone Sud Est de la wilaya de Boumerdes à partir du système de dessalement d'eau de mer (SDEM) de cap Djinet"/>
    <m/>
    <m/>
    <n v="3750000"/>
    <n v="3639861.63693"/>
    <n v="3392146.1676000003"/>
    <m/>
    <n v="96"/>
    <s v="En cours"/>
    <s v="09 lots achevés, 01 lot en cours de réalisation."/>
  </r>
  <r>
    <x v="0"/>
    <x v="5"/>
    <m/>
    <s v="051:Hydraulique"/>
    <s v="Approvisionnement en eau potable te Industrielle"/>
    <m/>
    <m/>
    <s v="Raccordement des systèmes d'AEP de la wilya de Boumerdes Dellys-Boudouaou-Hammadi au SPET."/>
    <m/>
    <m/>
    <n v="2600000"/>
    <n v="2571314.0070500001"/>
    <n v="2570938.0471099997"/>
    <m/>
    <n v="100"/>
    <s v="Achevée"/>
    <s v="A clôturer "/>
  </r>
  <r>
    <x v="0"/>
    <x v="5"/>
    <m/>
    <s v="027:Santé"/>
    <s v="Prévention et soins"/>
    <m/>
    <m/>
    <s v="Etude, suivi et réalisation d'un hopital de 60 lits à Baghlia"/>
    <m/>
    <m/>
    <n v="1743638"/>
    <n v="105475.68238"/>
    <n v="27361.35152"/>
    <m/>
    <n v="0"/>
    <s v="Non lancée "/>
    <s v=" Dossier d'étude déposé  au niveau du ministère de la santé pour approbation"/>
  </r>
  <r>
    <x v="0"/>
    <x v="5"/>
    <m/>
    <s v="027:Santé"/>
    <s v="Prévention et soins"/>
    <m/>
    <m/>
    <s v="Réalisation et équipement d'une maternité de 60 lits à Bordj-Ménaiel"/>
    <m/>
    <m/>
    <n v="1600000"/>
    <n v="1442450.3391099998"/>
    <n v="227372.04347999999"/>
    <m/>
    <n v="30"/>
    <s v="En cours"/>
    <s v="Travaux en cours"/>
  </r>
  <r>
    <x v="0"/>
    <x v="5"/>
    <m/>
    <s v="027:Santé"/>
    <s v="Prévention et soins"/>
    <m/>
    <m/>
    <s v="Réalisation d'un hopital général de 120 lits à Boudouaou"/>
    <m/>
    <m/>
    <n v="2110000"/>
    <n v="1516941.0222799999"/>
    <n v="1069818.3300800002"/>
    <m/>
    <n v="0.85"/>
    <s v="à l'arrêt"/>
    <s v="Travaux à l'arrêt depuis 22/03/2020, motif approbation de l'avenant n°05 auprès  de la commission sectorielle,"/>
  </r>
  <r>
    <x v="0"/>
    <x v="5"/>
    <m/>
    <s v="027:Santé"/>
    <s v="Prévention et soins"/>
    <m/>
    <m/>
    <s v="Réalisation d'un hopital de 240 lits à Boumerdes"/>
    <m/>
    <m/>
    <n v="5520000"/>
    <n v="5518318.4793800004"/>
    <n v="2562608.4536299999"/>
    <m/>
    <s v="80"/>
    <s v="En cours"/>
    <s v="Travaux en cours"/>
  </r>
  <r>
    <x v="0"/>
    <x v="5"/>
    <m/>
    <s v="027:Santé"/>
    <s v="Prévention et soins"/>
    <m/>
    <m/>
    <s v="Réalisation et équipement d'un complexe mère-enfant de 80 lits à Boumerdes"/>
    <m/>
    <m/>
    <n v="2900000"/>
    <n v="8390.2854499999994"/>
    <n v="4445.8162300000004"/>
    <m/>
    <s v="0"/>
    <s v="Non lancée"/>
    <s v=" Dossier d'étude déposé  au niveau du ministère de la santé pour approbation"/>
  </r>
  <r>
    <x v="0"/>
    <x v="5"/>
    <m/>
    <s v="027:Santé"/>
    <s v="Prévention et soins"/>
    <m/>
    <m/>
    <s v="Etude, suivi et réalisation d'un hopital de 120 lits à Khemis El khechna"/>
    <m/>
    <m/>
    <n v="1700000"/>
    <n v="3156.20318"/>
    <n v="1596.20318"/>
    <m/>
    <s v="0"/>
    <s v="Non lancée "/>
    <s v=" Dossier d'étude déposé  au niveau du ministère de la santé pour approbation"/>
  </r>
  <r>
    <x v="0"/>
    <x v="5"/>
    <m/>
    <s v="024:Travaux Publics et Infrastructures de Base"/>
    <s v="infrastructures routières et autoroutières"/>
    <m/>
    <m/>
    <s v="Evitement de la ville de Boumerdes CW 146- RN 24 sur 10 Kms (lot route et lot ouvrage d'art)"/>
    <m/>
    <m/>
    <n v="8400000"/>
    <n v="8188286.16273"/>
    <n v="7337675.353219999"/>
    <m/>
    <s v="90"/>
    <s v="En cours"/>
    <s v="Travaux en cours"/>
  </r>
  <r>
    <x v="0"/>
    <x v="5"/>
    <m/>
    <s v="024:Travaux Publics et Infrastructures de Base"/>
    <s v="infrastructures routières et autoroutières"/>
    <m/>
    <m/>
    <s v="Dédoublement de la RN24 entre Figuier (Boumerdes) et Oued Issers sur 15 Kms"/>
    <m/>
    <m/>
    <n v="1753614"/>
    <n v="1688998.4175199999"/>
    <n v="1623094.8989000004"/>
    <m/>
    <s v="100"/>
    <s v="Achevée"/>
    <s v="A clôturer "/>
  </r>
  <r>
    <x v="0"/>
    <x v="5"/>
    <m/>
    <s v="024:Travaux Publics et Infrastructures de Base"/>
    <s v="infrastructures routières et autoroutières"/>
    <m/>
    <m/>
    <s v="Evitement de la ville de Boumerdes:lot route et lot ouvrages d'art sur 4,9 Kms"/>
    <m/>
    <m/>
    <n v="4216500"/>
    <n v="4119821.8514299998"/>
    <n v="4042541.5100300005"/>
    <m/>
    <s v="100"/>
    <s v="Achevée"/>
    <s v="A clôturer "/>
  </r>
  <r>
    <x v="0"/>
    <x v="5"/>
    <m/>
    <s v="051:Hydraulique"/>
    <s v="Approvisionnement en eau potable te Industrielle"/>
    <m/>
    <m/>
    <s v="Raccordement aval de la station de dessalement d’eau de mer cap djinet"/>
    <m/>
    <m/>
    <n v="20000000"/>
    <m/>
    <m/>
    <n v="0.87"/>
    <n v="0.98"/>
    <m/>
    <s v="Travaux  en voie d'achèvement                                               *aménagement extérieur en cours                   *rinçage des conduites en cours"/>
  </r>
  <r>
    <x v="0"/>
    <x v="5"/>
    <m/>
    <s v="051:Hydraulique"/>
    <s v="Assainissement et protection du milieu naturel"/>
    <m/>
    <m/>
    <s v="Etude et réalisation d'une station d'épuration du parc industriel de Larbaatche   "/>
    <m/>
    <m/>
    <n v="1900000"/>
    <m/>
    <m/>
    <n v="0.2"/>
    <n v="0.2"/>
    <m/>
    <s v="travaux  a l'arrêt (ODS d'arrêt)"/>
  </r>
  <r>
    <x v="0"/>
    <x v="5"/>
    <m/>
    <s v="051:Hydraulique"/>
    <s v="Assainissement et protection du milieu naturel"/>
    <m/>
    <m/>
    <s v="Réalisation de la station d’Epuration des eaux usées des villes de Boudouaou,  Boudouaou El Bahri et Kherrouba_x000a_"/>
    <m/>
    <m/>
    <n v="4200000"/>
    <m/>
    <m/>
    <n v="0"/>
    <n v="0"/>
    <m/>
    <s v=" projet attribué,  PDM en cours de la levée des réserves                                           Déclassement de l’assiette  en cours_x000a_"/>
  </r>
  <r>
    <x v="0"/>
    <x v="5"/>
    <m/>
    <s v="051:Hydraulique"/>
    <s v="Assainissement et protection du milieu naturel"/>
    <m/>
    <m/>
    <s v="realisation de la station d'epuration du bassin versant de ouled haddadj"/>
    <m/>
    <m/>
    <n v="5177000"/>
    <m/>
    <m/>
    <n v="0"/>
    <n v="0"/>
    <m/>
    <s v="CDC en cours de la levée des réserves                                           Déclassement de l’assiette  en cours_x000a_"/>
  </r>
  <r>
    <x v="0"/>
    <x v="6"/>
    <m/>
    <s v="024:Travaux Publics et Infrastructures de Base"/>
    <s v="Programme 090: Infrastructures routières et autoroutières"/>
    <m/>
    <m/>
    <s v="Réalisation de l'évitement Est de la ville de Bouira sur 10 Kms"/>
    <m/>
    <m/>
    <n v="3715000"/>
    <n v="3711941.58978"/>
    <n v="3707512.0858200002"/>
    <n v="0.99"/>
    <m/>
    <s v="En cours"/>
    <m/>
  </r>
  <r>
    <x v="0"/>
    <x v="6"/>
    <m/>
    <s v="024:Travaux Publics et Infrastructures de Base"/>
    <s v="Programme 090: Infrastructures routières et autoroutières"/>
    <m/>
    <m/>
    <s v="Raccordement vers l'autoroute est-ouest, dédoublement de la route reliant l'échangeur Est de Bouira à la ville de Sour El Ghozlanesur 23 Kms"/>
    <m/>
    <m/>
    <n v="5813000"/>
    <n v="5732396"/>
    <n v="5570823"/>
    <m/>
    <n v="0.97"/>
    <s v="En cours"/>
    <m/>
  </r>
  <r>
    <x v="0"/>
    <x v="6"/>
    <m/>
    <s v="024:Travaux Publics et Infrastructures de Base"/>
    <s v="Programme 090: Infrastructures routières et autoroutières"/>
    <m/>
    <m/>
    <s v="Réalisation du dédoublement du CW127 entre RN5 et Sour El Ghozlane sur 08 Km du PK 0+000 au PK 08+000"/>
    <m/>
    <m/>
    <n v="1770127"/>
    <n v="1718151.71478"/>
    <n v="1650832"/>
    <m/>
    <n v="0.96"/>
    <s v="En cours"/>
    <m/>
  </r>
  <r>
    <x v="0"/>
    <x v="6"/>
    <m/>
    <s v="024:Travaux Publics et Infrastructures de Base"/>
    <s v="Programme 090: Infrastructures routières et autoroutières"/>
    <m/>
    <m/>
    <s v="Réalisation du dédoublement de la RN8 entre Sour El Ghozlane et limite de wilaya de M'Sila sur 32 Km (1ere tranche sur 17 Km) (wilaya de bouira)"/>
    <m/>
    <m/>
    <n v="4000000"/>
    <n v="2649570.8295700001"/>
    <n v="960980.72667"/>
    <m/>
    <n v="0.35"/>
    <s v="En cours"/>
    <m/>
  </r>
  <r>
    <x v="0"/>
    <x v="6"/>
    <m/>
    <s v="027:Santé"/>
    <s v="Programme 105: Prévention et Soins"/>
    <m/>
    <m/>
    <s v="Réalisation et équipement d'un Hôpital 80 lits à Bordj Okhriss "/>
    <m/>
    <m/>
    <n v="2730000"/>
    <n v="603770.76642999996"/>
    <n v="563379.12698000006"/>
    <m/>
    <n v="0.35"/>
    <s v="En cours"/>
    <m/>
  </r>
  <r>
    <x v="0"/>
    <x v="6"/>
    <m/>
    <s v="027:Santé"/>
    <s v="Programme 105: Prévention et Soins"/>
    <m/>
    <m/>
    <s v="Suivi, Réalisation et équipement d'un hôpital 120 lits à Ain Bessem"/>
    <m/>
    <m/>
    <n v="2000000"/>
    <n v="1070656.74444"/>
    <n v="819399.51109000004"/>
    <m/>
    <n v="0.7"/>
    <s v="En cours"/>
    <m/>
  </r>
  <r>
    <x v="0"/>
    <x v="6"/>
    <m/>
    <s v="027:Santé"/>
    <s v="Programme 105: Prévention et Soins"/>
    <m/>
    <m/>
    <s v="Suivi, réalisation et équipement d'un complexe mère et enfant (CME) à Bouira"/>
    <m/>
    <m/>
    <n v="3400000"/>
    <n v="124623.52535"/>
    <n v="13449.51281"/>
    <m/>
    <n v="0.02"/>
    <s v="En cours"/>
    <m/>
  </r>
  <r>
    <x v="0"/>
    <x v="6"/>
    <m/>
    <s v="027:Santé"/>
    <s v="Programme 105: Prévention et Soins"/>
    <m/>
    <m/>
    <s v="Réalisation et équipement d'un hôpital 120 lits à M'chedallah"/>
    <m/>
    <m/>
    <n v="4448000"/>
    <n v="3958952.8348099999"/>
    <n v="833517.22701999999"/>
    <m/>
    <n v="0.35"/>
    <s v="En cours"/>
    <m/>
  </r>
  <r>
    <x v="0"/>
    <x v="6"/>
    <m/>
    <s v="051:Hydraulique"/>
    <s v="Programme 094: Approvisionnement en eau potable et industrielle"/>
    <m/>
    <m/>
    <s v="Aménagement aval d'alimentation en eau potable du système du barrage Koudiat Acerdoune des centres de : Bouderbala, Kadiria,Aomar,Djebahia et Lakhdaria"/>
    <m/>
    <m/>
    <n v="1100000"/>
    <n v="1096253.23612"/>
    <n v="892983.16842999996"/>
    <m/>
    <n v="0.95"/>
    <s v="En cours"/>
    <m/>
  </r>
  <r>
    <x v="0"/>
    <x v="6"/>
    <m/>
    <s v="051:Hydraulique"/>
    <s v="Programme 094: Approvisionnement en eau potable et industrielle"/>
    <m/>
    <m/>
    <s v="Réalisation des ouvrages de stockage à travers la wilaya y compris leurs raccordements"/>
    <m/>
    <m/>
    <n v="1000000"/>
    <n v="961564.05536"/>
    <n v="803878.77549999999"/>
    <m/>
    <n v="0.95"/>
    <s v="En cours"/>
    <m/>
  </r>
  <r>
    <x v="0"/>
    <x v="6"/>
    <m/>
    <s v="051:Hydraulique"/>
    <s v="Programme 096: Assainissement et protection du milieu naturel"/>
    <m/>
    <m/>
    <s v="Étude, réalisation et équipement de station d'épuration des eaux usées de la ville de Ain Bessem (y compris raccordement)"/>
    <m/>
    <m/>
    <n v="2500000"/>
    <n v="2487357.3569"/>
    <n v="1054772"/>
    <m/>
    <n v="0.35"/>
    <s v="En cours"/>
    <m/>
  </r>
  <r>
    <x v="0"/>
    <x v="6"/>
    <m/>
    <s v="020:Agriculture, Développement Rural et Pêche"/>
    <s v="Developpement de l'agriculture"/>
    <m/>
    <m/>
    <s v="etude d'adaptation suivi, contrôle et travaux de realisation et equipement de 08 centres de proximite pour le stokage intermediare des cereales au niveau de la wilaya de bouira "/>
    <m/>
    <m/>
    <n v="2023771.4240000001"/>
    <n v="2004612.6216099998"/>
    <n v="633165.14153000002"/>
    <m/>
    <n v="0.35"/>
    <s v="En cours"/>
    <m/>
  </r>
  <r>
    <x v="0"/>
    <x v="6"/>
    <m/>
    <s v="019:Industrie et Production Pharmaceutique"/>
    <s v="Programme 074:Appoui a l'investissement"/>
    <m/>
    <m/>
    <s v="Réalisation d'une zone industrielle à Oued El Berdi wilaya de Bouira sur 193 Ha (tranche 2)"/>
    <m/>
    <m/>
    <n v="1500000"/>
    <n v="1492019.9834799999"/>
    <n v="1450673.42732"/>
    <m/>
    <n v="1"/>
    <m/>
    <m/>
  </r>
  <r>
    <x v="0"/>
    <x v="6"/>
    <m/>
    <s v="019:Industrie et Production Pharmaceutique"/>
    <s v="Programme 074:Appoui a l'investissement"/>
    <m/>
    <m/>
    <s v="Réalisation d'une zone industrielle à Dirah,wilaya de Bouira sur 250 Ha"/>
    <m/>
    <m/>
    <n v="2500000"/>
    <n v="1833365.2957899999"/>
    <n v="1470926.7498399999"/>
    <m/>
    <n v="0.9"/>
    <m/>
    <m/>
  </r>
  <r>
    <x v="0"/>
    <x v="7"/>
    <m/>
    <s v="051:Hydraulique"/>
    <s v="093: Mobilisation des ressources en eau et de sécurité hydrique"/>
    <m/>
    <m/>
    <s v="Réalisation, équipement, éléctrification et raccordement de 25 forages (6800 ml ) à travers les communes de : Grand Blida, Meftah, Larbaa, Bougara, Chebli, Soumaa, Béni Mered, Mouzaia, Oued El Alleug, Ouled Slama, Boufarik, El Affroun, Ben Khelil, Chiffa et Ain Romana (W Blida) "/>
    <m/>
    <m/>
    <n v="900000"/>
    <n v="747749"/>
    <n v="554326"/>
    <m/>
    <n v="0.99"/>
    <m/>
    <m/>
  </r>
  <r>
    <x v="0"/>
    <x v="7"/>
    <m/>
    <s v="051:Hydraulique"/>
    <s v="093: Mobilisation des ressources en eau et de sécurité hydrique"/>
    <m/>
    <m/>
    <s v="   Réalisation de 07 sept forages y compris équipement et électrification au niveau de la wilaya de Blida ."/>
    <m/>
    <m/>
    <n v="200000"/>
    <n v="162512"/>
    <n v="147833"/>
    <m/>
    <n v="0.99"/>
    <m/>
    <m/>
  </r>
  <r>
    <x v="0"/>
    <x v="7"/>
    <m/>
    <s v="051:Hydraulique"/>
    <s v="094 : Approvisionnement en eau potable et industrielle"/>
    <m/>
    <m/>
    <s v="      Réalisation et interrconnection des systèmes d'adduction d'eau potable à travers les communes de : Meftah, Larbaa, Boufarik, Chebli Beni Tamou, Bouarfa, Chiffa, Mouzaia, Ain Romana et El Affroun sur linéaire de 9,5 Kms (W Blida )"/>
    <m/>
    <m/>
    <n v="200000"/>
    <n v="193424"/>
    <n v="192267"/>
    <m/>
    <n v="0.96"/>
    <m/>
    <m/>
  </r>
  <r>
    <x v="0"/>
    <x v="7"/>
    <m/>
    <s v="051:Hydraulique"/>
    <s v="096:Assainissement et protection du milieu naturel"/>
    <m/>
    <m/>
    <s v="Réalisation de la station d'épuration des eaux usées des communes de Larbâa, Bougara et Ouled Slama y compris collecteurs (W, Blida)"/>
    <m/>
    <m/>
    <n v="5000000"/>
    <n v="0"/>
    <n v="0"/>
    <m/>
    <n v="0"/>
    <m/>
    <s v="Programme 2025"/>
  </r>
  <r>
    <x v="0"/>
    <x v="7"/>
    <m/>
    <s v="051:Hydraulique"/>
    <s v="096:Assainissement et protection du milieu naturel"/>
    <m/>
    <m/>
    <s v="Réalisation de la station d'épuration des eaux usées de Meftah et le pole urbain de Safsaf y compris collecteurs (W, Blida)"/>
    <m/>
    <m/>
    <n v="3500000"/>
    <n v="0"/>
    <n v="0"/>
    <m/>
    <n v="0"/>
    <m/>
    <s v="Programme 2025"/>
  </r>
  <r>
    <x v="0"/>
    <x v="7"/>
    <m/>
    <s v="051:Hydraulique"/>
    <s v="096:Assainissement et protection du milieu naturel"/>
    <m/>
    <m/>
    <s v="Réalisation de la station d'épuration de la ville nouvelle de Bouinan (wilaya de Blida)"/>
    <m/>
    <m/>
    <n v="5494000"/>
    <m/>
    <m/>
    <m/>
    <n v="0.25"/>
    <m/>
    <s v="dégelée en date du 10/12/2020 (gestion ONA)"/>
  </r>
  <r>
    <x v="0"/>
    <x v="7"/>
    <m/>
    <s v="024:Travaux Publics et Infrastructures de Base"/>
    <s v="090 :Infrastructures routières et auto routières"/>
    <m/>
    <m/>
    <s v="_x000a_Réalisation de l'évitement de Meftah sur 17 Km avec l'accès au nouveau pôle urbain de Safsaf"/>
    <m/>
    <m/>
    <n v="5900000"/>
    <n v="5771602"/>
    <n v="5428259"/>
    <m/>
    <n v="0.99"/>
    <m/>
    <m/>
  </r>
  <r>
    <x v="0"/>
    <x v="7"/>
    <m/>
    <s v="024:Travaux Publics et Infrastructures de Base"/>
    <s v="91 :Infrastructures routières et auto routières"/>
    <m/>
    <m/>
    <s v=" Contrôle;suivi et réalisation du contournement Sud de la ville nouvelle de Bouinane entre pk 4+000 (Rn 29-CW 116 Sidi Sarhane )_x000a_"/>
    <m/>
    <m/>
    <n v="3000000"/>
    <n v="1699931"/>
    <n v="439863"/>
    <m/>
    <n v="0.25"/>
    <m/>
    <m/>
  </r>
  <r>
    <x v="0"/>
    <x v="7"/>
    <m/>
    <s v="024:Travaux Publics et Infrastructures de Base"/>
    <s v="92 :Infrastructures routières et auto routières"/>
    <m/>
    <m/>
    <s v="   Réalisation, contrôle et suivi du dédoublement de la RN29 entre Bouinan et l'université de Blida y compris l'évitement de la ville Soumaa &quot;linéaire 5,9 km&quot; (W.Blida)"/>
    <m/>
    <m/>
    <n v="3000000"/>
    <n v="2160908"/>
    <n v="749639"/>
    <m/>
    <n v="0.95"/>
    <m/>
    <m/>
  </r>
  <r>
    <x v="0"/>
    <x v="7"/>
    <m/>
    <s v="010:Affaires Religieuses et Wakfs"/>
    <s v="041:Orientation  religieuse et culture islamique"/>
    <m/>
    <m/>
    <s v="_x000a_Etude suivi réalisation et équipement d'une mosquée pole à Blida "/>
    <m/>
    <m/>
    <n v="1000000"/>
    <n v="989297"/>
    <n v="199422"/>
    <m/>
    <n v="0.35"/>
    <m/>
    <m/>
  </r>
  <r>
    <x v="0"/>
    <x v="7"/>
    <m/>
    <s v="027:Santé"/>
    <s v="105: Prévention et soins"/>
    <m/>
    <m/>
    <s v="      Etude, suivi,Aménagement et extension du service des maladies infectieuses de L'EPH boufarik &quot;Wilaya de blida &quot;"/>
    <m/>
    <m/>
    <n v="250000"/>
    <n v="27688"/>
    <n v="478"/>
    <m/>
    <n v="0"/>
    <m/>
    <m/>
  </r>
  <r>
    <x v="0"/>
    <x v="7"/>
    <m/>
    <s v="020:Agriculture, Développement Rural et Pêche"/>
    <s v="076: AGRICULTURE ET DE DEVELOPPEMENT RURAL"/>
    <m/>
    <m/>
    <s v="    Etude d'adaptation, suivi, contôle et travaux de réalisation et équipement de 06 centres de proximité pour le stockage intermédiaire des céréales au niveau de la wilay de Blida"/>
    <m/>
    <m/>
    <n v="1517829"/>
    <n v="1316051"/>
    <n v="725356"/>
    <m/>
    <n v="0.85"/>
    <m/>
    <m/>
  </r>
  <r>
    <x v="1"/>
    <x v="8"/>
    <s v="PSD"/>
    <s v="006:Justice"/>
    <m/>
    <m/>
    <s v="N1.006.022.04.4837.000.037.07.004"/>
    <m/>
    <m/>
    <n v="500000"/>
    <n v="2350000"/>
    <n v="2064650.0142999999"/>
    <n v="1435907"/>
    <m/>
    <n v="0.75"/>
    <m/>
    <s v="En cours"/>
  </r>
  <r>
    <x v="1"/>
    <x v="8"/>
    <s v="PSD"/>
    <s v="019:Industrie et Production Pharmaceutique"/>
    <m/>
    <m/>
    <s v="N1.019.074.01.4837.000.037.11.001"/>
    <m/>
    <m/>
    <n v="72702"/>
    <n v="1134702"/>
    <n v="387110.56057999999"/>
    <n v="180273"/>
    <m/>
    <n v="0.2"/>
    <m/>
    <s v="Travaux en cours"/>
  </r>
  <r>
    <x v="1"/>
    <x v="8"/>
    <s v="PSD"/>
    <s v="021:Habitat, Urbanisme et Ville"/>
    <m/>
    <m/>
    <s v="S1.021.080.02.4837.000.037.18.013"/>
    <m/>
    <m/>
    <n v="2500000"/>
    <n v="2500000"/>
    <n v="1218477.3228"/>
    <n v="115458"/>
    <m/>
    <n v="0.4"/>
    <m/>
    <s v="Travaux En cours"/>
  </r>
  <r>
    <x v="1"/>
    <x v="8"/>
    <s v="PSD"/>
    <s v="024:Travaux Publics et Infrastructures de Base"/>
    <m/>
    <m/>
    <s v="N1.024.090.01.4037.000.037.20.001"/>
    <m/>
    <m/>
    <n v="1450000"/>
    <n v="1450000"/>
    <n v="1114943.40965"/>
    <n v="1023623"/>
    <m/>
    <n v="0.05"/>
    <m/>
    <s v="En cours"/>
  </r>
  <r>
    <x v="1"/>
    <x v="8"/>
    <s v="PSD"/>
    <s v="024:Travaux Publics et Infrastructures de Base"/>
    <m/>
    <m/>
    <s v="N1.024.090.01.4037.000.037.13.025"/>
    <m/>
    <m/>
    <n v="2086885"/>
    <n v="2306885"/>
    <n v="2278224.0315999999"/>
    <n v="1921212"/>
    <m/>
    <n v="0.75"/>
    <m/>
    <s v="En cours "/>
  </r>
  <r>
    <x v="1"/>
    <x v="8"/>
    <s v="PSD"/>
    <s v="024:Travaux Publics et Infrastructures de Base"/>
    <m/>
    <m/>
    <s v="N1.024.091.02.4037.000.037.21.043"/>
    <m/>
    <m/>
    <n v="2139000"/>
    <n v="2139000"/>
    <n v="2127611.2351899999"/>
    <n v="88331"/>
    <m/>
    <n v="0"/>
    <m/>
    <s v="En cours"/>
  </r>
  <r>
    <x v="1"/>
    <x v="8"/>
    <s v="PSD"/>
    <s v="Non indiqué par la wilaya"/>
    <m/>
    <m/>
    <m/>
    <m/>
    <m/>
    <n v="5675885"/>
    <n v="5895885"/>
    <n v="5520778.6764399996"/>
    <n v="3033166"/>
    <m/>
    <m/>
    <m/>
    <m/>
  </r>
  <r>
    <x v="1"/>
    <x v="8"/>
    <s v="PSD"/>
    <s v="027:Santé"/>
    <m/>
    <m/>
    <s v="S1.027.105.01.4037.000.037.19.016"/>
    <m/>
    <m/>
    <n v="1200000"/>
    <n v="4906524"/>
    <n v="1347.913"/>
    <n v="1347.913"/>
    <m/>
    <n v="0"/>
    <m/>
    <s v="marche de gré à gré déposé au ministère de la sante en date du 23/05/2024"/>
  </r>
  <r>
    <x v="1"/>
    <x v="8"/>
    <s v="PSD"/>
    <s v="051:Hydraulique"/>
    <m/>
    <m/>
    <s v="N1.051.094.01.4837.000.037.17.005"/>
    <m/>
    <m/>
    <n v="1800000"/>
    <n v="1800000"/>
    <n v="1777648.38674"/>
    <n v="1657587"/>
    <m/>
    <n v="0.9"/>
    <m/>
    <s v="En cours "/>
  </r>
  <r>
    <x v="1"/>
    <x v="8"/>
    <s v="Programme Complémentaire"/>
    <s v="021:Habitat, Urbanisme et Ville"/>
    <m/>
    <m/>
    <s v="S1.021.080.02.4737.000.037.24.001"/>
    <m/>
    <m/>
    <n v="1500000"/>
    <n v="1500000"/>
    <n v="65993.354000000007"/>
    <n v="40170.353999999999"/>
    <m/>
    <n v="0.05"/>
    <m/>
    <s v=" En cours"/>
  </r>
  <r>
    <x v="1"/>
    <x v="8"/>
    <s v="Programme Complémentaire"/>
    <s v="021:Habitat, Urbanisme et Ville"/>
    <m/>
    <m/>
    <s v="S1.021.080.02.4737.000.037.24.002"/>
    <m/>
    <m/>
    <n v="1500000"/>
    <n v="1500000"/>
    <n v="1439636.9235699999"/>
    <n v="567854.47593000007"/>
    <m/>
    <n v="0.3"/>
    <m/>
    <s v=" En cours"/>
  </r>
  <r>
    <x v="1"/>
    <x v="8"/>
    <s v="Programme Complémentaire"/>
    <s v="021:Habitat, Urbanisme et Ville"/>
    <m/>
    <m/>
    <s v="S1.021.080.02.4737.000.037.24.004"/>
    <m/>
    <m/>
    <n v="1000000"/>
    <n v="1000000"/>
    <n v="9093.0596500000011"/>
    <n v="7909.6372599999995"/>
    <m/>
    <n v="0.03"/>
    <m/>
    <s v=" En cours"/>
  </r>
  <r>
    <x v="1"/>
    <x v="8"/>
    <s v="Programme Complémentaire"/>
    <s v="Non indiqué par la wilaya"/>
    <m/>
    <m/>
    <m/>
    <m/>
    <m/>
    <n v="4000000"/>
    <n v="4000000"/>
    <n v="1514723.3372199999"/>
    <n v="615934.46719000011"/>
    <m/>
    <m/>
    <m/>
    <m/>
  </r>
  <r>
    <x v="1"/>
    <x v="8"/>
    <s v="Programme Complémentaire"/>
    <s v="027:Santé"/>
    <m/>
    <m/>
    <s v="S1.027.105.01.4737.000.037.24.001"/>
    <m/>
    <m/>
    <n v="1091961"/>
    <n v="1091961"/>
    <n v="34970.849000000002"/>
    <n v="0"/>
    <m/>
    <n v="0"/>
    <m/>
    <s v="En cours "/>
  </r>
  <r>
    <x v="1"/>
    <x v="8"/>
    <s v="Programme Complémentaire"/>
    <s v="030:Environnement et Qualité de la Vie"/>
    <m/>
    <m/>
    <s v="S1.030.114.01.4737.000.037.24.001"/>
    <m/>
    <m/>
    <n v="3500000"/>
    <n v="3500000"/>
    <n v="0"/>
    <n v="0"/>
    <m/>
    <n v="0"/>
    <m/>
    <s v="En cours "/>
  </r>
  <r>
    <x v="1"/>
    <x v="9"/>
    <m/>
    <s v="051:Hydraulique"/>
    <m/>
    <m/>
    <n v="1"/>
    <m/>
    <m/>
    <n v="1092152"/>
    <n v="1092152"/>
    <n v="912990"/>
    <n v="225847"/>
    <m/>
    <n v="0.6"/>
    <m/>
    <s v="En cours"/>
  </r>
  <r>
    <x v="1"/>
    <x v="9"/>
    <m/>
    <s v="024:Travaux Publics et Infrastructures de Base"/>
    <m/>
    <m/>
    <s v="S1.024.090.01.4050.000.050.23.001"/>
    <m/>
    <m/>
    <n v="7187373"/>
    <n v="7267373"/>
    <n v="7185043"/>
    <n v="3241237"/>
    <m/>
    <n v="0.86"/>
    <m/>
    <s v="En cours"/>
  </r>
  <r>
    <x v="1"/>
    <x v="9"/>
    <m/>
    <s v="024:Travaux Publics et Infrastructures de Base"/>
    <m/>
    <m/>
    <s v="N1.024.090.01.4050.000.050.24.001"/>
    <m/>
    <m/>
    <n v="10125000"/>
    <n v="10125000"/>
    <n v="9926536"/>
    <n v="496888"/>
    <m/>
    <n v="0.18"/>
    <m/>
    <s v="En cours"/>
  </r>
  <r>
    <x v="1"/>
    <x v="9"/>
    <m/>
    <s v="024:Travaux Publics et Infrastructures de Base"/>
    <m/>
    <m/>
    <s v="S.1.024.090.01.4050.000.050.23.003"/>
    <m/>
    <m/>
    <n v="10700000"/>
    <n v="10700000"/>
    <n v="10001729"/>
    <n v="2668575"/>
    <m/>
    <n v="0.35"/>
    <m/>
    <s v="En cours"/>
  </r>
  <r>
    <x v="1"/>
    <x v="9"/>
    <m/>
    <s v="024:Travaux Publics et Infrastructures de Base"/>
    <m/>
    <m/>
    <s v="N.1.024.090.01.4050.000.050.18.004"/>
    <m/>
    <m/>
    <n v="1788831"/>
    <n v="1788831"/>
    <n v="836383"/>
    <n v="0"/>
    <m/>
    <n v="0.87"/>
    <m/>
    <s v="Les procédures pour achever le projet en cours"/>
  </r>
  <r>
    <x v="1"/>
    <x v="9"/>
    <m/>
    <s v="024:Travaux Publics et Infrastructures de Base"/>
    <m/>
    <m/>
    <s v="N.1.024.090.01.2050.000.050.24.001"/>
    <m/>
    <m/>
    <n v="1500000"/>
    <n v="1500000"/>
    <n v="1409941"/>
    <n v="0"/>
    <m/>
    <n v="0.05"/>
    <m/>
    <s v="Travaux en cours"/>
  </r>
  <r>
    <x v="1"/>
    <x v="9"/>
    <m/>
    <s v="024:Travaux Publics et Infrastructures de Base"/>
    <m/>
    <m/>
    <s v="N / I"/>
    <m/>
    <m/>
    <n v="2900000"/>
    <n v="2900000"/>
    <n v="0"/>
    <n v="0"/>
    <m/>
    <n v="0"/>
    <m/>
    <s v="Phase: Jugement des offres"/>
  </r>
  <r>
    <x v="1"/>
    <x v="9"/>
    <m/>
    <s v="024:Travaux Publics et Infrastructures de Base"/>
    <m/>
    <m/>
    <s v="N / I"/>
    <m/>
    <m/>
    <n v="3633000"/>
    <n v="3633000"/>
    <n v="0"/>
    <n v="0"/>
    <m/>
    <n v="0"/>
    <m/>
    <s v="Marché BET en cours d'engagement"/>
  </r>
  <r>
    <x v="1"/>
    <x v="9"/>
    <m/>
    <s v="024:Travaux Publics et Infrastructures de Base"/>
    <m/>
    <m/>
    <s v="N / I"/>
    <m/>
    <m/>
    <n v="1380000"/>
    <n v="1380000"/>
    <n v="0"/>
    <n v="0"/>
    <m/>
    <n v="0"/>
    <m/>
    <s v="Etude achevée- Chahier des charges Travaux de réalisation en cours de visa par la commission sectorielle"/>
  </r>
  <r>
    <x v="1"/>
    <x v="9"/>
    <m/>
    <s v="024:Travaux Publics et Infrastructures de Base"/>
    <m/>
    <m/>
    <n v="8"/>
    <m/>
    <m/>
    <n v="39214204"/>
    <n v="39294204"/>
    <n v="29359632"/>
    <n v="6406700"/>
    <m/>
    <n v="2.31"/>
    <m/>
    <e v="#VALUE!"/>
  </r>
  <r>
    <x v="1"/>
    <x v="9"/>
    <m/>
    <s v="021:Habitat, Urbanisme et Ville"/>
    <m/>
    <m/>
    <n v="1"/>
    <m/>
    <m/>
    <n v="1000000"/>
    <n v="1000000"/>
    <n v="706252"/>
    <n v="385985"/>
    <m/>
    <n v="0.73"/>
    <m/>
    <s v="En cours"/>
  </r>
  <r>
    <x v="1"/>
    <x v="10"/>
    <m/>
    <s v="020:Agriculture, Développement Rural et Pêche"/>
    <s v="Agriculture et Développement Rural ( 076)"/>
    <s v="Sous Programme 01: Développement de l'Agriculture"/>
    <s v="S102007601474900004924001"/>
    <s v="Etude d'adaptation, Suivi, Contrôle et travaux de réalisation et équipement de 09 centres de proximité pour le stockage intermédiaire des céréales au niveau de la wilaya de Timimoun"/>
    <m/>
    <n v="2276743"/>
    <n v="2276743"/>
    <n v="2180272"/>
    <n v="359184"/>
    <m/>
    <s v="ND"/>
    <m/>
    <m/>
  </r>
  <r>
    <x v="1"/>
    <x v="10"/>
    <m/>
    <s v="020:Agriculture, Développement Rural et Pêche"/>
    <s v="Agriculture et Développement Rural ( 076)"/>
    <s v="Sous Programme 03: Développement de l'Agriculture"/>
    <s v="NI"/>
    <s v="Electrification agricole, destiné aus périmètres des cultures stratégiques &quot;appui au développement des cultures stratégiques&quot; W Timimoun"/>
    <m/>
    <n v="4200000"/>
    <n v="4200000"/>
    <n v="0"/>
    <n v="0"/>
    <m/>
    <m/>
    <m/>
    <m/>
  </r>
  <r>
    <x v="1"/>
    <x v="10"/>
    <m/>
    <s v="020:Agriculture, Développement Rural et Pêche"/>
    <s v=" Agriculture et Développement Rural ( 076)"/>
    <s v="Sous Programme 03: Développement de l'Agriculture"/>
    <s v="NI"/>
    <s v="Ouverture et aménagement de pistes agricoles sur 300km, destiné aux périmètres des cultures stratégiques &quot;appui au développement des cultures stratégiques&quot; W Timimoun"/>
    <m/>
    <n v="1050000"/>
    <n v="1050000"/>
    <n v="0"/>
    <n v="0"/>
    <m/>
    <m/>
    <m/>
    <m/>
  </r>
  <r>
    <x v="1"/>
    <x v="10"/>
    <m/>
    <s v="024:Travaux Publics et Infrastructures de Base"/>
    <s v=" infrastructures routières et autoroutières ( 090)"/>
    <s v="Sous Programme 01: développement des infrastructures routières"/>
    <s v="N102409001204900004924001"/>
    <s v="reconstruction de la RN118 du pk 172+000 au pk 192+000 sur 20 km (w,Timimoun)"/>
    <m/>
    <n v="1200000"/>
    <n v="1200000"/>
    <n v="633963"/>
    <s v="ND"/>
    <m/>
    <m/>
    <m/>
    <m/>
  </r>
  <r>
    <x v="1"/>
    <x v="10"/>
    <m/>
    <s v="006:Justice"/>
    <s v=" activité judiciaire  021"/>
    <s v="sous programme  activité judiciaire ordinaire et administrative "/>
    <s v="N100602101410700004924003"/>
    <s v="suivi réalisation et équipement d'une cours de justice à Timimoun"/>
    <m/>
    <n v="2500000"/>
    <n v="2500000"/>
    <n v="60767"/>
    <s v="ND"/>
    <m/>
    <m/>
    <m/>
    <m/>
  </r>
  <r>
    <x v="1"/>
    <x v="10"/>
    <m/>
    <s v="027:Santé"/>
    <s v=" prévenstion et soins"/>
    <s v="sous programme prévenstion et soins"/>
    <s v="S102710501484900004924001"/>
    <s v="étude suivi et réalisation d'un hopital de 60 lits à Aougrout"/>
    <m/>
    <n v="3000000"/>
    <n v="1630850"/>
    <n v="1206759"/>
    <n v="905796"/>
    <m/>
    <m/>
    <m/>
    <m/>
  </r>
  <r>
    <x v="1"/>
    <x v="10"/>
    <m/>
    <s v="021:Habitat, Urbanisme et Ville"/>
    <s v=" urbanisme (080)"/>
    <s v="sous programme aménagement du foncier (02)"/>
    <s v="N102108002204900004923001"/>
    <s v="amélioration urbaine de l'ancien tissu urbain à travers la wilaya de timimoun-2023"/>
    <m/>
    <n v="1000000"/>
    <n v="1000000"/>
    <n v="998536"/>
    <s v="ND"/>
    <m/>
    <m/>
    <m/>
    <m/>
  </r>
  <r>
    <x v="1"/>
    <x v="10"/>
    <m/>
    <s v="008:Energie, Mines et Energies Renouvelables"/>
    <s v="ND"/>
    <s v="ND"/>
    <s v="ND"/>
    <s v="Interconnexion RIN-PIAT ligne DTF 400KV Hassi R’mel-Timimoun"/>
    <m/>
    <n v="136000000"/>
    <n v="136000000"/>
    <m/>
    <s v="ND"/>
    <m/>
    <s v="ND"/>
    <m/>
    <m/>
  </r>
  <r>
    <x v="1"/>
    <x v="11"/>
    <s v="EX -PSD"/>
    <s v="024:Travaux Publics et Infrastructures de Base"/>
    <m/>
    <m/>
    <s v="NK5.521,3,262.132.12,01"/>
    <m/>
    <m/>
    <n v="1040000"/>
    <n v="1590000"/>
    <n v="1399975"/>
    <n v="1345682"/>
    <m/>
    <n v="0.95"/>
    <m/>
    <m/>
  </r>
  <r>
    <x v="1"/>
    <x v="11"/>
    <s v="EX -PSD"/>
    <s v="024:Travaux Publics et Infrastructures de Base"/>
    <m/>
    <m/>
    <s v="NE5.521,8,262.132.21,02"/>
    <m/>
    <m/>
    <n v="3000000"/>
    <n v="3000000"/>
    <n v="2586220"/>
    <n v="2301854"/>
    <m/>
    <n v="0.95"/>
    <m/>
    <m/>
  </r>
  <r>
    <x v="1"/>
    <x v="11"/>
    <s v="EX -PSD"/>
    <s v="024:Travaux Publics et Infrastructures de Base"/>
    <m/>
    <m/>
    <s v="N1.024.090.01.2032.000.032.24.003"/>
    <m/>
    <m/>
    <n v="3000000"/>
    <n v="3000000"/>
    <n v="1364878"/>
    <n v="0"/>
    <m/>
    <n v="0.05"/>
    <m/>
    <m/>
  </r>
  <r>
    <x v="1"/>
    <x v="11"/>
    <s v="EX -PSD"/>
    <s v="024:Travaux Publics et Infrastructures de Base"/>
    <m/>
    <m/>
    <s v="Non individualisée"/>
    <m/>
    <m/>
    <n v="1251000"/>
    <n v="1251000"/>
    <n v="0"/>
    <n v="0"/>
    <m/>
    <n v="0"/>
    <m/>
    <m/>
  </r>
  <r>
    <x v="1"/>
    <x v="11"/>
    <s v="EX -PSD"/>
    <s v="024:Travaux Publics et Infrastructures de Base"/>
    <m/>
    <m/>
    <n v="4"/>
    <m/>
    <m/>
    <n v="8291000"/>
    <n v="8841000"/>
    <n v="5351073"/>
    <n v="3647536"/>
    <m/>
    <m/>
    <m/>
    <m/>
  </r>
  <r>
    <x v="1"/>
    <x v="11"/>
    <s v="EX -PSD"/>
    <s v="027:Santé"/>
    <m/>
    <m/>
    <s v="NK5.731,1,262.132.10,01"/>
    <m/>
    <m/>
    <n v="610000"/>
    <n v="2010000"/>
    <n v="1848114"/>
    <n v="1398553"/>
    <m/>
    <n v="0.77"/>
    <m/>
    <m/>
  </r>
  <r>
    <x v="1"/>
    <x v="11"/>
    <s v="EX -PSD"/>
    <s v="027:Santé"/>
    <m/>
    <m/>
    <s v="NK5.731,1,262.132.14.01"/>
    <m/>
    <m/>
    <n v="1200000"/>
    <n v="3134000"/>
    <n v="2399105"/>
    <n v="742717"/>
    <m/>
    <s v="Etude 100% réalisat 59%"/>
    <m/>
    <m/>
  </r>
  <r>
    <x v="1"/>
    <x v="11"/>
    <s v="EX -PSD"/>
    <s v="027:Santé"/>
    <m/>
    <m/>
    <s v="S1.027.105.01.4032.000.032.24.001"/>
    <m/>
    <m/>
    <n v="1500000"/>
    <n v="2608300"/>
    <n v="1401097"/>
    <n v="2238"/>
    <m/>
    <n v="0.05"/>
    <m/>
    <s v="A l'arrêt pourv résiliation BET"/>
  </r>
  <r>
    <x v="1"/>
    <x v="11"/>
    <s v="EX -PSD"/>
    <s v="027:Santé"/>
    <m/>
    <m/>
    <n v="3"/>
    <m/>
    <m/>
    <n v="3310000"/>
    <n v="7752300"/>
    <n v="5648316"/>
    <n v="2143508"/>
    <m/>
    <n v="0.82000000000000006"/>
    <m/>
    <m/>
  </r>
  <r>
    <x v="1"/>
    <x v="11"/>
    <s v="EX -PSD"/>
    <s v="005:Intérieur, Collectivités Locales et Aménagement du Territoire"/>
    <m/>
    <m/>
    <s v="NF5.852,8,262.132.06,01"/>
    <m/>
    <m/>
    <n v="415000"/>
    <n v="1127000"/>
    <n v="926530"/>
    <n v="907820"/>
    <m/>
    <n v="0.95"/>
    <m/>
    <s v="Reste stand de tir"/>
  </r>
  <r>
    <x v="1"/>
    <x v="11"/>
    <s v="EX -PSD"/>
    <s v="005:Intérieur, Collectivités Locales et Aménagement du Territoire"/>
    <m/>
    <m/>
    <s v="N1.005.020.01.2032.000.032.24.002"/>
    <m/>
    <m/>
    <n v="2380000"/>
    <n v="2380000"/>
    <n v="567280"/>
    <n v="0"/>
    <m/>
    <n v="0.6"/>
    <m/>
    <m/>
  </r>
  <r>
    <x v="1"/>
    <x v="11"/>
    <s v="EX -PSD"/>
    <s v="005:Intérieur, Collectivités Locales et Aménagement du Territoire"/>
    <m/>
    <m/>
    <n v="2"/>
    <m/>
    <m/>
    <n v="2795000"/>
    <n v="3507000"/>
    <n v="1493810"/>
    <n v="907820"/>
    <m/>
    <m/>
    <m/>
    <m/>
  </r>
  <r>
    <x v="1"/>
    <x v="11"/>
    <s v="EX -PSD"/>
    <s v="019:Industrie et Production Pharmaceutique"/>
    <m/>
    <m/>
    <s v="NE5.176.3.262.132.18.01"/>
    <m/>
    <m/>
    <n v="1000000"/>
    <n v="1000000"/>
    <n v="893898"/>
    <n v="690814"/>
    <m/>
    <n v="0.85"/>
    <m/>
    <s v="Plusieurs lots sont à l'arrêt suite à des résiliation pour augmentation du prix du bitume"/>
  </r>
  <r>
    <x v="1"/>
    <x v="11"/>
    <s v="EX -PSD"/>
    <s v="019:Industrie et Production Pharmaceutique"/>
    <m/>
    <m/>
    <s v="NE5.176.3.262.132.18.02"/>
    <m/>
    <m/>
    <n v="1500000"/>
    <n v="1500000"/>
    <n v="1490573"/>
    <n v="1167398"/>
    <m/>
    <n v="0.8"/>
    <m/>
    <m/>
  </r>
  <r>
    <x v="1"/>
    <x v="11"/>
    <s v="EX -PSD"/>
    <s v="019:Industrie et Production Pharmaceutique"/>
    <m/>
    <m/>
    <n v="2"/>
    <m/>
    <m/>
    <n v="2500000"/>
    <n v="2500000"/>
    <n v="2384471"/>
    <n v="1858212"/>
    <m/>
    <m/>
    <m/>
    <m/>
  </r>
  <r>
    <x v="1"/>
    <x v="11"/>
    <s v="EX -PSD"/>
    <s v="021:Habitat, Urbanisme et Ville"/>
    <m/>
    <m/>
    <n v="1"/>
    <m/>
    <m/>
    <n v="1200000"/>
    <n v="1200000"/>
    <n v="1182853"/>
    <n v="996542"/>
    <m/>
    <n v="0.83"/>
    <m/>
    <m/>
  </r>
  <r>
    <x v="1"/>
    <x v="11"/>
    <s v="EX -PSD"/>
    <s v="012:Enseignement Supérieur et  Recherche Scientifique"/>
    <m/>
    <m/>
    <n v="1"/>
    <m/>
    <m/>
    <n v="800000"/>
    <n v="1650000"/>
    <n v="990669"/>
    <n v="967483"/>
    <m/>
    <n v="0.95"/>
    <m/>
    <s v="Reste hall téchnologique en voie de lancement"/>
  </r>
  <r>
    <x v="1"/>
    <x v="11"/>
    <s v="EX -PSD"/>
    <s v="020:Agriculture, Développement Rural et Pêche"/>
    <m/>
    <m/>
    <s v="Non individualisée"/>
    <m/>
    <m/>
    <n v="2754006"/>
    <n v="2754006"/>
    <n v="0"/>
    <n v="0"/>
    <m/>
    <n v="0"/>
    <m/>
    <s v="AAO  en date 27/03/2025"/>
  </r>
  <r>
    <x v="1"/>
    <x v="11"/>
    <s v="EX -PSD"/>
    <s v="020:Agriculture, Développement Rural et Pêche"/>
    <m/>
    <m/>
    <s v="S1 020 076 01 4732 000 032 24 001"/>
    <m/>
    <m/>
    <n v="1770800"/>
    <n v="1770800"/>
    <n v="1415972"/>
    <n v="13708"/>
    <m/>
    <n v="0.25"/>
    <m/>
    <s v="6 centres en cours,  1 centre en cours de lancement"/>
  </r>
  <r>
    <x v="1"/>
    <x v="11"/>
    <s v="EX -PSD"/>
    <s v="020:Agriculture, Développement Rural et Pêche"/>
    <m/>
    <m/>
    <n v="2"/>
    <m/>
    <m/>
    <n v="4524806"/>
    <n v="4524806"/>
    <n v="1415972"/>
    <n v="13708"/>
    <m/>
    <m/>
    <m/>
    <m/>
  </r>
  <r>
    <x v="1"/>
    <x v="11"/>
    <s v="PROGRAMME CENTRALISEE"/>
    <s v="024:Travaux Publics et Infrastructures de Base"/>
    <m/>
    <m/>
    <s v="N1 024 090 02 2032 000 032 16 219"/>
    <m/>
    <m/>
    <n v="1056371"/>
    <n v="1056371"/>
    <n v="1028094"/>
    <n v="1017397"/>
    <m/>
    <n v="0.96"/>
    <m/>
    <m/>
  </r>
  <r>
    <x v="1"/>
    <x v="11"/>
    <s v="PROGRAMME CENTRALISEE"/>
    <s v="024:Travaux Publics et Infrastructures de Base"/>
    <m/>
    <m/>
    <s v="N1 024 090 02 2032 000 032 17 196"/>
    <m/>
    <m/>
    <n v="1088088"/>
    <n v="1088088"/>
    <n v="1086807"/>
    <n v="1055880"/>
    <m/>
    <n v="0.97"/>
    <m/>
    <m/>
  </r>
  <r>
    <x v="1"/>
    <x v="11"/>
    <s v="PROGRAMME CENTRALISEE"/>
    <s v="024:Travaux Publics et Infrastructures de Base"/>
    <m/>
    <m/>
    <n v="2"/>
    <m/>
    <m/>
    <n v="2144459"/>
    <n v="2144459"/>
    <n v="2114901"/>
    <n v="2073277"/>
    <m/>
    <m/>
    <m/>
    <m/>
  </r>
  <r>
    <x v="1"/>
    <x v="11"/>
    <s v="PROGRAMME CENTRALISEE"/>
    <s v="020:Agriculture, Développement Rural et Pêche"/>
    <m/>
    <m/>
    <m/>
    <m/>
    <m/>
    <n v="1275529"/>
    <n v="1275529"/>
    <n v="1275529"/>
    <n v="366834"/>
    <m/>
    <n v="0.9"/>
    <m/>
    <m/>
  </r>
  <r>
    <x v="1"/>
    <x v="11"/>
    <s v="PROGRAMME CENTRALISEE"/>
    <s v="020:Agriculture, Développement Rural et Pêche"/>
    <m/>
    <m/>
    <m/>
    <m/>
    <m/>
    <m/>
    <m/>
    <n v="17022505"/>
    <n v="2215327"/>
    <m/>
    <s v="En cours"/>
    <m/>
    <m/>
  </r>
  <r>
    <x v="1"/>
    <x v="11"/>
    <s v="PROGRAMME CENTRALISEE"/>
    <s v="020:Agriculture, Développement Rural et Pêche"/>
    <m/>
    <m/>
    <n v="2"/>
    <m/>
    <m/>
    <n v="1275529"/>
    <m/>
    <n v="18298034"/>
    <n v="2582161"/>
    <m/>
    <m/>
    <m/>
    <m/>
  </r>
  <r>
    <x v="1"/>
    <x v="11"/>
    <s v="PROGRAMME CENTRALISEE"/>
    <s v="025:Transports"/>
    <m/>
    <m/>
    <n v="1"/>
    <m/>
    <m/>
    <n v="50000000"/>
    <n v="50000000"/>
    <m/>
    <n v="38500000"/>
    <n v="0.77"/>
    <n v="0.77"/>
    <m/>
    <m/>
  </r>
  <r>
    <x v="1"/>
    <x v="11"/>
    <s v="PROGRAMME CENTRALISEE"/>
    <s v="008:Energie, Mines et Energies Renouvelables"/>
    <m/>
    <m/>
    <m/>
    <m/>
    <m/>
    <n v="1200000"/>
    <n v="1200000"/>
    <m/>
    <m/>
    <m/>
    <n v="0.95"/>
    <m/>
    <m/>
  </r>
  <r>
    <x v="1"/>
    <x v="11"/>
    <s v="PROGRAMME CENTRALISEE"/>
    <s v="008:Energie, Mines et Energies Renouvelables"/>
    <m/>
    <m/>
    <m/>
    <m/>
    <m/>
    <n v="2031000"/>
    <n v="2031000"/>
    <m/>
    <m/>
    <m/>
    <m/>
    <m/>
    <s v="Phase lancement génie civil"/>
  </r>
  <r>
    <x v="1"/>
    <x v="11"/>
    <s v="PROGRAMME CENTRALISEE"/>
    <s v="008:Energie, Mines et Energies Renouvelables"/>
    <m/>
    <m/>
    <m/>
    <m/>
    <m/>
    <n v="2000000"/>
    <n v="2000000"/>
    <m/>
    <m/>
    <m/>
    <n v="0.92"/>
    <m/>
    <m/>
  </r>
  <r>
    <x v="1"/>
    <x v="11"/>
    <s v="PROGRAMME CENTRALISEE"/>
    <s v="008:Energie, Mines et Energies Renouvelables"/>
    <m/>
    <m/>
    <m/>
    <m/>
    <m/>
    <n v="3600000"/>
    <n v="3600000"/>
    <n v="3600000"/>
    <m/>
    <m/>
    <n v="0.42"/>
    <m/>
    <s v="Zones concernées : Bordj El May- El Faraa – Dair El Hessiane – Oum Djrabiaa – Chaaba Beida et Lighen –   El Khodr  "/>
  </r>
  <r>
    <x v="1"/>
    <x v="11"/>
    <s v="PROGRAMME CENTRALISEE"/>
    <s v="008:Energie, Mines et Energies Renouvelables"/>
    <m/>
    <m/>
    <n v="4"/>
    <m/>
    <m/>
    <n v="8831000"/>
    <n v="8831000"/>
    <n v="3600000"/>
    <n v="0"/>
    <m/>
    <m/>
    <m/>
    <m/>
  </r>
  <r>
    <x v="1"/>
    <x v="12"/>
    <m/>
    <s v="020:Agriculture, Développement Rural et Pêche"/>
    <m/>
    <m/>
    <s v="NI, Prog 2025"/>
    <m/>
    <m/>
    <n v="1050000"/>
    <n v="1050000"/>
    <n v="0"/>
    <n v="0"/>
    <m/>
    <n v="0"/>
    <m/>
    <s v="les procédures administratives de lancement été entamées, ce projet nécessite l’insertion du suivi dans l’intitulé de l’opération pour une meilleure prise charge lors de son exécution "/>
  </r>
  <r>
    <x v="1"/>
    <x v="12"/>
    <m/>
    <s v="020:Agriculture, Développement Rural et Pêche"/>
    <m/>
    <m/>
    <s v="NI, Prog 2025"/>
    <m/>
    <m/>
    <n v="3000000"/>
    <n v="3000000"/>
    <n v="0"/>
    <n v="0"/>
    <m/>
    <n v="0"/>
    <m/>
    <s v="procédures administratives lancées "/>
  </r>
  <r>
    <x v="1"/>
    <x v="12"/>
    <m/>
    <s v="020:Agriculture, Développement Rural et Pêche"/>
    <m/>
    <m/>
    <s v="S102007601470100000124001"/>
    <m/>
    <m/>
    <n v="2782686"/>
    <n v="2782686"/>
    <n v="2590291"/>
    <n v="179870"/>
    <m/>
    <n v="50"/>
    <m/>
    <s v="en cours, ce projet nécessite un besoin en matières des crédits de paiement de l’ordre de 1418 millions de DA et une réévaluation de 400 millions de DA "/>
  </r>
  <r>
    <x v="1"/>
    <x v="12"/>
    <m/>
    <s v="Non indiqué par la wilaya"/>
    <m/>
    <m/>
    <m/>
    <m/>
    <m/>
    <n v="6832686"/>
    <n v="6832686"/>
    <n v="2590291"/>
    <n v="179870"/>
    <m/>
    <m/>
    <m/>
    <m/>
  </r>
  <r>
    <x v="1"/>
    <x v="12"/>
    <m/>
    <s v="024:Travaux Publics et Infrastructures de Base"/>
    <m/>
    <m/>
    <s v="N102409001200100000125001"/>
    <m/>
    <m/>
    <n v="3000000"/>
    <n v="3000000"/>
    <n v="0"/>
    <n v="0"/>
    <m/>
    <m/>
    <m/>
    <s v="lancée"/>
  </r>
  <r>
    <x v="1"/>
    <x v="12"/>
    <m/>
    <s v="024:Travaux Publics et Infrastructures de Base"/>
    <m/>
    <m/>
    <s v="N102409001200100000124002"/>
    <m/>
    <m/>
    <n v="4500000"/>
    <n v="4500000"/>
    <n v="3801162"/>
    <n v="399109"/>
    <m/>
    <n v="15"/>
    <m/>
    <s v="en cours"/>
  </r>
  <r>
    <x v="1"/>
    <x v="12"/>
    <m/>
    <s v="024:Travaux Publics et Infrastructures de Base"/>
    <m/>
    <m/>
    <s v="001/FSDRS/WA/DPSB/2021"/>
    <m/>
    <m/>
    <n v="15000000"/>
    <n v="4300000"/>
    <n v="3782556"/>
    <n v="821935"/>
    <m/>
    <n v="45"/>
    <m/>
    <s v="en cours"/>
  </r>
  <r>
    <x v="1"/>
    <x v="12"/>
    <m/>
    <s v="024:Travaux Publics et Infrastructures de Base"/>
    <m/>
    <m/>
    <s v="001/FSDRS/WA/DPSP/2020"/>
    <m/>
    <m/>
    <n v="15000000"/>
    <n v="4875000"/>
    <n v="4730789"/>
    <n v="421255"/>
    <m/>
    <n v="5"/>
    <m/>
    <s v="en cours"/>
  </r>
  <r>
    <x v="1"/>
    <x v="12"/>
    <m/>
    <s v="024:Travaux Publics et Infrastructures de Base"/>
    <m/>
    <m/>
    <s v="N.E.5.522.3.262.101.22.01 "/>
    <m/>
    <m/>
    <n v="4500000"/>
    <n v="4500000"/>
    <n v="4191770"/>
    <n v="2184926"/>
    <m/>
    <n v="85"/>
    <m/>
    <s v="en cours"/>
  </r>
  <r>
    <x v="1"/>
    <x v="12"/>
    <m/>
    <s v="024:Travaux Publics et Infrastructures de Base"/>
    <m/>
    <m/>
    <s v="N.F.5.521.2.262.101.06.02, N1 024 090 01 4001 000 001 06 032"/>
    <m/>
    <m/>
    <n v="500000"/>
    <n v="1100000"/>
    <n v="616982"/>
    <n v="262446"/>
    <m/>
    <n v="52"/>
    <m/>
    <s v="en cours"/>
  </r>
  <r>
    <x v="1"/>
    <x v="12"/>
    <m/>
    <s v="024:Travaux Publics et Infrastructures de Base"/>
    <m/>
    <m/>
    <s v="N.K.5.521.2.262.101.11.02 N1 024 090 01 4001 000 001 11 011"/>
    <m/>
    <m/>
    <n v="1000000"/>
    <n v="1671326"/>
    <n v="1251753"/>
    <n v="1215635"/>
    <m/>
    <n v="86"/>
    <m/>
    <s v="en cours"/>
  </r>
  <r>
    <x v="1"/>
    <x v="12"/>
    <m/>
    <s v="Non indiqué par la wilaya"/>
    <m/>
    <m/>
    <n v="7"/>
    <m/>
    <m/>
    <n v="43500000"/>
    <n v="23946326"/>
    <n v="18375012"/>
    <n v="5305306"/>
    <m/>
    <m/>
    <m/>
    <m/>
  </r>
  <r>
    <x v="1"/>
    <x v="12"/>
    <m/>
    <s v="051:Hydraulique"/>
    <m/>
    <m/>
    <s v="N105109502200100000125001"/>
    <m/>
    <m/>
    <n v="1000000"/>
    <n v="1000000"/>
    <n v="0"/>
    <n v="0"/>
    <m/>
    <m/>
    <m/>
    <s v="lancée"/>
  </r>
  <r>
    <x v="1"/>
    <x v="12"/>
    <m/>
    <s v="051:Hydraulique"/>
    <m/>
    <m/>
    <s v="N.E.5.342.2.262.101.21.01"/>
    <m/>
    <m/>
    <n v="3000000"/>
    <n v="4999035"/>
    <n v="4486348"/>
    <n v="3873676"/>
    <m/>
    <n v="86"/>
    <m/>
    <s v="en cours"/>
  </r>
  <r>
    <x v="1"/>
    <x v="12"/>
    <m/>
    <s v="Non indiqué par la wilaya"/>
    <m/>
    <m/>
    <n v="2"/>
    <m/>
    <m/>
    <n v="4000000"/>
    <n v="5999035"/>
    <n v="4486348"/>
    <n v="3873676"/>
    <m/>
    <m/>
    <m/>
    <m/>
  </r>
  <r>
    <x v="1"/>
    <x v="12"/>
    <m/>
    <s v="019:Industrie et Production Pharmaceutique"/>
    <m/>
    <m/>
    <s v="N.E.5.176.3.262.101.18.01"/>
    <m/>
    <m/>
    <n v="1500000"/>
    <n v="1500000"/>
    <n v="1495698"/>
    <n v="1048774"/>
    <m/>
    <n v="85"/>
    <m/>
    <s v="en cours"/>
  </r>
  <r>
    <x v="1"/>
    <x v="12"/>
    <m/>
    <s v="019:Industrie et Production Pharmaceutique"/>
    <m/>
    <m/>
    <s v="N.E.5.176.3.262.101.18.02"/>
    <m/>
    <m/>
    <n v="2000000"/>
    <n v="2000000"/>
    <n v="1343157"/>
    <n v="798928"/>
    <m/>
    <n v="70"/>
    <m/>
    <s v="en cours"/>
  </r>
  <r>
    <x v="1"/>
    <x v="12"/>
    <m/>
    <s v="019:Industrie et Production Pharmaceutique"/>
    <m/>
    <m/>
    <s v="002/FSDRS/WA/DPAT/2014, S1 019 074 01 4801 000 001 14 002"/>
    <m/>
    <m/>
    <n v="1600000"/>
    <n v="1600000"/>
    <n v="1365021"/>
    <n v="41529"/>
    <m/>
    <n v="30"/>
    <m/>
    <s v="en cours"/>
  </r>
  <r>
    <x v="1"/>
    <x v="12"/>
    <m/>
    <s v="Non indiqué par la wilaya"/>
    <m/>
    <m/>
    <n v="3"/>
    <m/>
    <m/>
    <n v="5100000"/>
    <n v="5100000"/>
    <n v="4203876"/>
    <m/>
    <m/>
    <m/>
    <m/>
    <m/>
  </r>
  <r>
    <x v="1"/>
    <x v="12"/>
    <m/>
    <s v="027:Santé"/>
    <m/>
    <m/>
    <s v="016/FSDRS/WA/DPSB/2014"/>
    <m/>
    <m/>
    <n v="3000000"/>
    <n v="1819150"/>
    <n v="1413716"/>
    <n v="1990350"/>
    <n v="1.0941098864854466"/>
    <n v="0.85"/>
    <m/>
    <s v="en cours"/>
  </r>
  <r>
    <x v="1"/>
    <x v="12"/>
    <m/>
    <s v="021:Habitat, Urbanisme et Ville"/>
    <m/>
    <m/>
    <s v="026/FSDRS/WA/DPAT/2014"/>
    <m/>
    <m/>
    <n v="5600000"/>
    <n v="7700000"/>
    <n v="5171738"/>
    <n v="2347093"/>
    <m/>
    <n v="32"/>
    <m/>
    <s v="en cours"/>
  </r>
  <r>
    <x v="1"/>
    <x v="12"/>
    <m/>
    <s v="021:Habitat, Urbanisme et Ville"/>
    <m/>
    <m/>
    <s v="004/FSDRS/WA/DPSB/2018, S1 021 080 02 4001 000 001 18 020"/>
    <m/>
    <m/>
    <n v="2000000"/>
    <n v="2000000"/>
    <n v="1958887"/>
    <n v="1256459"/>
    <m/>
    <n v="70"/>
    <m/>
    <s v="en cours"/>
  </r>
  <r>
    <x v="1"/>
    <x v="12"/>
    <m/>
    <s v="021:Habitat, Urbanisme et Ville"/>
    <m/>
    <m/>
    <s v="005/FSDRS/WA/DPSB/2018, S1 021 080 02 4001 000 001 18 021"/>
    <m/>
    <m/>
    <n v="1600000"/>
    <n v="1600000"/>
    <n v="1573149"/>
    <n v="1303935"/>
    <m/>
    <n v="70"/>
    <m/>
    <s v="en cours"/>
  </r>
  <r>
    <x v="1"/>
    <x v="12"/>
    <m/>
    <s v="Non indiqué par la wilaya"/>
    <m/>
    <m/>
    <m/>
    <m/>
    <m/>
    <n v="9200000"/>
    <n v="11300000"/>
    <n v="8703774"/>
    <n v="4907487"/>
    <m/>
    <m/>
    <m/>
    <m/>
  </r>
  <r>
    <x v="1"/>
    <x v="12"/>
    <m/>
    <s v="005:Intérieur, Collectivités Locales et Aménagement du Territoire"/>
    <m/>
    <m/>
    <s v="N.K.5.852.8.262.101.10.01, N1 005 017 02 4001 000 001 10 002"/>
    <m/>
    <m/>
    <n v="650000"/>
    <n v="3164000"/>
    <n v="3152919"/>
    <n v="1729204"/>
    <m/>
    <n v="85"/>
    <m/>
    <s v="en cours"/>
  </r>
  <r>
    <x v="1"/>
    <x v="13"/>
    <s v="PSD"/>
    <s v="010:Affaires Religieuses et Wakfs"/>
    <m/>
    <m/>
    <s v="N1 010 041 04 4808 000 008 11 001"/>
    <m/>
    <m/>
    <n v="973000"/>
    <n v="2688400"/>
    <n v="1796419"/>
    <n v="1583884"/>
    <m/>
    <n v="0.7"/>
    <m/>
    <s v="EN COURS"/>
  </r>
  <r>
    <x v="1"/>
    <x v="13"/>
    <s v="PSD"/>
    <s v="019:Industrie et Production Pharmaceutique"/>
    <m/>
    <m/>
    <s v="N1 019 074 01 4808 000 008 18 004"/>
    <m/>
    <m/>
    <n v="1500000"/>
    <n v="1500000"/>
    <n v="1498260"/>
    <n v="1141482"/>
    <m/>
    <n v="0.99"/>
    <m/>
    <s v="EN COURS"/>
  </r>
  <r>
    <x v="1"/>
    <x v="13"/>
    <s v="PSD"/>
    <s v="019:Industrie et Production Pharmaceutique"/>
    <m/>
    <m/>
    <s v="N1 019 074 01 4808 000 008 18 005"/>
    <m/>
    <m/>
    <n v="2000000"/>
    <n v="2000000"/>
    <n v="197366"/>
    <n v="42411"/>
    <m/>
    <n v="0.15"/>
    <m/>
    <s v="EN COURS"/>
  </r>
  <r>
    <x v="1"/>
    <x v="13"/>
    <s v="PSD"/>
    <s v="Non indiqué par la wilaya"/>
    <m/>
    <m/>
    <m/>
    <m/>
    <m/>
    <n v="3500000"/>
    <n v="3500000"/>
    <n v="1695626"/>
    <n v="1183893"/>
    <m/>
    <m/>
    <m/>
    <m/>
  </r>
  <r>
    <x v="1"/>
    <x v="13"/>
    <s v="PSD"/>
    <s v="027:Santé"/>
    <m/>
    <m/>
    <s v="N1 027 105 01 4808 000 008 18 007"/>
    <m/>
    <m/>
    <n v="5000000"/>
    <n v="10000000"/>
    <n v="5018"/>
    <n v="5018"/>
    <m/>
    <n v="0"/>
    <m/>
    <s v="Cahier des charges étude et suivi déposé au niveau  de la commission sectorielle ministère de la santé_x000a_Besoin en reevaluation de_x000a_25 000 000 000 DA "/>
  </r>
  <r>
    <x v="1"/>
    <x v="13"/>
    <s v="PSD"/>
    <s v="027:Santé"/>
    <m/>
    <m/>
    <s v="S1 027 105 01 4808 000 008 07 012"/>
    <m/>
    <m/>
    <n v="1300000"/>
    <n v="3073000"/>
    <n v="1807922"/>
    <n v="1483077"/>
    <m/>
    <n v="0.55000000000000004"/>
    <m/>
    <s v="EN COURS"/>
  </r>
  <r>
    <x v="1"/>
    <x v="13"/>
    <s v="PSD"/>
    <s v="027:Santé"/>
    <m/>
    <m/>
    <s v="N1 027 105 01 4808 000 008 06 001"/>
    <m/>
    <m/>
    <n v="350000"/>
    <n v="1118000"/>
    <n v="955639"/>
    <n v="912399"/>
    <m/>
    <n v="0.92"/>
    <m/>
    <s v="EN COURS"/>
  </r>
  <r>
    <x v="1"/>
    <x v="13"/>
    <s v="PSD"/>
    <s v="027:Santé"/>
    <m/>
    <m/>
    <m/>
    <m/>
    <m/>
    <n v="6650000"/>
    <n v="14191000"/>
    <n v="2768579"/>
    <n v="2400494"/>
    <m/>
    <m/>
    <m/>
    <m/>
  </r>
  <r>
    <x v="1"/>
    <x v="13"/>
    <s v="PSD"/>
    <s v="051:Hydraulique"/>
    <m/>
    <m/>
    <s v="N1 051 094 02 4808 000 008 22 008"/>
    <m/>
    <m/>
    <n v="2500000"/>
    <n v="5000000"/>
    <n v="4833170"/>
    <n v="3554920"/>
    <m/>
    <n v="0.98"/>
    <m/>
    <s v="EN COURS"/>
  </r>
  <r>
    <x v="1"/>
    <x v="13"/>
    <s v="PSD"/>
    <s v="012:Enseignement Supérieur et  Recherche Scientifique"/>
    <m/>
    <m/>
    <s v="N1 012 049 01 4808 000 008 12 004"/>
    <m/>
    <m/>
    <n v="770000"/>
    <n v="2080000"/>
    <n v="2016877"/>
    <n v="1535444"/>
    <m/>
    <n v="0.92"/>
    <m/>
    <s v="EN COURS"/>
  </r>
  <r>
    <x v="1"/>
    <x v="13"/>
    <s v="PROG NEUF"/>
    <s v="024:Travaux Publics et Infrastructures de Base"/>
    <m/>
    <m/>
    <s v="/"/>
    <m/>
    <m/>
    <n v="19900000"/>
    <n v="19900000"/>
    <n v="0"/>
    <n v="0"/>
    <m/>
    <n v="0"/>
    <m/>
    <s v="Cahier des charges  au niveau  de la commission sectorielle "/>
  </r>
  <r>
    <x v="1"/>
    <x v="13"/>
    <s v="PROG NEUF"/>
    <s v="051:Hydraulique"/>
    <m/>
    <m/>
    <s v="N1 051094 01 2008 000 008 24 001"/>
    <m/>
    <m/>
    <n v="1500000"/>
    <n v="1500000"/>
    <n v="970670"/>
    <n v="0"/>
    <m/>
    <n v="0.1"/>
    <m/>
    <s v="EN COUR "/>
  </r>
  <r>
    <x v="1"/>
    <x v="13"/>
    <s v="PROG NEUF"/>
    <s v="051:Hydraulique"/>
    <m/>
    <m/>
    <s v="/"/>
    <m/>
    <m/>
    <n v="1320000"/>
    <n v="1320000"/>
    <n v="0"/>
    <n v="0"/>
    <m/>
    <n v="0.7"/>
    <m/>
    <s v="Réquisition délivrée_x000a_ le 11/11/2024"/>
  </r>
  <r>
    <x v="1"/>
    <x v="13"/>
    <s v="PROG NEUF"/>
    <s v="051:Hydraulique"/>
    <m/>
    <m/>
    <s v="/"/>
    <m/>
    <m/>
    <n v="5170000"/>
    <n v="5170000"/>
    <n v="0"/>
    <n v="0"/>
    <m/>
    <n v="0"/>
    <m/>
    <s v="PROJETS DE MARCHES AU NIVEAU DES COMMISSIONS DES MARCHES COMPETENTES"/>
  </r>
  <r>
    <x v="1"/>
    <x v="13"/>
    <s v="PROG NEUF"/>
    <s v="024:Travaux Publics et Infrastructures de Base"/>
    <m/>
    <m/>
    <m/>
    <m/>
    <m/>
    <n v="7990000"/>
    <n v="7990000"/>
    <n v="970670"/>
    <n v="0"/>
    <m/>
    <m/>
    <m/>
    <m/>
  </r>
  <r>
    <x v="1"/>
    <x v="13"/>
    <s v="PSC"/>
    <s v="024:Travaux Publics et Infrastructures de Base"/>
    <m/>
    <m/>
    <s v="/"/>
    <m/>
    <m/>
    <n v="168206000"/>
    <n v="168206000"/>
    <s v="/"/>
    <n v="4940000"/>
    <m/>
    <n v="0.62"/>
    <m/>
    <s v="/"/>
  </r>
  <r>
    <x v="1"/>
    <x v="13"/>
    <s v="PSC"/>
    <s v="020:Agriculture, Développement Rural et Pêche"/>
    <m/>
    <m/>
    <s v="/"/>
    <m/>
    <m/>
    <n v="6673308"/>
    <n v="6673308"/>
    <s v="/"/>
    <n v="0"/>
    <m/>
    <n v="0.05"/>
    <m/>
    <s v="/"/>
  </r>
  <r>
    <x v="1"/>
    <x v="13"/>
    <s v="PSC"/>
    <s v="021:Habitat, Urbanisme et Ville"/>
    <m/>
    <m/>
    <s v="/"/>
    <m/>
    <m/>
    <n v="35000000"/>
    <n v="35000000"/>
    <s v="/"/>
    <n v="1753249"/>
    <m/>
    <n v="0.1"/>
    <m/>
    <s v="GESTION TRANSFERER _x000a_À  L'ANRIE"/>
  </r>
  <r>
    <x v="1"/>
    <x v="13"/>
    <s v="PSC"/>
    <s v="051:Hydraulique"/>
    <m/>
    <m/>
    <s v="/"/>
    <m/>
    <m/>
    <n v="32000000"/>
    <n v="32000000"/>
    <s v="/"/>
    <n v="23900000"/>
    <m/>
    <n v="0.98"/>
    <m/>
    <s v="/"/>
  </r>
  <r>
    <x v="1"/>
    <x v="14"/>
    <s v="PSD"/>
    <s v="012:Enseignement Supérieur et  Recherche Scientifique"/>
    <m/>
    <m/>
    <s v="N1 012 049 01 4035 000 045 10 006"/>
    <m/>
    <m/>
    <n v="800000"/>
    <n v="1035000"/>
    <n v="955091.47426000005"/>
    <n v="924400.83663999999"/>
    <m/>
    <n v="1"/>
    <m/>
    <m/>
  </r>
  <r>
    <x v="1"/>
    <x v="14"/>
    <s v="PSD"/>
    <s v="012:Enseignement Supérieur et  Recherche Scientifique"/>
    <m/>
    <m/>
    <m/>
    <m/>
    <m/>
    <n v="0"/>
    <n v="0"/>
    <n v="0"/>
    <n v="0"/>
    <m/>
    <m/>
    <m/>
    <m/>
  </r>
  <r>
    <x v="1"/>
    <x v="14"/>
    <s v="PSD"/>
    <s v="012:Enseignement Supérieur et  Recherche Scientifique"/>
    <m/>
    <m/>
    <s v="N1 012 051 01 4845 000 045 10 005"/>
    <m/>
    <m/>
    <n v="500000"/>
    <n v="1180300"/>
    <n v="1007597.70303"/>
    <n v="994534.50607000012"/>
    <m/>
    <n v="100"/>
    <m/>
    <m/>
  </r>
  <r>
    <x v="1"/>
    <x v="14"/>
    <s v="PSD"/>
    <s v="012:Enseignement Supérieur et  Recherche Scientifique"/>
    <m/>
    <m/>
    <n v="2"/>
    <m/>
    <m/>
    <n v="1300000"/>
    <n v="2215300"/>
    <n v="1962689.17729"/>
    <n v="1918935.34271"/>
    <m/>
    <m/>
    <m/>
    <m/>
  </r>
  <r>
    <x v="1"/>
    <x v="14"/>
    <s v="PSD"/>
    <s v="021:Habitat, Urbanisme et Ville"/>
    <m/>
    <m/>
    <s v="S1 021 079 01 4001 000 045 13 001"/>
    <m/>
    <m/>
    <n v="6000000"/>
    <n v="6070000"/>
    <n v="5984278.6646800004"/>
    <n v="5800323.9127500001"/>
    <m/>
    <n v="100"/>
    <m/>
    <m/>
  </r>
  <r>
    <x v="1"/>
    <x v="14"/>
    <s v="PSD"/>
    <s v="021:Habitat, Urbanisme et Ville"/>
    <m/>
    <m/>
    <s v="N1 021 080 02 4845 000 045 07 008"/>
    <m/>
    <m/>
    <n v="1700429"/>
    <n v="1900429"/>
    <n v="1895673.2991900002"/>
    <n v="1879815.8291599995"/>
    <m/>
    <n v="100"/>
    <m/>
    <m/>
  </r>
  <r>
    <x v="1"/>
    <x v="14"/>
    <s v="PSD"/>
    <s v="021:Habitat, Urbanisme et Ville"/>
    <m/>
    <m/>
    <s v="N1 021 080 02 4845 000 045 08 009"/>
    <m/>
    <m/>
    <n v="1920000"/>
    <n v="1920000"/>
    <n v="1915832.6932099999"/>
    <n v="1914304.0723700006"/>
    <m/>
    <n v="100"/>
    <m/>
    <m/>
  </r>
  <r>
    <x v="1"/>
    <x v="14"/>
    <s v="PSD"/>
    <s v="021:Habitat, Urbanisme et Ville"/>
    <m/>
    <m/>
    <s v="S1 021 080 02 4845 000 045 08 001"/>
    <m/>
    <m/>
    <n v="1480000"/>
    <n v="1480000"/>
    <n v="1476024.8841400002"/>
    <n v="1455793.88687"/>
    <m/>
    <n v="98"/>
    <m/>
    <m/>
  </r>
  <r>
    <x v="1"/>
    <x v="14"/>
    <s v="PSD"/>
    <s v="021:Habitat, Urbanisme et Ville"/>
    <m/>
    <m/>
    <s v="S1 021 080 02 4845 000 045 20 004"/>
    <m/>
    <m/>
    <n v="1000000"/>
    <n v="1000000"/>
    <n v="959637.21280999994"/>
    <n v="911207.79450000008"/>
    <m/>
    <n v="92"/>
    <m/>
    <m/>
  </r>
  <r>
    <x v="1"/>
    <x v="14"/>
    <s v="PSD"/>
    <s v="Non indiqué par la wilaya"/>
    <m/>
    <m/>
    <n v="5"/>
    <m/>
    <m/>
    <n v="12100429"/>
    <n v="12370429"/>
    <n v="12231446.75403"/>
    <n v="11961445.495650001"/>
    <m/>
    <n v="490"/>
    <m/>
    <m/>
  </r>
  <r>
    <x v="1"/>
    <x v="14"/>
    <s v="PSD"/>
    <s v="051:Hydraulique"/>
    <m/>
    <m/>
    <s v="N1 051 093 01 4845 000 045 22 005"/>
    <m/>
    <m/>
    <n v="1000000"/>
    <n v="1000000"/>
    <n v="755666.29110000003"/>
    <n v="332657.05060000002"/>
    <m/>
    <n v="63"/>
    <m/>
    <m/>
  </r>
  <r>
    <x v="1"/>
    <x v="14"/>
    <s v="PSD"/>
    <s v="019:Industrie et Production Pharmaceutique"/>
    <m/>
    <m/>
    <s v="N1 019 074 01 4845 000 045 18 001"/>
    <m/>
    <m/>
    <n v="1000000"/>
    <n v="1000000"/>
    <n v="939400.36078999995"/>
    <n v="1001943.7507300001"/>
    <n v="1.0019437507300002"/>
    <n v="0.95"/>
    <m/>
    <s v="Demande de fusionnement des deux tranche au niveau du MF pour régler le probléme de dépassement de l'AE"/>
  </r>
  <r>
    <x v="1"/>
    <x v="14"/>
    <s v="PSD"/>
    <s v="019:Industrie et Production Pharmaceutique"/>
    <m/>
    <m/>
    <s v="N1 019 074 01 4845 000 045 18 002"/>
    <m/>
    <m/>
    <n v="1200000"/>
    <n v="1200000"/>
    <n v="1194695.3380100001"/>
    <n v="1132151.9480599998"/>
    <m/>
    <n v="100"/>
    <m/>
    <m/>
  </r>
  <r>
    <x v="1"/>
    <x v="14"/>
    <s v="PSD"/>
    <s v="Non indiqué par la wilaya"/>
    <m/>
    <m/>
    <n v="2"/>
    <m/>
    <m/>
    <n v="2200000"/>
    <n v="2200000"/>
    <n v="2134095.6987999999"/>
    <n v="2134095.6987899998"/>
    <m/>
    <m/>
    <m/>
    <m/>
  </r>
  <r>
    <x v="1"/>
    <x v="14"/>
    <s v="PSD"/>
    <s v="006:Justice"/>
    <m/>
    <m/>
    <s v="N1 006 021 01 4045 000 045 10 001"/>
    <m/>
    <m/>
    <n v="482000"/>
    <n v="1345500"/>
    <n v="1216254.17552"/>
    <n v="1124854.11895"/>
    <m/>
    <n v="95"/>
    <m/>
    <m/>
  </r>
  <r>
    <x v="1"/>
    <x v="14"/>
    <s v="PSD"/>
    <s v="006:Justice"/>
    <m/>
    <m/>
    <s v="N1 006 022 04 4845 000 045 06 002"/>
    <m/>
    <m/>
    <n v="270000"/>
    <n v="2089000"/>
    <n v="2086767.755270001"/>
    <n v="1857077.5193599996"/>
    <m/>
    <n v="100"/>
    <m/>
    <m/>
  </r>
  <r>
    <x v="1"/>
    <x v="14"/>
    <s v="PSD"/>
    <s v="006:Justice"/>
    <m/>
    <m/>
    <n v="2"/>
    <m/>
    <m/>
    <n v="752000"/>
    <n v="3434500"/>
    <n v="3303021.9307900011"/>
    <n v="2981931.6383099994"/>
    <m/>
    <m/>
    <m/>
    <m/>
  </r>
  <r>
    <x v="1"/>
    <x v="14"/>
    <s v="PSD"/>
    <s v="006:Justice"/>
    <m/>
    <m/>
    <s v="S1 027 105 01 4845 000 045 07 021"/>
    <m/>
    <m/>
    <n v="1000000"/>
    <n v="2460000"/>
    <n v="2401183.24266"/>
    <n v="2368986.2050099997"/>
    <m/>
    <n v="100"/>
    <m/>
    <m/>
  </r>
  <r>
    <x v="1"/>
    <x v="14"/>
    <s v="PSD"/>
    <s v="Non indiqué par la wilaya"/>
    <m/>
    <m/>
    <n v="3"/>
    <m/>
    <m/>
    <n v="1752000"/>
    <n v="5894500"/>
    <n v="5704205.1734500006"/>
    <n v="5350917.8433199991"/>
    <m/>
    <m/>
    <m/>
    <m/>
  </r>
  <r>
    <x v="1"/>
    <x v="14"/>
    <s v="PSD"/>
    <s v="024:Travaux Publics et Infrastructures de Base"/>
    <m/>
    <m/>
    <s v="N1 024 090 01 4045 000 045 12 004"/>
    <m/>
    <m/>
    <n v="7000000"/>
    <n v="9000000"/>
    <n v="8979498.2900200002"/>
    <n v="8969950.6052699983"/>
    <m/>
    <n v="99"/>
    <m/>
    <m/>
  </r>
  <r>
    <x v="1"/>
    <x v="14"/>
    <s v="PSD"/>
    <s v="024:Travaux Publics et Infrastructures de Base"/>
    <m/>
    <m/>
    <s v="N1 024 090 01 4045 000 045 13 001"/>
    <m/>
    <m/>
    <n v="4766000"/>
    <n v="4916000"/>
    <n v="4856582.5360000003"/>
    <n v="4542655.4452300007"/>
    <m/>
    <n v="100"/>
    <m/>
    <m/>
  </r>
  <r>
    <x v="1"/>
    <x v="14"/>
    <s v="PSD"/>
    <s v="024:Travaux Publics et Infrastructures de Base"/>
    <m/>
    <m/>
    <s v="N1 024 090 01 4045 000 045 21 003"/>
    <m/>
    <m/>
    <n v="2000000"/>
    <n v="2000000"/>
    <n v="1966975.5164100002"/>
    <n v="1840522.3861500002"/>
    <m/>
    <n v="85"/>
    <m/>
    <m/>
  </r>
  <r>
    <x v="1"/>
    <x v="14"/>
    <s v="PSC"/>
    <s v="021:Habitat, Urbanisme et Ville"/>
    <m/>
    <m/>
    <s v="NE 5 721 3 145 225 30 19"/>
    <m/>
    <m/>
    <n v="1000000"/>
    <n v="1000000"/>
    <n v="858807"/>
    <n v="682716"/>
    <m/>
    <n v="80"/>
    <m/>
    <m/>
  </r>
  <r>
    <x v="1"/>
    <x v="14"/>
    <s v="PSC"/>
    <s v="024:Travaux Publics et Infrastructures de Base"/>
    <m/>
    <m/>
    <s v="NE.5.521.2.214.045.01.03"/>
    <m/>
    <m/>
    <n v="19689"/>
    <n v="3834295"/>
    <n v="3813323"/>
    <n v="4627"/>
    <m/>
    <n v="85"/>
    <m/>
    <m/>
  </r>
  <r>
    <x v="1"/>
    <x v="14"/>
    <s v="PN"/>
    <s v="020:Agriculture, Développement Rural et Pêche"/>
    <m/>
    <m/>
    <m/>
    <s v="_x000a_Etude d'adaptation  suivi  control et travaux de réalisation et équipement de 08 centres de proximité pour le stockage intermédiaire des céréales au niveau de la wilaya de Naâma"/>
    <m/>
    <n v="2023771.4240000001"/>
    <n v="2023771.4240000001"/>
    <n v="2023771.4240000001"/>
    <n v="0"/>
    <m/>
    <n v="15"/>
    <m/>
    <s v="08 centres en cours "/>
  </r>
  <r>
    <x v="1"/>
    <x v="14"/>
    <s v="PN"/>
    <s v="020:Agriculture, Développement Rural et Pêche"/>
    <m/>
    <m/>
    <m/>
    <s v="Électrification agricole, destiné aux périmètres des cultures stratégiques, &quot;Appui au développement des cultures stratégiques», Wilaya de Nâama"/>
    <m/>
    <n v="1000000"/>
    <n v="1000000"/>
    <n v="0"/>
    <n v="0"/>
    <m/>
    <n v="0"/>
    <m/>
    <m/>
  </r>
  <r>
    <x v="1"/>
    <x v="14"/>
    <s v="PN"/>
    <s v="Non indiqué par la wilaya"/>
    <m/>
    <m/>
    <m/>
    <m/>
    <m/>
    <n v="3023771.4240000001"/>
    <n v="3023771.4240000001"/>
    <n v="2023771.4240000001"/>
    <n v="0"/>
    <m/>
    <n v="15"/>
    <m/>
    <m/>
  </r>
  <r>
    <x v="1"/>
    <x v="14"/>
    <s v="PN"/>
    <s v="012:Enseignement Supérieur et  Recherche Scientifique"/>
    <m/>
    <m/>
    <m/>
    <s v="Réalisation de 2000 places pédagogiques à Naâma"/>
    <m/>
    <n v="1500000"/>
    <n v="1500000"/>
    <n v="1492235.7244899999"/>
    <n v="59689.428079999998"/>
    <m/>
    <n v="10"/>
    <m/>
    <m/>
  </r>
  <r>
    <x v="1"/>
    <x v="14"/>
    <s v="PN"/>
    <s v="012:Enseignement Supérieur et  Recherche Scientifique"/>
    <m/>
    <m/>
    <m/>
    <s v="Réalisation de 1000 lits d'hébergement à Naâma"/>
    <m/>
    <n v="1500000"/>
    <n v="1500000"/>
    <n v="913686.19054999994"/>
    <n v="0"/>
    <m/>
    <n v="5"/>
    <m/>
    <m/>
  </r>
  <r>
    <x v="1"/>
    <x v="14"/>
    <s v="PN"/>
    <s v="Non indiqué par la wilaya"/>
    <m/>
    <m/>
    <m/>
    <m/>
    <m/>
    <n v="3000000"/>
    <n v="3000000"/>
    <n v="2405921.9150399999"/>
    <n v="59689.428079999998"/>
    <m/>
    <m/>
    <m/>
    <m/>
  </r>
  <r>
    <x v="1"/>
    <x v="14"/>
    <s v="PN"/>
    <s v="006:Justice"/>
    <m/>
    <m/>
    <m/>
    <s v="suivi  réalisation et équipement d'une cour de justice à Naâma"/>
    <m/>
    <n v="3500000"/>
    <n v="3500000"/>
    <n v="0"/>
    <n v="0"/>
    <m/>
    <n v="0"/>
    <m/>
    <m/>
  </r>
  <r>
    <x v="1"/>
    <x v="14"/>
    <s v="PN"/>
    <s v="024:Travaux Publics et Infrastructures de Base"/>
    <m/>
    <m/>
    <m/>
    <s v="Reconstruction des 05 ouvrages d'art sur RN 06C Oued founassa avec raccordement de la routes"/>
    <m/>
    <n v="1000000"/>
    <n v="1000000"/>
    <n v="0"/>
    <n v="0"/>
    <m/>
    <n v="0"/>
    <m/>
    <m/>
  </r>
  <r>
    <x v="1"/>
    <x v="14"/>
    <s v="PN"/>
    <s v="024:Travaux Publics et Infrastructures de Base"/>
    <m/>
    <m/>
    <m/>
    <s v="Renforcement de la RN22 du PK 155 au PK 159, PK 180 au PK 195, PK 202 au PK 209 et PK 252 sur 31 Km (W Nâama)"/>
    <m/>
    <n v="1340118"/>
    <n v="1340118"/>
    <n v="0"/>
    <n v="0"/>
    <m/>
    <n v="0"/>
    <m/>
    <m/>
  </r>
  <r>
    <x v="1"/>
    <x v="15"/>
    <m/>
    <s v="024:Travaux Publics et Infrastructures de Base"/>
    <s v="Programmes: Infrastructures Routiéres et autoroutiéres"/>
    <s v="Entretien routiere "/>
    <s v="Non individualisée"/>
    <s v="Renforcement de la RN 06 DU PK 852+000 au PK 887+000 sur 35 Km"/>
    <m/>
    <n v="1082000"/>
    <n v="1082000"/>
    <n v="0"/>
    <n v="0"/>
    <m/>
    <s v="/"/>
    <m/>
    <s v="Notifiée en 2025"/>
  </r>
  <r>
    <x v="2"/>
    <x v="16"/>
    <s v="PSD"/>
    <s v="005:Intérieur, Collectivités Locales et Aménagement du Territoire"/>
    <m/>
    <m/>
    <m/>
    <s v="N.1.005.017.02.4830.000.030.21.001_x000a_Etude et réalisation d'un système de vidéosurveillance au Chef lieu de la wilaya"/>
    <n v="2021"/>
    <n v="1500000"/>
    <n v="1700000"/>
    <n v="1595608.8231500001"/>
    <n v="1069196.5272599999"/>
    <m/>
    <n v="0.9"/>
    <m/>
    <s v="réevaluée en 2025 Pou_x000a_AE=205.000.000DA"/>
  </r>
  <r>
    <x v="2"/>
    <x v="16"/>
    <s v="PSD"/>
    <s v="005:Intérieur, Collectivités Locales et Aménagement du Territoire"/>
    <s v="Progrmme: Protection civile"/>
    <m/>
    <m/>
    <s v="N.1.005.017.03.4830.000.030.06.020_x000a_ Etude et réalisation d'une école de police à Ouargla ( LFC 2006 ) "/>
    <n v="2006"/>
    <n v="1000000"/>
    <n v="6558000"/>
    <n v="1172441.412"/>
    <n v="388525"/>
    <m/>
    <n v="0.08"/>
    <m/>
    <s v="en cours d'élaboration le CC de réalisation"/>
  </r>
  <r>
    <x v="2"/>
    <x v="16"/>
    <s v="PSD"/>
    <s v="005:Intérieur, Collectivités Locales et Aménagement du Territoire"/>
    <m/>
    <m/>
    <m/>
    <s v="S.1.005.018.01.4830.000.030.12.002_x000a_Etude , réalisation et équipement d'une unité principale de la protection civil  à Hassi Messaoud "/>
    <n v="2012"/>
    <n v="380000"/>
    <n v="380000"/>
    <n v="379138.53502999997"/>
    <n v="53647.754160000004"/>
    <m/>
    <n v="0.2"/>
    <m/>
    <s v="En cours reévaluation en 2025 par une_x000a_AE= 720 000 000 "/>
  </r>
  <r>
    <x v="2"/>
    <x v="16"/>
    <s v="PSD"/>
    <s v="005:Intérieur, Collectivités Locales et Aménagement du Territoire"/>
    <m/>
    <m/>
    <m/>
    <s v="Total Portefeuille: Intérieur, des collectivités locales et de l'aménagement du territoire."/>
    <n v="3"/>
    <n v="2880000"/>
    <n v="8638000"/>
    <n v="3147188.77018"/>
    <n v="1511369.2814199999"/>
    <m/>
    <m/>
    <m/>
    <n v="3"/>
  </r>
  <r>
    <x v="2"/>
    <x v="16"/>
    <s v="PSD"/>
    <s v="006:Justice"/>
    <s v="Programme: Administration pénitentiaire"/>
    <s v="Sous-Programme: Soutien administratif (Activité Pénitenaire)"/>
    <m/>
    <s v="N.1.006.021.01.4830.000.030.02.004_x000a_Etude et réalisation et équipement d'un centre régional d'archives (justice)"/>
    <n v="2002"/>
    <n v="160000"/>
    <n v="1296000"/>
    <n v="1213944.3656300001"/>
    <n v="1190478.7422"/>
    <m/>
    <n v="0.98"/>
    <m/>
    <s v="reste equipement et réseau "/>
  </r>
  <r>
    <x v="2"/>
    <x v="16"/>
    <s v="PSD"/>
    <s v="006:Justice"/>
    <m/>
    <m/>
    <m/>
    <s v="S.1.006.022.04.4830.000.030.06.002_x000a_Réalisation et équipement d'un établissement de prévention 300 places à Ouargla"/>
    <n v="2006"/>
    <n v="500000"/>
    <n v="2323500"/>
    <n v="1843758.9983299999"/>
    <n v="1843191.2396300002"/>
    <m/>
    <n v="1"/>
    <m/>
    <s v="achevée"/>
  </r>
  <r>
    <x v="2"/>
    <x v="16"/>
    <s v="PSD"/>
    <s v="006:Justice"/>
    <m/>
    <m/>
    <m/>
    <s v="S.1.006.022.04.4830.000.030.07.005_x000a_Réalisation et équipement d'un établissement de prévention de 300 détenus à Touggourt "/>
    <n v="2007"/>
    <n v="500000"/>
    <n v="2333500"/>
    <n v="1913768.5094100002"/>
    <n v="1909369.31461"/>
    <m/>
    <n v="1"/>
    <m/>
    <s v="en instance décision DGB de transfert à wilaya de touggourt"/>
  </r>
  <r>
    <x v="2"/>
    <x v="16"/>
    <s v="PSD"/>
    <s v="012:Enseignement Supérieur et  Recherche Scientifique"/>
    <m/>
    <m/>
    <m/>
    <s v=" Portefeuille: Enseignement supérieur et de la recherche scientifique"/>
    <m/>
    <m/>
    <m/>
    <m/>
    <m/>
    <m/>
    <m/>
    <m/>
    <m/>
  </r>
  <r>
    <x v="2"/>
    <x v="16"/>
    <s v="PSD"/>
    <s v="012:Enseignement Supérieur et  Recherche Scientifique"/>
    <m/>
    <m/>
    <m/>
    <s v="N.1.012.049.01.4830.000.030.12.002_x000a_Suivi et réalisation de 3000 places pédagogiques "/>
    <n v="2012"/>
    <n v="1155000"/>
    <n v="1155000"/>
    <n v="139.28148000000002"/>
    <n v="139.28148000000002"/>
    <m/>
    <n v="0"/>
    <m/>
    <s v="gelée"/>
  </r>
  <r>
    <x v="2"/>
    <x v="16"/>
    <s v="PSD"/>
    <s v="012:Enseignement Supérieur et  Recherche Scientifique"/>
    <m/>
    <m/>
    <m/>
    <s v="N.1.012.049.01.4830.000.030.11.003_x000a_Suivi et réalisation de 6000 places pédagogiques"/>
    <n v="2011"/>
    <n v="2310000"/>
    <n v="6818355"/>
    <n v="6055151.7649799995"/>
    <n v="5351323.0448500002"/>
    <m/>
    <n v="0.7"/>
    <m/>
    <s v="En cours"/>
  </r>
  <r>
    <x v="2"/>
    <x v="16"/>
    <s v="PSD"/>
    <s v="012:Enseignement Supérieur et  Recherche Scientifique"/>
    <m/>
    <m/>
    <m/>
    <s v="N.1.012.051.01.4830.000.030.12.002_x000a_Suivi et réalisation de 1500 lits d'hébergement "/>
    <n v="2012"/>
    <n v="711000"/>
    <n v="2051821"/>
    <n v="1824430.2120899998"/>
    <n v="1810721.88576"/>
    <m/>
    <n v="0.97"/>
    <m/>
    <s v="Achevée "/>
  </r>
  <r>
    <x v="2"/>
    <x v="16"/>
    <s v="PSD"/>
    <s v="012:Enseignement Supérieur et  Recherche Scientifique"/>
    <m/>
    <m/>
    <m/>
    <s v="N.1.012.051.01.4830.000.030.11.003_x000a_Suivi et réalisation de 3000 lits d'hébergement"/>
    <n v="2011"/>
    <n v="1422000"/>
    <n v="3409000"/>
    <n v="944.40995999999996"/>
    <n v="944.40995999999996"/>
    <m/>
    <n v="0"/>
    <m/>
    <s v="gelée"/>
  </r>
  <r>
    <x v="2"/>
    <x v="16"/>
    <s v="PSD"/>
    <s v="012:Enseignement Supérieur et  Recherche Scientifique"/>
    <m/>
    <m/>
    <m/>
    <s v="Total Portefeuille: Enseignement supérieur et de la recherche scientifique"/>
    <n v="4"/>
    <n v="5598000"/>
    <n v="13434176"/>
    <n v="7880665.6685099993"/>
    <n v="7163128.6220500004"/>
    <m/>
    <m/>
    <m/>
    <n v="4"/>
  </r>
  <r>
    <x v="2"/>
    <x v="16"/>
    <s v="PSD"/>
    <s v="015:Sports"/>
    <m/>
    <m/>
    <m/>
    <s v="N.1.015.060.01.4830.000.030.10.002_x000a_Etude, réalisation et équipement d'une salle OMS de 3000 places à Ouargla ( Programme complémentaire 2010)"/>
    <n v="2010"/>
    <n v="300000"/>
    <n v="1284000"/>
    <n v="996882.25138999999"/>
    <n v="996865.81183000002"/>
    <m/>
    <n v="0.98"/>
    <m/>
    <s v="Achevée réevalue en 2025 Pou une AE= 87 558 000 reste Equipement "/>
  </r>
  <r>
    <x v="2"/>
    <x v="16"/>
    <s v="PSD"/>
    <s v="015:Sports"/>
    <m/>
    <m/>
    <m/>
    <s v="S.1.015.060.01.4830.000.030.06.003_x000a_Etude, réalisation et équipement d'une piscine olympique à Ouargla"/>
    <n v="2006"/>
    <n v="250000"/>
    <n v="1029000"/>
    <n v="959593.90622"/>
    <n v="789288.48423000006"/>
    <m/>
    <n v="0.88"/>
    <m/>
    <s v="En cours"/>
  </r>
  <r>
    <x v="2"/>
    <x v="16"/>
    <s v="PSD"/>
    <s v="015:Sports"/>
    <m/>
    <m/>
    <m/>
    <s v="N.1.015.060.02.4830.000.030.10.004_x000a_ Etude réalisation et équipement de 04 stades de football à Rouissat, Temacine Megarine et Ain Beida ( Programme complémentaire 2010)"/>
    <n v="2010"/>
    <n v="800000"/>
    <n v="1945360"/>
    <n v="1707147.2703800001"/>
    <n v="1717555.4268800002"/>
    <m/>
    <n v="0.98"/>
    <m/>
    <s v="En cours reste equipement"/>
  </r>
  <r>
    <x v="2"/>
    <x v="16"/>
    <s v="PSD"/>
    <s v="019:Industrie et Production Pharmaceutique"/>
    <m/>
    <m/>
    <m/>
    <s v="N.1.019.074.01.4830.000.030.15.003_x000a_Etude et réalisation d'une zone d'activité à Ain Beida"/>
    <n v="2015"/>
    <n v="1800000"/>
    <n v="1800000"/>
    <n v="0"/>
    <n v="0"/>
    <m/>
    <n v="0"/>
    <m/>
    <s v="gelée"/>
  </r>
  <r>
    <x v="2"/>
    <x v="16"/>
    <s v="PSD"/>
    <s v="019:Industrie et Production Pharmaceutique"/>
    <m/>
    <m/>
    <m/>
    <s v="N.1.019.074.01.4830.000.030.18.001_x000a_Réalisation d'une zone industrielle à Hassi benabdalah ( Tranche 1)"/>
    <n v="2018"/>
    <n v="3000000"/>
    <n v="3000000"/>
    <n v="1745931.3465499999"/>
    <n v="1447097.70242"/>
    <m/>
    <n v="0.95"/>
    <m/>
    <s v="En cours"/>
  </r>
  <r>
    <x v="2"/>
    <x v="16"/>
    <s v="PSD"/>
    <s v="019:Industrie et Production Pharmaceutique"/>
    <m/>
    <m/>
    <m/>
    <s v="N.1.019.074.01.4830.000.030.18.002_x000a_Réalisation d'une zone industrielle à Hassi benabdalah ( Tranche 2)"/>
    <n v="2018"/>
    <n v="4000000"/>
    <n v="4000000"/>
    <n v="1026443.6347899999"/>
    <n v="768461.64741000009"/>
    <m/>
    <n v="0.95"/>
    <m/>
    <s v="En cours"/>
  </r>
  <r>
    <x v="2"/>
    <x v="16"/>
    <s v="PSD"/>
    <s v="020:Agriculture, Développement Rural et Pêche"/>
    <m/>
    <m/>
    <m/>
    <s v="S.1.020.076.03.4830.000.030.14.007_x000a_ Développement du potentiel productif par l' amélioration des services ,sa modernisation et son extension ( 3 éme tranche )"/>
    <n v="2014"/>
    <n v="1210000"/>
    <n v="1161162"/>
    <n v="1063288.1438800001"/>
    <n v="930820.38634000008"/>
    <m/>
    <n v="0.89"/>
    <m/>
    <s v="en cours"/>
  </r>
  <r>
    <x v="2"/>
    <x v="16"/>
    <s v="PSD"/>
    <s v="020:Agriculture, Développement Rural et Pêche"/>
    <m/>
    <m/>
    <m/>
    <s v="S.1.020.076.03.4830.000.030.13.005_x000a_Développement du potentiel productif par l' amélioration des services ,sa modernisation et son extension ( 2 éme tranche )"/>
    <n v="2013"/>
    <n v="1210000"/>
    <n v="1210000"/>
    <n v="1173955.87185"/>
    <n v="883084.08652999997"/>
    <m/>
    <n v="0.9"/>
    <m/>
    <s v="en cours"/>
  </r>
  <r>
    <x v="2"/>
    <x v="16"/>
    <s v="PSD"/>
    <s v="020:Agriculture, Développement Rural et Pêche"/>
    <m/>
    <m/>
    <m/>
    <s v="S.1.020.076.03.4830.000.030.12.002_x000a_Développement du potentiel productif par l' amélioration des services ,sa modernisation et son extension ( 1ére tranche )"/>
    <n v="2012"/>
    <n v="1210000"/>
    <n v="1075148"/>
    <n v="946653.00538999995"/>
    <n v="830032.32250000001"/>
    <m/>
    <n v="0.88"/>
    <m/>
    <s v="en cours"/>
  </r>
  <r>
    <x v="2"/>
    <x v="16"/>
    <s v="PSD"/>
    <s v="020:Agriculture, Développement Rural et Pêche"/>
    <m/>
    <m/>
    <m/>
    <s v="S.1.021.079.01.4830.000.030.09.001_x000a_Réalisation de 430 logements publics locatifs"/>
    <n v="2009"/>
    <n v="2250000"/>
    <n v="2799122"/>
    <n v="2720979.5278400001"/>
    <n v="2660229.6950400001"/>
    <m/>
    <n v="0.75"/>
    <m/>
    <s v="a l'arrêt en justice contentieux_x000a_330 logts achevées , 100 logts à l'arrêt"/>
  </r>
  <r>
    <x v="2"/>
    <x v="16"/>
    <s v="PSD"/>
    <s v="020:Agriculture, Développement Rural et Pêche"/>
    <m/>
    <m/>
    <m/>
    <s v="S.1.021.080.02.4830.000.030.18.002_x000a_Travaux de VRD des lotissements créés dans le cadre de développement de l'offre foncière publique dans les wilayas du Sud -prog .2018 "/>
    <n v="2018"/>
    <n v="2500000"/>
    <n v="1370000"/>
    <n v="1304918.0270100001"/>
    <n v="771976.81697000004"/>
    <m/>
    <n v="0.75"/>
    <m/>
    <s v="En cours"/>
  </r>
  <r>
    <x v="2"/>
    <x v="16"/>
    <s v="PSD"/>
    <s v="020:Agriculture, Développement Rural et Pêche"/>
    <m/>
    <m/>
    <m/>
    <s v="N.1.021.080.02.4830.000.030.22.001_x000a_Travaux d'amenées en hors site au niveau de 51 sites d'habitat rural groupé ( 2392 lots) à travers les commnes de Ouargla , Rouissat , Sidi khouiled , Hassi ben abdallah , Ain beida et N'Goussa ( wilya de Ouargla )"/>
    <n v="2022"/>
    <n v="1600000"/>
    <n v="1600000"/>
    <n v="1197586.37396"/>
    <n v="46828.811179999997"/>
    <m/>
    <n v="0.15"/>
    <m/>
    <s v="En cours"/>
  </r>
  <r>
    <x v="2"/>
    <x v="16"/>
    <s v="PSD"/>
    <s v="020:Agriculture, Développement Rural et Pêche"/>
    <m/>
    <m/>
    <m/>
    <s v="N.1.021.080.02.4830.000.030.22.006_x000a_ Travaux d'amenées en hors site au niveau de 19 lotissements urbains ( 4985 lots) à travers les commnes de Ouargla  et  de N'Goussa ( wilya de Ouargla )"/>
    <n v="2022"/>
    <n v="2000000"/>
    <n v="2000000"/>
    <n v="1754714.00987"/>
    <n v="340640.52132"/>
    <m/>
    <n v="0.3"/>
    <m/>
    <s v="En cours"/>
  </r>
  <r>
    <x v="2"/>
    <x v="16"/>
    <s v="PSD"/>
    <s v="027:Santé"/>
    <m/>
    <m/>
    <m/>
    <s v="S.1.027.105.01.4830.000.030.12.006_x000a_Etude d'adaptation, réalisation et équipement d'une maternité urbaine à Hassi Messaoud"/>
    <n v="2012"/>
    <n v="600000"/>
    <n v="1188162"/>
    <n v="31091.867489999997"/>
    <n v="4237.6137900000003"/>
    <m/>
    <n v="0"/>
    <m/>
    <s v="Procédures en cours (comité sectorielle"/>
  </r>
  <r>
    <x v="2"/>
    <x v="16"/>
    <s v="PSD"/>
    <s v="027:Santé"/>
    <m/>
    <m/>
    <m/>
    <s v="N.1.027.105.01.4830.000.030.13.003_x000a_Réalisation d'un hôpital de 60 lits à Rouissat"/>
    <n v="2013"/>
    <n v="500000"/>
    <n v="2906000"/>
    <n v="2706416.0718299998"/>
    <n v="737492.51922999998"/>
    <m/>
    <n v="0.65"/>
    <m/>
    <s v="En cours"/>
  </r>
  <r>
    <x v="2"/>
    <x v="16"/>
    <s v="PSD"/>
    <s v="027:Santé"/>
    <m/>
    <m/>
    <m/>
    <s v="N.1.027.105.01.4830.000.030.18.004_x000a_ Etude ,suivi , réalisation et équipement d'un Centre Hospitalo-universitaire de 400 lits à Ouargla"/>
    <n v="2018"/>
    <n v="5000000"/>
    <n v="25000000"/>
    <n v="23977964.659110002"/>
    <n v="3893705.9654099997"/>
    <m/>
    <n v="0.15"/>
    <m/>
    <s v="En cours_x000a_"/>
  </r>
  <r>
    <x v="2"/>
    <x v="16"/>
    <s v="PSD"/>
    <s v="051:Hydraulique"/>
    <m/>
    <m/>
    <m/>
    <s v="N.1.051.096.01.4830.000.030.22.006_x000a_Réalisation d'une système d'évacuation des eaux pour le nouveau pole Ain beida , wilaya de Ouargla ( 02 tations de refoulement ,01 station d'épuration d'une capacité de 35000 eq/h et 26,5 kms de conduites de refoulement )"/>
    <n v="2022"/>
    <n v="1400000"/>
    <n v="1400000"/>
    <n v="1383159.6507000001"/>
    <n v="1061921.2086199999"/>
    <m/>
    <n v="1"/>
    <m/>
    <s v="en cours d'achevement "/>
  </r>
  <r>
    <x v="2"/>
    <x v="17"/>
    <s v="PSD"/>
    <s v="021:Habitat, Urbanisme et Ville"/>
    <s v="Programme (80): Urbanisme et aménagement."/>
    <s v="S.Programme (02): Aménagement du foncier."/>
    <m/>
    <s v="NE5.721.3.268.583.22.02_x000a_N.1.021.080.02.4855.000.055.22.002."/>
    <m/>
    <n v="3307000"/>
    <n v="3307000"/>
    <n v="2573379"/>
    <n v="883361"/>
    <m/>
    <n v="70"/>
    <m/>
    <m/>
  </r>
  <r>
    <x v="2"/>
    <x v="17"/>
    <s v="PSD"/>
    <s v="021:Habitat, Urbanisme et Ville"/>
    <s v="Programme (80): Urbanisme et aménagement."/>
    <s v="S.Programme (02): Aménagement du foncier."/>
    <m/>
    <s v="SE5.721.3.268.583.18.04_x000a_S.1.021.080.02.4855.000.055.18.004."/>
    <m/>
    <n v="1130000"/>
    <n v="1130000"/>
    <n v="221270"/>
    <n v="221270"/>
    <m/>
    <n v="0"/>
    <m/>
    <s v="Opération (commune) a été notifiée à la wilaya de Ouargla en 2018 et transférée (partiellement) à wilaya de Touggourt en date du 27/12/2023."/>
  </r>
  <r>
    <x v="2"/>
    <x v="17"/>
    <s v="PSD"/>
    <s v="027:Santé"/>
    <s v="Programme (105): Prévention et soins."/>
    <s v="S.Programme (01): Prévention et soins."/>
    <m/>
    <s v="NK5.731.1.268.583.13.01_x000a_N.1.027.105.01.4855.000.055.13.003."/>
    <m/>
    <n v="950000"/>
    <n v="1550000"/>
    <n v="1248685"/>
    <n v="1248685"/>
    <m/>
    <n v="30"/>
    <m/>
    <s v="Opération a été notifiée à la wilaya de Ouargla en 2013 et transférée à wilaya de Touggourt en Juin 2022."/>
  </r>
  <r>
    <x v="2"/>
    <x v="17"/>
    <s v="PSD"/>
    <s v="027:Santé"/>
    <s v="Programme (105): Prévention et soins."/>
    <s v="S.Programme (01): Prévention et soins."/>
    <m/>
    <s v="SF5.731.1.268.583.07.02_x000a_S.1.027.105.01.4855.000.055.07.009."/>
    <m/>
    <n v="1279583"/>
    <n v="1279583"/>
    <n v="1226844"/>
    <n v="239020"/>
    <m/>
    <n v="98"/>
    <m/>
    <s v="Opération a été notifiée à la wilaya de Ouargla en 2013 et transférée à la wilaya de Touggourt en date du 23/10/2023."/>
  </r>
  <r>
    <x v="2"/>
    <x v="18"/>
    <s v="PSD"/>
    <s v="006:Justice"/>
    <s v="Programme : Administration pénitentiaire"/>
    <s v="Sous-programme : Soutien administratif"/>
    <s v="S1.006.022.04.4839.000.039.06.001"/>
    <s v="Réalisation et équipement d'un établissement de rééducation de 500 places à El-Oued"/>
    <s v="2006"/>
    <n v="900000"/>
    <n v="2316607"/>
    <n v="29895"/>
    <n v="28459.572620000003"/>
    <m/>
    <n v="0"/>
    <m/>
    <s v="Opération Gelée"/>
  </r>
  <r>
    <x v="2"/>
    <x v="18"/>
    <s v="PSD"/>
    <s v="006:Justice"/>
    <s v="Programme : Administration pénitentiaire"/>
    <s v="Sous-programme : Soutien administratif"/>
    <s v="S1.006.022.04.4839.000.039.07.002"/>
    <s v="Réalisation et équipement d'un établissement de prévention de 300 détenus à Guemar"/>
    <s v="2007"/>
    <n v="500000"/>
    <n v="1800000"/>
    <n v="16640"/>
    <n v="16310.22517"/>
    <m/>
    <n v="0"/>
    <m/>
    <s v="Opération Gelée"/>
  </r>
  <r>
    <x v="2"/>
    <x v="18"/>
    <s v="PSD"/>
    <s v="011:Education Nationale"/>
    <s v="Programme : Enseignement"/>
    <s v="Sous-programme : Enseignement préparatoire et primaire"/>
    <s v="N1.011.044.01.4839.000.039.10.001"/>
    <s v="Etude, construction et équipement de 272 classes dont 40 groupes scolaires type 33B+5C+2D, 05 classes en extension et 40 logements d’astreinte."/>
    <n v="2010"/>
    <n v="1044000"/>
    <n v="1527000"/>
    <n v="1490013"/>
    <n v="1478610.8300900001"/>
    <m/>
    <n v="1"/>
    <m/>
    <s v="Achevée"/>
  </r>
  <r>
    <x v="2"/>
    <x v="18"/>
    <s v="PSD"/>
    <s v="012:Enseignement Supérieur et  Recherche Scientifique"/>
    <s v="Programme : Enseignement et formation supérieurs"/>
    <s v="Sous-programme : Premier et deuxième cycles d'enseignement"/>
    <s v="N1.012.049.01.4839.000.039.11.001"/>
    <s v="Réalisation de 6000 places pédagogiques"/>
    <n v="2011"/>
    <n v="2310000"/>
    <n v="3104000"/>
    <n v="3065910"/>
    <n v="3057058.8769800002"/>
    <m/>
    <n v="1"/>
    <m/>
    <s v="Achevée"/>
  </r>
  <r>
    <x v="2"/>
    <x v="18"/>
    <s v="PSD"/>
    <s v="019:Industrie et Production Pharmaceutique"/>
    <s v="Programme : Appui à l'investissement"/>
    <s v="Sous-programme : Promotion de l'investissement"/>
    <s v="N1.019.074.01.4839.000.039.18.003"/>
    <s v="Réalisation d’une Zone Industrielle à Guemar Wilaya d’EL-Oued (Tranche 2)."/>
    <n v="2018"/>
    <n v="2000000"/>
    <n v="2000000"/>
    <n v="1691351"/>
    <n v="957852.66949999996"/>
    <m/>
    <n v="0.6"/>
    <m/>
    <s v="En Cours "/>
  </r>
  <r>
    <x v="2"/>
    <x v="18"/>
    <s v="PSD"/>
    <s v="021:Habitat, Urbanisme et Ville"/>
    <s v="Programme : Logement"/>
    <s v="Sous-programme : Logement public locatif"/>
    <s v="C1.021.079.01.4839.000.039.14.001"/>
    <s v="Etude et réalisation de 1000 logements LPL"/>
    <n v="2014"/>
    <n v="2800000"/>
    <n v="2856358"/>
    <n v="2854809"/>
    <n v="2714835.5651700003"/>
    <m/>
    <n v="1"/>
    <m/>
    <s v="Achevée"/>
  </r>
  <r>
    <x v="2"/>
    <x v="18"/>
    <s v="PSD"/>
    <s v="021:Habitat, Urbanisme et Ville"/>
    <s v="Programme : Urbanisme et aménagement"/>
    <s v="Sous-programme : Aménagement du foncier"/>
    <s v="N1.021.080.02.4839.000.039.22.001"/>
    <s v="Travaux d'amenées en hors site au niveau de 07 lotissements urbains (4074 lots) à travers les communes de Guemar, Taghzout, Hassi khalifa, Debila, Ourmes, Reguiba et Bayada (wilaya d'El-Oued)"/>
    <n v="2022"/>
    <n v="1350000"/>
    <n v="1350000"/>
    <n v="434473"/>
    <n v="102459.8625"/>
    <m/>
    <n v="0.25"/>
    <m/>
    <s v="En cours"/>
  </r>
  <r>
    <x v="2"/>
    <x v="18"/>
    <s v="PSD"/>
    <s v="021:Habitat, Urbanisme et Ville"/>
    <s v="Programme : Urbanisme et aménagement"/>
    <s v="Sous-programme : Aménagement du foncier"/>
    <s v="C1.021.080.02.4839.000.039.18.002"/>
    <s v="Travaux de VRD des lotissements créés dans le cadre de développement de l'offre foncière publique dans les wilayas du Sud - Programme 2018"/>
    <n v="2018"/>
    <n v="2300000"/>
    <n v="2300000"/>
    <n v="2244858"/>
    <n v="1925463.4642"/>
    <m/>
    <n v="0.8"/>
    <m/>
    <s v="En Cours "/>
  </r>
  <r>
    <x v="2"/>
    <x v="18"/>
    <s v="PSD"/>
    <s v="021:Habitat, Urbanisme et Ville"/>
    <s v="Programme : Urbanisme et aménagement"/>
    <s v="Sous-programme : Aménagement du foncier"/>
    <s v="C1.021.080.02.4839.000.039.18.003"/>
    <s v="Travaux de VRD de d'habitat rural groupé à travers les wilayas du Sud - Programme 2018"/>
    <n v="2018"/>
    <n v="1000000"/>
    <n v="1000000"/>
    <n v="727956"/>
    <n v="618847.92944999994"/>
    <m/>
    <n v="0.56000000000000005"/>
    <m/>
    <s v="En Cours "/>
  </r>
  <r>
    <x v="2"/>
    <x v="18"/>
    <s v="PSD"/>
    <s v="021:Habitat, Urbanisme et Ville"/>
    <s v="Programme : Urbanisme et aménagement"/>
    <s v="Sous-programme : Aménagement du foncier"/>
    <s v="C1.021.080.02.4839.000.039.20.004"/>
    <s v="Etude, suivi et réalisation des travaux de VRD des lotissements créés dans le cadre de développement de l’offre foncière publique dans les wilayas "/>
    <n v="2020"/>
    <n v="4000000"/>
    <n v="4000000"/>
    <n v="3880909"/>
    <n v="2755539.2608399997"/>
    <m/>
    <n v="0.65"/>
    <m/>
    <s v="En Cours"/>
  </r>
  <r>
    <x v="2"/>
    <x v="18"/>
    <s v="PSD"/>
    <s v="024:Travaux Publics et Infrastructures de Base"/>
    <s v="Programme : Infrastructures routières et autoroutières"/>
    <s v="Sous-programme : Développement des infrastructures routières"/>
    <s v="N1.024.090.01.4039.000.039.17.001"/>
    <s v="Dédoublement de RN 48 avec rectification du profil en travers de la chaussée existante entre Guemar et Stil sur 125 km (1ère tranche sur 35 km à partir de Guemar du PK 90+000 au PK 125 + 000)"/>
    <n v="2017"/>
    <n v="2500000"/>
    <n v="4043000"/>
    <n v="3914424"/>
    <n v="3897680.6171900001"/>
    <m/>
    <n v="0.95"/>
    <m/>
    <s v="En Cours "/>
  </r>
  <r>
    <x v="2"/>
    <x v="18"/>
    <s v="PSD"/>
    <s v="027:Santé"/>
    <s v="Programme : Prévention et Soins"/>
    <s v="Sous-programme : Prévention et Soins"/>
    <s v="N1.027.105.01.4839.000.039.06.001"/>
    <s v="Etude, suivi et réalisation d'un Hôpital 60 lits à Debila"/>
    <s v="2006"/>
    <n v="1000000"/>
    <n v="1000000"/>
    <n v="165893"/>
    <n v="62104.633000000002"/>
    <m/>
    <n v="0.05"/>
    <m/>
    <s v="En Cours"/>
  </r>
  <r>
    <x v="2"/>
    <x v="18"/>
    <s v="PSD"/>
    <s v="027:Santé"/>
    <s v="Programme : Prévention et Soins"/>
    <s v="Sous-programme : Prévention et Soins"/>
    <s v="N1.027.105.01.4839.000.039.16.011"/>
    <s v="Acquisition d'équipements au profit du CAC de El-Oued"/>
    <s v="2016"/>
    <n v="600000"/>
    <n v="1410000"/>
    <n v="1115018"/>
    <n v="935632.54171999998"/>
    <m/>
    <n v="0.9"/>
    <m/>
    <s v="En Cours "/>
  </r>
  <r>
    <x v="2"/>
    <x v="18"/>
    <s v="PSD"/>
    <s v="027:Santé"/>
    <s v="Programme : Prévention et Soins"/>
    <s v="Sous-programme : Prévention et Soins"/>
    <s v="C1.027.105.01.4839.000.039.14.012"/>
    <s v="Etude, réalisation et équipement d'un hôpital EHS Mère et Enfant à El-Oued  "/>
    <s v="2014"/>
    <n v="2800000"/>
    <n v="4975000"/>
    <n v="4573964"/>
    <n v="3481534.4893899993"/>
    <m/>
    <n v="1"/>
    <m/>
    <s v="Achevée"/>
  </r>
  <r>
    <x v="2"/>
    <x v="19"/>
    <s v="PSD"/>
    <s v="006:Justice"/>
    <s v="Programme : &quot;022&quot;Administration Pénitentiaire"/>
    <s v="Sous Programme :&quot; 04&quot; Soutient Administratif"/>
    <s v="Réalisation et équipement d'un établissement de prévention de 300 détenus à Djamaa_x000a_N.1.006.022.04.4857.000.057.22.002"/>
    <s v="Réalisation et équipement d'un établissement de prévention de 300 détenus à Djamaa_x000a_N.1.006.022.04.4857.000.057.22.002"/>
    <n v="2022"/>
    <n v="1391251"/>
    <n v="1391251"/>
    <n v="863681"/>
    <n v="13744"/>
    <m/>
    <n v="0.55000000000000004"/>
    <m/>
    <s v="En Cours"/>
  </r>
  <r>
    <x v="2"/>
    <x v="19"/>
    <s v="PSD"/>
    <s v="006:Justice"/>
    <s v="Programme : &quot;022&quot;Administration Pénitentiaire"/>
    <s v="Sous Programme :&quot; 04&quot; Soutient Administratif"/>
    <s v="Réalisation d'un E,P  de 300 détenus à M'ghaier_x000a_N.1.006.022.04.4857.000.057.22.003"/>
    <s v="Réalisation d'un E,P  de 300 détenus à M'ghaier_x000a_N.1.006.022.04.4857.000.057.22.003"/>
    <n v="2022"/>
    <n v="1796366"/>
    <n v="1796366"/>
    <n v="122598"/>
    <n v="245"/>
    <m/>
    <n v="0"/>
    <m/>
    <s v="En Cours"/>
  </r>
  <r>
    <x v="2"/>
    <x v="19"/>
    <s v="PSD"/>
    <s v="024:Travaux Publics et Infrastructures de Base"/>
    <s v="Programme : &quot;090&quot;infrastructures routières et autoroutières"/>
    <s v="Sous Programme :&quot; 01&quot; Développement des Infrastructures Routières"/>
    <s v="Dédoublement de la R03 (1ére tranche sur 20km)_x000a_N.1.024.090.01.4057.000.057.22.001"/>
    <s v="Dédoublement de la R03 (1ére tranche sur 20km)_x000a_N.1.024.090.01.4057.000.057.22.001"/>
    <n v="2022"/>
    <n v="1292512"/>
    <n v="1402868"/>
    <n v="1371741"/>
    <n v="1233334"/>
    <m/>
    <n v="0.95"/>
    <m/>
    <s v="En Cours"/>
  </r>
  <r>
    <x v="2"/>
    <x v="19"/>
    <s v="PSD"/>
    <s v="027:Santé"/>
    <s v="Programme : &quot;105&quot; Prévention et Soins"/>
    <s v="Sous Programme :&quot; 01&quot; Prévention et Soins"/>
    <s v="Etude, réalisation et équipement d'un hôpital 120 lits à Djamaa_x000a_S.1.027.105.01.4857.000.057.22.001"/>
    <s v="Etude, réalisation et équipement d'un hôpital 120 lits à Djamaa_x000a_S.1.027.105.01.4857.000.057.22.001"/>
    <n v="2022"/>
    <n v="1749275"/>
    <n v="2749275"/>
    <n v="1661774"/>
    <n v="631367"/>
    <m/>
    <n v="0.9"/>
    <m/>
    <s v="En Cours"/>
  </r>
  <r>
    <x v="2"/>
    <x v="20"/>
    <s v="PSD"/>
    <s v="006:Justice"/>
    <s v="Programme 022. Administration pénitentiaire"/>
    <s v="Sous Programme 04. Soutien administratif"/>
    <m/>
    <s v="N.1.006.022.04.4007.000.007.04.001        N.D.5.853.3.262.107.04.01                                                  Réalisation d'un centre pénitentiaire pour mineurs"/>
    <n v="2004"/>
    <n v="200000"/>
    <n v="1135000"/>
    <n v="1083832"/>
    <n v="1012970"/>
    <m/>
    <n v="98"/>
    <m/>
    <m/>
  </r>
  <r>
    <x v="2"/>
    <x v="20"/>
    <s v="PSD"/>
    <s v="006:Justice"/>
    <s v="Programme 022. Administration pénitentiaire"/>
    <s v="Sous Programme 04. Soutien administratif"/>
    <m/>
    <s v="S.1.006.022.04.4007.000.007.07.003  S.F.5.853.3.262.107.07.01                                                    Réalisation et équipement d'un établissement de prévention de 1000 détenus à Biskra"/>
    <n v="2007"/>
    <n v="500000"/>
    <n v="5129400"/>
    <n v="89285"/>
    <n v="64133"/>
    <m/>
    <n v="0"/>
    <m/>
    <s v="Gelée"/>
  </r>
  <r>
    <x v="2"/>
    <x v="20"/>
    <s v="PSD"/>
    <s v="012:Enseignement Supérieur et  Recherche Scientifique"/>
    <s v="Programme 049. Enseignement et formation supérieurs"/>
    <s v="Sous Programme 01. 1er et 2ème cycles d’enseignement"/>
    <m/>
    <s v="N.1.012.049.01.4006.000.007.11.004   N.K.5.621.2.262.107.11.01                                                            Suivi et réalisation de 6000 places pédagogiques"/>
    <n v="2011"/>
    <n v="2310000"/>
    <n v="3220800"/>
    <n v="2573730"/>
    <n v="2290066"/>
    <m/>
    <n v="98"/>
    <m/>
    <s v="4000 places achevée et fonctionnele. 2000 places en cours à 98%"/>
  </r>
  <r>
    <x v="2"/>
    <x v="20"/>
    <s v="PSD"/>
    <s v="012:Enseignement Supérieur et  Recherche Scientifique"/>
    <s v="Programme 051. Vie estudiantine"/>
    <s v="Sous Programme 01. Œuvres universitaires"/>
    <m/>
    <s v="N.1.012.051.01.4005.000.007.11.007 N.K.5.621.5.262.107.11.01                                                                Suivi et réalisation de 3000 lits  d'hébergement"/>
    <n v="2011"/>
    <n v="1422000"/>
    <n v="1568740"/>
    <n v="1514318"/>
    <n v="1505560"/>
    <m/>
    <n v="100"/>
    <m/>
    <s v="Reste paiement de créances"/>
  </r>
  <r>
    <x v="2"/>
    <x v="20"/>
    <s v="PSD"/>
    <s v="014:Culture et Arts"/>
    <s v="Programme 057. Patrimoine culturel"/>
    <s v="Sous Programme 01. Protection, valorisation et exploitation du patrimoine culturel"/>
    <m/>
    <s v="S.1.014.057.01.4807.000.007.14.002  FSDRS.75.262.107.14.01                                                                           Etude, réalisation et équipement d'un musée pluridisciplinaire à Biskra"/>
    <n v="2014"/>
    <n v="1600000"/>
    <n v="1600000"/>
    <n v="0"/>
    <n v="0"/>
    <m/>
    <n v="0"/>
    <m/>
    <s v="Evaluation B.E.T en cours"/>
  </r>
  <r>
    <x v="2"/>
    <x v="20"/>
    <s v="PSD"/>
    <s v="015:Sports"/>
    <s v="Programme 060. Sports"/>
    <s v="Sous Programme 01. Jeunes talents, sports d'élite et de haut niveau"/>
    <m/>
    <s v="N.1.015.060.01.4006.000.007.06.005 N.F.5.742.8.262.107.06.12                                                    Etude, réalisation et équipement d'un centre de regroupement pour jeunes talents en football"/>
    <n v="2006"/>
    <n v="400000"/>
    <n v="1326178"/>
    <n v="1317631"/>
    <n v="1309697"/>
    <m/>
    <n v="100"/>
    <m/>
    <s v="Reste paiement de créances"/>
  </r>
  <r>
    <x v="2"/>
    <x v="20"/>
    <s v="PSD"/>
    <s v="019:Industrie et Production Pharmaceutique"/>
    <s v="Programme 074. Appui à l'investissement"/>
    <s v="Sous Programme 01. Promotion de l'investissement"/>
    <m/>
    <s v="N.1.019.074.01.4002.000.007.18.008  N.E.5.176.3.262.107.18.01                                    Réalisation d'une Zone Industrielle à Oumeche, wilaya de Biskra, (tranche 1)"/>
    <n v="2018"/>
    <n v="800000"/>
    <n v="800000"/>
    <n v="683885"/>
    <n v="72295"/>
    <m/>
    <n v="10"/>
    <m/>
    <m/>
  </r>
  <r>
    <x v="2"/>
    <x v="20"/>
    <s v="PSD"/>
    <s v="019:Industrie et Production Pharmaceutique"/>
    <s v="Programme 074. Appui à l'investissement"/>
    <s v="Sous Programme 01. Promotion de l'investissement"/>
    <m/>
    <s v="N.1.019.074.01.4002.000.007.18.009  N.E.5.176.3.262.107.18.02                                                   Réalisation d'une zone Industrielle à Oumeche, wilaya de Biskra, (tranche 2)"/>
    <n v="2018"/>
    <n v="1200000"/>
    <n v="1200000"/>
    <n v="717230"/>
    <n v="182169"/>
    <m/>
    <n v="35"/>
    <m/>
    <m/>
  </r>
  <r>
    <x v="2"/>
    <x v="20"/>
    <s v="PSD"/>
    <s v="019:Industrie et Production Pharmaceutique"/>
    <s v="Programme 074. Appui à l'investissement"/>
    <s v="Sous Programme 01. Promotion de l'investissement"/>
    <m/>
    <s v="S.1.019.074.01.4002.000.007.14.002  FSDRS.17.262.107.14.02                                                      Etude et aménagement de deux (02) nouvelles Zones d'activite (Communes de Tolga et Branis)"/>
    <n v="2014"/>
    <n v="1000000"/>
    <n v="1000000"/>
    <n v="11762"/>
    <n v="2999"/>
    <m/>
    <n v="0"/>
    <m/>
    <s v="Etude achevée. Travaux d'aménagement : choix entreprise en cours"/>
  </r>
  <r>
    <x v="2"/>
    <x v="20"/>
    <s v="PSD"/>
    <s v="024:Travaux Publics et Infrastructures de Base"/>
    <s v="Programme 090. Infrastructures routières et autoroutières"/>
    <s v="Sous Programme 01. Développement des infrastructures routières"/>
    <m/>
    <s v="N.1.024.090.01.4007.000.007.21.004 N.E.5.521.2.262.107.21.02                                                  Réalisation du dédoublement de la RN83 sur 15km"/>
    <n v="2021"/>
    <n v="1000000"/>
    <n v="1000000"/>
    <n v="975633"/>
    <n v="952835"/>
    <m/>
    <n v="100"/>
    <m/>
    <s v="Reste indemnisation expropriation"/>
  </r>
  <r>
    <x v="2"/>
    <x v="20"/>
    <s v="PSD"/>
    <s v="027:Santé"/>
    <s v="Programme 105. Prévention et soins"/>
    <s v="Sous Programme 01. Prévention et soins"/>
    <m/>
    <s v="N.1.027.105.01.4007.000.007.06.006 N.F.5.731.1.262.107.06.01                                                   Réalisation d'un hopital psychiatrique de 120 lits"/>
    <n v="2006"/>
    <n v="345000"/>
    <n v="1195000"/>
    <n v="1187723"/>
    <n v="1125550"/>
    <m/>
    <n v="95"/>
    <m/>
    <s v="Hôpital achevée et fonctionnelle. Reste installation chauffage central en cours à 85%"/>
  </r>
  <r>
    <x v="2"/>
    <x v="20"/>
    <s v="PSD"/>
    <s v="027:Santé"/>
    <s v="Programme 105. Prévention et soins"/>
    <s v="Sous Programme 01. Prévention et soins"/>
    <m/>
    <s v="N.1.027.105.01.4007.000.007.10.010  N.K.5.731.3.262.107.10.01                                       Equipement de l'Hôpital de psychiatrie 120 lits"/>
    <n v="2010"/>
    <n v="200000"/>
    <n v="200000"/>
    <n v="165325"/>
    <n v="165325"/>
    <m/>
    <n v="98"/>
    <m/>
    <s v="Reste lot : Electro-ménager + buanderie (marché en cours d'engagement )"/>
  </r>
  <r>
    <x v="2"/>
    <x v="20"/>
    <s v="PSD"/>
    <s v="027:Santé"/>
    <s v="Programme 105. Prévention et soins"/>
    <s v="Sous Programme 01. Prévention et soins"/>
    <m/>
    <s v="N.1.027.105.01.4007.000.007.08.007 N.F.5.731.1.262.107.08.02                                                   Etude et réalisation d'un hôpital 60 lits à Elkantara"/>
    <n v="2008"/>
    <n v="600000"/>
    <n v="1828983"/>
    <n v="1605246"/>
    <n v="1178978"/>
    <m/>
    <n v="50"/>
    <m/>
    <s v="Montant de la réevaluation 498.983.000 DA notifié en 2025"/>
  </r>
  <r>
    <x v="2"/>
    <x v="20"/>
    <s v="PSD"/>
    <s v="027:Santé"/>
    <s v="Programme 105. Prévention et soins"/>
    <s v="Sous Programme 01. Prévention et soins"/>
    <m/>
    <s v="N.1.027.105.01.4007.000.007.15.012 N.L.5.731.3.262.107.15.01            _x000a_Acquisition d'équipements médicaux de l'hôpital de 60 lits à El-Kantara"/>
    <n v="2015"/>
    <n v="300000"/>
    <n v="300000"/>
    <n v="179497"/>
    <n v="15390"/>
    <m/>
    <n v="5"/>
    <m/>
    <s v="Procédure en cours"/>
  </r>
  <r>
    <x v="2"/>
    <x v="20"/>
    <s v="PSD"/>
    <s v="027:Santé"/>
    <s v="Programme 105. Prévention et soins"/>
    <s v="Sous Programme 01. Prévention et soins"/>
    <m/>
    <s v="N.1.027.105.01.4007.000.007.15.013 N.L.5.731.3.262.107.15.02                         _x000a_Acquisition d'équipement collectif de l'hôpital de 60 lits à   El-Kantara"/>
    <n v="2015"/>
    <n v="50000"/>
    <n v="50000"/>
    <n v="18287"/>
    <n v="14029"/>
    <m/>
    <n v="28"/>
    <m/>
    <s v="Procédure en cours"/>
  </r>
  <r>
    <x v="2"/>
    <x v="20"/>
    <s v="PSD"/>
    <s v="027:Santé"/>
    <s v="Programme 105. Prévention et soins"/>
    <s v="Sous Programme 01. Prévention et soins"/>
    <m/>
    <s v="N.1.027.105.01.4007.000.007.13.020 N.K.5.733.9.262.107.13.02                                                   Etude et suivi pour la Réalisation d'une maternite 80 lits à Bordj Ben Azzouz"/>
    <n v="2013"/>
    <n v="60000"/>
    <n v="60000"/>
    <n v="55040"/>
    <n v="706"/>
    <m/>
    <n v="50"/>
    <m/>
    <s v="Etude achevée, Reste suivi  "/>
  </r>
  <r>
    <x v="2"/>
    <x v="20"/>
    <s v="PSD"/>
    <s v="027:Santé"/>
    <s v="Programme 105. Prévention et soins"/>
    <s v="Sous Programme 01. Prévention et soins"/>
    <m/>
    <s v="N.1.027.105.01.4007.000.007.14.017 N.K.5.733.1.262.107.14.01                                                   Réalisation et équipement d'une maternite 80 lits à Bordj Ben Azzouz"/>
    <n v="2014"/>
    <n v="600000"/>
    <n v="2258000"/>
    <n v="207"/>
    <n v="0"/>
    <m/>
    <n v="0"/>
    <m/>
    <s v="Appel d'offre lancé"/>
  </r>
  <r>
    <x v="2"/>
    <x v="20"/>
    <s v="PSD"/>
    <s v="027:Santé"/>
    <s v="Programme 105. Prévention et soins"/>
    <s v="Sous Programme 01. Prévention et soins"/>
    <m/>
    <s v="S.1.027.105.01.4007.000.007.14.023  FSDRS.73.262.107.14.01                                                                   Etude, suivi, réalisation et equipement d'un hopital de 240 lits à Biskra (Remplacement de l'hopital Hakime Saadane)"/>
    <n v="2014"/>
    <n v="4000000"/>
    <n v="8983000"/>
    <n v="3690356"/>
    <n v="891936"/>
    <m/>
    <n v="35"/>
    <m/>
    <s v="Montant de la réevaluation 4.983.000.000 DA notifié en 2025 "/>
  </r>
  <r>
    <x v="2"/>
    <x v="20"/>
    <s v="PSD"/>
    <s v="027:Santé"/>
    <s v="Programme 105. Prévention et soins"/>
    <s v="Sous Programme 01. Prévention et soins"/>
    <m/>
    <s v="S.1.027.105.01.4007.000.007.14.024  FSDRS.73.262.107.14.03                                                                       Etude, suivi, réalisation et equipement d'un hopital de 60 lits (Cardio-vasculaire) à Biskra"/>
    <n v="2014"/>
    <n v="1200000"/>
    <n v="2464000"/>
    <n v="123376"/>
    <n v="2372"/>
    <m/>
    <n v="25"/>
    <m/>
    <s v="Etude achevée. Réalisation : Appel d'offre lancé"/>
  </r>
  <r>
    <x v="2"/>
    <x v="20"/>
    <s v="PSD"/>
    <s v="027:Santé"/>
    <s v="Programme 094. Approvisionnement en eau potable et industrielle"/>
    <s v="Sous Programme 01. Adduction et réseaux de distribution en eau potable et industrielle"/>
    <m/>
    <s v="N.1.051.094.01.4007.000.007.17.002 N.E.5.341.8.262.107.17.01                                                   Réalisation du système d'AEP du nouveau pôle Urbain Zhun Ouest-Biskra"/>
    <n v="2017"/>
    <n v="500000"/>
    <n v="1000000"/>
    <n v="881930"/>
    <n v="563865"/>
    <m/>
    <n v="90"/>
    <m/>
    <m/>
  </r>
  <r>
    <x v="2"/>
    <x v="20"/>
    <s v="PSD"/>
    <s v="051:Hydraulique"/>
    <s v="Programme 096. Assainissement et protection du milieu naturel"/>
    <s v="Sous Programme 01. Réseaux d'assainissement et système d'épuration"/>
    <m/>
    <s v="N.1.051.096.01.4007.000.007.06.005 N.F.5.342.3.262.107.06.01                                                   Réalisation de STEP de Biskra"/>
    <n v="2006"/>
    <n v="2000000"/>
    <n v="4384000"/>
    <n v="4040539"/>
    <n v="1092885"/>
    <m/>
    <n v="48"/>
    <m/>
    <m/>
  </r>
  <r>
    <x v="2"/>
    <x v="20"/>
    <s v="PSD"/>
    <s v="051:Hydraulique"/>
    <s v="Programme 096. Assainissement et protection du milieu naturel"/>
    <s v="Sous Programme 01. Réseaux d'assainissement et système d'épuration"/>
    <m/>
    <s v="N.1.051.096.01.4007.000.007.12.003 N.K.5.342.2.262.107.12.02                                           Réalisation et extension des collecteurs d'assainissement de dix (10) centres à travers la Wilaya"/>
    <n v="2012"/>
    <n v="1000000"/>
    <n v="1282330"/>
    <n v="1276755"/>
    <n v="1250468"/>
    <m/>
    <n v="100"/>
    <m/>
    <s v="Clôture en cours"/>
  </r>
  <r>
    <x v="2"/>
    <x v="21"/>
    <s v="PSD"/>
    <s v="021:Habitat, Urbanisme et Ville"/>
    <s v="Programme (080): Urbanisme et aménagement"/>
    <s v="Sous Programme (02): Aménagement du foncier"/>
    <m/>
    <s v="N.1.021.080.02.4851.000.051.22.001_x000a_      Travaux d’amenées  en hors site au niveau de deux lotissements urbains (3 137 lots) à travers les communes de Ouled Djellal et Sidi Khaled (wilaya  de Ouled Djellal)"/>
    <n v="2022"/>
    <n v="1630000"/>
    <n v="1630000"/>
    <n v="1615525.97621"/>
    <n v="1041339.69309"/>
    <m/>
    <n v="0.8"/>
    <m/>
    <s v="في طور الإنجاز"/>
  </r>
  <r>
    <x v="2"/>
    <x v="21"/>
    <s v="PSD"/>
    <s v="027:Santé"/>
    <s v="Programme (105): Prévention et soins"/>
    <s v="Sous Programme (01): Prévention et soins"/>
    <m/>
    <s v="N.1.027.105.01.4851.000.051.23.001_x000a_            Etude, suivi et réalisation d'un complexe mère et enfant de 80 lits       à Ouled Djellal"/>
    <n v="2022"/>
    <n v="2400000"/>
    <n v="2400000"/>
    <n v="152003.33850000001"/>
    <n v="0"/>
    <m/>
    <s v="20%_x000a_( الدراسة )"/>
    <m/>
    <s v="في طور الدراسة _x000a_(العملية تحتاج الى إعادة التقييم)"/>
  </r>
  <r>
    <x v="2"/>
    <x v="21"/>
    <s v="PSD"/>
    <s v="027:Santé"/>
    <s v="Programme (105): Prévention et soins"/>
    <s v="Sous Programme (01): Prévention et soins"/>
    <m/>
    <s v="N.1.027.105.01.4851.000.051.24.002_x000a_Etude, suivi et réalisation d'un hôpital de 120 lits à Ouled Djellal"/>
    <n v="2022"/>
    <n v="3206617"/>
    <n v="3206617"/>
    <n v="222559.27"/>
    <n v="0"/>
    <m/>
    <s v="70%_x000a_( الدراسة )"/>
    <m/>
    <s v="في طور الدراسة _x000a_(العملية تحتاج الى إعادة التقييم)"/>
  </r>
  <r>
    <x v="2"/>
    <x v="21"/>
    <s v="PSD"/>
    <s v="051:Hydraulique"/>
    <s v="Programme (096): Assainissement et protection du milieu naturel"/>
    <s v="Sous Programme (01): Réseaux d'assainissement et Système d'épuration"/>
    <m/>
    <s v="N.1.051.096.01.4851.000.051.22.001_x000a_Réalisation de la STEP de Ouled Djellal et Sidi Khaled "/>
    <n v="2022"/>
    <n v="3780000"/>
    <n v="3780000"/>
    <n v="3410044.4959"/>
    <n v="0"/>
    <m/>
    <n v="0.05"/>
    <m/>
    <s v="في طور الإنجاز"/>
  </r>
  <r>
    <x v="2"/>
    <x v="22"/>
    <s v="PSD"/>
    <s v="051:Hydraulique"/>
    <s v="assainissement et protection du milieu naturel "/>
    <s v="Réseaux d'assainissement et systèmes d'épuration "/>
    <m/>
    <s v="Réalisation des collecteurs principaux à travers les communes de ghardaia ( sur 55.000 ml )                                                                                                               N1 051 096 01 4847 000 047 22 002"/>
    <n v="2022"/>
    <n v="1000000"/>
    <n v="1000000"/>
    <n v="989494.98604999995"/>
    <n v="456955.25388999999"/>
    <m/>
    <n v="0.6"/>
    <m/>
    <s v="En cours"/>
  </r>
  <r>
    <x v="2"/>
    <x v="22"/>
    <s v="PSD"/>
    <s v="051:Hydraulique"/>
    <s v="assainissement et protection du milieu naturel "/>
    <s v="Réseaux d'assainissement et systèmes d'épuration "/>
    <m/>
    <s v="Dédoublement du collecteur par la réalisation d'une galerie ovoidale sur 4.500ml N1 051 096 01 4847 000 047 22 003"/>
    <n v="2022"/>
    <n v="1500000"/>
    <n v="1500000"/>
    <n v="517232.25"/>
    <n v="0"/>
    <m/>
    <n v="0.05"/>
    <m/>
    <s v="En cours"/>
  </r>
  <r>
    <x v="2"/>
    <x v="22"/>
    <s v="PSD"/>
    <s v="051:Hydraulique"/>
    <s v="assainissement et protection du milieu naturel "/>
    <s v="Réseaux d'assainissement et systèmes d'épuration "/>
    <m/>
    <s v="Assainissement et protection contre les crues de la vallée du M'zab (2ème tranche) N1 051 096 01 4847 000 047 22 001"/>
    <s v="2006"/>
    <n v="1200000"/>
    <n v="3130000"/>
    <n v="3087749.5848300001"/>
    <n v="3084348.60507"/>
    <m/>
    <n v="1"/>
    <m/>
    <s v="Achevée, à cloturer"/>
  </r>
  <r>
    <x v="2"/>
    <x v="22"/>
    <s v="PSD"/>
    <s v="051:Hydraulique"/>
    <s v="assainissement et protection du milieu naturel "/>
    <s v="Réseaux d'assainissement et systèmes d'épuration "/>
    <m/>
    <s v="Approvisionnement en eau potable et industrielle "/>
    <m/>
    <m/>
    <m/>
    <m/>
    <m/>
    <m/>
    <m/>
    <m/>
    <m/>
  </r>
  <r>
    <x v="2"/>
    <x v="22"/>
    <s v="PSD"/>
    <s v="051:Hydraulique"/>
    <s v="assainissement et protection du milieu naturel "/>
    <s v="Réseaux d'assainissement et systèmes d'épuration "/>
    <m/>
    <s v="Adduction et réseaux de distribution en eau potable et industrielle"/>
    <m/>
    <m/>
    <m/>
    <m/>
    <m/>
    <m/>
    <m/>
    <m/>
    <m/>
  </r>
  <r>
    <x v="2"/>
    <x v="22"/>
    <s v="PSD"/>
    <s v="051:Hydraulique"/>
    <s v="assainissement et protection du milieu naturel "/>
    <s v="Réseaux d'assainissement et systèmes d'épuration "/>
    <m/>
    <s v="Réalisation de ( 11 ) ouvrages de stockage à travers la wilaya d'une capacité de stockage globale de 15.500 M                                                                                 N1 051 094 01 4847 000 047 22 001"/>
    <n v="2022"/>
    <n v="1000000"/>
    <n v="1000000"/>
    <n v="535696.97385000007"/>
    <n v="6120.9851500000004"/>
    <m/>
    <n v="0.1"/>
    <m/>
    <s v="En cours"/>
  </r>
  <r>
    <x v="2"/>
    <x v="22"/>
    <s v="PSD"/>
    <s v="022:Commerce Intérieur et Régulation du Marché National"/>
    <s v="admistratin generale "/>
    <s v="Soutien Administratif "/>
    <m/>
    <s v="Etude, réalisation et équipement d'une école de formation et de perfectionnement des agents de contrôle et de répression des fraudes à Ghardaïa                             N1 022 087 01 4847 000 047 09 001"/>
    <s v="2009"/>
    <n v="100000"/>
    <n v="1535000"/>
    <n v="38198.837469999999"/>
    <n v="31040.13953"/>
    <m/>
    <n v="0"/>
    <m/>
    <s v="Gelée"/>
  </r>
  <r>
    <x v="2"/>
    <x v="22"/>
    <s v="PSD"/>
    <s v="024:Travaux Publics et Infrastructures de Base"/>
    <s v="infrastructures routières et autoroutières "/>
    <s v="developpement des infrastructures routières"/>
    <m/>
    <s v="Dédoublement de la RN01 entre Ghardaia et Berriane sur 32 kms ( entre PK538+000 et PK621 + 000 )                                                                                N1 024 090 01 4047 000 047 12 002"/>
    <s v="2012"/>
    <n v="3000000"/>
    <n v="5000000"/>
    <n v="4962880.0656199995"/>
    <n v="4949597.8772999998"/>
    <m/>
    <n v="0.95"/>
    <m/>
    <s v="En cours"/>
  </r>
  <r>
    <x v="2"/>
    <x v="22"/>
    <s v="PSD"/>
    <s v="024:Travaux Publics et Infrastructures de Base"/>
    <s v="infrastructures routières et autoroutières "/>
    <s v="developpement des infrastructures routières"/>
    <m/>
    <s v="Dédoublement de la RN 49 entre carrefour RN 1/ RN 49 et carrefour RN 49 / cw 201 (zelfana) sur 20 Km ( 1ere tranche )                                                                N1 024 090 01 4047 000 047 21 003"/>
    <s v="2021"/>
    <n v="3000000"/>
    <n v="3000000"/>
    <n v="2799424.94264"/>
    <n v="2766528.7379000001"/>
    <m/>
    <n v="0.95"/>
    <m/>
    <s v="En cours"/>
  </r>
  <r>
    <x v="2"/>
    <x v="22"/>
    <s v="PSD"/>
    <s v="024:Travaux Publics et Infrastructures de Base"/>
    <s v="infrastructures routières et autoroutières "/>
    <s v="developpement des infrastructures routières"/>
    <m/>
    <s v="Dédoublement de la RN1 entre Berriane et la limite de la wilaya de Laghouat  sur 18 Km. S1 024 090 01 4047 000 047 14 006"/>
    <s v="2014"/>
    <n v="3000000"/>
    <n v="3000000"/>
    <n v="2944506"/>
    <n v="2730117"/>
    <m/>
    <n v="1"/>
    <m/>
    <s v="Achevée, à cloturer"/>
  </r>
  <r>
    <x v="2"/>
    <x v="22"/>
    <s v="PSD"/>
    <s v="012:Enseignement Supérieur et  Recherche Scientifique"/>
    <s v="vie estudiantine "/>
    <s v="ouevres universitères"/>
    <m/>
    <s v="Suivi et réalisation de 1000 lits d'hébergement                                                       N1 012 051 01 4034 000 047 12 001"/>
    <n v="2012"/>
    <n v="474000"/>
    <n v="1749100"/>
    <n v="1299672.7009000001"/>
    <n v="1239973.1208500003"/>
    <m/>
    <n v="0.8"/>
    <m/>
    <s v="En cours"/>
  </r>
  <r>
    <x v="2"/>
    <x v="22"/>
    <s v="PSD"/>
    <s v="012:Enseignement Supérieur et  Recherche Scientifique"/>
    <s v="vie estudiantine "/>
    <s v="ouevres universitères"/>
    <m/>
    <s v="Réalisation  de 2000 lits d'hébergement                                                                  N1 012 051 01 4034 000 047 11 004"/>
    <n v="2011"/>
    <n v="948000"/>
    <n v="1987500"/>
    <n v="626.53091000008578"/>
    <n v="626.53091000000006"/>
    <m/>
    <n v="0"/>
    <m/>
    <s v="Gelée"/>
  </r>
  <r>
    <x v="2"/>
    <x v="22"/>
    <s v="PSD"/>
    <s v="005:Intérieur, Collectivités Locales et Aménagement du Territoire"/>
    <s v="sureté nationale"/>
    <s v="sécurité, ordre public, prévention et intervention "/>
    <m/>
    <s v="Etude et réalisation  d'une unité Républicaine de sécurité au chef lieu de la wilaya (URS)                                                                                                                       N1 005 017 02 4847 000 047 10 001"/>
    <s v="2010"/>
    <n v="500000"/>
    <n v="1433000"/>
    <n v="1362085.0604699997"/>
    <n v="1360940.63757"/>
    <m/>
    <n v="0.95"/>
    <m/>
    <s v="En cours"/>
  </r>
  <r>
    <x v="2"/>
    <x v="22"/>
    <s v="PSD"/>
    <s v="021:Habitat, Urbanisme et Ville"/>
    <s v="urbanisme et aménagement "/>
    <s v="aménagement du fonciér "/>
    <m/>
    <s v="Maitrise de la situation sécuritaire dans la wilaya de Ghardaia, tranche complémentaire                                                                                                        S1 021 080 02 4847 000 047 10 001"/>
    <s v="2009"/>
    <n v="2075000"/>
    <n v="4432000"/>
    <n v="4381828.5828900002"/>
    <n v="3887117.0308599998"/>
    <m/>
    <n v="0.9"/>
    <m/>
    <s v="En cours"/>
  </r>
  <r>
    <x v="2"/>
    <x v="22"/>
    <s v="PSD"/>
    <s v="021:Habitat, Urbanisme et Ville"/>
    <s v="urbanisme et aménagement "/>
    <s v="aménagement du fonciér "/>
    <m/>
    <s v="Travaux d'amenées en hors site ( y compris réalisation et équipement de reservoir, forages et chateau d'eau ) au niveau de lotissemnets urbains à travers la wilaya de Ghardaia                                                                                                                   N1 021 080 02 4847 000 047 22 009"/>
    <s v="2022"/>
    <n v="2000000"/>
    <n v="2000000"/>
    <n v="326431.64513000002"/>
    <n v="75042.899609999993"/>
    <m/>
    <n v="0.25"/>
    <m/>
    <s v="En cours"/>
  </r>
  <r>
    <x v="2"/>
    <x v="22"/>
    <s v="PSD"/>
    <s v="021:Habitat, Urbanisme et Ville"/>
    <s v="urbanisme et aménagement "/>
    <s v="aménagement du fonciér "/>
    <m/>
    <s v="Travaux de réfection des VRD  des sites touchés par les intemperies et viabilisation sites habitat rural                                                                                 S1 021 080 02 4847 000 047 09 010"/>
    <s v="2009"/>
    <n v="1650000"/>
    <n v="1650000"/>
    <n v="1643459"/>
    <n v="1535585"/>
    <m/>
    <n v="1"/>
    <m/>
    <s v="Achevée, à cloturer"/>
  </r>
  <r>
    <x v="2"/>
    <x v="22"/>
    <s v="PSD"/>
    <s v="021:Habitat, Urbanisme et Ville"/>
    <s v="urbanisme et aménagement "/>
    <s v="aménagement du fonciér "/>
    <m/>
    <s v="Etude et réalisation d'un système de vidéosurveillance  dans la wilaya de Ghardaia S1 021 080 02 4847 000 047 14 012"/>
    <s v="2014"/>
    <n v="2101200"/>
    <n v="2101200"/>
    <n v="1863984"/>
    <n v="1774364"/>
    <m/>
    <n v="0.7"/>
    <m/>
    <s v="En cours"/>
  </r>
  <r>
    <x v="2"/>
    <x v="22"/>
    <s v="PSD"/>
    <s v="021:Habitat, Urbanisme et Ville"/>
    <s v="urbanisme et aménagement "/>
    <s v="aménagement du fonciér "/>
    <m/>
    <s v="Etude, suivi et réalisation de travaux d’amélioration urbaine à travers les communes de la wilaya                                                                                              S1 021 080 02 4847 000 047 14 014"/>
    <s v="2014"/>
    <n v="1500000"/>
    <n v="1500000"/>
    <n v="1497726"/>
    <n v="1360116"/>
    <m/>
    <n v="1"/>
    <m/>
    <s v="Achevée, à cloturer"/>
  </r>
  <r>
    <x v="2"/>
    <x v="22"/>
    <s v="PSD"/>
    <s v="021:Habitat, Urbanisme et Ville"/>
    <s v="urbanisme et aménagement "/>
    <s v="aménagement du fonciér "/>
    <m/>
    <s v="Travaux de VRD des lotissements créés dans le cadre  de développement de l'offre foncière publique dans les wilaya du Sud                                                        S1 021 080 02 4847 000 047 18 015"/>
    <s v="2018"/>
    <n v="1800000"/>
    <n v="1800000"/>
    <n v="1528138"/>
    <n v="1237628"/>
    <m/>
    <n v="0.7"/>
    <m/>
    <s v="En cours"/>
  </r>
  <r>
    <x v="2"/>
    <x v="22"/>
    <s v="PSD"/>
    <s v="021:Habitat, Urbanisme et Ville"/>
    <s v="urbanisme et aménagement "/>
    <s v="aménagement du fonciér "/>
    <m/>
    <s v="Etude, suivi et réalisation de travaux de VRD des lotissements  crées dans le cadrede développement de loffre fonciére publique dans les wilaya du  Sud - prog 2020.                                                                                                                           S1 021 080 02 4847 000 047 20 007"/>
    <s v="2020"/>
    <n v="2000000"/>
    <n v="2000000"/>
    <n v="1985248"/>
    <n v="1801555"/>
    <m/>
    <n v="0.9"/>
    <m/>
    <s v="En cours"/>
  </r>
  <r>
    <x v="2"/>
    <x v="22"/>
    <s v="PSD"/>
    <s v="021:Habitat, Urbanisme et Ville"/>
    <s v="Logement"/>
    <s v="Logement public locatif"/>
    <m/>
    <s v="Réalisation de 800 logements publics locatifs (LPL)                                                S1 021 079 01 4847 000 047 14 001"/>
    <s v="2014"/>
    <n v="2400000"/>
    <n v="2950425"/>
    <n v="2929175"/>
    <n v="1886771"/>
    <m/>
    <n v="0.85"/>
    <m/>
    <s v="En cours"/>
  </r>
  <r>
    <x v="2"/>
    <x v="22"/>
    <s v="PSD"/>
    <s v="021:Habitat, Urbanisme et Ville"/>
    <m/>
    <m/>
    <m/>
    <s v="Réhabilitation des logements au niveau des K’sour.                                                S1 021 079 01 4847 000 047 14 002"/>
    <s v="2014"/>
    <n v="1000000"/>
    <n v="1000000"/>
    <n v="938715"/>
    <n v="412816"/>
    <m/>
    <n v="0.9"/>
    <m/>
    <s v="En cours"/>
  </r>
  <r>
    <x v="2"/>
    <x v="22"/>
    <s v="PSD"/>
    <s v="006:Justice"/>
    <s v="Activité judiciaire"/>
    <s v="Activité judiciaire ordinaire et administrative "/>
    <m/>
    <s v="Etude, réalis et équipt d'un tribunal à Ghardaia                                                       N1 006 021 01 4047 000 047 08 002"/>
    <s v="2008"/>
    <n v="200000"/>
    <n v="1052000"/>
    <n v="1032674.28258"/>
    <n v="976344.34471999994"/>
    <m/>
    <n v="1"/>
    <m/>
    <s v="Achevée, à cloturer"/>
  </r>
  <r>
    <x v="2"/>
    <x v="22"/>
    <s v="PSD"/>
    <s v="006:Justice"/>
    <s v="Administration pénitentiaire "/>
    <s v="soutien administrative "/>
    <m/>
    <s v="Réalisation  et équipement d'un  établissement de Rééducation de 500 détenus a Ghardaïa                                                                                                                    S1 006 022 04 4847 000 047 07 001"/>
    <s v="2007"/>
    <n v="900000"/>
    <n v="3000000"/>
    <n v="2846076.3834000002"/>
    <n v="2842479.2944300002"/>
    <m/>
    <n v="1"/>
    <m/>
    <s v="Achevée, à cloturer"/>
  </r>
  <r>
    <x v="2"/>
    <x v="22"/>
    <s v="PSD"/>
    <s v="027:Santé"/>
    <s v="Prévention et soins"/>
    <s v="Prévention et soins "/>
    <m/>
    <s v="Réalisation et équipement d'un E H S  de  psychiatrie à Ghardaia                          S1 027 105 01 4045 000 047 07 003"/>
    <s v="2007"/>
    <n v="300000"/>
    <n v="1200000"/>
    <n v="1177669.1114000001"/>
    <n v="1097621.71261"/>
    <m/>
    <n v="0.95"/>
    <m/>
    <s v="En cours"/>
  </r>
  <r>
    <x v="2"/>
    <x v="22"/>
    <s v="PSD"/>
    <s v="027:Santé"/>
    <s v="Prévention et soins"/>
    <s v="Prévention et soins "/>
    <m/>
    <s v="Réalisation et équipement d'un hôpital de 60 lits à  Berriane                                 S1 027 105 01 4045 000 047 06 001"/>
    <s v="2006"/>
    <n v="700000"/>
    <n v="2225000"/>
    <n v="2180431.60898"/>
    <n v="2122090.1335899998"/>
    <m/>
    <n v="0.98"/>
    <m/>
    <s v="En cours"/>
  </r>
  <r>
    <x v="2"/>
    <x v="22"/>
    <s v="PSD"/>
    <s v="027:Santé"/>
    <s v="Prévention et soins"/>
    <s v="Prévention et soins "/>
    <m/>
    <s v="Réalisation et équipement d'un hôpital de 120 lits à Guerrara                                S1 027 105 01 4045 000 047 07 002"/>
    <s v="2007"/>
    <n v="1200000"/>
    <n v="2993180"/>
    <n v="2868098.8927600002"/>
    <n v="2718218.2877600002"/>
    <m/>
    <n v="0.95"/>
    <m/>
    <s v="En cours"/>
  </r>
  <r>
    <x v="2"/>
    <x v="22"/>
    <s v="PSD"/>
    <s v="027:Santé"/>
    <s v="Prévention et soins"/>
    <s v="Prévention et soins "/>
    <m/>
    <s v="Suiv, réalisation et équipement d’un hôpital 240 lits à Bounoura.                           S1 027 105 01 4847 000 047 14 015"/>
    <s v="2014"/>
    <n v="5000000"/>
    <n v="8801607"/>
    <n v="8208624"/>
    <n v="7674792"/>
    <m/>
    <n v="0.98"/>
    <m/>
    <s v="Achevée, équipement en cours"/>
  </r>
  <r>
    <x v="2"/>
    <x v="23"/>
    <s v="PSD"/>
    <s v="005:Intérieur, Collectivités Locales et Aménagement du Territoire"/>
    <s v="017 : Sûreté nationale"/>
    <s v="02 : Sécurité, ordre public, prévention et intervention"/>
    <m/>
    <s v="  N1.005.017.02.4833.000.033.06.002                                                  Etude et réalisation d'une unité républicaine de sécurité à Illizi avec  04 logts et acquis de groupe électrogène"/>
    <n v="2006"/>
    <n v="400000"/>
    <n v="1027000"/>
    <n v="925561"/>
    <n v="924783"/>
    <m/>
    <n v="0.98"/>
    <m/>
    <m/>
  </r>
  <r>
    <x v="2"/>
    <x v="23"/>
    <s v="PSD"/>
    <s v="005:Intérieur, Collectivités Locales et Aménagement du Territoire"/>
    <s v="020 : Administration générale"/>
    <s v="01 : Soutien administratif et logistique"/>
    <m/>
    <s v="S1.005.020.01.4833.000.033.14.001                                                           Etude, réalisation et équipement en climatisation (400) de 200 logements incessibles à travers la wilaya "/>
    <n v="2014"/>
    <n v="700000"/>
    <n v="1000000"/>
    <n v="596060"/>
    <n v="536898"/>
    <m/>
    <n v="0.7"/>
    <m/>
    <m/>
  </r>
  <r>
    <x v="2"/>
    <x v="23"/>
    <s v="PSD"/>
    <s v="006:Justice"/>
    <s v="021 : Activité judiciaire"/>
    <s v="01 : Activité judiciaire ordinaire et administrative"/>
    <m/>
    <s v="N1.006.021.01.4833.000.033.08.002                                                    Etude , réalisation et équipement d'une Cour de justice à Illizi"/>
    <n v="2008"/>
    <n v="400000"/>
    <n v="2229000"/>
    <n v="1869825"/>
    <n v="680030"/>
    <m/>
    <n v="0.38"/>
    <m/>
    <m/>
  </r>
  <r>
    <x v="2"/>
    <x v="23"/>
    <s v="PSD"/>
    <s v="021:Habitat, Urbanisme et Ville"/>
    <s v="079 : Logement"/>
    <s v="01 : Logement public locatif"/>
    <m/>
    <s v="S1.021.079.01.4833.000.033.14.002                                                     Etude et réalisation de 1450 logements destinés à la résorption de l'habitat précaire (RHP)"/>
    <n v="2014"/>
    <n v="5600000"/>
    <n v="8060000"/>
    <n v="3625053"/>
    <n v="1245157"/>
    <m/>
    <n v="0.3"/>
    <m/>
    <m/>
  </r>
  <r>
    <x v="2"/>
    <x v="23"/>
    <s v="PSD"/>
    <s v="021:Habitat, Urbanisme et Ville"/>
    <s v="080 : Urbanisme et aménagement"/>
    <s v="02 : Aménagement du foncier"/>
    <m/>
    <s v="S1.021.080.02.4020.000.033.18.004                                                        Travaux de  VRD de d'habitat rural  groupé à travers les wilayas du Sud"/>
    <n v="2018"/>
    <n v="1300000"/>
    <n v="1300000"/>
    <n v="1225865"/>
    <n v="979353"/>
    <m/>
    <n v="0.95"/>
    <m/>
    <m/>
  </r>
  <r>
    <x v="2"/>
    <x v="23"/>
    <s v="PSD"/>
    <s v="024:Travaux Publics et Infrastructures de Base"/>
    <s v="090 : Infrastructures routières et autoroutières"/>
    <s v="01 : Développement des infrastructures routières"/>
    <m/>
    <s v="N1.024.090.01.4033.000.033.19.003                                                  Réalisation de la route BF15-BF15/03 DE Debdeb -Timeroualine sur 105 Kms"/>
    <n v="2019"/>
    <n v="3150000"/>
    <n v="3150000"/>
    <n v="1706706"/>
    <n v="783427"/>
    <m/>
    <n v="0.35"/>
    <m/>
    <m/>
  </r>
  <r>
    <x v="2"/>
    <x v="23"/>
    <s v="PSD"/>
    <s v="024:Travaux Publics et Infrastructures de Base"/>
    <s v="090 : Infrastructures routières et autoroutières"/>
    <s v="01 : Développement des infrastructures routières"/>
    <m/>
    <s v=" S1.024.090.01.4033.000.033.14.002                                                        Modernisation de la RN 54 entre  Bordj Omar Driss  vers Amguid sur 150 km"/>
    <n v="2014"/>
    <n v="3700000"/>
    <n v="3700000"/>
    <n v="3675938"/>
    <n v="3277183"/>
    <m/>
    <n v="1"/>
    <m/>
    <m/>
  </r>
  <r>
    <x v="2"/>
    <x v="23"/>
    <s v="PSD"/>
    <s v="024:Travaux Publics et Infrastructures de Base"/>
    <s v="090 : Infrastructures routières et autoroutières"/>
    <s v="01 : Développement des infrastructures routières"/>
    <m/>
    <s v=" S1.024.090.01.4033.000.033.14.001                                                        Réalisation du CW N° 02 reliant Oued Samen-Bordj Omar driss sur 210 Km du PK 150 au PK 360"/>
    <n v="2014"/>
    <n v="1200000"/>
    <n v="4620000"/>
    <n v="4266211"/>
    <n v="2363149"/>
    <m/>
    <n v="0.56000000000000005"/>
    <m/>
    <m/>
  </r>
  <r>
    <x v="2"/>
    <x v="23"/>
    <s v="PSD"/>
    <s v="024:Travaux Publics et Infrastructures de Base"/>
    <s v="090 : Infrastructures routières et autoroutières"/>
    <s v="02 : Entretien routier"/>
    <m/>
    <s v=" S1.024.090.02.4033.000.033.07.008                                                   Elimination des obstacles à la circulation et balisage au niveau principales pistes"/>
    <n v="2007"/>
    <n v="2000000"/>
    <n v="3200000"/>
    <n v="3199702"/>
    <n v="2359161"/>
    <m/>
    <n v="1"/>
    <m/>
    <m/>
  </r>
  <r>
    <x v="2"/>
    <x v="23"/>
    <s v="PSD"/>
    <s v="024:Travaux Publics et Infrastructures de Base"/>
    <s v="091 : Infrastructures aéroportuaires"/>
    <s v="01 : Développement des infrastructures aéroportuaires"/>
    <m/>
    <s v="S1.024.091.01.4023.000.033.06.003                                                      Renforcement de l'Aérodrome d'Illizi"/>
    <n v="2006"/>
    <n v="1200000"/>
    <n v="4948000"/>
    <n v="4697120"/>
    <n v="3809726"/>
    <m/>
    <n v="0.99"/>
    <m/>
    <m/>
  </r>
  <r>
    <x v="2"/>
    <x v="23"/>
    <s v="PSD"/>
    <s v="027:Santé"/>
    <s v="105 : Prévention et soins"/>
    <s v="01 : Prévention et soins"/>
    <m/>
    <s v="N1.027.105.01.4033.000.033.08.005                                                      Etude et réalisation d'un Hôpital de 60 lits à Bordj Omar Idris"/>
    <n v="2008"/>
    <n v="600000"/>
    <n v="1676320"/>
    <n v="1634450"/>
    <n v="1534223"/>
    <m/>
    <n v="0.95"/>
    <m/>
    <m/>
  </r>
  <r>
    <x v="2"/>
    <x v="23"/>
    <s v="PSD"/>
    <s v="027:Santé"/>
    <s v="105 : Prévention et soins"/>
    <s v="01 : Prévention et soins"/>
    <m/>
    <s v="N1.027.105.01.4033.000.033.08.006                                                           Etude et réalisation d'un Hôpital de 60 lits à In Amenas "/>
    <n v="2008"/>
    <n v="600000"/>
    <n v="1828000"/>
    <n v="1805927"/>
    <n v="1742042"/>
    <m/>
    <n v="0.98"/>
    <m/>
    <m/>
  </r>
  <r>
    <x v="2"/>
    <x v="23"/>
    <s v="PSD"/>
    <s v="027:Santé"/>
    <s v="105 : Prévention et soins"/>
    <s v="01 : Prévention et soins"/>
    <m/>
    <s v="S1.027.105.01.4033.000.033.19.003                                                       Suivi et réalisation d'un  hôpital de 120 lits à Illizi"/>
    <n v="2019"/>
    <n v="2300000"/>
    <n v="3163900"/>
    <n v="2642122"/>
    <n v="683570"/>
    <m/>
    <n v="0.48"/>
    <m/>
    <m/>
  </r>
  <r>
    <x v="2"/>
    <x v="23"/>
    <s v="PSD"/>
    <s v="027:Santé"/>
    <s v="105 : Prévention et soins"/>
    <s v="01 : Prévention et soins"/>
    <m/>
    <s v=" S1.027.105.01.4033.000.033.19.004                                                       Suivi et réalisation d'un  hôpital de 60 lits à Deb Deb"/>
    <n v="2019"/>
    <n v="1500000"/>
    <n v="2035616"/>
    <n v="1797750"/>
    <n v="901401"/>
    <m/>
    <n v="0.7"/>
    <m/>
    <m/>
  </r>
  <r>
    <x v="2"/>
    <x v="23"/>
    <s v="PSD"/>
    <s v="051:Hydraulique"/>
    <s v="096 : Assainissement et protection du milieu naturel"/>
    <s v="01 : Réseaux d'assainissement et système d'épuration"/>
    <m/>
    <s v="N1.051.096.01.4833.000.033.12.002                                                     Réalisation du système d'épuration (lagunage) à Illizi"/>
    <n v="2012"/>
    <n v="500000"/>
    <n v="2700000"/>
    <n v="2106112"/>
    <n v="2081867"/>
    <m/>
    <n v="1"/>
    <m/>
    <m/>
  </r>
  <r>
    <x v="2"/>
    <x v="24"/>
    <s v="PSD"/>
    <s v="006:Justice"/>
    <s v="Programme  022 : Administration Pénitentiaire"/>
    <s v="Sous Programme 4:Soutien administratif"/>
    <m/>
    <s v="S1 006 022 04 4856 000 056 22 002                                       Etude, réalisation et équipement d'un établiss. de prévention de 300 détenus à Djanet"/>
    <n v="2007"/>
    <n v="500000"/>
    <n v="3593000"/>
    <n v="3022704"/>
    <n v="1873705"/>
    <m/>
    <n v="0.85"/>
    <m/>
    <s v="Opération en Cours "/>
  </r>
  <r>
    <x v="2"/>
    <x v="24"/>
    <s v="PSD"/>
    <s v="021:Habitat, Urbanisme et Ville"/>
    <s v="Programme  079 : Logements"/>
    <s v="Sous Programme 1: Logements publics locatifs"/>
    <m/>
    <s v="N1 021 079 01 4856 000 056 23 001                                     Etude, Réalisation de 550 logements destinés à la résorption de l'habitat précaire (RHP) wilaya de Djanet."/>
    <n v="2014"/>
    <n v="1540000"/>
    <n v="2040000"/>
    <n v="83831"/>
    <n v="10092"/>
    <m/>
    <n v="0"/>
    <m/>
    <s v="(Etude achevée) la réalisation Non Lancée  (AAO en cours )"/>
  </r>
  <r>
    <x v="2"/>
    <x v="24"/>
    <s v="PSD"/>
    <s v="021:Habitat, Urbanisme et Ville"/>
    <s v="Programme  080 :Urbanisme et aménagement"/>
    <s v="Sous Programme 2: Aménagement du foncier"/>
    <m/>
    <s v="N1 021 080 02 4856 000 056 23 001                                         Etude, éclairage public et aménagement des axes principaux"/>
    <n v="2012"/>
    <n v="1500000"/>
    <n v="1500000"/>
    <n v="484693"/>
    <n v="267492"/>
    <m/>
    <n v="0.05"/>
    <m/>
    <s v="Opération en Cours "/>
  </r>
  <r>
    <x v="2"/>
    <x v="24"/>
    <s v="PSD"/>
    <s v="027:Santé"/>
    <s v="Programme 105 : Prévention et Soins"/>
    <s v="Sous Programme 1 :Prévention et Soins"/>
    <m/>
    <s v="N1 027 105 01 4856 000 056 22 002                                          Suivi et réalisation d'un  hôpital de 120 lits à Djanet"/>
    <n v="2019"/>
    <n v="2300000"/>
    <n v="2300000"/>
    <n v="2078467"/>
    <n v="2091"/>
    <m/>
    <n v="0.15"/>
    <m/>
    <s v="Opération en Cours "/>
  </r>
  <r>
    <x v="2"/>
    <x v="24"/>
    <s v="PSD"/>
    <s v="051:Hydraulique"/>
    <s v="Programme 096 :Assainissement et protection du milieu naturel"/>
    <s v="Sous Programme 2: Protection des villes contre les inondations"/>
    <m/>
    <s v="N1 051 096 02 4856 000 056 23 002                                         Aménagement de 06 Oueds à Djanet : Ifri , Tissouine, Beni ouesken, Aghoum, Tin Alkoume et Arikin (y /compris étude, suivi et travaux)"/>
    <n v="2019"/>
    <n v="1200000"/>
    <n v="1200000"/>
    <n v="1762"/>
    <n v="1762"/>
    <m/>
    <n v="0"/>
    <m/>
    <s v="Opération Non Lancée (AAO en cours )"/>
  </r>
  <r>
    <x v="2"/>
    <x v="25"/>
    <s v="PEC PSD au 31/12/2022."/>
    <s v="005:Intérieur, Collectivités Locales et Aménagement du Territoire"/>
    <s v="Administration Générale"/>
    <s v="                     Soutient Administratif et logistique"/>
    <s v="N1.005.020.01.4811.000.011.11.005"/>
    <s v="Etude, réalisation et équipement de 300 logements d'astreinte (170 lgts à Tam - 50 logts à In Salah - 10 logts à In Amguel - 02 logts à Abalessa - 08 logts à Silet - 10 logts à Fouggaret Ezzoua - 10 logts à In Ghar - 10 logts à Idles - 10 logts à Tazrouk - 10 logts à In Guezzam - 10 logts à Tin Zaouatine)"/>
    <n v="2011"/>
    <n v="900000"/>
    <n v="1100000"/>
    <n v="1099098"/>
    <n v="1083386"/>
    <m/>
    <n v="0.98"/>
    <m/>
    <s v="En cours / 298 logts réceptionnés  / 2 logts à Hirafouk (Idles) en cours"/>
  </r>
  <r>
    <x v="2"/>
    <x v="25"/>
    <s v="PSD"/>
    <s v="005:Intérieur, Collectivités Locales et Aménagement du Territoire"/>
    <s v="Sûreté Nationale"/>
    <s v="Sécurité, ordre public, prévention et intervention"/>
    <s v="N1.005.017.02.4811.000.011.07.017"/>
    <s v="Etude et réalisation d'un laboratoire régional de la police scientifique et technique à Tam"/>
    <n v="2007"/>
    <n v="180000"/>
    <n v="1075000"/>
    <n v="97282"/>
    <n v="97985"/>
    <m/>
    <n v="0.5"/>
    <m/>
    <s v="En cours / Les gros œuvres achevés/ BET parachèvement suivi marché en voie de dépôt au CMW"/>
  </r>
  <r>
    <x v="2"/>
    <x v="25"/>
    <s v="PSD"/>
    <s v="006:Justice"/>
    <s v="Administration Pénitentiaire"/>
    <s v="Soutien administratif"/>
    <s v="S1.006.022.04.4011.000.011.07.006"/>
    <s v="Réalisation et équipement d'un établissement de prévention 500 places à Tamanrasset "/>
    <n v="2007"/>
    <n v="900000"/>
    <n v="3802332"/>
    <n v="3761620"/>
    <n v="3508425"/>
    <m/>
    <n v="0.98"/>
    <m/>
    <s v="Achevée/(exploité) (équip. DAL)"/>
  </r>
  <r>
    <x v="2"/>
    <x v="25"/>
    <s v="PSD"/>
    <s v="006:Justice"/>
    <s v="Administration Pénitentiaire"/>
    <s v="Soutien administratif"/>
    <s v="S1.006.022.04.4011.000.011.06.001"/>
    <s v="Réalisation et équipement d'un établissement de prévention 300 places à In Salah"/>
    <n v="2006"/>
    <n v="500000"/>
    <n v="3272000"/>
    <n v="3116122"/>
    <n v="2702312"/>
    <m/>
    <n v="0.95"/>
    <m/>
    <s v="En cours / Equipements (DAL)"/>
  </r>
  <r>
    <x v="2"/>
    <x v="25"/>
    <s v="PSD"/>
    <s v="006:Justice"/>
    <s v="Administration Pénitentiaire"/>
    <s v="Soutien administratif"/>
    <s v="S1.006.022.04.4011.000.011.06.002"/>
    <s v="Réalisation et équipement d'un établissement de prévention 300 places à In Guezzam"/>
    <n v="2006"/>
    <n v="500000"/>
    <n v="3245500"/>
    <n v="3085772"/>
    <n v="2690245"/>
    <m/>
    <n v="0.8"/>
    <m/>
    <s v="En cours / Equipements (DAL)"/>
  </r>
  <r>
    <x v="2"/>
    <x v="25"/>
    <s v="PSD"/>
    <s v="012:Enseignement Supérieur et  Recherche Scientifique"/>
    <s v="Vie estudiantine"/>
    <s v="Œuvres universitaires"/>
    <s v="N1.012.051.01.4811.000.011.20.002"/>
    <s v="Réalisation d’une résidence universitaire de 1000 Lits à Tamanrasset."/>
    <n v="2020"/>
    <n v="1000000"/>
    <n v="1293000"/>
    <n v="1263690"/>
    <n v="864750"/>
    <m/>
    <n v="0.85"/>
    <m/>
    <s v="En cours / Lot 01 et 06 Achevés / Lots de 02 à 09 et 11 à 16 en cours / Lot 10 &quot;château infructuex"/>
  </r>
  <r>
    <x v="2"/>
    <x v="25"/>
    <s v="PSD"/>
    <s v="015:Sports"/>
    <s v="Sports"/>
    <s v="Promotion du sport pour tous et en milieux éducatif et spécialisé"/>
    <m/>
    <s v="Etude, réalisation et équipement de 05 piscines de proximité couvertes (Tamanrasset, Tinzaouatine, F.Ezzoua, In Guezzam et In Amguel)"/>
    <n v="2011"/>
    <n v="750000"/>
    <n v="1020000"/>
    <n v="937279"/>
    <n v="936730"/>
    <m/>
    <n v="1"/>
    <m/>
    <s v="Achevée"/>
  </r>
  <r>
    <x v="2"/>
    <x v="25"/>
    <s v="PSD"/>
    <s v="021:Habitat, Urbanisme et Ville"/>
    <s v="Urbanisme et aménagement"/>
    <s v="Aménagement du foncier"/>
    <s v="N1.021.080.02.4811.000.011.11.001"/>
    <s v="Etude pour la création et viabilisation de 05 centres de vie sur l'axe de la RN 1 Carrefour Abalessa/Taman - Ouhagene - Molay Lahcene - Takareft et Imlaoulaouene et réalisation des travaux de viabilité"/>
    <n v="2011"/>
    <n v="1500000"/>
    <n v="1500000"/>
    <n v="1499412"/>
    <n v="442606"/>
    <m/>
    <n v="0.3"/>
    <m/>
    <s v="En cours  / A Relancer"/>
  </r>
  <r>
    <x v="2"/>
    <x v="25"/>
    <s v="PSD"/>
    <s v="021:Habitat, Urbanisme et Ville"/>
    <s v="Urbanisme et aménagement"/>
    <s v="Aménagement du foncier"/>
    <s v="S1.021.080.02.4811.000.011.18.006"/>
    <s v="Travaux de VRD des lotissements créés dans le cadre de développement de l'offre foncière publique dans les wilayas du Sud- Prog.2018"/>
    <n v="2018"/>
    <n v="1400000"/>
    <n v="1400000"/>
    <n v="1386210"/>
    <n v="1037588"/>
    <m/>
    <n v="0.8"/>
    <m/>
    <s v="En cours / Travaux de VRD des lotissements en cours de réalisation"/>
  </r>
  <r>
    <x v="2"/>
    <x v="25"/>
    <s v="PSD"/>
    <s v="024:Travaux Publics et Infrastructures de Base"/>
    <s v="Infrastructures routières et autoroutières"/>
    <s v="Développement des infrastructures routières"/>
    <s v="N1.024.090.01.4011.000.011.18.001"/>
    <s v="Réalisation de la route Silet - Tin Zaouatine sur 367 Km (2 ère tranche sur 207 KM)"/>
    <n v="2018"/>
    <n v="2000000"/>
    <n v="8950000"/>
    <n v="8811188"/>
    <n v="8007590"/>
    <m/>
    <n v="0.98"/>
    <m/>
    <s v="En cours / Reste travaux de protection en cours  "/>
  </r>
  <r>
    <x v="2"/>
    <x v="25"/>
    <s v="PSD"/>
    <s v="024:Travaux Publics et Infrastructures de Base"/>
    <s v="Infrastructures routières et autoroutières"/>
    <s v="Développement des infrastructures routières"/>
    <s v="N1.024.090.01.4011.000.011.13.011"/>
    <s v="Réalisation de la piste Tinzaouatine-In Guezzam sur 365 km "/>
    <n v="2013"/>
    <n v="5711741"/>
    <n v="6411741"/>
    <n v="5784414"/>
    <n v="5190993"/>
    <m/>
    <n v="0.81"/>
    <m/>
    <s v="En cours / reste achévement de lot n° 2 (Gabossa),  "/>
  </r>
  <r>
    <x v="2"/>
    <x v="25"/>
    <s v="PSD"/>
    <s v="024:Travaux Publics et Infrastructures de Base"/>
    <s v="Infrastructures routières et autoroutières"/>
    <s v="Développement des infrastructures routières"/>
    <s v="N1.024.090.01.4011.000.011.18.009"/>
    <s v="Modernisation de la RN 01 sur 258 KM (1 ère tranche sur 150 KM)"/>
    <n v="2018"/>
    <n v="1000000"/>
    <n v="6000000"/>
    <n v="5950356"/>
    <n v="5522703"/>
    <m/>
    <n v="0.95"/>
    <m/>
    <s v="En cours"/>
  </r>
  <r>
    <x v="2"/>
    <x v="25"/>
    <s v="PSD"/>
    <s v="024:Travaux Publics et Infrastructures de Base"/>
    <s v="Infrastructures routières et autoroutières"/>
    <s v="Développement des infrastructures routières"/>
    <s v="N1.024.090.01.4011.000.011.11.013"/>
    <s v="Réalisation de la transsaharienne entre Silet Timiaouine sur 240 Km "/>
    <n v="2011"/>
    <n v="4640000"/>
    <n v="5690000"/>
    <n v="5673108"/>
    <n v="5567592"/>
    <m/>
    <n v="1"/>
    <m/>
    <s v="A clôturer"/>
  </r>
  <r>
    <x v="2"/>
    <x v="25"/>
    <s v="PSD"/>
    <s v="024:Travaux Publics et Infrastructures de Base"/>
    <s v="Infrastructures routières et autoroutières"/>
    <s v="Développement des infrastructures routières"/>
    <s v="N1.024.090.01.4011.000.011.17.015"/>
    <s v="Réalisation de la piste reliant Hassi Tiguert à hassi Tirririne sur 495 km (2ème tranche)"/>
    <n v="2017"/>
    <n v="5000000"/>
    <n v="5200000"/>
    <n v="5037134"/>
    <n v="4560094"/>
    <m/>
    <n v="0.97"/>
    <m/>
    <s v="En cours / Relancé pour achèvement de 20 km travaux en cours (SARL MAZINE)"/>
  </r>
  <r>
    <x v="2"/>
    <x v="25"/>
    <s v="PSD"/>
    <s v="024:Travaux Publics et Infrastructures de Base"/>
    <s v="Infrastructures routières et autoroutières"/>
    <s v="Développement des infrastructures routières"/>
    <s v="N1.024.090.01.4011.000.011.18.018"/>
    <s v="Modernisation de la RN 01 sur 114 KM entre Arak et la limite de la wilaya de Ghardaïa (1 ère tranche)"/>
    <n v="2018"/>
    <n v="1500000"/>
    <n v="4500000"/>
    <n v="4468123"/>
    <n v="3594023"/>
    <m/>
    <n v="0.79"/>
    <m/>
    <s v="En cours"/>
  </r>
  <r>
    <x v="2"/>
    <x v="25"/>
    <s v="PSD"/>
    <s v="024:Travaux Publics et Infrastructures de Base"/>
    <s v="Infrastructures routières et autoroutières"/>
    <s v="Développement des infrastructures routières"/>
    <s v="N1.024.090.01.4011.000.011.21.005"/>
    <s v="Réalisation de la RN 55 reliant Idles et Djanet (2éme tranche sur 84 Km)"/>
    <n v="2021"/>
    <n v="3000000"/>
    <n v="3000000"/>
    <n v="2588276"/>
    <n v="1161857"/>
    <m/>
    <n v="0.66"/>
    <m/>
    <s v="En cours"/>
  </r>
  <r>
    <x v="2"/>
    <x v="25"/>
    <s v="PSD"/>
    <s v="024:Travaux Publics et Infrastructures de Base"/>
    <s v="Infrastructures routières et autoroutières"/>
    <s v="Développement des infrastructures routières"/>
    <s v="N1.024.090.01.4011.000.011.14.008"/>
    <s v="Réalisation de la route reliant Idles et Djanet 100 Km"/>
    <n v="2014"/>
    <n v="1500000"/>
    <n v="2600000"/>
    <n v="2593690"/>
    <n v="2079365"/>
    <m/>
    <n v="0.8"/>
    <m/>
    <s v="En cours"/>
  </r>
  <r>
    <x v="2"/>
    <x v="25"/>
    <s v="PSD"/>
    <s v="024:Travaux Publics et Infrastructures de Base"/>
    <s v="Infrastructures routières et autoroutières"/>
    <s v="Développement des infrastructures routières"/>
    <s v="N1.024.091.01.4008.000.011.21.001"/>
    <s v="Etude et réalisation des voies de circulation au niveau de la piste d’atterrissage et ses annexes à Hassi Tiririne"/>
    <n v="2021"/>
    <n v="2060000"/>
    <n v="2060000"/>
    <n v="1553148"/>
    <n v="433584"/>
    <m/>
    <n v="0.43"/>
    <m/>
    <s v="En cours"/>
  </r>
  <r>
    <x v="2"/>
    <x v="25"/>
    <s v="PSD"/>
    <s v="024:Travaux Publics et Infrastructures de Base"/>
    <s v="Infrastructures routières et autoroutières"/>
    <s v="Développement des infrastructures routières"/>
    <s v="N1.024.090.01.4011.000.011.14.004"/>
    <s v="Etude et réalisation de la piste Tamanrasset-In Azaoua sur 292 km (1ère tranche)"/>
    <n v="2014"/>
    <n v="3100000"/>
    <n v="1739169"/>
    <n v="546582"/>
    <n v="1246965"/>
    <m/>
    <n v="0.93"/>
    <m/>
    <s v="En cours"/>
  </r>
  <r>
    <x v="2"/>
    <x v="25"/>
    <s v="PSD"/>
    <s v="024:Travaux Publics et Infrastructures de Base"/>
    <s v="Infrastructures routières et autoroutières"/>
    <s v="Développement des infrastructures routières"/>
    <s v="N1.024.090.01.4011.000.011.14.002"/>
    <s v="Réalisation de dédoublement de la RN01 avec échangeur entre Tamanrasset et l'Aéroport sur 12 Km"/>
    <n v="2014"/>
    <n v="850000"/>
    <n v="1700000"/>
    <n v="1503482"/>
    <n v="1435574"/>
    <m/>
    <n v="0.98"/>
    <m/>
    <s v="En cours / Reste passerelle à côté de l’université( marché résilié en cours de lancement 3ème fois) "/>
  </r>
  <r>
    <x v="2"/>
    <x v="25"/>
    <s v="PSD"/>
    <s v="024:Travaux Publics et Infrastructures de Base"/>
    <s v="Infrastructures routières et autoroutières"/>
    <s v="Développement des infrastructures routières"/>
    <s v="N1.024.090.01.4011.000.011.18.007"/>
    <s v="Réhabilitation de la piste reliant la RN 01 - In Eker - Tinraram sur 50 Kms, dans le cadre du programme de décontamination des sites nucléaires dans le sud algérien"/>
    <n v="2018"/>
    <n v="1300000"/>
    <n v="1300000"/>
    <n v="154084"/>
    <n v="153812"/>
    <m/>
    <n v="0.12"/>
    <m/>
    <s v="En cours / Travaux lot n°01 achevés / Reste travaux lots 02 et 03 après l'autorisation des services exploitants"/>
  </r>
  <r>
    <x v="2"/>
    <x v="25"/>
    <s v="PSD"/>
    <s v="024:Travaux Publics et Infrastructures de Base"/>
    <s v="Infrastructures routières et autoroutières"/>
    <s v="Développement des infrastructures routières"/>
    <s v="N1.024.090.02.4011.000.011.11.027"/>
    <s v="Revêtement de la piste reliant Silet-Tin Zaouatine sur 367 Km (1 ère tranche)"/>
    <n v="2011"/>
    <n v="3000000"/>
    <n v="3910000"/>
    <n v="2548470"/>
    <n v="3807750"/>
    <m/>
    <n v="1"/>
    <m/>
    <s v="En cours / Reste reprofilage des chaussés en cours"/>
  </r>
  <r>
    <x v="2"/>
    <x v="25"/>
    <s v="PSD"/>
    <s v="027:Santé"/>
    <s v="Prévention et soins"/>
    <s v="Prévention et soins"/>
    <s v="S1.027.105.01.4811.000.011.14.009"/>
    <s v="Etude, réalisation et équipement d'un Hôpital 240 lits à Tamanrasset "/>
    <n v="2014"/>
    <n v="4000000"/>
    <n v="8221457"/>
    <n v="8019567"/>
    <n v="6808093"/>
    <m/>
    <n v="0.99"/>
    <m/>
    <s v="Realisation     :en cours de leve de reserve et la reception       /  équipements (  2eme avis d'appel  lance  )    /  équipements receptienne ( les lots 01-02-03-04-05-06-07-08-09-10-11-12-13-16-17-18-19-20-21-22-23)  /  ( lot  15)   en cours de livraison "/>
  </r>
  <r>
    <x v="2"/>
    <x v="25"/>
    <s v="PSD"/>
    <s v="027:Santé"/>
    <s v="Prévention et soins"/>
    <s v="Prévention et soins"/>
    <s v="N1.027.105.01.4811.000.011.06.008"/>
    <s v="Réalisation et équipement d'un l'hôpital psychiatrique de 120 lits à Tamanrasset"/>
    <n v="2006"/>
    <n v="350000"/>
    <n v="1187000"/>
    <n v="1051254"/>
    <n v="1048651"/>
    <m/>
    <n v="0.97"/>
    <m/>
    <s v="Equipement  ( Une lot reste:  lot N°16  -  relancer le : 15/12/2024  )             / Réalisation :   les lots  N° 18 -19-20 Réceptionnés   /    Lot N° 21 : Relance et Attribue Le : 25/12/2024"/>
  </r>
  <r>
    <x v="2"/>
    <x v="25"/>
    <s v="PSD"/>
    <s v="051:Hydraulique"/>
    <s v="Approvisionnement en eau potable et industrielle"/>
    <s v="Adduction et Réseaux de distribution en eau potable et industrielle"/>
    <s v="N1.051.094.01.4811.000.011.22.005"/>
    <s v="Alimentation en eau potable de Timoultine et Djabel Lahdidi (Wilaya de Tamanrasset)"/>
    <n v="2022"/>
    <n v="3000000"/>
    <n v="3000000"/>
    <n v="2423038"/>
    <n v="255057"/>
    <m/>
    <n v="0.25"/>
    <m/>
    <s v="En cours"/>
  </r>
  <r>
    <x v="2"/>
    <x v="26"/>
    <s v="PSD"/>
    <s v="005:Intérieur, Collectivités Locales et Aménagement du Territoire"/>
    <s v="PROGRAMME ; Suréte Nationale"/>
    <s v="SOUS PROGRAMME :  Sucurite , ordre public , prevention et entrvention"/>
    <s v="N1.005.017.02.4853.000.053.22.005  Etude et réalisation d'une Unité Républicaine de Sécurité (URS) avec 04 logements à In Salah."/>
    <m/>
    <n v="2022"/>
    <n v="1150000"/>
    <n v="1150000"/>
    <n v="952310"/>
    <n v="35051"/>
    <m/>
    <n v="0"/>
    <m/>
    <s v="Résiliation du contrat de réalisation En cours d'annonce de marché "/>
  </r>
  <r>
    <x v="2"/>
    <x v="26"/>
    <s v="PSD"/>
    <s v="027:Santé"/>
    <s v="PROGRAMME : Prévention et soins"/>
    <s v="SOUS PROGRAMME :  Prévention et soins"/>
    <m/>
    <s v="F1.027.105.01.4048.000.053.22.004                                  Etude , réalisation et équipement d'un hôpital de 120 lits à In Salah"/>
    <n v="2022"/>
    <n v="3201862"/>
    <n v="7098532"/>
    <n v="3582369"/>
    <n v="2875349"/>
    <m/>
    <n v="0.95"/>
    <m/>
    <s v="Achèvement des travaux en cours aménagement et equipement "/>
  </r>
  <r>
    <x v="2"/>
    <x v="27"/>
    <s v="PSD"/>
    <s v="005:Intérieur, Collectivités Locales et Aménagement du Territoire"/>
    <s v="Sureté Nationale"/>
    <s v="Securité, Ordre Public, Prévention et Intervention"/>
    <m/>
    <s v="N.1.005.017.02.4054.000.054.22.002 Etude et réalisation d'un poste frontalier mixte (DGSN-DGD) et acquisition d'un groupe électrogène à Tinzaouatine"/>
    <n v="2022"/>
    <n v="350000"/>
    <n v="1159000"/>
    <n v="316000"/>
    <n v="14175"/>
    <m/>
    <n v="0.05"/>
    <m/>
    <s v="Etude en cours"/>
  </r>
  <r>
    <x v="2"/>
    <x v="27"/>
    <s v="PSD"/>
    <s v="005:Intérieur, Collectivités Locales et Aménagement du Territoire"/>
    <s v="Sureté Nationale"/>
    <s v="Securité, Ordre Public, Prévention et Intervention"/>
    <m/>
    <s v="N.1.005.017.02.4054.000.054.22.002 Etude et réalisation d'un poste frontalier mixte (DGSN-DGD) et acquisition d'un groupe électrogène à Tinzaouatine"/>
    <m/>
    <n v="350000"/>
    <n v="1159000"/>
    <n v="316000"/>
    <n v="14175"/>
    <m/>
    <n v="0.05"/>
    <m/>
    <s v="Etude en cours"/>
  </r>
  <r>
    <x v="2"/>
    <x v="27"/>
    <s v="PSD"/>
    <s v="024:Travaux Publics et Infrastructures de Base"/>
    <s v="Infrastructures Routières et Autoroutères"/>
    <s v="Développement des Infrastructures Routières"/>
    <m/>
    <s v="N.1.024.090.01.4054.000.054.22.001 Etude et ouverture de la piste Tirek-Bordj Badji Mokhtar sur 225 km"/>
    <n v="2022"/>
    <n v="3100000"/>
    <n v="3650000"/>
    <n v="3489957"/>
    <n v="3457138"/>
    <m/>
    <n v="0.98"/>
    <m/>
    <s v="En cours"/>
  </r>
  <r>
    <x v="2"/>
    <x v="27"/>
    <s v="PSD"/>
    <s v="024:Travaux Publics et Infrastructures de Base"/>
    <s v=" Infrastructures Aéroportuaire"/>
    <s v="Développement des Infrastructures Aéroportuaire"/>
    <m/>
    <s v="N.1.024.091.01.4054.000.054.22.001 Réalisation de la nouvelle piste d'atterrissage sur 3000x45 m et ses annexes à l'aérodrome de Tinzaoutine"/>
    <n v="2022"/>
    <n v="3671340"/>
    <n v="4426340"/>
    <n v="4129532"/>
    <n v="2473550"/>
    <m/>
    <n v="0.8"/>
    <m/>
    <s v="En cours de réalisation"/>
  </r>
  <r>
    <x v="2"/>
    <x v="27"/>
    <s v="PSD"/>
    <s v="024:Travaux Publics et Infrastructures de Base"/>
    <s v=" Infrastructures Aéroportuaire"/>
    <s v="Développement des Infrastructures Aéroportuaire"/>
    <m/>
    <s v="N.1.024.091.01.4054.000.054.22.002 Etude et réalisation d'une nouvelle piste d'atterrissage sur 08/26 sur 3200 x 45 m et ses annexes à l'aérodrome d'In Guezzam"/>
    <n v="2022"/>
    <n v="4300000"/>
    <n v="4300000"/>
    <n v="2433650"/>
    <n v="1055438"/>
    <m/>
    <n v="0.5"/>
    <m/>
    <s v="En cours de réalisation"/>
  </r>
  <r>
    <x v="2"/>
    <x v="27"/>
    <s v="PSD"/>
    <s v="024:Travaux Publics et Infrastructures de Base"/>
    <s v=" Infrastructures Aéroportuaire"/>
    <s v="Développement des Infrastructures Aéroportuaire"/>
    <m/>
    <s v="N.1.024.091.01.4054.000.054.22.003 Etude et réalisation des voies de circulation au niveau de la nouvelle piste d’atterrissage et ses annexes de l’aérodrome de Tinzaouatine"/>
    <n v="2022"/>
    <n v="2300000"/>
    <n v="2300000"/>
    <n v="1267672"/>
    <n v="252574"/>
    <m/>
    <n v="0.2"/>
    <m/>
    <s v="En cours de réalisation"/>
  </r>
  <r>
    <x v="2"/>
    <x v="27"/>
    <s v="PSD"/>
    <s v="027:Santé"/>
    <s v="Prévention et soins"/>
    <s v="Prévention et soins"/>
    <m/>
    <s v="N.1.027.105.01.4054.000.054.22.003 Etude, réalisation et équipement d'un Hôpital 60 lits à In Guezzam"/>
    <n v="2022"/>
    <n v="1800000"/>
    <n v="2270000"/>
    <n v="2086576"/>
    <n v="1590937"/>
    <m/>
    <n v="0.87"/>
    <m/>
    <s v="En cours"/>
  </r>
  <r>
    <x v="2"/>
    <x v="27"/>
    <s v="PSD"/>
    <s v="027:Santé"/>
    <s v="Prévention et soins"/>
    <s v="Prévention et soins"/>
    <m/>
    <s v="N.1.027.105.01.4054.000.054.22.004 Etude, réalisation et équipement d'un Hôpital 60 lits à Tin Zaouatine"/>
    <n v="2022"/>
    <n v="1800000"/>
    <n v="3048431"/>
    <n v="2256481"/>
    <n v="680509"/>
    <m/>
    <n v="0.45"/>
    <m/>
    <s v="En cours"/>
  </r>
  <r>
    <x v="2"/>
    <x v="27"/>
    <s v="PSD"/>
    <s v="051:Hydraulique"/>
    <s v="Approvisionnement en Eau Potable et Industrielle"/>
    <s v="Adduction et réseaux de distribution en eau potable et industrielle"/>
    <m/>
    <s v="N.1.051.094.01.4854.000.054.22.001 Alimentation en eau potable Zone Abelkane, commune In Guezzam"/>
    <n v="2022"/>
    <n v="1234000"/>
    <n v="1234000"/>
    <n v="992738"/>
    <n v="872769"/>
    <m/>
    <n v="0.85"/>
    <m/>
    <s v="Travaux en cours"/>
  </r>
  <r>
    <x v="2"/>
    <x v="16"/>
    <s v="Lolf 2023-2025"/>
    <s v="012:Enseignement Supérieur et  Recherche Scientifique"/>
    <s v="N.1.012.049.01.3003.000.030.24.001_x000a_Réalisation d'une école nationale supérieure (ENS)de 2000 place pédagogique à Ouargla"/>
    <s v="N.1.012.049.01.3003.000.030.24.001_x000a_Réalisation d'une école nationale supérieure (ENS)de 2000 place pédagogique à Ouargla"/>
    <s v="N.1.012.049.01.3003.000.030.24.001_x000a_Réalisation d'une école nationale supérieure (ENS)de 2000 place pédagogique à Ouargla"/>
    <s v="N.1.012.049.01.3003.000.030.24.001_x000a_Réalisation d'une école nationale supérieure (ENS)de 2000 place pédagogique à Ouargla"/>
    <n v="2023"/>
    <n v="1500000"/>
    <n v="1500000"/>
    <n v="0"/>
    <n v="0"/>
    <m/>
    <n v="0"/>
    <m/>
    <s v="réevaluée en 2025 pour  une AE= 560 000 000_x000a_"/>
  </r>
  <r>
    <x v="2"/>
    <x v="16"/>
    <s v="Lolf 2023-2025"/>
    <s v="020:Agriculture, Développement Rural et Pêche"/>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s v="N.1.020.076.01.4730.000.030.24.001_x000a_Etude d'adaptation , suivi , contrôle et travaux de réalisation et équipement de 09 centres de proximité pour le stockage intermédiaire des céréales au niveau de la wilaya de ouargla"/>
    <n v="2023"/>
    <n v="2276742.852"/>
    <n v="2276742.852"/>
    <n v="1340297"/>
    <n v="110312.95574999999"/>
    <m/>
    <n v="0.4"/>
    <m/>
    <s v="Programme complémentaire Gérée Par le Wali comme ordonnateur territoriale"/>
  </r>
  <r>
    <x v="2"/>
    <x v="16"/>
    <s v="Lolf 2023-2025"/>
    <s v="020:Agriculture, Développement Rural et Pêche"/>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s v="Electrification agricole, destiné aux périmetres des cultures strategiques, « Appui au développement des cultures stratégiques», W Ouargla"/>
    <n v="2025"/>
    <n v="3000000"/>
    <n v="3000000"/>
    <n v="0"/>
    <n v="0"/>
    <m/>
    <n v="0"/>
    <m/>
    <s v="En attente des actes de gestion  visés"/>
  </r>
  <r>
    <x v="2"/>
    <x v="16"/>
    <s v="Lolf 2023-2025"/>
    <s v="024:Travaux Publics et Infrastructures de Base"/>
    <s v="N.1.024.090.01.2030.000.030.24.004_x000a_Modernisation de la RN 51 du PK 90 au PK 140 sur 50 Km (W Ouargla)"/>
    <s v="N.1.024.090.01.2030.000.030.24.004_x000a_Modernisation de la RN 51 du PK 90 au PK 140 sur 50 Km (W Ouargla)"/>
    <s v="N.1.024.090.01.2030.000.030.24.004_x000a_Modernisation de la RN 51 du PK 90 au PK 140 sur 50 Km (W Ouargla)"/>
    <s v="N.1.024.090.01.2030.000.030.24.004_x000a_Modernisation de la RN 51 du PK 90 au PK 140 sur 50 Km (W Ouargla)"/>
    <n v="2024"/>
    <n v="1900000"/>
    <n v="1900000"/>
    <n v="1532734.5179999999"/>
    <n v="246112.16752000002"/>
    <m/>
    <n v="0.12"/>
    <m/>
    <s v="en cours"/>
  </r>
  <r>
    <x v="2"/>
    <x v="16"/>
    <s v="Lolf 2023-2025"/>
    <s v="024:Travaux Publics et Infrastructures de Base"/>
    <s v="Entretien des Routes Nationales -Exercice 2025 (W.Ouargla)"/>
    <s v="Entretien des Routes Nationales -Exercice 2025 (W.Ouargla)"/>
    <s v="Entretien des Routes Nationales -Exercice 2025 (W.Ouargla)"/>
    <s v="Entretien des Routes Nationales -Exercice 2025 (W.Ouargla)"/>
    <n v="2025"/>
    <n v="1229000"/>
    <n v="1229000"/>
    <n v="0"/>
    <n v="0"/>
    <m/>
    <n v="0"/>
    <m/>
    <s v="Non lancé"/>
  </r>
  <r>
    <x v="2"/>
    <x v="16"/>
    <s v="Lolf 2023-2025"/>
    <s v="024:Travaux Publics et Infrastructures de Base"/>
    <s v="N.1.024.091.01.2020.000.030.24.002 Renforcement de la piste principale de l'aérodrome de Hassi Messaoud et ses annexes"/>
    <s v="N.1.024.091.01.2020.000.030.24.002 Renforcement de la piste principale de l'aérodrome de Hassi Messaoud et ses annexes"/>
    <s v="N.1.024.091.01.2020.000.030.24.002 Renforcement de la piste principale de l'aérodrome de Hassi Messaoud et ses annexes"/>
    <s v="N.1.024.091.01.2020.000.030.24.002 Renforcement de la piste principale de l'aérodrome de Hassi Messaoud et ses annexes"/>
    <n v="2024"/>
    <n v="2600000"/>
    <n v="2600000"/>
    <n v="383082.27173000004"/>
    <n v="383082.27173000004"/>
    <m/>
    <n v="0"/>
    <m/>
    <s v="Non lancé"/>
  </r>
  <r>
    <x v="2"/>
    <x v="17"/>
    <s v="Lolf 2023-2025"/>
    <s v="006:Justice"/>
    <s v="N.1.006.021.01.4113.000.055.23.001."/>
    <s v="N.1.006.021.01.4113.000.055.23.001."/>
    <s v="N.1.006.021.01.4113.000.055.23.001."/>
    <s v="N.1.006.021.01.4113.000.055.23.001."/>
    <m/>
    <n v="2500000"/>
    <n v="2500000"/>
    <n v="9659"/>
    <n v="0"/>
    <m/>
    <n v="0"/>
    <m/>
    <s v="Etp retenue après 2ème AAO, projet de marché à déposer au niveau du comité sectoriel des marchés publics."/>
  </r>
  <r>
    <x v="2"/>
    <x v="17"/>
    <s v="Lolf 2023-2025"/>
    <s v="020:Agriculture, Développement Rural et Pêche"/>
    <s v="/"/>
    <s v="/"/>
    <s v="/"/>
    <s v="/"/>
    <m/>
    <n v="3000000"/>
    <n v="3000000"/>
    <n v="0"/>
    <n v="0"/>
    <m/>
    <n v="0"/>
    <m/>
    <s v="Notifiée en 2025._x000a_Opération confie à SONELGAZ de gré à gré (en phase d'étude afin d'établir les marchés)."/>
  </r>
  <r>
    <x v="2"/>
    <x v="17"/>
    <s v="Lolf 2023-2025"/>
    <s v="021:Habitat, Urbanisme et Ville"/>
    <s v="N.1.021.080.02.2055.000.055.23.001."/>
    <s v="N.1.021.080.02.2055.000.055.23.001."/>
    <s v="N.1.021.080.02.2055.000.055.23.001."/>
    <s v="N.1.021.080.02.2055.000.055.23.001."/>
    <m/>
    <n v="1000000"/>
    <n v="1000000"/>
    <n v="831205"/>
    <n v="132263"/>
    <m/>
    <n v="45"/>
    <m/>
    <m/>
  </r>
  <r>
    <x v="2"/>
    <x v="17"/>
    <s v="Lolf 2023-2025"/>
    <s v="021:Habitat, Urbanisme et Ville"/>
    <s v="N.1.021.080.02.2055.000.055.24.004."/>
    <s v="N.1.021.080.02.2055.000.055.24.004."/>
    <s v="N.1.021.080.02.2055.000.055.24.004."/>
    <s v="N.1.021.080.02.2055.000.055.24.004."/>
    <m/>
    <n v="1500000"/>
    <n v="1500000"/>
    <n v="1115390"/>
    <n v="182858"/>
    <m/>
    <n v="60"/>
    <m/>
    <m/>
  </r>
  <r>
    <x v="2"/>
    <x v="17"/>
    <s v="Lolf 2023-2025"/>
    <s v="024:Travaux Publics et Infrastructures de Base"/>
    <s v="N.1.024.090.01.2055.000.055.24.001."/>
    <s v="N.1.024.090.01.2055.000.055.24.001."/>
    <s v="N.1.024.090.01.2055.000.055.24.001."/>
    <s v="N.1.024.090.01.2055.000.055.24.001."/>
    <m/>
    <n v="2000000"/>
    <n v="2000000"/>
    <n v="1898529"/>
    <n v="423981"/>
    <m/>
    <n v="45"/>
    <m/>
    <m/>
  </r>
  <r>
    <x v="2"/>
    <x v="17"/>
    <s v="Lolf 2023-2025"/>
    <s v="024:Travaux Publics et Infrastructures de Base"/>
    <s v="N.1.024.090.02.2055.000.055.25.001."/>
    <s v="N.1.024.090.02.2055.000.055.25.001."/>
    <s v="N.1.024.090.02.2055.000.055.25.001."/>
    <s v="N.1.024.090.02.2055.000.055.25.001."/>
    <m/>
    <n v="1385000"/>
    <n v="1385000"/>
    <n v="0"/>
    <n v="0"/>
    <m/>
    <n v="0"/>
    <m/>
    <s v="Notifiée en 2025._x000a_AAO lancée en lots séparés: un lot attribué et le marché en cours d'élaboration, le 2ème lot déclaré infructueux."/>
  </r>
  <r>
    <x v="2"/>
    <x v="18"/>
    <s v="Lolf 2023-2025"/>
    <s v="024:Travaux Publics et Infrastructures de Base"/>
    <s v="N1.024.090.01.2039.000.039.24.004"/>
    <s v="N1.024.090.01.2039.000.039.24.004"/>
    <s v="N1.024.090.01.2039.000.039.24.004"/>
    <s v="N1.024.090.01.2039.000.039.24.004"/>
    <n v="2024"/>
    <n v="4500000"/>
    <n v="4500000"/>
    <n v="197000"/>
    <n v="196830"/>
    <m/>
    <n v="0.15"/>
    <m/>
    <s v="En Cours"/>
  </r>
  <r>
    <x v="2"/>
    <x v="18"/>
    <s v="Lolf 2023-2025"/>
    <s v="020:Agriculture, Développement Rural et Pêche"/>
    <s v="S1.020.076.01.4739.000.039.23.001"/>
    <s v="S1.020.076.01.4739.000.039.23.001"/>
    <s v="S1.020.076.01.4739.000.039.23.001"/>
    <s v="S1.020.076.01.4739.000.039.23.001"/>
    <n v="2023"/>
    <n v="2782685.7080000001"/>
    <n v="2782685.7080000001"/>
    <n v="2683462"/>
    <n v="386508.07089999999"/>
    <m/>
    <n v="0.3"/>
    <m/>
    <s v="Etude achevée"/>
  </r>
  <r>
    <x v="2"/>
    <x v="19"/>
    <s v="Lolf 2023-2025"/>
    <s v="006:Justice"/>
    <s v=" Réalisation d'une cour de justice a El- M'ghaier"/>
    <s v=" Réalisation d'une cour de justice a El- M'ghaier"/>
    <s v=" Réalisation d'une cour de justice a El- M'ghaier"/>
    <s v=" Réalisation d'une cour de justice a El- M'ghaier"/>
    <n v="2025"/>
    <n v="3040000"/>
    <n v="3040000"/>
    <m/>
    <m/>
    <m/>
    <n v="0"/>
    <m/>
    <s v="Non inscrite"/>
  </r>
  <r>
    <x v="2"/>
    <x v="19"/>
    <s v="Lolf 2023-2025"/>
    <s v="020:Agriculture, Développement Rural et Pêche"/>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s v="Etude d'adaptation, suivi, contrôle et travaux de réalisation et équipement de 04 centres de proximité pour le stockage intermédiaire des céréales au niveau de la wilaya d'el M'Ghaier_x000a_S.1.020.076.01.4757.000.057.23.001"/>
    <n v="2023"/>
    <n v="1011886"/>
    <n v="1011886"/>
    <n v="982474"/>
    <n v="117956"/>
    <m/>
    <n v="0.4"/>
    <m/>
    <s v=" En cours_x000a_ (Gestion de wilaya) _x000a_"/>
  </r>
  <r>
    <x v="2"/>
    <x v="19"/>
    <s v="Lolf 2023-2025"/>
    <s v="021:Habitat, Urbanisme et Ville"/>
    <s v="Amélioration urbaine de l'ancien tissu urbain à travers la wilaya d'El M'Ghair-2023_x000a_N.1.021.080.02.2057.000.057.23.001"/>
    <s v="Amélioration urbaine de l'ancien tissu urbain à travers la wilaya d'El M'Ghair-2023_x000a_N.1.021.080.02.2057.000.057.23.001"/>
    <s v="Amélioration urbaine de l'ancien tissu urbain à travers la wilaya d'El M'Ghair-2023_x000a_N.1.021.080.02.2057.000.057.23.001"/>
    <s v="Amélioration urbaine de l'ancien tissu urbain à travers la wilaya d'El M'Ghair-2023_x000a_N.1.021.080.02.2057.000.057.23.001"/>
    <n v="2023"/>
    <n v="1000000"/>
    <n v="1000000"/>
    <n v="867907"/>
    <n v="654087"/>
    <m/>
    <n v="0.8"/>
    <m/>
    <s v=" En cours"/>
  </r>
  <r>
    <x v="2"/>
    <x v="19"/>
    <s v="Lolf 2023-2025"/>
    <s v="024:Travaux Publics et Infrastructures de Base"/>
    <s v="Dédoublement de la RN03 entre Oum Etoyour et El-M'Ghaier (Sidi Khellil) sur19km N.1.024.090.01.2057.000.057.23.003"/>
    <s v="Dédoublement de la RN03 entre Oum Etoyour et El-M'Ghaier (Sidi Khellil) sur19km N.1.024.090.01.2057.000.057.23.003"/>
    <s v="Dédoublement de la RN03 entre Oum Etoyour et El-M'Ghaier (Sidi Khellil) sur19km N.1.024.090.01.2057.000.057.23.003"/>
    <s v="Dédoublement de la RN03 entre Oum Etoyour et El-M'Ghaier (Sidi Khellil) sur19km N.1.024.090.01.2057.000.057.23.003"/>
    <n v="2023"/>
    <n v="1220000"/>
    <n v="1220000"/>
    <n v="975895"/>
    <n v="267220"/>
    <m/>
    <n v="0.6"/>
    <m/>
    <s v=" En cours"/>
  </r>
  <r>
    <x v="2"/>
    <x v="19"/>
    <s v="Lolf 2023-2025"/>
    <s v="024:Travaux Publics et Infrastructures de Base"/>
    <s v="Dédoublement de RN03 entre Sidi khelil et tendla sur 23 km (W.El M’Ghair)_x000a_N.1.024.090.01.2057.000.057.24.001"/>
    <s v="Dédoublement de RN03 entre Sidi khelil et tendla sur 23 km (W.El M’Ghair)_x000a_N.1.024.090.01.2057.000.057.24.001"/>
    <s v="Dédoublement de RN03 entre Sidi khelil et tendla sur 23 km (W.El M’Ghair)_x000a_N.1.024.090.01.2057.000.057.24.001"/>
    <s v="Dédoublement de RN03 entre Sidi khelil et tendla sur 23 km (W.El M’Ghair)_x000a_N.1.024.090.01.2057.000.057.24.001"/>
    <n v="2024"/>
    <n v="1600000"/>
    <n v="1600000"/>
    <n v="1160372"/>
    <n v="563872"/>
    <m/>
    <n v="0.5"/>
    <m/>
    <s v=" En cours"/>
  </r>
  <r>
    <x v="2"/>
    <x v="20"/>
    <s v="Lolf 2023-2025"/>
    <s v="020:Agriculture, Développement Rural et Pêche"/>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s v="S.1.020.076.01.4707.000.007.23.001_x000a_Etude d'adaptation,suivi,contrôleet travaux de réalisation et equipement de 08 centres de proximité pour le stockage intermédiaire des céréales au niveau de la wilaya de Biskra"/>
    <n v="2023"/>
    <n v="2023771"/>
    <n v="2023771"/>
    <n v="1936335"/>
    <n v="226890"/>
    <m/>
    <s v="70"/>
    <m/>
    <m/>
  </r>
  <r>
    <x v="2"/>
    <x v="20"/>
    <s v="Lolf 2023-2025"/>
    <s v="024:Travaux Publics et Infrastructures de Base"/>
    <s v="N.1.024.090.01.2007.000.007.24.004_x000a_Réalisation du dédoublement de la RN83 sur 15km (W-Biskra)"/>
    <s v="N.1.024.090.01.2007.000.007.24.004_x000a_Réalisation du dédoublement de la RN83 sur 15km (W-Biskra)"/>
    <s v="N.1.024.090.01.2007.000.007.24.004_x000a_Réalisation du dédoublement de la RN83 sur 15km (W-Biskra)"/>
    <s v="N.1.024.090.01.2007.000.007.24.004_x000a_Réalisation du dédoublement de la RN83 sur 15km (W-Biskra)"/>
    <n v="2024"/>
    <n v="1400000"/>
    <n v="1400000"/>
    <n v="1284988"/>
    <n v="405775"/>
    <m/>
    <s v="60"/>
    <m/>
    <m/>
  </r>
  <r>
    <x v="2"/>
    <x v="20"/>
    <s v="Lolf 2023-2025"/>
    <s v="024:Travaux Publics et Infrastructures de Base"/>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s v="N.1.024.090.01.2007.000.007.24.003_x000a_Réalisation du dédoublement de la RN03 sur 26 km du PK336 au PK 342 et du PK363 au PK383 (2éme tranche) ( W-Biskra)"/>
    <n v="2024"/>
    <n v="1800000"/>
    <n v="1800000"/>
    <n v="1528479"/>
    <n v="125344"/>
    <m/>
    <s v="45"/>
    <m/>
    <m/>
  </r>
  <r>
    <x v="2"/>
    <x v="20"/>
    <s v="Lolf 2023-2025"/>
    <s v="024:Travaux Publics et Infrastructures de Base"/>
    <s v="N.1.024.090.01.2007.000.007.24.002_x000a_Réalisation du dédoublement de la RN 46 sur 25km entre PK 219 et PK 244 ( W-Biskra)"/>
    <s v="N.1.024.090.01.2007.000.007.24.002_x000a_Réalisation du dédoublement de la RN 46 sur 25km entre PK 219 et PK 244 ( W-Biskra)"/>
    <s v="N.1.024.090.01.2007.000.007.24.002_x000a_Réalisation du dédoublement de la RN 46 sur 25km entre PK 219 et PK 244 ( W-Biskra)"/>
    <s v="N.1.024.090.01.2007.000.007.24.002_x000a_Réalisation du dédoublement de la RN 46 sur 25km entre PK 219 et PK 244 ( W-Biskra)"/>
    <n v="2024"/>
    <n v="1800000"/>
    <n v="1800000"/>
    <n v="1787948"/>
    <n v="376105"/>
    <m/>
    <s v="45"/>
    <m/>
    <m/>
  </r>
  <r>
    <x v="2"/>
    <x v="20"/>
    <s v="Lolf 2023-2025"/>
    <s v="051:Hydraulique"/>
    <s v="N.1.051.096.01.2007.000.007.24.001_x000a_Réalisation et rénovation des collecteurs principaux d'assainissement de la ville Biskra"/>
    <s v="N.1.051.096.01.2007.000.007.24.001_x000a_Réalisation et rénovation des collecteurs principaux d'assainissement de la ville Biskra"/>
    <s v="N.1.051.096.01.2007.000.007.24.001_x000a_Réalisation et rénovation des collecteurs principaux d'assainissement de la ville Biskra"/>
    <s v="N.1.051.096.01.2007.000.007.24.001_x000a_Réalisation et rénovation des collecteurs principaux d'assainissement de la ville Biskra"/>
    <n v="2024"/>
    <n v="4000000"/>
    <n v="4000000"/>
    <n v="2287852"/>
    <n v="224053"/>
    <m/>
    <s v="45"/>
    <m/>
    <m/>
  </r>
  <r>
    <x v="2"/>
    <x v="21"/>
    <s v="Lolf 2023-2025"/>
    <s v="006:Justice"/>
    <s v="NI_x000a_Réalisation d'une cour de justice à Ouled Djellal"/>
    <s v="NI_x000a_Réalisation d'une cour de justice à Ouled Djellal"/>
    <s v="NI_x000a_Réalisation d'une cour de justice à Ouled Djellal"/>
    <s v="NI_x000a_Réalisation d'une cour de justice à Ouled Djellal"/>
    <n v="2025"/>
    <n v="2800000"/>
    <n v="2800000"/>
    <n v="0"/>
    <n v="0"/>
    <m/>
    <n v="0"/>
    <m/>
    <s v="في طور تحضير دفتر الشروط للإنجاز"/>
  </r>
  <r>
    <x v="2"/>
    <x v="21"/>
    <s v="Lolf 2023-2025"/>
    <s v="021:Habitat, Urbanisme et Ville"/>
    <s v="N.1.021.080.02.2051.000.051.23.001_x000a_Amélioration urbaine de l’ancien tissu urbain à travers la wilaya de Ouled Djellal-2023"/>
    <s v="N.1.021.080.02.2051.000.051.23.001_x000a_Amélioration urbaine de l’ancien tissu urbain à travers la wilaya de Ouled Djellal-2023"/>
    <s v="N.1.021.080.02.2051.000.051.23.001_x000a_Amélioration urbaine de l’ancien tissu urbain à travers la wilaya de Ouled Djellal-2023"/>
    <s v="N.1.021.080.02.2051.000.051.23.001_x000a_Amélioration urbaine de l’ancien tissu urbain à travers la wilaya de Ouled Djellal-2023"/>
    <n v="2023"/>
    <n v="1000000"/>
    <n v="1000000"/>
    <n v="981430.86684000003"/>
    <n v="28097.265780000002"/>
    <m/>
    <n v="0.5"/>
    <m/>
    <s v="في طور الإنجاز"/>
  </r>
  <r>
    <x v="2"/>
    <x v="21"/>
    <s v="Lolf 2023-2025"/>
    <s v="051:Hydraulique"/>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s v="NI_x000a_Réalisation , équipement et électrification de 2200 MI de forages Albien pour l'irrigation des palmerais à travers les communes de Ouled Djellal , Sidi Khaled et Besbes ( W , Ouled Djellal )"/>
    <n v="2025"/>
    <n v="2500000"/>
    <n v="2500000"/>
    <n v="0"/>
    <n v="0"/>
    <m/>
    <n v="0"/>
    <m/>
    <s v="تم إيداع دفتر الشروط على مستوى اللجنة القطاعية للصفقات العمومية "/>
  </r>
  <r>
    <x v="2"/>
    <x v="22"/>
    <s v="Lolf 2023-2025"/>
    <s v="024:Travaux Publics et Infrastructures de Base"/>
    <s v="Renforcement de la RN 107 du PK 0+000 au PK24+000 sur  24 km                 Non individualisée"/>
    <s v="Renforcement de la RN 107 du PK 0+000 au PK24+000 sur  24 km                 Non individualisée"/>
    <s v="Renforcement de la RN 107 du PK 0+000 au PK24+000 sur  24 km                 Non individualisée"/>
    <s v="Renforcement de la RN 107 du PK 0+000 au PK24+000 sur  24 km                 Non individualisée"/>
    <s v="2025"/>
    <n v="1000000"/>
    <n v="1000000"/>
    <n v="0"/>
    <n v="0"/>
    <m/>
    <n v="0"/>
    <m/>
    <s v="Attribution provisoire en cours"/>
  </r>
  <r>
    <x v="2"/>
    <x v="22"/>
    <s v="Lolf 2023-2025"/>
    <s v="024:Travaux Publics et Infrastructures de Base"/>
    <s v="Dédoublement de la RN1 &quot; 1ere tranche sur 10 Km &quot; wilaya de ghardaia     N1 024 090 01 2047 000 047 24 003"/>
    <s v="Dédoublement de la RN1 &quot; 1ere tranche sur 10 Km &quot; wilaya de ghardaia     N1 024 090 01 2047 000 047 24 003"/>
    <s v="Dédoublement de la RN1 &quot; 1ere tranche sur 10 Km &quot; wilaya de ghardaia     N1 024 090 01 2047 000 047 24 003"/>
    <s v="Dédoublement de la RN1 &quot; 1ere tranche sur 10 Km &quot; wilaya de ghardaia     N1 024 090 01 2047 000 047 24 003"/>
    <s v="2024"/>
    <n v="2500000"/>
    <n v="2500000"/>
    <n v="2401255"/>
    <n v="511501"/>
    <m/>
    <n v="0.5"/>
    <m/>
    <s v="En cours"/>
  </r>
  <r>
    <x v="2"/>
    <x v="22"/>
    <s v="Lolf 2023-2025"/>
    <s v="020:Agriculture, Développement Rural et Pêche"/>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Electrification agricole,  destiné aux périmètres des cultures stratégiques,   « Appui au développement  des cultures stratégiques »,  W Ghardaia            Non individualisée"/>
    <s v="2025"/>
    <n v="2000000"/>
    <n v="2000000"/>
    <n v="0"/>
    <n v="0"/>
    <m/>
    <n v="0"/>
    <m/>
    <s v="Préparation du marché avec Sonalgaz"/>
  </r>
  <r>
    <x v="2"/>
    <x v="22"/>
    <s v="Lolf 2023-2025"/>
    <s v="020:Agriculture, Développement Rural et Pêche"/>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Etude d'adaptation, suivi, contrôle et travaux de réalisation et équipement de 08 centres    de proximité pour le stockage intermédiaire des céréales au niveau de la wilaya de Ghardaia                                                                         S1 020 076 01 4747 000 047 23 001"/>
    <s v="2023"/>
    <n v="2023771"/>
    <n v="2023771"/>
    <n v="2019085"/>
    <n v="533094"/>
    <m/>
    <n v="0.4"/>
    <m/>
    <s v="En cours"/>
  </r>
  <r>
    <x v="2"/>
    <x v="22"/>
    <s v="Lolf 2023-2025"/>
    <s v="021:Habitat, Urbanisme et Ville"/>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Etude, suivi et réalisation des travaux  de 04 lotissements sociaux (6956 lots ) crées dans le cadre du développement de l'offre fonciere publique dans les régions du sud à berriane, guerrara wilaya de ghardaia ( programme2024 )                                                                                                       N1 021 080 02 2047 000 047 24 001"/>
    <s v="2024"/>
    <n v="1000000"/>
    <n v="1000000"/>
    <n v="951393"/>
    <n v="252722"/>
    <m/>
    <n v="0.6"/>
    <m/>
    <s v="En cours"/>
  </r>
  <r>
    <x v="2"/>
    <x v="28"/>
    <s v="Lolf 2023-2025"/>
    <s v="024:Travaux Publics et Infrastructures de Base"/>
    <s v="N1 024 090 01 2058 000 058 24 002"/>
    <s v="N1 024 090 01 2058 000 058 24 002"/>
    <s v="N1 024 090 01 2058 000 058 24 002"/>
    <s v="N1 024 090 01 2058 000 058 24 002"/>
    <n v="2024"/>
    <n v="3000000"/>
    <n v="3000000"/>
    <n v="2604074"/>
    <n v="311067"/>
    <m/>
    <n v="0.2"/>
    <m/>
    <m/>
  </r>
  <r>
    <x v="2"/>
    <x v="28"/>
    <s v="Lolf 2023-2025"/>
    <s v="024:Travaux Publics et Infrastructures de Base"/>
    <s v="NI"/>
    <s v="NI"/>
    <s v="NI"/>
    <s v="NI"/>
    <n v="2025"/>
    <n v="2000000"/>
    <n v="2000000"/>
    <n v="0"/>
    <n v="0"/>
    <m/>
    <n v="0"/>
    <m/>
    <m/>
  </r>
  <r>
    <x v="2"/>
    <x v="28"/>
    <s v="Lolf 2023-2025"/>
    <s v="024:Travaux Publics et Infrastructures de Base"/>
    <s v="NI"/>
    <s v="NI"/>
    <s v="NI"/>
    <s v="NI"/>
    <n v="2025"/>
    <n v="1099459"/>
    <n v="1099459"/>
    <n v="0"/>
    <n v="0"/>
    <m/>
    <n v="0"/>
    <m/>
    <m/>
  </r>
  <r>
    <x v="2"/>
    <x v="28"/>
    <s v="Lolf 2023-2025"/>
    <s v="006:Justice"/>
    <s v="N1 024 090 01 2058 000 058 24 002"/>
    <s v="N1 024 090 01 2058 000 058 24 002"/>
    <s v="N1 024 090 01 2058 000 058 24 002"/>
    <s v="N1 024 090 01 2058 000 058 24 002"/>
    <n v="2025"/>
    <n v="2700000"/>
    <n v="2700000"/>
    <n v="0"/>
    <n v="0"/>
    <m/>
    <n v="0"/>
    <m/>
    <m/>
  </r>
  <r>
    <x v="2"/>
    <x v="28"/>
    <s v="Lolf 2023-2025"/>
    <s v="020:Agriculture, Développement Rural et Pêche"/>
    <s v="S1.020.076.01.4739.000.039.23.001"/>
    <s v="S1.020.076.01.4739.000.039.23.001"/>
    <s v="S1.020.076.01.4739.000.039.23.001"/>
    <s v="S1.020.076.01.4739.000.039.23.001"/>
    <n v="2025"/>
    <n v="2300000"/>
    <n v="2300000"/>
    <n v="0"/>
    <n v="0"/>
    <m/>
    <n v="0"/>
    <m/>
    <m/>
  </r>
  <r>
    <x v="2"/>
    <x v="28"/>
    <s v="Lolf 2023-2025"/>
    <s v="020:Agriculture, Développement Rural et Pêche"/>
    <s v="S1.020.076.01.4758.000.058.24.001"/>
    <s v="S1.020.076.01.4758.000.058.24.001"/>
    <s v="S1.020.076.01.4758.000.058.24.001"/>
    <s v="S1.020.076.01.4758.000.058.24.001"/>
    <n v="2025"/>
    <n v="2782685.7080000001"/>
    <n v="2782685.7080000001"/>
    <n v="2505084"/>
    <n v="58996"/>
    <m/>
    <n v="0.3"/>
    <m/>
    <m/>
  </r>
  <r>
    <x v="2"/>
    <x v="23"/>
    <s v="Lolf 2023-2025"/>
    <s v="024:Travaux Publics et Infrastructures de Base"/>
    <s v="024 : Travaux Publics et Infrastructures de Base"/>
    <s v="024 : Travaux Publics et Infrastructures de Base"/>
    <s v="024 : Travaux Publics et Infrastructures de Base"/>
    <s v="024 : Travaux Publics et Infrastructures de Base"/>
    <m/>
    <n v="5715000"/>
    <n v="5715000"/>
    <n v="5126328.2434"/>
    <n v="237852.67681"/>
    <m/>
    <m/>
    <m/>
    <m/>
  </r>
  <r>
    <x v="2"/>
    <x v="23"/>
    <s v="Lolf 2023-2025"/>
    <s v="024:Travaux Publics et Infrastructures de Base"/>
    <s v="090 : Infrastructures routières et autoroutières"/>
    <s v="090 : Infrastructures routières et autoroutières"/>
    <s v="090 : Infrastructures routières et autoroutières"/>
    <s v="090 : Infrastructures routières et autoroutières"/>
    <m/>
    <n v="5715000"/>
    <n v="5715000"/>
    <n v="5126328.2434"/>
    <n v="237852.67681"/>
    <m/>
    <m/>
    <m/>
    <m/>
  </r>
  <r>
    <x v="2"/>
    <x v="23"/>
    <s v="Lolf 2023-2025"/>
    <s v="024:Travaux Publics et Infrastructures de Base"/>
    <s v="01 : Développement des infrastructures routières"/>
    <s v="01 : Développement des infrastructures routières"/>
    <s v="01 : Développement des infrastructures routières"/>
    <s v="01 : Développement des infrastructures routières"/>
    <m/>
    <n v="5715000"/>
    <n v="5715000"/>
    <n v="5126328.2434"/>
    <n v="237852.67681"/>
    <m/>
    <m/>
    <m/>
    <m/>
  </r>
  <r>
    <x v="2"/>
    <x v="23"/>
    <s v="Lolf 2023-2025"/>
    <s v="024:Travaux Publics et Infrastructures de Base"/>
    <s v="N1.024.090.01.2033.000.033.24.004 Achèvement de la réalisation du CW 02 Illizi - Oued Samen sur 45 Km du  PK 105 au PK 150 (w.d'Illizi)"/>
    <s v="N1.024.090.01.2033.000.033.24.004 Achèvement de la réalisation du CW 02 Illizi - Oued Samen sur 45 Km du  PK 105 au PK 150 (w.d'Illizi)"/>
    <s v="N1.024.090.01.2033.000.033.24.004 Achèvement de la réalisation du CW 02 Illizi - Oued Samen sur 45 Km du  PK 105 au PK 150 (w.d'Illizi)"/>
    <s v="N1.024.090.01.2033.000.033.24.004 Achèvement de la réalisation du CW 02 Illizi - Oued Samen sur 45 Km du  PK 105 au PK 150 (w.d'Illizi)"/>
    <n v="2024"/>
    <n v="1800000"/>
    <n v="1800000"/>
    <n v="1609614.7179"/>
    <n v="237852.67681"/>
    <m/>
    <n v="0.15"/>
    <m/>
    <m/>
  </r>
  <r>
    <x v="2"/>
    <x v="23"/>
    <s v="Lolf 2023-2025"/>
    <s v="021:Habitat, Urbanisme et Ville"/>
    <s v="N1.024.090.01.2033.000.033.23.003  Aménagement et revetement des pistes au niveau de la wilaya d'Illizi sur 149 Km"/>
    <s v="N1.024.090.01.2033.000.033.23.003  Aménagement et revetement des pistes au niveau de la wilaya d'Illizi sur 149 Km"/>
    <s v="N1.024.090.01.2033.000.033.23.003  Aménagement et revetement des pistes au niveau de la wilaya d'Illizi sur 149 Km"/>
    <s v="N1.024.090.01.2033.000.033.23.003  Aménagement et revetement des pistes au niveau de la wilaya d'Illizi sur 149 Km"/>
    <n v="2023"/>
    <n v="3915000"/>
    <n v="3915000"/>
    <n v="3516713.5255"/>
    <n v="0"/>
    <m/>
    <n v="0.1"/>
    <m/>
    <m/>
  </r>
  <r>
    <x v="2"/>
    <x v="23"/>
    <s v="Lolf 2023-2025"/>
    <s v="020:Agriculture, Développement Rural et Pêche"/>
    <s v="020 : Agriculture et du Développement Rural"/>
    <s v="020 : Agriculture et du Développement Rural"/>
    <s v="020 : Agriculture et du Développement Rural"/>
    <s v="020 : Agriculture et du Développement Rural"/>
    <m/>
    <n v="2600000"/>
    <n v="2600000"/>
    <n v="0"/>
    <n v="0"/>
    <m/>
    <m/>
    <m/>
    <m/>
  </r>
  <r>
    <x v="2"/>
    <x v="23"/>
    <s v="Lolf 2023-2025"/>
    <s v="051:Hydraulique"/>
    <s v="076 : Agriculture et développement rural"/>
    <s v="076 : Agriculture et développement rural"/>
    <s v="076 : Agriculture et développement rural"/>
    <s v="076 : Agriculture et développement rural"/>
    <m/>
    <n v="2600000"/>
    <n v="2600000"/>
    <n v="0"/>
    <n v="0"/>
    <m/>
    <m/>
    <m/>
    <m/>
  </r>
  <r>
    <x v="2"/>
    <x v="23"/>
    <s v="Lolf 2023-2025"/>
    <s v="020:Agriculture, Développement Rural et Pêche"/>
    <s v="03 : Développement rural et gestion équilibrée et durable des territoires"/>
    <s v="03 : Développement rural et gestion équilibrée et durable des territoires"/>
    <s v="03 : Développement rural et gestion équilibrée et durable des territoires"/>
    <s v="03 : Développement rural et gestion équilibrée et durable des territoires"/>
    <m/>
    <n v="2600000"/>
    <n v="2600000"/>
    <n v="0"/>
    <n v="0"/>
    <m/>
    <m/>
    <m/>
    <m/>
  </r>
  <r>
    <x v="2"/>
    <x v="23"/>
    <s v="Lolf 2023-2025"/>
    <s v="020:Agriculture, Développement Rural et Pêche"/>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s v="Electrification agricole, destiné aux périmètres des cultures Stratégiques, &quot;Appui au développement des cultures stratégique&quot; W.Illizi"/>
    <n v="2025"/>
    <n v="2600000"/>
    <n v="2600000"/>
    <n v="0"/>
    <n v="0"/>
    <m/>
    <n v="0"/>
    <m/>
    <s v="Préparation de cahier des charges en cours"/>
  </r>
  <r>
    <x v="2"/>
    <x v="24"/>
    <s v="Lolf 2023-2025"/>
    <s v="021:Habitat, Urbanisme et Ville"/>
    <s v="N 1 021 080 02 2056 000 056 23 001  Amélioration urbaine de l'ancien tissu urbain à travers la wilaya de Djanet - 2023."/>
    <s v="N 1 021 080 02 2056 000 056 23 001  Amélioration urbaine de l'ancien tissu urbain à travers la wilaya de Djanet - 2023."/>
    <s v="N 1 021 080 02 2056 000 056 23 001  Amélioration urbaine de l'ancien tissu urbain à travers la wilaya de Djanet - 2023."/>
    <s v="N 1 021 080 02 2056 000 056 23 001  Amélioration urbaine de l'ancien tissu urbain à travers la wilaya de Djanet - 2023."/>
    <n v="2023"/>
    <n v="1000000"/>
    <n v="1000000"/>
    <n v="937760"/>
    <n v="198270"/>
    <m/>
    <n v="0.7"/>
    <m/>
    <s v="Opération en Cours "/>
  </r>
  <r>
    <x v="2"/>
    <x v="24"/>
    <s v="Lolf 2023-2025"/>
    <s v="024:Travaux Publics et Infrastructures de Base"/>
    <s v="N 1 024 090 01 2056 000 056 23 003 Aménagement et revêtement des pistes au niveau de la wilaya de Djanet  sur 90 km."/>
    <s v="N 1 024 090 01 2056 000 056 23 003 Aménagement et revêtement des pistes au niveau de la wilaya de Djanet  sur 90 km."/>
    <s v="N 1 024 090 01 2056 000 056 23 003 Aménagement et revêtement des pistes au niveau de la wilaya de Djanet  sur 90 km."/>
    <s v="N 1 024 090 01 2056 000 056 23 003 Aménagement et revêtement des pistes au niveau de la wilaya de Djanet  sur 90 km."/>
    <n v="2023"/>
    <n v="2750000"/>
    <n v="2750000"/>
    <n v="1292162"/>
    <n v="0"/>
    <m/>
    <n v="0"/>
    <m/>
    <s v="Opération en Cours "/>
  </r>
  <r>
    <x v="2"/>
    <x v="24"/>
    <s v="Lolf 2023-2025"/>
    <s v="024:Travaux Publics et Infrastructures de Base"/>
    <s v="N 1 024 090 01 2056 000 056 24 003  Etude pour la réalisation de la route reliant CW 501 et la route BF10-BF11 sur 88 km."/>
    <s v="N 1 024 090 01 2056 000 056 24 003  Etude pour la réalisation de la route reliant CW 501 et la route BF10-BF11 sur 88 km."/>
    <s v="N 1 024 090 01 2056 000 056 24 003  Etude pour la réalisation de la route reliant CW 501 et la route BF10-BF11 sur 88 km."/>
    <s v="N 1 024 090 01 2056 000 056 24 003  Etude pour la réalisation de la route reliant CW 501 et la route BF10-BF11 sur 88 km."/>
    <n v="2024"/>
    <n v="3000"/>
    <n v="3000"/>
    <n v="2951"/>
    <n v="0"/>
    <m/>
    <n v="1"/>
    <m/>
    <s v="Etude Achevée"/>
  </r>
  <r>
    <x v="2"/>
    <x v="24"/>
    <s v="Lolf 2023-2025"/>
    <s v="024:Travaux Publics et Infrastructures de Base"/>
    <s v="Réalisation de la route reliant CW 501 et la route BF10-BF11 sur 88 km."/>
    <s v="Réalisation de la route reliant CW 501 et la route BF10-BF11 sur 88 km."/>
    <s v="Réalisation de la route reliant CW 501 et la route BF10-BF11 sur 88 km."/>
    <s v="Réalisation de la route reliant CW 501 et la route BF10-BF11 sur 88 km."/>
    <n v="2024"/>
    <n v="2725000"/>
    <n v="2725000"/>
    <n v="0"/>
    <n v="0"/>
    <m/>
    <n v="0"/>
    <m/>
    <s v="Cahiers des Charges  Lancée ouvarteur le 25/03/2025"/>
  </r>
  <r>
    <x v="2"/>
    <x v="24"/>
    <s v="Lolf 2023-2025"/>
    <s v="024:Travaux Publics et Infrastructures de Base"/>
    <s v="N 1 024 090 01 2056 000 056 24 004 Etude pour la réalisation de la route reliant Tin Merzouga et la route BF11-BF12 sur 65 km."/>
    <s v="N 1 024 090 01 2056 000 056 24 004 Etude pour la réalisation de la route reliant Tin Merzouga et la route BF11-BF12 sur 65 km."/>
    <s v="N 1 024 090 01 2056 000 056 24 004 Etude pour la réalisation de la route reliant Tin Merzouga et la route BF11-BF12 sur 65 km."/>
    <s v="N 1 024 090 01 2056 000 056 24 004 Etude pour la réalisation de la route reliant Tin Merzouga et la route BF11-BF12 sur 65 km."/>
    <n v="2024"/>
    <n v="2500"/>
    <n v="2500"/>
    <n v="2460"/>
    <n v="0"/>
    <m/>
    <n v="1"/>
    <m/>
    <s v="Etude Achevée"/>
  </r>
  <r>
    <x v="2"/>
    <x v="24"/>
    <s v="Lolf 2023-2025"/>
    <s v="024:Travaux Publics et Infrastructures de Base"/>
    <s v="Réalisation de la route reliant Tin Merzouga et la route BF11-BF12 sur 65 km."/>
    <s v="Réalisation de la route reliant Tin Merzouga et la route BF11-BF12 sur 65 km."/>
    <s v="Réalisation de la route reliant Tin Merzouga et la route BF11-BF12 sur 65 km."/>
    <s v="Réalisation de la route reliant Tin Merzouga et la route BF11-BF12 sur 65 km."/>
    <n v="2024"/>
    <n v="2358200"/>
    <n v="2358200"/>
    <n v="0"/>
    <n v="0"/>
    <m/>
    <n v="0"/>
    <m/>
    <s v="Cahiers des Charges  Lancée ouvarteur le 20/03/2025"/>
  </r>
  <r>
    <x v="2"/>
    <x v="24"/>
    <s v="Lolf 2023-2025"/>
    <s v="024:Travaux Publics et Infrastructures de Base"/>
    <s v="N 1 024 090 01 2056 000 056 24 005   Etude pour la réalisation de la route reliant BF10 et BF11 sur 155 km."/>
    <s v="N 1 024 090 01 2056 000 056 24 005   Etude pour la réalisation de la route reliant BF10 et BF11 sur 155 km."/>
    <s v="N 1 024 090 01 2056 000 056 24 005   Etude pour la réalisation de la route reliant BF10 et BF11 sur 155 km."/>
    <s v="N 1 024 090 01 2056 000 056 24 005   Etude pour la réalisation de la route reliant BF10 et BF11 sur 155 km."/>
    <n v="2024"/>
    <n v="2500"/>
    <n v="2500"/>
    <n v="2478"/>
    <n v="0"/>
    <m/>
    <n v="1"/>
    <m/>
    <s v="Etude Achevée"/>
  </r>
  <r>
    <x v="2"/>
    <x v="24"/>
    <s v="Lolf 2023-2025"/>
    <s v="024:Travaux Publics et Infrastructures de Base"/>
    <s v="Réalisation de la route reliant BF10 et BF11 sur 155 km."/>
    <s v="Réalisation de la route reliant BF10 et BF11 sur 155 km."/>
    <s v="Réalisation de la route reliant BF10 et BF11 sur 155 km."/>
    <s v="Réalisation de la route reliant BF10 et BF11 sur 155 km."/>
    <n v="2024"/>
    <n v="3657000"/>
    <n v="3657000"/>
    <n v="0"/>
    <n v="0"/>
    <m/>
    <n v="0"/>
    <m/>
    <s v="Cahiers des Charges  Lancée ouvarteur le 24/03/2025"/>
  </r>
  <r>
    <x v="2"/>
    <x v="24"/>
    <s v="Lolf 2023-2025"/>
    <s v="024:Travaux Publics et Infrastructures de Base"/>
    <s v="N 1 024 090 01 2056 000 056 24 006 Etude pour la réalisation de la route reliant BF11 et BF12 sur 110 km."/>
    <s v="N 1 024 090 01 2056 000 056 24 006 Etude pour la réalisation de la route reliant BF11 et BF12 sur 110 km."/>
    <s v="N 1 024 090 01 2056 000 056 24 006 Etude pour la réalisation de la route reliant BF11 et BF12 sur 110 km."/>
    <s v="N 1 024 090 01 2056 000 056 24 006 Etude pour la réalisation de la route reliant BF11 et BF12 sur 110 km."/>
    <n v="2024"/>
    <n v="2500"/>
    <n v="2500"/>
    <n v="2451"/>
    <n v="0"/>
    <m/>
    <n v="1"/>
    <m/>
    <s v="Etude Achevée"/>
  </r>
  <r>
    <x v="2"/>
    <x v="24"/>
    <s v="Lolf 2023-2025"/>
    <s v="024:Travaux Publics et Infrastructures de Base"/>
    <s v="Réalisation de la route reliant BF11 et BF12 sur 110 km."/>
    <s v="Réalisation de la route reliant BF11 et BF12 sur 110 km."/>
    <s v="Réalisation de la route reliant BF11 et BF12 sur 110 km."/>
    <s v="Réalisation de la route reliant BF11 et BF12 sur 110 km."/>
    <n v="2024"/>
    <n v="2743300"/>
    <n v="2743300"/>
    <n v="0"/>
    <n v="0"/>
    <m/>
    <m/>
    <m/>
    <s v="Cahiers des Charges  Lancée ouvarteur le 27/03/2025"/>
  </r>
  <r>
    <x v="2"/>
    <x v="25"/>
    <s v="Lolf 2023-2025"/>
    <s v="012:Enseignement Supérieur et  Recherche Scientifique"/>
    <s v="N1.051.094.01.2011.000.011.24.001"/>
    <s v="N1.051.094.01.2011.000.011.24.001"/>
    <s v="N1.051.094.01.2011.000.011.24.001"/>
    <s v="N1.051.094.01.2011.000.011.24.001"/>
    <n v="2023"/>
    <n v="1500000"/>
    <n v="1500000"/>
    <n v="0"/>
    <n v="0"/>
    <m/>
    <n v="0"/>
    <m/>
    <s v="Attribuée / individualisée"/>
  </r>
  <r>
    <x v="2"/>
    <x v="25"/>
    <s v="Lolf 2023-2025"/>
    <s v="024:Travaux Publics et Infrastructures de Base"/>
    <s v="AE 2023"/>
    <s v="AE 2023"/>
    <s v="AE 2023"/>
    <s v="AE 2023"/>
    <n v="2023"/>
    <n v="6307115"/>
    <n v="6307115"/>
    <n v="0"/>
    <n v="0"/>
    <m/>
    <n v="0"/>
    <m/>
    <s v="En cours "/>
  </r>
  <r>
    <x v="2"/>
    <x v="25"/>
    <s v="Lolf 2023-2025"/>
    <s v="024:Travaux Publics et Infrastructures de Base"/>
    <s v="AE 2023"/>
    <s v="AE 2023"/>
    <s v="AE 2023"/>
    <s v="AE 2023"/>
    <n v="2023"/>
    <n v="4885671"/>
    <n v="4885671"/>
    <n v="0"/>
    <n v="0"/>
    <m/>
    <n v="0"/>
    <m/>
    <s v="En cours "/>
  </r>
  <r>
    <x v="2"/>
    <x v="25"/>
    <s v="Lolf 2023-2025"/>
    <s v="024:Travaux Publics et Infrastructures de Base"/>
    <s v="AE 2024"/>
    <s v="AE 2024"/>
    <s v="AE 2024"/>
    <s v="AE 2024"/>
    <n v="2024"/>
    <n v="3000000"/>
    <n v="3000000"/>
    <n v="2790000"/>
    <n v="139600"/>
    <m/>
    <n v="0.35"/>
    <m/>
    <s v="Travaux en cours "/>
  </r>
  <r>
    <x v="2"/>
    <x v="25"/>
    <s v="Lolf 2023-2025"/>
    <s v="024:Travaux Publics et Infrastructures de Base"/>
    <s v="N1.024.090.01.2011.000.011.23.005"/>
    <s v="N1.024.090.01.2011.000.011.23.005"/>
    <s v="N1.024.090.01.2011.000.011.23.005"/>
    <s v="N1.024.090.01.2011.000.011.23.005"/>
    <n v="2023"/>
    <n v="2764944"/>
    <n v="2764944"/>
    <n v="0"/>
    <n v="0"/>
    <m/>
    <n v="0"/>
    <m/>
    <s v="En cours "/>
  </r>
  <r>
    <x v="2"/>
    <x v="25"/>
    <s v="Lolf 2023-2025"/>
    <s v="024:Travaux Publics et Infrastructures de Base"/>
    <s v="AE 2023"/>
    <s v="AE 2023"/>
    <s v="AE 2023"/>
    <s v="AE 2023"/>
    <n v="2023"/>
    <n v="2080000"/>
    <n v="2080000"/>
    <n v="0"/>
    <n v="0"/>
    <m/>
    <n v="0.05"/>
    <m/>
    <s v="Marché engagé / Travaux en voie de lancement "/>
  </r>
  <r>
    <x v="2"/>
    <x v="25"/>
    <s v="Lolf 2023-2025"/>
    <s v="024:Travaux Publics et Infrastructures de Base"/>
    <s v="N1.024.090.02.2011.000.011.24.003"/>
    <s v="N1.024.090.02.2011.000.011.24.003"/>
    <s v="N1.024.090.02.2011.000.011.24.003"/>
    <s v="N1.024.090.02.2011.000.011.24.003"/>
    <n v="2024"/>
    <n v="1052350"/>
    <n v="1052350"/>
    <n v="905021"/>
    <n v="255312"/>
    <m/>
    <n v="0.66"/>
    <m/>
    <s v="Travaux en cours"/>
  </r>
  <r>
    <x v="2"/>
    <x v="25"/>
    <s v="Lolf 2023-2025"/>
    <s v="051:Hydraulique"/>
    <s v="N1.012.049.01.4001.000.011.23.001"/>
    <s v="N1.012.049.01.4001.000.011.23.001"/>
    <s v="N1.012.049.01.4001.000.011.23.001"/>
    <s v="N1.012.049.01.4001.000.011.23.001"/>
    <n v="2024"/>
    <n v="1500000"/>
    <n v="1500000"/>
    <n v="1290000"/>
    <n v="93100"/>
    <m/>
    <n v="0.6"/>
    <m/>
    <s v="En cours"/>
  </r>
  <r>
    <x v="2"/>
    <x v="26"/>
    <s v="Lolf 2023-2025"/>
    <s v="020:Agriculture, Développement Rural et Pêche"/>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Electrification agricole destiné aux périmétres des cultures stratégiques ( Appui au développement des cultures stratégiques) w in salah"/>
    <s v="2025"/>
    <n v="1500000"/>
    <n v="1500000"/>
    <s v="0"/>
    <s v="0"/>
    <m/>
    <n v="0"/>
    <m/>
    <s v="Préparation Cahier des charges"/>
  </r>
  <r>
    <x v="2"/>
    <x v="26"/>
    <s v="Lolf 2023-2025"/>
    <s v="021:Habitat, Urbanisme et Ville"/>
    <s v="Amélioratoin urbaine de l'ancien tissu urbain à travers la wilaya d'In Salah - 2023"/>
    <s v="Amélioratoin urbaine de l'ancien tissu urbain à travers la wilaya d'In Salah - 2023"/>
    <s v="Amélioratoin urbaine de l'ancien tissu urbain à travers la wilaya d'In Salah - 2023"/>
    <s v="Amélioratoin urbaine de l'ancien tissu urbain à travers la wilaya d'In Salah - 2023"/>
    <s v="2023"/>
    <n v="1000000"/>
    <n v="1000000"/>
    <n v="926598"/>
    <n v="80588"/>
    <m/>
    <n v="0.25"/>
    <m/>
    <s v="travaux en cours"/>
  </r>
  <r>
    <x v="2"/>
    <x v="26"/>
    <s v="Lolf 2023-2025"/>
    <s v="024:Travaux Publics et Infrastructures de Base"/>
    <s v="Renforcement de la RN 52 Sur 30KM du PK_x000a_222+600 au PK 252+600"/>
    <s v="Renforcement de la RN 52 Sur 30KM du PK_x000a_222+600 au PK 252+600"/>
    <s v="Renforcement de la RN 52 Sur 30KM du PK_x000a_222+600 au PK 252+600"/>
    <s v="Renforcement de la RN 52 Sur 30KM du PK_x000a_222+600 au PK 252+600"/>
    <s v="2025"/>
    <n v="1800000"/>
    <n v="1800000"/>
    <s v="0"/>
    <s v="0"/>
    <m/>
    <n v="0"/>
    <m/>
    <s v="Préparation Cahier des charges"/>
  </r>
  <r>
    <x v="2"/>
    <x v="27"/>
    <s v="Lolf 2023-2025"/>
    <s v="021:Habitat, Urbanisme et Ville"/>
    <s v=" N1 021 080 02 2054 000 054 23 001 Amélioration urbaine de l'ancien tissu urbain à travers la wilaya d'In Guezzam - 2023"/>
    <s v=" N1 021 080 02 2054 000 054 23 001 Amélioration urbaine de l'ancien tissu urbain à travers la wilaya d'In Guezzam - 2023"/>
    <s v=" N1 021 080 02 2054 000 054 23 001 Amélioration urbaine de l'ancien tissu urbain à travers la wilaya d'In Guezzam - 2023"/>
    <s v=" N1 021 080 02 2054 000 054 23 001 Amélioration urbaine de l'ancien tissu urbain à travers la wilaya d'In Guezzam - 2023"/>
    <n v="2023"/>
    <n v="1000000"/>
    <n v="1000000"/>
    <n v="956529"/>
    <n v="561892"/>
    <m/>
    <n v="0.9"/>
    <m/>
    <s v="Travaux en cours"/>
  </r>
  <r>
    <x v="2"/>
    <x v="27"/>
    <s v="Lolf 2023-2025"/>
    <s v="024:Travaux Publics et Infrastructures de Base"/>
    <s v="N.1.024.090.01.2054.000.054.23.002 Réalisation de la route entre Tirek - Timiaouine, sur 71 Km ( W. In Guezzam)"/>
    <s v="N.1.024.090.01.2054.000.054.23.002 Réalisation de la route entre Tirek - Timiaouine, sur 71 Km ( W. In Guezzam)"/>
    <s v="N.1.024.090.01.2054.000.054.23.002 Réalisation de la route entre Tirek - Timiaouine, sur 71 Km ( W. In Guezzam)"/>
    <s v="N.1.024.090.01.2054.000.054.23.002 Réalisation de la route entre Tirek - Timiaouine, sur 71 Km ( W. In Guezzam)"/>
    <n v="2023"/>
    <n v="2600000"/>
    <n v="2600000"/>
    <n v="821583"/>
    <n v="0"/>
    <m/>
    <n v="0.05"/>
    <m/>
    <s v="En cours"/>
  </r>
  <r>
    <x v="2"/>
    <x v="27"/>
    <s v="Lolf 2023-2025"/>
    <s v="024:Travaux Publics et Infrastructures de Base"/>
    <s v="N.1.024.090.01.2054.000.054.24.003 Modernisation de la RN1 sur 40,5 kms du PK 2230+000 au PK 2270+500 (1er tranche) (W.In Guezzam)"/>
    <s v="N.1.024.090.01.2054.000.054.24.003 Modernisation de la RN1 sur 40,5 kms du PK 2230+000 au PK 2270+500 (1er tranche) (W.In Guezzam)"/>
    <s v="N.1.024.090.01.2054.000.054.24.003 Modernisation de la RN1 sur 40,5 kms du PK 2230+000 au PK 2270+500 (1er tranche) (W.In Guezzam)"/>
    <s v="N.1.024.090.01.2054.000.054.24.003 Modernisation de la RN1 sur 40,5 kms du PK 2230+000 au PK 2270+500 (1er tranche) (W.In Guezzam)"/>
    <n v="2024"/>
    <n v="2500000"/>
    <n v="2500000"/>
    <n v="2186366"/>
    <n v="0"/>
    <m/>
    <n v="0.05"/>
    <m/>
    <s v="En cours"/>
  </r>
  <r>
    <x v="2"/>
    <x v="22"/>
    <s v="PSC"/>
    <s v="021:Habitat, Urbanisme et Ville"/>
    <s v="urbanisme et aménagement "/>
    <s v="aménagement du foncier "/>
    <s v="NK 5 721 2 262 027 16"/>
    <s v="Travaux L'amélioration urbaine DOTATION 2013 "/>
    <m/>
    <n v="1200000"/>
    <n v="1200000"/>
    <n v="1199957"/>
    <n v="1143074"/>
    <m/>
    <m/>
    <m/>
    <m/>
  </r>
  <r>
    <x v="2"/>
    <x v="22"/>
    <s v="PSC"/>
    <s v="021:Habitat, Urbanisme et Ville"/>
    <s v="urbanisme et aménagement "/>
    <s v="aménagement du foncier "/>
    <s v="NK 5 721 2 262 027 23"/>
    <s v="VRD Primaires et secondaires"/>
    <m/>
    <n v="2000000"/>
    <n v="2000000"/>
    <n v="1999867"/>
    <n v="1950116"/>
    <m/>
    <m/>
    <m/>
    <m/>
  </r>
  <r>
    <x v="2"/>
    <x v="22"/>
    <s v="PSC"/>
    <s v="021:Habitat, Urbanisme et Ville"/>
    <s v="urbanisme et aménagement "/>
    <s v="aménagement du foncier "/>
    <s v="NK 5 721 2 262 027 17"/>
    <s v="VRD Primaires et second   1ère Tranche DOTATION 2015 "/>
    <m/>
    <n v="1900000"/>
    <n v="1900000"/>
    <n v="1790987"/>
    <n v="1638219"/>
    <m/>
    <m/>
    <m/>
    <m/>
  </r>
  <r>
    <x v="2"/>
    <x v="22"/>
    <s v="PSC"/>
    <s v="021:Habitat, Urbanisme et Ville"/>
    <s v="urbanisme et aménagement "/>
    <s v="aménagement du foncier "/>
    <s v="NE 5 721 3 262 027 31"/>
    <s v="VRD Primaires et secondaires pour lotissements Sociaux"/>
    <m/>
    <n v="1000000"/>
    <n v="1000000"/>
    <n v="999429"/>
    <n v="570494"/>
    <m/>
    <m/>
    <m/>
    <m/>
  </r>
  <r>
    <x v="2"/>
    <x v="25"/>
    <s v="PSC"/>
    <s v="024:Travaux Publics et Infrastructures de Base"/>
    <s v="Infrastructures routier et autoroutiers"/>
    <s v="Dévloppement des Infrastructures routier"/>
    <s v="NE5.521.3.214.011.01.04"/>
    <s v="Modernisation de la RN 01 sur 570 km entre In Geuzzam et la limite de la wilaya de Ghardaïa(1 ère Tranche) "/>
    <m/>
    <n v="10000000"/>
    <n v="6723000"/>
    <n v="6481045"/>
    <n v="1545289"/>
    <m/>
    <m/>
    <m/>
    <m/>
  </r>
  <r>
    <x v="2"/>
    <x v="25"/>
    <s v="PSC"/>
    <s v="024:Travaux Publics et Infrastructures de Base"/>
    <s v="Infrastructures routier et autoroutiers"/>
    <s v="Dévloppement des Infrastructures routier"/>
    <s v="NE5.521.3.214.011.01.03"/>
    <s v="Etude, Rehabilitation et Réalisation des tronçons de voies d'acces aux unités militaires sur 560 km a travers les wilayas de Tamanrasset, Tebessa et Naama (y compris contrôle et suivi)"/>
    <m/>
    <n v="7699844"/>
    <n v="7699844"/>
    <n v="7571535"/>
    <n v="1962125"/>
    <m/>
    <m/>
    <m/>
    <m/>
  </r>
  <r>
    <x v="2"/>
    <x v="25"/>
    <s v="PSC"/>
    <s v="021:Habitat, Urbanisme et Ville"/>
    <s v=" Urbanism et Aménagement"/>
    <s v=" Aménagement du foncier"/>
    <s v="NE5.721.3.225.111.02_x000a_N1.021.080.02.2011.000.011.17.022"/>
    <s v="VRD Primaires et secondaires à travers les Wilayas "/>
    <m/>
    <n v="1145000"/>
    <n v="1145000"/>
    <n v="1144119.2536900002"/>
    <n v="1141799.797"/>
    <m/>
    <m/>
    <m/>
    <m/>
  </r>
  <r>
    <x v="2"/>
    <x v="25"/>
    <s v="PSC"/>
    <s v="021:Habitat, Urbanisme et Ville"/>
    <s v=" Urbanism et Aménagement"/>
    <s v=" Aménagement du foncier"/>
    <s v="NE5.721.3.225.111.22_x000a_N1.021.080.02.2011.000.011.18.029"/>
    <s v="VRD Primaires et secondaires à travers les Wilayas - Programme Additionnel 2018, 2eme Tranche- "/>
    <m/>
    <n v="1000000"/>
    <n v="1000000"/>
    <n v="985921.7818"/>
    <n v="625876.16374999995"/>
    <m/>
    <m/>
    <m/>
    <m/>
  </r>
  <r>
    <x v="2"/>
    <x v="26"/>
    <s v="PSC"/>
    <s v="021:Habitat, Urbanisme et Ville"/>
    <s v="Urbanisme et Aménagement"/>
    <s v="Urbanisme"/>
    <s v="N1.021.080.01.2053.000.053.20.005"/>
    <s v="Etude et révision des PDEU, études des pos, étude générale et spécifique -1ère tranche-"/>
    <m/>
    <n v="20000"/>
    <n v="20000"/>
    <n v="15951"/>
    <n v="0"/>
    <m/>
    <m/>
    <m/>
    <m/>
  </r>
  <r>
    <x v="2"/>
    <x v="26"/>
    <s v="PSC"/>
    <s v="021:Habitat, Urbanisme et Ville"/>
    <s v="Urbanisme et Aménagement"/>
    <s v="Urbanisme"/>
    <s v="N1.021.080.01.2053.000.053.21.006"/>
    <s v="Etude et révision des PDEU, études des pos, étude générale et spécifique, générale sismiques à travers les wilayas -programme 2021-"/>
    <m/>
    <n v="20000"/>
    <n v="20000"/>
    <n v="16761"/>
    <n v="0"/>
    <m/>
    <m/>
    <m/>
    <m/>
  </r>
  <r>
    <x v="2"/>
    <x v="26"/>
    <s v="PSC"/>
    <s v="021:Habitat, Urbanisme et Ville"/>
    <s v="Urbanisme et Aménagement"/>
    <s v="Aménagement du foncier"/>
    <s v="N1.021.080.02.2053.000.053.21.042"/>
    <s v="VRD primaires et secondaires à travers les wilaya -2ème tranche- programme 2021"/>
    <m/>
    <n v="400000"/>
    <n v="400000"/>
    <n v="352720"/>
    <n v="123578"/>
    <m/>
    <m/>
    <m/>
    <m/>
  </r>
  <r>
    <x v="2"/>
    <x v="26"/>
    <s v="PSC"/>
    <s v="021:Habitat, Urbanisme et Ville"/>
    <s v="Equipements publics"/>
    <s v="Equipements publics de l'éducation et de la formation"/>
    <s v="NE5.623.4.262.027.399"/>
    <s v="Etude, suivi et réalisation d'un école primaire type D au niveau du site des 860 logements LPL hai Djoualil, commune in salah, wilaya in salah -cité d'habitat intégrés, programme 2021"/>
    <m/>
    <n v="112147"/>
    <n v="112147"/>
    <n v="101271"/>
    <n v="63000"/>
    <m/>
    <m/>
    <m/>
    <m/>
  </r>
  <r>
    <x v="2"/>
    <x v="26"/>
    <s v="PSC"/>
    <s v="021:Habitat, Urbanisme et Ville"/>
    <s v="Equipements publics"/>
    <s v="Equipements publics de sécurité et de  santé"/>
    <s v="NE5.733.5.262.027.78"/>
    <s v="Réalisation d'une polyclinique au niveau des site d'habitat integrés, wilaya d'In Salah (cités d'habitat integrés -programme 2021)"/>
    <m/>
    <n v="260995"/>
    <n v="260995"/>
    <n v="176772"/>
    <n v="15832"/>
    <m/>
    <m/>
    <m/>
    <m/>
  </r>
  <r>
    <x v="2"/>
    <x v="26"/>
    <s v="PSC"/>
    <s v="024:Travaux Publics et Infrastructures de Base"/>
    <s v="Infrastructures toutières et autoroutières"/>
    <s v="Entretient routier"/>
    <s v="N1.024.090.01.2053.000.053.21.087"/>
    <s v="Modernisation de la RN n°01 sur 570 km, y compris un ouvrage d'art – première tranche."/>
    <m/>
    <n v="480000"/>
    <n v="480000"/>
    <n v="376850"/>
    <n v="55816"/>
    <m/>
    <m/>
    <m/>
    <m/>
  </r>
  <r>
    <x v="2"/>
    <x v="28"/>
    <s v="PSC"/>
    <s v="024:Travaux Publics et Infrastructures de Base"/>
    <s v="Infrastructures routières et autoroutières"/>
    <s v="Entretien routier"/>
    <s v="NE5.521.3.214.058.23.04"/>
    <s v="Modernisation de la RN 01 sur _x000a_570km y compris la réalisation_x000a_ d'ouvrage d'art (1er tranche)"/>
    <m/>
    <n v="1800000"/>
    <n v="1800000"/>
    <n v="1512517"/>
    <n v="0"/>
    <m/>
    <m/>
    <m/>
    <m/>
  </r>
  <r>
    <x v="2"/>
    <x v="28"/>
    <s v="PSC"/>
    <s v="024:Travaux Publics et Infrastructures de Base"/>
    <s v="Infrastructures routières et autoroutières"/>
    <s v="Entretien routier"/>
    <s v="NL5.531.1.214.058.23.08"/>
    <s v="PACE2016: Entretien Des Routes Nationales Remise à niveau des routes national"/>
    <m/>
    <n v="1114727"/>
    <n v="1114727"/>
    <n v="1114596"/>
    <n v="0"/>
    <m/>
    <m/>
    <m/>
    <m/>
  </r>
  <r>
    <x v="2"/>
    <x v="28"/>
    <s v="PSC"/>
    <s v="021:Habitat, Urbanisme et Ville"/>
    <s v="Ville et ville nouvelles"/>
    <s v="Ville et ville nouvelles"/>
    <s v="N1 021 081 01 3006 000 058 14 013"/>
    <s v="Projet de la ville nouvelle d'el-meniaa"/>
    <m/>
    <n v="28181587"/>
    <n v="28181587"/>
    <n v="9914874"/>
    <n v="0"/>
    <m/>
    <m/>
    <m/>
    <m/>
  </r>
  <r>
    <x v="2"/>
    <x v="27"/>
    <s v="PSC"/>
    <s v="024:Travaux Publics et Infrastructures de Base"/>
    <s v="Infrastructures Routières et Autoroutères"/>
    <s v="Développement des Infrastructures Routières"/>
    <s v="NE5,531,1,214,054,10"/>
    <s v="Modernisation de la RN01 sur 570 km y compris la réalisation d'un ouvrage d'art (1 er tranche)"/>
    <m/>
    <n v="997000"/>
    <n v="997000"/>
    <n v="962713"/>
    <n v="0"/>
    <m/>
    <m/>
    <m/>
    <m/>
  </r>
  <r>
    <x v="2"/>
    <x v="18"/>
    <s v="PSC"/>
    <s v="024:Travaux Publics et Infrastructures de Base"/>
    <s v="090_Infrastructures routières et autoroutières"/>
    <s v="01_Développement des infrastructures routières"/>
    <s v="NF5.521.2.214.239.85"/>
    <s v="Etude et réalisation de la route reliant Mih Nacer El-Borma (limite avec wilaya d'Ouargla) sur 200 kms"/>
    <m/>
    <n v="7800000"/>
    <n v="7800000"/>
    <n v="7617349.1679600002"/>
    <n v="7280257.3134200005"/>
    <m/>
    <m/>
    <m/>
    <m/>
  </r>
  <r>
    <x v="2"/>
    <x v="18"/>
    <s v="PSC"/>
    <s v="024:Travaux Publics et Infrastructures de Base"/>
    <s v="090_Infrastructures routières et autoroutières"/>
    <s v="01_Développement des infrastructures routières"/>
    <s v="NL5.521.2.214.239.01"/>
    <s v="Revêtement de la piste reliant Douar El Ma à Bir Dher sur 150 km (W. El-Oued)"/>
    <m/>
    <n v="4700000"/>
    <n v="4700000"/>
    <n v="4579235.60042"/>
    <n v="4173340.2568699997"/>
    <m/>
    <m/>
    <m/>
    <m/>
  </r>
  <r>
    <x v="2"/>
    <x v="18"/>
    <s v="PSC"/>
    <s v="024:Travaux Publics et Infrastructures de Base"/>
    <s v="090_Infrastructures routières et autoroutières"/>
    <s v="01_Développement des infrastructures routières"/>
    <s v="NL5.521.2.214.239.02"/>
    <s v="Etude et réalisation de la piste reliant Bir Dher à Bir Lahrech sur 65 kms (W. El-Oued"/>
    <m/>
    <n v="2525000"/>
    <n v="2525000"/>
    <n v="2188476.3357199999"/>
    <n v="1997746.5999700001"/>
    <m/>
    <m/>
    <m/>
    <m/>
  </r>
  <r>
    <x v="2"/>
    <x v="18"/>
    <s v="PSC"/>
    <s v="051:Hydraulique"/>
    <s v="090_Mobilisation des ressources en eau et de la sécurité hydrique"/>
    <s v="01_Mobilisation des ressources en eau conventionnelles"/>
    <s v="N1.051·093·01·2039·000·039·15·160"/>
    <s v="Réalisation de12700 ML de forges profonds dans la wilaya d' EL Oued destinés à l'agriculture"/>
    <m/>
    <n v="3000000"/>
    <n v="3000000"/>
    <n v="2998296.4255500003"/>
    <n v="2968839.0585500002"/>
    <m/>
    <m/>
    <m/>
    <m/>
  </r>
  <r>
    <x v="2"/>
    <x v="24"/>
    <s v="PSC"/>
    <s v="024:Travaux Publics et Infrastructures de Base"/>
    <s v=" 090 : Infrastructures routiéres et autoroutiéres"/>
    <s v="1: Développement des infrastructures routières"/>
    <s v="N 1 024 090 01 2056 000 056 21 485"/>
    <s v="Revétement de la  route Azzane - Col d'Anai sur 115 km."/>
    <m/>
    <n v="2035500"/>
    <n v="2035500"/>
    <n v="1834113"/>
    <n v="337348"/>
    <m/>
    <m/>
    <m/>
    <m/>
  </r>
  <r>
    <x v="2"/>
    <x v="24"/>
    <s v="PSC"/>
    <s v="024:Travaux Publics et Infrastructures de Base"/>
    <s v=" 91 : Infrastructures routiéres et autoroutiéres"/>
    <s v="1: Développement des infrastructures routières"/>
    <s v="N 1 024 090 01 2056 000 056 21 484"/>
    <s v="Revétement de la  route Takisset - Col d'Anai sur 115 km."/>
    <m/>
    <n v="1214500"/>
    <n v="1214500"/>
    <n v="836662"/>
    <n v="0"/>
    <m/>
    <m/>
    <m/>
    <m/>
  </r>
  <r>
    <x v="2"/>
    <x v="16"/>
    <s v="PSC"/>
    <s v="021:Habitat, Urbanisme et Ville"/>
    <s v="Urbanisme et Aménagement"/>
    <s v="Aménagement du foncier"/>
    <s v="NE 5 721 3 225 130 31"/>
    <s v="Travaux des VRD  des lotissements crées dans le cadre de l'offre fonciére dans les régions du Sud et des Hauts plateaux -Programme 2019-"/>
    <m/>
    <n v="1200000"/>
    <n v="1200000"/>
    <n v="1070609.2479600001"/>
    <n v="464066.70912999997"/>
    <m/>
    <m/>
    <m/>
    <m/>
  </r>
  <r>
    <x v="2"/>
    <x v="16"/>
    <s v="PSC"/>
    <s v="021:Habitat, Urbanisme et Ville"/>
    <s v="Urbanisme et Aménagement"/>
    <s v="Aménagement du foncier"/>
    <s v="NE 5 721 3 225 130 37"/>
    <s v="VRD Primaires et secondaires à travers les Wilayas - Programme Additionnel 2020-"/>
    <m/>
    <n v="800000"/>
    <n v="800000"/>
    <n v="715928.61750000005"/>
    <n v="557575.00439000002"/>
    <m/>
    <m/>
    <m/>
    <m/>
  </r>
  <r>
    <x v="2"/>
    <x v="16"/>
    <s v="PSC"/>
    <s v="021:Habitat, Urbanisme et Ville"/>
    <s v="Urbanisme et Aménagement"/>
    <s v="Aménagement du foncier"/>
    <s v="NE 5 721 3 225 130 38"/>
    <s v="Amélioration Urbaine au niveau des zones d'ombre - Programme 2021"/>
    <m/>
    <n v="950000"/>
    <n v="950000"/>
    <n v="899550.29732000013"/>
    <n v="896031.25363000005"/>
    <m/>
    <m/>
    <m/>
    <m/>
  </r>
  <r>
    <x v="2"/>
    <x v="16"/>
    <s v="PSC"/>
    <s v="024:Travaux Publics et Infrastructures de Base"/>
    <s v="Infrastructures routières et autoroutières"/>
    <s v="Développements des infrastructures aéroportuaires"/>
    <s v="NF5.521.2.214.230.01.86_x000a_(N.1.024.090.01.2030.000.030.16.066)"/>
    <s v="_x000a_réalisation de la rocarde longeant les frontière tunisiennes entre Bire Yaakoub et Bir El Guelta en passant par El Borma sur 250 KM et réhabilitation de la Rn53 entre PK 155 et PK237 en lot(W.Ouargla)"/>
    <m/>
    <n v="8550000"/>
    <n v="8550000"/>
    <n v="8445930"/>
    <n v="8231591"/>
    <m/>
    <m/>
    <m/>
    <m/>
  </r>
  <r>
    <x v="2"/>
    <x v="16"/>
    <s v="PSC"/>
    <s v="024:Travaux Publics et Infrastructures de Base"/>
    <s v="Infrastructures routières et autoroutières"/>
    <s v="Développements des infrastructures aéroportuaires"/>
    <s v="NL5.521.2.214.230.01.03_x000a_(N.1.024.090.01.2030.000.030.16.067)"/>
    <s v="étude, ouverture de piste Bire Colas- Akfou (bornee frontaliere10) sur 53 KM et Bir Yaakoub vers la frontalier (borne frontalière 8) sur 6,4 KM (W.Ouargla )"/>
    <m/>
    <n v="1900000"/>
    <n v="1900000"/>
    <n v="1801067"/>
    <n v="1784004"/>
    <m/>
    <m/>
    <m/>
    <m/>
  </r>
  <r>
    <x v="3"/>
    <x v="29"/>
    <s v="PSD"/>
    <s v="005:Intérieur, Collectivités Locales et Aménagement du Territoire"/>
    <m/>
    <m/>
    <m/>
    <s v="N1 005 017 02 4823 000 023 11 008_x000a_Etude et réalisation d'un système de vidéosurveillance de la wilaya de Annaba"/>
    <m/>
    <m/>
    <n v="6700000"/>
    <m/>
    <n v="4182054.4870799999"/>
    <n v="0.56061147085959895"/>
    <n v="0.65"/>
    <m/>
    <s v="En cours"/>
  </r>
  <r>
    <x v="3"/>
    <x v="29"/>
    <s v="PSD"/>
    <s v="005:Intérieur, Collectivités Locales et Aménagement du Territoire"/>
    <m/>
    <m/>
    <m/>
    <s v="N1 005 020 01 4823 000 023 08 006_x000a_Etude, réalisation et équipement d’un centre national de formation et de perfectionnement et de recyclage du personnel des collectivités locales à El Bouni, Annaba"/>
    <m/>
    <m/>
    <n v="4537000"/>
    <m/>
    <n v="2543494.2432900006"/>
    <n v="0.59801091061700706"/>
    <n v="0.8"/>
    <m/>
    <s v="En cours"/>
  </r>
  <r>
    <x v="3"/>
    <x v="29"/>
    <s v="PSD"/>
    <s v="006:Justice"/>
    <m/>
    <m/>
    <m/>
    <s v="N1 006 021 01 4023 000 023 04 001_x000a_Etude, réalisation et équipement d'une cour de justice à Annaba"/>
    <m/>
    <m/>
    <n v="4457000"/>
    <m/>
    <n v="2665334.6286200006"/>
    <n v="0"/>
    <n v="0.8"/>
    <m/>
    <s v="En cours"/>
  </r>
  <r>
    <x v="3"/>
    <x v="29"/>
    <s v="PSD"/>
    <s v="051:Hydraulique"/>
    <m/>
    <m/>
    <m/>
    <s v="Etude et taravaux de mise à niveau de la station d'épuration d'annaba y compris l'amélioration de la collecte des eaux usées et les infrastructures de transfert des eaux épurées vers le périmétre agricole de Bounamoussa et le complexe d'EL Hadjar (Wilaya d'Annaba) "/>
    <m/>
    <m/>
    <n v="62000000"/>
    <m/>
    <n v="4813054.1864999998"/>
    <n v="0"/>
    <n v="0.05"/>
    <m/>
    <s v="en cours"/>
  </r>
  <r>
    <x v="3"/>
    <x v="29"/>
    <s v="PSD"/>
    <s v="024:Travaux Publics et Infrastructures de Base"/>
    <m/>
    <m/>
    <m/>
    <s v="N1 024 090 01 2023 000 023 24 003_x000a_Dédoublement de la RN21 entre El Hadjar et la limite de la wilaya de Guelma sur 18 Kms (1 ere Tranche) (W d'Annaba)_x000a_"/>
    <m/>
    <m/>
    <n v="2250000"/>
    <m/>
    <n v="961960.33545000001"/>
    <m/>
    <n v="0.05"/>
    <m/>
    <m/>
  </r>
  <r>
    <x v="3"/>
    <x v="29"/>
    <s v="PSD"/>
    <s v="024:Travaux Publics et Infrastructures de Base"/>
    <m/>
    <m/>
    <m/>
    <m/>
    <m/>
    <m/>
    <m/>
    <m/>
    <n v="961960.33545000001"/>
    <n v="0"/>
    <m/>
    <m/>
    <m/>
  </r>
  <r>
    <x v="3"/>
    <x v="29"/>
    <s v="PSD"/>
    <s v="024:Travaux Publics et Infrastructures de Base"/>
    <m/>
    <m/>
    <m/>
    <s v="N1 024 090 01 4023 000 023 08 006_x000a_Etude et réalisation d'un chemin communal y compris les ouvrages d'art reliant Ras El Hamra à Oued Begrat sur 08 km Annaba et Seraidi."/>
    <m/>
    <m/>
    <n v="5650000"/>
    <m/>
    <n v="3046552.4775799997"/>
    <m/>
    <n v="0.4"/>
    <m/>
    <s v="/"/>
  </r>
  <r>
    <x v="3"/>
    <x v="29"/>
    <s v="PSD"/>
    <s v="024:Travaux Publics et Infrastructures de Base"/>
    <m/>
    <m/>
    <m/>
    <m/>
    <m/>
    <m/>
    <m/>
    <m/>
    <n v="3046552.4775799997"/>
    <n v="0.54"/>
    <n v="0.4"/>
    <m/>
    <m/>
  </r>
  <r>
    <x v="3"/>
    <x v="29"/>
    <s v="PSD"/>
    <s v="024:Travaux Publics et Infrastructures de Base"/>
    <m/>
    <m/>
    <m/>
    <s v="N1 024 091 01 4023 000 023 09 001"/>
    <m/>
    <m/>
    <n v="5056000"/>
    <m/>
    <n v="4438680.7176900003"/>
    <m/>
    <n v="1"/>
    <m/>
    <s v="/"/>
  </r>
  <r>
    <x v="3"/>
    <x v="29"/>
    <s v="PSD"/>
    <s v="024:Travaux Publics et Infrastructures de Base"/>
    <m/>
    <m/>
    <m/>
    <s v="Etude et Réalisation d'un parking avion E pour la nouvelle aérogare de Annaba"/>
    <m/>
    <m/>
    <m/>
    <m/>
    <n v="4438680.7176900003"/>
    <m/>
    <m/>
    <m/>
    <m/>
  </r>
  <r>
    <x v="3"/>
    <x v="30"/>
    <s v="PSC"/>
    <s v="024:Travaux Publics et Infrastructures de Base"/>
    <m/>
    <m/>
    <m/>
    <s v="Réalisation du dédoublement de la RN 16 entre la limite de la wilaya de Souk ahras et la limite de la wilaya de Tarf via l'autoroute Est/Ouest sur 42 Km "/>
    <m/>
    <m/>
    <n v="7638000"/>
    <m/>
    <n v="4146876.1746199997"/>
    <n v="0.54292696708824295"/>
    <n v="0.52"/>
    <m/>
    <s v=" suite à l'accord pour la réévaluation de l'opération  au titre de l'exercice 2025, un avis d'appel d'offre a été lancé .                                pour  l'achevement de la RN 16    lot 03 : attribution provisoire en cours  et                         lot 01 : attribution provisoire en cours "/>
  </r>
  <r>
    <x v="3"/>
    <x v="30"/>
    <s v="PSC"/>
    <s v="024:Travaux Publics et Infrastructures de Base"/>
    <m/>
    <m/>
    <m/>
    <s v="Réalisation d'un viaduc sur RN 16 au PK 69+800(wilaya de guelma)"/>
    <m/>
    <m/>
    <n v="1760000"/>
    <m/>
    <s v="/"/>
    <n v="0.24071895424836601"/>
    <s v="/"/>
    <m/>
    <s v="marché en cours de visa au niveau de la  commission séctorielle des marchés publics des travaux publics "/>
  </r>
  <r>
    <x v="3"/>
    <x v="31"/>
    <s v="PSD"/>
    <s v="012:Enseignement Supérieur et  Recherche Scientifique"/>
    <m/>
    <m/>
    <m/>
    <s v="Etude et réalisation de 2000 places pédagogiques"/>
    <m/>
    <m/>
    <n v="1545300"/>
    <m/>
    <n v="371983"/>
    <n v="0.60933926560320051"/>
    <n v="0.3"/>
    <m/>
    <s v="Procédure en cours"/>
  </r>
  <r>
    <x v="3"/>
    <x v="31"/>
    <s v="PSD"/>
    <s v="012:Enseignement Supérieur et  Recherche Scientifique"/>
    <m/>
    <m/>
    <m/>
    <s v="Suivi et réalisation de 2000 Lits d'hébergement à El-Tarf"/>
    <m/>
    <m/>
    <n v="2379640"/>
    <m/>
    <n v="1450008.09"/>
    <n v="0.6998712702702703"/>
    <n v="0.85"/>
    <m/>
    <s v="en cours"/>
  </r>
  <r>
    <x v="3"/>
    <x v="31"/>
    <s v="PSD"/>
    <s v="012:Enseignement Supérieur et  Recherche Scientifique"/>
    <m/>
    <m/>
    <m/>
    <s v="Suivi et réalisation d'un restaurant central à El-Tarf"/>
    <m/>
    <m/>
    <n v="370000"/>
    <m/>
    <n v="258952.37"/>
    <n v="0.10782433783108447"/>
    <n v="0.95"/>
    <m/>
    <s v="en cours"/>
  </r>
  <r>
    <x v="3"/>
    <x v="31"/>
    <s v="PSD"/>
    <s v="012:Enseignement Supérieur et  Recherche Scientifique"/>
    <m/>
    <m/>
    <m/>
    <s v="Etude et réalisation de 1500 lits"/>
    <m/>
    <m/>
    <n v="1600800"/>
    <m/>
    <n v="172605.2"/>
    <n v="0.11624738888888889"/>
    <n v="0.15"/>
    <m/>
    <s v="Procédure en cours"/>
  </r>
  <r>
    <x v="3"/>
    <x v="31"/>
    <s v="PSD"/>
    <s v="012:Enseignement Supérieur et  Recherche Scientifique"/>
    <m/>
    <m/>
    <m/>
    <s v="Viabilisation et aménagement du pôle universitaire"/>
    <m/>
    <m/>
    <n v="900000"/>
    <m/>
    <n v="104622.65"/>
    <n v="0"/>
    <n v="0.15"/>
    <m/>
    <s v="en cours"/>
  </r>
  <r>
    <x v="3"/>
    <x v="31"/>
    <s v="PSD"/>
    <s v="012:Enseignement Supérieur et  Recherche Scientifique"/>
    <m/>
    <m/>
    <m/>
    <s v="Suivi et réalisation de 4000 places pédagogiques à El-Tarf"/>
    <m/>
    <m/>
    <n v="1800000"/>
    <m/>
    <n v="0"/>
    <n v="0.30111185193579248"/>
    <n v="0"/>
    <m/>
    <s v="Procédure en cours"/>
  </r>
  <r>
    <x v="3"/>
    <x v="31"/>
    <s v="PSD"/>
    <s v="020:Agriculture, Développement Rural et Pêche"/>
    <m/>
    <m/>
    <m/>
    <s v="Etude d’adaptation, suivi control et travaux de réalisation et équipement de 03 centres de proximité pour le stockage intermédiaire des céréales au niveau de la wilaya d’EL Tarf"/>
    <m/>
    <m/>
    <n v="758914"/>
    <m/>
    <n v="228518"/>
    <n v="0.87008399999999997"/>
    <s v="Bouhadjar   80% Ain assel 70%,Ben mhidi 100%"/>
    <m/>
    <s v="en cours"/>
  </r>
  <r>
    <x v="3"/>
    <x v="31"/>
    <s v="PSD"/>
    <s v="019:Industrie et Production Pharmaceutique"/>
    <m/>
    <m/>
    <m/>
    <s v="Suivi et réalisation d’une zone industrielle à matrouha wilaya de EL Tarf  ( tranche 1 )"/>
    <m/>
    <m/>
    <n v="500000"/>
    <m/>
    <n v="435042"/>
    <n v="0.38700000000000001"/>
    <n v="0.95"/>
    <m/>
    <s v="en cours"/>
  </r>
  <r>
    <x v="3"/>
    <x v="31"/>
    <s v="PSC"/>
    <s v="024:Travaux Publics et Infrastructures de Base"/>
    <m/>
    <m/>
    <m/>
    <s v="Projet de réalisation de la line ferroviaire chibaita moukhtar .drean . chihani"/>
    <m/>
    <m/>
    <n v="548554"/>
    <m/>
    <m/>
    <n v="0"/>
    <n v="0.46189999999999998"/>
    <m/>
    <m/>
  </r>
  <r>
    <x v="3"/>
    <x v="31"/>
    <s v="PSC"/>
    <s v="051:Hydraulique"/>
    <m/>
    <m/>
    <m/>
    <s v="Réalisation de la station eau dessalement des eaux de mer"/>
    <m/>
    <m/>
    <m/>
    <m/>
    <s v="/"/>
    <n v="0.7"/>
    <n v="0.95"/>
    <m/>
    <m/>
  </r>
  <r>
    <x v="3"/>
    <x v="31"/>
    <s v="PSC"/>
    <s v="051:Hydraulique"/>
    <m/>
    <m/>
    <m/>
    <s v="Travaux de raccordement à Laval  de la station de dessalement d’eau de mer . D’EL TARF   lot 0 01 : SDEM ver ANNABA"/>
    <m/>
    <m/>
    <n v="15778292"/>
    <m/>
    <s v="/"/>
    <n v="0.75"/>
    <n v="1"/>
    <m/>
    <m/>
  </r>
  <r>
    <x v="3"/>
    <x v="31"/>
    <s v="PSC"/>
    <s v="051:Hydraulique"/>
    <m/>
    <m/>
    <m/>
    <s v="Travaux de raccordement à Laval  de la station de dessalement d’eau de mer . D’EL TARF Lot n 2 : SDEM ver RMC"/>
    <m/>
    <m/>
    <n v="12741089"/>
    <m/>
    <s v="/"/>
    <n v="0.32400000000000001"/>
    <n v="1"/>
    <m/>
    <m/>
  </r>
  <r>
    <x v="3"/>
    <x v="31"/>
    <s v="PSC"/>
    <s v="051:Hydraulique"/>
    <m/>
    <m/>
    <m/>
    <s v="Travaux de raccordement à Laval  de la station de dessalement d’eau de mer . D’EL TARF LOT n 03-1 : RMC LAC DES OISEAUX VERS MEXA "/>
    <m/>
    <m/>
    <n v="4381982"/>
    <m/>
    <s v="/"/>
    <n v="0.22"/>
    <n v="0.43"/>
    <m/>
    <m/>
  </r>
  <r>
    <x v="3"/>
    <x v="31"/>
    <s v="PSC"/>
    <s v="051:Hydraulique"/>
    <m/>
    <m/>
    <m/>
    <s v="Travaux de raccordement à Laval  de la station de dessalement d’eau de mer . D’EL TARF LOT n 03-2: RMC MEXA –RV EL KALA"/>
    <m/>
    <m/>
    <n v="1260982"/>
    <m/>
    <s v="/"/>
    <n v="0.06"/>
    <n v="0.43"/>
    <m/>
    <m/>
  </r>
  <r>
    <x v="3"/>
    <x v="31"/>
    <s v="PSC"/>
    <s v="051:Hydraulique"/>
    <m/>
    <m/>
    <m/>
    <s v="Travaux de raccordement de la station de dessalement d’eau de mer .LOT n 04 : RMC LAC DES OISEAUX –RMC daghoussa"/>
    <m/>
    <m/>
    <n v="5959786"/>
    <m/>
    <s v="/"/>
    <n v="0"/>
    <n v="0.3"/>
    <m/>
    <m/>
  </r>
  <r>
    <x v="3"/>
    <x v="31"/>
    <s v="PSC"/>
    <s v="051:Hydraulique"/>
    <m/>
    <m/>
    <m/>
    <s v="Travaux de raccordement de la station de dessalement d’eau de mer .LOT n 05 : RMC daghoussa EL TARF Sud Drean"/>
    <m/>
    <m/>
    <n v="1693578"/>
    <m/>
    <s v="/"/>
    <n v="0.73229999999999995"/>
    <n v="0.13"/>
    <m/>
    <m/>
  </r>
  <r>
    <x v="3"/>
    <x v="31"/>
    <s v="PSC"/>
    <s v="051:Hydraulique"/>
    <m/>
    <m/>
    <m/>
    <s v="Construction et mise en service du barrage boukhroufa ( bouteldja )"/>
    <m/>
    <m/>
    <n v="22077000"/>
    <m/>
    <s v="/"/>
    <m/>
    <n v="0.8"/>
    <m/>
    <m/>
  </r>
  <r>
    <x v="3"/>
    <x v="32"/>
    <s v="PSD"/>
    <s v="020:Agriculture, Développement Rural et Pêche"/>
    <m/>
    <m/>
    <m/>
    <s v="Etude et Réalisation de  1000 km de réseaux éléctriques basse tension et moyenne tension"/>
    <m/>
    <m/>
    <n v="1000000"/>
    <n v="255687"/>
    <n v="204549"/>
    <m/>
    <n v="0.8"/>
    <m/>
    <m/>
  </r>
  <r>
    <x v="3"/>
    <x v="32"/>
    <s v="PSD"/>
    <s v="020:Agriculture, Développement Rural et Pêche"/>
    <m/>
    <m/>
    <m/>
    <s v="Etude et Réalisation de  1000 km de réseaux éléctriques basse tension et moyenne tension"/>
    <m/>
    <m/>
    <n v="1500000"/>
    <n v="936228"/>
    <n v="638679"/>
    <m/>
    <n v="0.98"/>
    <m/>
    <m/>
  </r>
  <r>
    <x v="3"/>
    <x v="32"/>
    <s v="PSD"/>
    <s v="020:Agriculture, Développement Rural et Pêche"/>
    <m/>
    <m/>
    <m/>
    <s v="Réalisation d'une unité de stockage"/>
    <m/>
    <m/>
    <n v="162000"/>
    <n v="161847"/>
    <n v="41069"/>
    <m/>
    <n v="0.8"/>
    <m/>
    <m/>
  </r>
  <r>
    <x v="3"/>
    <x v="32"/>
    <s v="PSD"/>
    <s v="020:Agriculture, Développement Rural et Pêche"/>
    <m/>
    <m/>
    <m/>
    <s v="Etude, suivi et réalisation de 03 unités de stockages d'une capacité de 60.000 Qtx pour chacune soit un total de 180.000 Qtx"/>
    <m/>
    <m/>
    <n v="486000"/>
    <n v="459977"/>
    <n v="205419"/>
    <m/>
    <n v="0.8"/>
    <m/>
    <m/>
  </r>
  <r>
    <x v="3"/>
    <x v="32"/>
    <s v="PSD"/>
    <s v="020:Agriculture, Développement Rural et Pêche"/>
    <m/>
    <m/>
    <m/>
    <s v="Etude, suivi, aménagement et réalisation des pistes agricoles améliorées et aménagements des pistes existantes sur 520 km"/>
    <m/>
    <m/>
    <n v="1400000"/>
    <n v="1210373"/>
    <n v="513457"/>
    <m/>
    <n v="0.67"/>
    <m/>
    <m/>
  </r>
  <r>
    <x v="3"/>
    <x v="32"/>
    <s v="PSD"/>
    <s v="020:Agriculture, Développement Rural et Pêche"/>
    <m/>
    <m/>
    <m/>
    <s v="Electrification agricole sur 500 km"/>
    <m/>
    <m/>
    <n v="1500000"/>
    <n v="1331871"/>
    <n v="1157747"/>
    <m/>
    <n v="0.98"/>
    <m/>
    <m/>
  </r>
  <r>
    <x v="3"/>
    <x v="32"/>
    <s v="PSD"/>
    <s v="021:Habitat, Urbanisme et Ville"/>
    <m/>
    <m/>
    <m/>
    <s v="5000 logements publics locatifs"/>
    <m/>
    <m/>
    <n v="14610000"/>
    <n v="13611907"/>
    <n v="10529573"/>
    <m/>
    <n v="0.71"/>
    <m/>
    <m/>
  </r>
  <r>
    <x v="3"/>
    <x v="32"/>
    <s v="PSD"/>
    <s v="051:Hydraulique"/>
    <m/>
    <m/>
    <m/>
    <s v="Suivi, réalisation et équipement d’une station d’épuration à Babar"/>
    <m/>
    <m/>
    <n v="2500000"/>
    <n v="2142157"/>
    <n v="826597"/>
    <m/>
    <n v="0.85"/>
    <m/>
    <m/>
  </r>
  <r>
    <x v="3"/>
    <x v="32"/>
    <s v="PSD"/>
    <s v="051:Hydraulique"/>
    <m/>
    <m/>
    <m/>
    <s v="Suivi, réalisation et équipement d’une station d’épuration à Chechar"/>
    <m/>
    <m/>
    <n v="2490000"/>
    <n v="1999404"/>
    <n v="412576"/>
    <m/>
    <n v="0.5"/>
    <m/>
    <m/>
  </r>
  <r>
    <x v="3"/>
    <x v="32"/>
    <s v="PSD"/>
    <s v="024:Travaux Publics et Infrastructures de Base"/>
    <m/>
    <m/>
    <m/>
    <s v="Réalisation et suivi du dédoublement de la RN 88 reliant Kais -limite de la wilaya de Batna sur 18 km."/>
    <m/>
    <m/>
    <n v="2000000"/>
    <n v="1517700"/>
    <n v="1428287"/>
    <m/>
    <n v="0.9"/>
    <m/>
    <m/>
  </r>
  <r>
    <x v="3"/>
    <x v="32"/>
    <s v="PSD"/>
    <s v="019:Industrie et Production Pharmaceutique"/>
    <m/>
    <m/>
    <m/>
    <s v="Etude réhabilitation et développement de la zone d’activité de BAGHAI"/>
    <m/>
    <m/>
    <n v="1700000"/>
    <n v="1201064"/>
    <n v="574074"/>
    <m/>
    <n v="0.65"/>
    <m/>
    <m/>
  </r>
  <r>
    <x v="3"/>
    <x v="32"/>
    <s v="PSD"/>
    <s v="019:Industrie et Production Pharmaceutique"/>
    <m/>
    <m/>
    <m/>
    <s v="Etude, suivi et réalisation de cinq (05) mini zones d'activité (10 ha chacune) au niveau des communes de : Taouzianet, Remila, Chechar, El Ouldja et Djellal."/>
    <m/>
    <m/>
    <n v="700000"/>
    <n v="611126"/>
    <n v="126410"/>
    <m/>
    <n v="0.45"/>
    <m/>
    <m/>
  </r>
  <r>
    <x v="3"/>
    <x v="32"/>
    <s v="PSD"/>
    <s v="019:Industrie et Production Pharmaceutique"/>
    <m/>
    <m/>
    <m/>
    <s v="Etude ,réalisation et réhabilitation des zones d’activité de Ain touila, M’toussa, El mahmel.   "/>
    <m/>
    <m/>
    <n v="2000000"/>
    <n v="1637616"/>
    <n v="507012"/>
    <m/>
    <n v="0.45"/>
    <m/>
    <m/>
  </r>
  <r>
    <x v="3"/>
    <x v="32"/>
    <s v="PSD"/>
    <s v="027:Santé"/>
    <m/>
    <m/>
    <m/>
    <s v="Etude, construction et Equipement d'un hopital Mére et Enfant à Khenchela"/>
    <m/>
    <m/>
    <n v="900000"/>
    <n v="333414"/>
    <n v="44449"/>
    <m/>
    <n v="0.15"/>
    <m/>
    <m/>
  </r>
  <r>
    <x v="3"/>
    <x v="32"/>
    <s v="PSD"/>
    <s v="027:Santé"/>
    <m/>
    <m/>
    <m/>
    <s v="Etude,construction et Equipement d'une urgence médicale chirurgicale à Khenchela"/>
    <m/>
    <m/>
    <n v="700000"/>
    <n v="227304"/>
    <n v="164018"/>
    <m/>
    <n v="0.65"/>
    <m/>
    <m/>
  </r>
  <r>
    <x v="3"/>
    <x v="32"/>
    <s v="PSD"/>
    <s v="012:Enseignement Supérieur et  Recherche Scientifique"/>
    <m/>
    <m/>
    <m/>
    <s v="Suivi et réalisation de 6 000 places pédagogiques."/>
    <m/>
    <m/>
    <n v="3110000"/>
    <n v="2986303"/>
    <n v="2285748"/>
    <m/>
    <n v="0.9"/>
    <m/>
    <m/>
  </r>
  <r>
    <x v="3"/>
    <x v="32"/>
    <s v="PSD"/>
    <s v="012:Enseignement Supérieur et  Recherche Scientifique"/>
    <m/>
    <m/>
    <m/>
    <s v="Suivi et réalisation de 3000 lits d’hébergement"/>
    <m/>
    <m/>
    <n v="2292000"/>
    <n v="1997405"/>
    <n v="1906385"/>
    <m/>
    <n v="0.85"/>
    <m/>
    <m/>
  </r>
  <r>
    <x v="3"/>
    <x v="32"/>
    <s v="PSD"/>
    <s v="013:Formation et Enseignement Professionnels"/>
    <m/>
    <m/>
    <m/>
    <s v="Suivi, réalisation et équipement d’un institut national  spécialisé de formation professionnelle  (INSFP) 300 PF/120 lits à khenchela "/>
    <m/>
    <m/>
    <n v="522000"/>
    <n v="358383"/>
    <n v="282841"/>
    <m/>
    <n v="0.85"/>
    <m/>
    <m/>
  </r>
  <r>
    <x v="3"/>
    <x v="32"/>
    <s v="PSD"/>
    <s v="013:Formation et Enseignement Professionnels"/>
    <m/>
    <m/>
    <m/>
    <s v="Suivi, réalisation et équipement d’un institut d’enseignement professionnel (IEP) 1000 PF /300 lits à khenchela"/>
    <m/>
    <m/>
    <n v="568000"/>
    <n v="382994"/>
    <n v="308530"/>
    <m/>
    <n v="0.85"/>
    <m/>
    <m/>
  </r>
  <r>
    <x v="3"/>
    <x v="32"/>
    <s v="PSD"/>
    <s v="015:Sports"/>
    <m/>
    <m/>
    <m/>
    <s v="Etude, construction et équipement d'un Centre Régional de  regroupement des Equipes Nationales à Ain Silane "/>
    <m/>
    <m/>
    <n v="3693200"/>
    <n v="3435134"/>
    <n v="1549144"/>
    <m/>
    <n v="0.7"/>
    <m/>
    <m/>
  </r>
  <r>
    <x v="3"/>
    <x v="32"/>
    <s v="PSD"/>
    <s v="026:Tourisme et Artisanat"/>
    <m/>
    <m/>
    <m/>
    <s v="Suivi et travaux de viabilisation de la station climatique à Chelia"/>
    <m/>
    <m/>
    <n v="561000"/>
    <n v="297670"/>
    <n v="161083"/>
    <m/>
    <n v="0.78"/>
    <m/>
    <m/>
  </r>
  <r>
    <x v="3"/>
    <x v="32"/>
    <s v="PSC"/>
    <s v="008:Energie, Mines et Energies Renouvelables"/>
    <m/>
    <m/>
    <m/>
    <s v="Centrale Electrique cycle combiné 1266,71 MW à Remila - Daira de kais"/>
    <m/>
    <m/>
    <n v="82230000"/>
    <s v="/"/>
    <s v="/"/>
    <m/>
    <n v="0.92"/>
    <m/>
    <m/>
  </r>
  <r>
    <x v="3"/>
    <x v="32"/>
    <s v="PSC"/>
    <s v="051:Hydraulique"/>
    <m/>
    <m/>
    <m/>
    <s v="Réalisation du barrage lazreg  (w . Khenchela)"/>
    <m/>
    <m/>
    <n v="4000000"/>
    <n v="2997084"/>
    <n v="0"/>
    <n v="0.59"/>
    <n v="0.17"/>
    <m/>
    <m/>
  </r>
  <r>
    <x v="3"/>
    <x v="33"/>
    <s v="PSC"/>
    <s v="051:Hydraulique"/>
    <m/>
    <m/>
    <m/>
    <s v="Etude, réalisation et gestion de la STEP de la ville de Oum El Bouaghi"/>
    <m/>
    <m/>
    <n v="1733000"/>
    <m/>
    <n v="0"/>
    <n v="0.71640266241101958"/>
    <n v="0.7"/>
    <m/>
    <s v="  /"/>
  </r>
  <r>
    <x v="3"/>
    <x v="33"/>
    <s v="PSC"/>
    <s v="020:Agriculture, Développement Rural et Pêche"/>
    <m/>
    <m/>
    <m/>
    <s v="Travaux de raccordement en energie electrique pour les expoloitations agricoles"/>
    <m/>
    <m/>
    <n v="1063998"/>
    <m/>
    <n v="762251"/>
    <n v="0.680878431372549"/>
    <n v="0.83"/>
    <m/>
    <s v=" /"/>
  </r>
  <r>
    <x v="3"/>
    <x v="33"/>
    <s v="PSD"/>
    <s v="014:Culture et Arts"/>
    <m/>
    <m/>
    <m/>
    <s v="Réalisation et équipement d'une annexe de l'école régionale des Beaux arts à Oum El Bouaghi_x000d_,"/>
    <m/>
    <m/>
    <n v="255000"/>
    <m/>
    <n v="173624"/>
    <n v="0.29938999999999999"/>
    <n v="0.9"/>
    <m/>
    <m/>
  </r>
  <r>
    <x v="3"/>
    <x v="33"/>
    <s v="PSD"/>
    <s v="012:Enseignement Supérieur et  Recherche Scientifique"/>
    <m/>
    <m/>
    <m/>
    <s v="Réalisation de 500 lits d’hébergement en extension de la résidence universitaire d’Ain M’lila. _x000d__x000a_"/>
    <m/>
    <m/>
    <n v="500000"/>
    <m/>
    <n v="149695"/>
    <n v="0.36415334682710859"/>
    <n v="0.6"/>
    <m/>
    <m/>
  </r>
  <r>
    <x v="3"/>
    <x v="33"/>
    <s v="PSD"/>
    <s v="027:Santé"/>
    <m/>
    <m/>
    <m/>
    <s v="Réalisation et équipement d'un hôpital 120 lits à Ain Fakroun_x000d__x000a_"/>
    <m/>
    <m/>
    <n v="3118969"/>
    <m/>
    <n v="1135783"/>
    <n v="0.90447326086956525"/>
    <n v="0.8"/>
    <m/>
    <m/>
  </r>
  <r>
    <x v="3"/>
    <x v="33"/>
    <s v="PSD"/>
    <s v="027:Santé"/>
    <m/>
    <m/>
    <m/>
    <s v="Réalisation d'un hôpital 240 lits à Ain M'Lila_x000d__x000a_"/>
    <m/>
    <m/>
    <n v="4600000"/>
    <m/>
    <n v="4160577"/>
    <n v="0.213271875"/>
    <n v="1"/>
    <m/>
    <m/>
  </r>
  <r>
    <x v="3"/>
    <x v="33"/>
    <s v="PSD"/>
    <s v="027:Santé"/>
    <m/>
    <m/>
    <m/>
    <s v="Réalisation d'un hôpital 60 lits à Ain Kercha_x000d_"/>
    <m/>
    <m/>
    <n v="1600000"/>
    <m/>
    <n v="341235"/>
    <n v="1.2623999999999999E-3"/>
    <n v="0.8"/>
    <m/>
    <m/>
  </r>
  <r>
    <x v="3"/>
    <x v="33"/>
    <s v="PSD"/>
    <s v="051:Hydraulique"/>
    <m/>
    <m/>
    <m/>
    <s v="Etude, réalisation et gestion de la station d'épuration de la ville de Ain Fakroun _x000d__x000a_"/>
    <m/>
    <m/>
    <n v="2500000"/>
    <m/>
    <n v="3156"/>
    <n v="0.9741546875"/>
    <n v="0"/>
    <m/>
    <m/>
  </r>
  <r>
    <x v="3"/>
    <x v="33"/>
    <s v="PSD"/>
    <s v="024:Travaux Publics et Infrastructures de Base"/>
    <m/>
    <m/>
    <m/>
    <s v="Renforcement RN 80 du PK 128+000 au PK 150+500 sur 22,5 Km."/>
    <m/>
    <m/>
    <n v="640000"/>
    <m/>
    <n v="623459"/>
    <m/>
    <n v="1"/>
    <m/>
    <m/>
  </r>
  <r>
    <x v="3"/>
    <x v="33"/>
    <s v="PSD"/>
    <s v="024:Travaux Publics et Infrastructures de Base"/>
    <m/>
    <m/>
    <m/>
    <m/>
    <m/>
    <m/>
    <m/>
    <m/>
    <m/>
    <n v="0.66282614196932399"/>
    <m/>
    <m/>
    <m/>
  </r>
  <r>
    <x v="3"/>
    <x v="33"/>
    <s v="PSD"/>
    <s v="019:Industrie et Production Pharmaceutique"/>
    <m/>
    <m/>
    <m/>
    <s v="Etude, Réhabilitation et développement de la zone d'activités d'Oum El Bouaghi Est _x000d__x000a_"/>
    <m/>
    <m/>
    <m/>
    <m/>
    <m/>
    <m/>
    <n v="0.75"/>
    <m/>
    <m/>
  </r>
  <r>
    <x v="3"/>
    <x v="33"/>
    <s v="PSD"/>
    <s v="019:Industrie et Production Pharmaceutique"/>
    <m/>
    <m/>
    <m/>
    <s v="Etude, Réhabilitation et développement de la zone d'activités d'Oum El Bouaghi Est "/>
    <m/>
    <m/>
    <n v="1217108"/>
    <m/>
    <n v="806731"/>
    <n v="0.75"/>
    <n v="0.66282614196932399"/>
    <m/>
    <m/>
  </r>
  <r>
    <x v="3"/>
    <x v="33"/>
    <s v="PSD"/>
    <s v="015:Sports"/>
    <m/>
    <m/>
    <m/>
    <s v="Etude, réalisation et équipement d'une piscine de proximité à Ain M'lila_x000d__x000a_"/>
    <m/>
    <m/>
    <n v="160000"/>
    <m/>
    <n v="93804"/>
    <n v="0.36"/>
    <n v="0.8"/>
    <m/>
    <m/>
  </r>
  <r>
    <x v="3"/>
    <x v="33"/>
    <s v="PSD"/>
    <s v="015:Sports"/>
    <m/>
    <m/>
    <m/>
    <s v="Réalisation et équipement d'un centre de regroupement sportif  à Zorg_x000d__x000a_"/>
    <m/>
    <m/>
    <n v="2392145"/>
    <m/>
    <n v="851222"/>
    <n v="0.26513975000000001"/>
    <n v="0.7"/>
    <m/>
    <m/>
  </r>
  <r>
    <x v="3"/>
    <x v="33"/>
    <s v="PSD"/>
    <s v="019:Industrie et Production Pharmaceutique"/>
    <m/>
    <m/>
    <m/>
    <s v="Réalisation d'une zone industrielle à Ouled Gacem, wilaya d'Oum El Bouaghi sur 399,85 ha._x000d_"/>
    <m/>
    <m/>
    <n v="4000000"/>
    <m/>
    <n v="1106580"/>
    <n v="0.33"/>
    <n v="0.4"/>
    <m/>
    <m/>
  </r>
  <r>
    <x v="3"/>
    <x v="34"/>
    <s v="PSD"/>
    <s v="027:Santé"/>
    <m/>
    <m/>
    <m/>
    <s v="Etude et construction d'un centre des brulés"/>
    <m/>
    <m/>
    <n v="3083000"/>
    <m/>
    <n v="1021151.31956"/>
    <n v="0"/>
    <n v="0.5"/>
    <m/>
    <s v="Opération à l'arrêt"/>
  </r>
  <r>
    <x v="3"/>
    <x v="34"/>
    <s v="PSD"/>
    <s v="027:Santé"/>
    <m/>
    <m/>
    <m/>
    <s v="Réalisation et équipement d'un Hôpital 60 lits à Oum Toub (1ère tranche) (W.Skikda)"/>
    <m/>
    <m/>
    <n v="1400000"/>
    <m/>
    <n v="974.61"/>
    <n v="0"/>
    <n v="0"/>
    <m/>
    <s v="_x000a_Phase ouverture des plis après le 3ème appel d'offres "/>
  </r>
  <r>
    <x v="3"/>
    <x v="34"/>
    <s v="PSD"/>
    <s v="027:Santé"/>
    <m/>
    <m/>
    <m/>
    <s v="Etude et suivi pour la réalisation d'un hôpital 240 lits à Skikda"/>
    <m/>
    <m/>
    <n v="300000"/>
    <m/>
    <n v="0"/>
    <n v="0"/>
    <n v="0"/>
    <m/>
    <s v="Phase analyse des offres après un 1er avis infructueux"/>
  </r>
  <r>
    <x v="3"/>
    <x v="34"/>
    <s v="PSD"/>
    <s v="027:Santé"/>
    <m/>
    <m/>
    <m/>
    <s v="Etude et suivi pour la réalisation d'un hôpital 120 lits à Collo, Wilaya de Skikda"/>
    <m/>
    <m/>
    <n v="160000"/>
    <m/>
    <n v="0"/>
    <n v="0.88"/>
    <n v="0"/>
    <m/>
    <s v="Phase analyse des offres après un 1er avis infructueux"/>
  </r>
  <r>
    <x v="3"/>
    <x v="34"/>
    <s v="PSD"/>
    <s v="051:Hydraulique"/>
    <m/>
    <m/>
    <m/>
    <s v="_x000a_Réalisation de la station d’épuration du groupement urbain de FILFILA"/>
    <m/>
    <m/>
    <n v="3005000"/>
    <m/>
    <n v="2649907.60348"/>
    <n v="0.64730430840562814"/>
    <n v="0.99"/>
    <m/>
    <s v="La STEP est mise en régime et sera en exploitation (par l'entreprise) pendant deux (02) ans apres la reception provisoire "/>
  </r>
  <r>
    <x v="3"/>
    <x v="35"/>
    <s v="PSD"/>
    <s v="019:Industrie et Production Pharmaceutique"/>
    <m/>
    <m/>
    <m/>
    <s v="Réalisation d'une zone industrielle à M'daourouch, wilaya souk ahras"/>
    <m/>
    <m/>
    <n v="3000000"/>
    <m/>
    <n v="2341776"/>
    <n v="0.82604246387180569"/>
    <n v="0.8"/>
    <m/>
    <s v="Reste travaux de pose des couches GB+BB+ETP réclament la hausse des prix +ETP est mise en demeure pour la deuxieme fois"/>
  </r>
  <r>
    <x v="3"/>
    <x v="35"/>
    <s v="PSD"/>
    <s v="005:Intérieur, Collectivités Locales et Aménagement du Territoire"/>
    <m/>
    <m/>
    <m/>
    <s v="Etude et réalisation d'un centre frontalier mixte (DGSN - DGD) avec (05) logements de fonction et acquisition d'un groupe électrogène à Ouled-Moumen"/>
    <m/>
    <m/>
    <n v="1604564"/>
    <m/>
    <n v="1325438"/>
    <n v="0.19094720000000001"/>
    <n v="0.98"/>
    <m/>
    <s v="En cours"/>
  </r>
  <r>
    <x v="3"/>
    <x v="35"/>
    <s v="PSD"/>
    <s v="004:Affaires Etrangères, Communauté Nationale à l'Etranger et Affaires Africaines"/>
    <m/>
    <m/>
    <m/>
    <s v="Etude et réalisation d'une Unité Républicaine de Sécurité (U.R.S) à Souk-Ahras"/>
    <m/>
    <m/>
    <n v="1250000"/>
    <m/>
    <n v="238684"/>
    <n v="0.614714255091104"/>
    <n v="0.49"/>
    <m/>
    <s v="تم الإعلان عن طلب عروض بعد تعديل دفتر الشروط  لإنجاز الوحدة الجمهورية في 07 حصص"/>
  </r>
  <r>
    <x v="3"/>
    <x v="35"/>
    <s v="PSD"/>
    <s v="012:Enseignement Supérieur et  Recherche Scientifique"/>
    <m/>
    <m/>
    <m/>
    <s v="Suivi et réalisation de 6000 places pédagogiques"/>
    <m/>
    <m/>
    <n v="4665000"/>
    <m/>
    <n v="2867642"/>
    <n v="0.23293885819521179"/>
    <n v="0.98"/>
    <m/>
    <s v="En cours"/>
  </r>
  <r>
    <x v="3"/>
    <x v="35"/>
    <s v="PSD"/>
    <s v="027:Santé"/>
    <m/>
    <m/>
    <m/>
    <s v="Réalisation d'un hôpital de 120 lits à M'Daourouch"/>
    <m/>
    <m/>
    <n v="2715000"/>
    <m/>
    <n v="632429"/>
    <n v="4.26875E-3"/>
    <n v="0.72"/>
    <m/>
    <s v="En cours"/>
  </r>
  <r>
    <x v="3"/>
    <x v="35"/>
    <s v="PSD"/>
    <s v="027:Santé"/>
    <m/>
    <m/>
    <m/>
    <s v="Etude d'adaptation, suivi et réalisation d'un hôpital 120 lits en remplacement de l'ancienne structure à Sedrata"/>
    <m/>
    <m/>
    <n v="1600000"/>
    <m/>
    <n v="6830"/>
    <n v="2.8623853211009174E-4"/>
    <n v="0.15"/>
    <m/>
    <s v="En cours"/>
  </r>
  <r>
    <x v="3"/>
    <x v="35"/>
    <s v="PSD"/>
    <s v="027:Santé"/>
    <m/>
    <m/>
    <m/>
    <s v="Etude, suivi et réalisation d'un hôpital de 120 lits à Souk-Ahras"/>
    <m/>
    <m/>
    <n v="3815000"/>
    <m/>
    <n v="1092"/>
    <n v="0.34866666666666668"/>
    <n v="0.05"/>
    <m/>
    <s v="En cours"/>
  </r>
  <r>
    <x v="3"/>
    <x v="35"/>
    <s v="PSD"/>
    <s v="027:Santé"/>
    <m/>
    <m/>
    <m/>
    <s v="Etude d'adaptation,suivi et réalisation d'un hôpital de 60 lits à Heddada"/>
    <m/>
    <m/>
    <n v="990000"/>
    <m/>
    <n v="345180"/>
    <n v="2.8960786571207908E-3"/>
    <n v="0.45"/>
    <m/>
    <s v="En cours"/>
  </r>
  <r>
    <x v="3"/>
    <x v="36"/>
    <s v="PSD"/>
    <s v="020:Agriculture, Développement Rural et Pêche"/>
    <m/>
    <m/>
    <m/>
    <s v="Etude d'adaptation , suivi, cntrole  et travaux de réalisation et équipement de 08 centres de proximité pour le stockage intermédiaire des céréales au niveau de la wilaya de Tébessa "/>
    <m/>
    <m/>
    <n v="2023771"/>
    <m/>
    <n v="5861"/>
    <n v="0"/>
    <n v="0.12"/>
    <m/>
    <s v="pogramme 2023 En cours pour les 8 centres"/>
  </r>
  <r>
    <x v="3"/>
    <x v="36"/>
    <s v="PSD"/>
    <s v="027:Santé"/>
    <m/>
    <m/>
    <m/>
    <s v="Réalisation Hopital 60 litsà Negrine"/>
    <m/>
    <m/>
    <n v="1500000"/>
    <m/>
    <n v="0"/>
    <n v="0.73965333333333338"/>
    <n v="0"/>
    <m/>
    <s v=" PEC-PSD                                  Non lancée,  lancement subordoné à l'achèvement de l'étude ,"/>
  </r>
  <r>
    <x v="3"/>
    <x v="36"/>
    <s v="PSD"/>
    <s v="027:Santé"/>
    <m/>
    <m/>
    <m/>
    <s v="N 1 027 105 01 4012 000 012 08 004                           ETUDE ET REALISATION D'UN HÖPITAL 60 LITS EL OGLA"/>
    <m/>
    <m/>
    <n v="750000"/>
    <m/>
    <n v="554740"/>
    <n v="0.89417536452836088"/>
    <n v="0.97"/>
    <m/>
    <s v="PEC-PSD En cours"/>
  </r>
  <r>
    <x v="3"/>
    <x v="36"/>
    <s v="PSD"/>
    <s v="027:Santé"/>
    <m/>
    <m/>
    <m/>
    <s v="N 1 027 105 01 4012 000 012 06 005                                REALISATION D'UN HOPITAL GENERAL  120 LITS A TEBESSA"/>
    <m/>
    <m/>
    <n v="767430"/>
    <m/>
    <n v="686217"/>
    <n v="0.78631142099999995"/>
    <n v="0.98"/>
    <m/>
    <s v="PEC-PSD En cours"/>
  </r>
  <r>
    <x v="3"/>
    <x v="36"/>
    <s v="PSD"/>
    <s v="051:Hydraulique"/>
    <m/>
    <m/>
    <m/>
    <s v="N 1 051 094 01 2012 000 012 24 003                                Travaux de renforcement de l'alimentation en eau potable de la ville de chéria à partir du champ captant d'El Malabiod (W-Tébessa)_x000a_"/>
    <m/>
    <m/>
    <n v="800000"/>
    <m/>
    <n v="629049.13679999998"/>
    <n v="0.23188200275000001"/>
    <n v="0.95"/>
    <m/>
    <s v="pogramme 2023                travaux de réalisation en cours "/>
  </r>
  <r>
    <x v="3"/>
    <x v="36"/>
    <s v="PSD"/>
    <s v="051:Hydraulique"/>
    <m/>
    <m/>
    <m/>
    <s v=" N 1 051 094 01 2012 000 012 24 014                          Réalisation d’une conduite transfert d’eau potable à partir du barrage OULGET MELLEGUE  vers la commune d’ EL OUENZA y compris stockage ,équipement , amenée d’énergie et suivi_x000a_"/>
    <m/>
    <m/>
    <n v="600000"/>
    <m/>
    <n v="139129.20165"/>
    <n v="0"/>
    <n v="0.9"/>
    <m/>
    <s v="pogramme 2024                travaux de réalisation en cours"/>
  </r>
  <r>
    <x v="3"/>
    <x v="36"/>
    <s v="PSD"/>
    <s v="051:Hydraulique"/>
    <m/>
    <m/>
    <m/>
    <s v="Raccordement des Rejets des  eaux usées vers la STEP de la ville de Tébessa, Y compris la Réalisation de deux Stations de relevages"/>
    <m/>
    <m/>
    <n v="600000"/>
    <m/>
    <n v="0"/>
    <n v="0.25187583333333335"/>
    <n v="0"/>
    <m/>
    <s v="pogramme 2024                *Marchés de réalisation au niveau du CMW pour approbation pour les 05 premiers lots et les deux derniers lots ont été déclarés infructueuses _x000a_&quot; demande de réévaluation de l'opération &quot;"/>
  </r>
  <r>
    <x v="3"/>
    <x v="36"/>
    <s v="PSD"/>
    <s v="024:Travaux Publics et Infrastructures de Base"/>
    <m/>
    <m/>
    <m/>
    <s v="Modernisation de la RN 88 sur 27.5 Kms du PK 183 au PK 210+500 (entre Ouenza– El-Aouinet) (W.Tébessa)"/>
    <m/>
    <m/>
    <n v="1200000"/>
    <m/>
    <n v="302251"/>
    <n v="0.21543100000000001"/>
    <n v="0.8"/>
    <m/>
    <s v="Programme 2024"/>
  </r>
  <r>
    <x v="3"/>
    <x v="36"/>
    <s v="PSD"/>
    <s v="021:Habitat, Urbanisme et Ville"/>
    <m/>
    <m/>
    <m/>
    <s v="Etude, suivi et réalisation des travaux de VRD primaires et secondaires à travers la Wilaya de Tébessa -Programme 2024-"/>
    <m/>
    <m/>
    <n v="1000000"/>
    <m/>
    <n v="215431"/>
    <n v="0.3456745"/>
    <n v="0.35"/>
    <m/>
    <s v="programme 2024 en cours "/>
  </r>
  <r>
    <x v="3"/>
    <x v="36"/>
    <s v="PSD"/>
    <s v="021:Habitat, Urbanisme et Ville"/>
    <m/>
    <m/>
    <m/>
    <s v="S 1 021 080 02 4812 000 012 18 003                               Suivi et réalisation des travaux de VRD des lotissements créés dans le cadre de développement de l'offre foncière publique dans les wilayas des hauts plateaux - prog,2018 - wilaya de Tébessa"/>
    <m/>
    <m/>
    <n v="2000000"/>
    <m/>
    <n v="691349"/>
    <n v="0.90645728000000003"/>
    <n v="0.5"/>
    <m/>
    <s v="PEC-PSD                   en cours "/>
  </r>
  <r>
    <x v="3"/>
    <x v="36"/>
    <s v="PSD"/>
    <s v="021:Habitat, Urbanisme et Ville"/>
    <m/>
    <m/>
    <m/>
    <s v="S 1 021 080 02 4812 000 012 14 009                             Résorption du déficit en VRD à travers les communes de la wilaya (1ère tranche)"/>
    <m/>
    <m/>
    <n v="6250000"/>
    <m/>
    <n v="5665358"/>
    <n v="0.83016253968253972"/>
    <n v="0.95"/>
    <m/>
    <s v="PEC-PSD                    en cours "/>
  </r>
  <r>
    <x v="3"/>
    <x v="36"/>
    <s v="PSD"/>
    <s v="021:Habitat, Urbanisme et Ville"/>
    <m/>
    <m/>
    <m/>
    <s v="S 1 021 079 02 4812 000 012 14 001                              Etude et réalisation de 1.000 logements publics locatifs"/>
    <m/>
    <m/>
    <n v="3150000"/>
    <m/>
    <n v="2615012"/>
    <n v="0.85799333333333339"/>
    <n v="0.95"/>
    <m/>
    <s v="  PEC-PSD  Achevée"/>
  </r>
  <r>
    <x v="3"/>
    <x v="36"/>
    <s v="PSD"/>
    <s v="021:Habitat, Urbanisme et Ville"/>
    <m/>
    <m/>
    <m/>
    <s v="PC 721 2 262 112 14 02                                                      VRD DES LOTISSMENTS SOCIAUX"/>
    <m/>
    <m/>
    <n v="750000"/>
    <m/>
    <n v="643495"/>
    <n v="1.3358208955223882E-3"/>
    <n v="0.91"/>
    <m/>
    <s v=" PEC-PSD                  en cours "/>
  </r>
  <r>
    <x v="3"/>
    <x v="36"/>
    <s v="PSD"/>
    <s v="005:Intérieur, Collectivités Locales et Aménagement du Territoire"/>
    <m/>
    <m/>
    <m/>
    <s v="S1 005 017 02 4812 000 012 06 015                                  ETUDE, REALISATION ET EQUIPEMENT D'UN POSTE FRONTALIER MIXTE POLICE - DOUANE A EL-MERIDJ"/>
    <m/>
    <m/>
    <n v="268000"/>
    <m/>
    <n v="358"/>
    <m/>
    <n v="0.05"/>
    <m/>
    <s v="PEC-PSD                    Etude en cours "/>
  </r>
  <r>
    <x v="3"/>
    <x v="36"/>
    <s v="PSC"/>
    <s v="008:Energie, Mines et Energies Renouvelables"/>
    <m/>
    <m/>
    <m/>
    <s v="Electrification rurale"/>
    <m/>
    <m/>
    <n v="5866667"/>
    <m/>
    <m/>
    <m/>
    <n v="0.98"/>
    <m/>
    <s v="Programme complémentaire centralisé géré par SONELGAZ"/>
  </r>
  <r>
    <x v="3"/>
    <x v="36"/>
    <s v="PSC"/>
    <s v="008:Energie, Mines et Energies Renouvelables"/>
    <m/>
    <m/>
    <m/>
    <s v="Raccordement des agglomérations secondaires et quartiers et lotissement sociaux en Gaz naturel QLS/Gaz"/>
    <m/>
    <m/>
    <n v="4933333"/>
    <m/>
    <m/>
    <m/>
    <n v="0.98"/>
    <m/>
    <s v="Programme complémentaire centralisé géré par SONELGAZ"/>
  </r>
  <r>
    <x v="3"/>
    <x v="36"/>
    <s v="PSC"/>
    <s v="008:Energie, Mines et Energies Renouvelables"/>
    <m/>
    <m/>
    <m/>
    <s v="Electricité pour les zones d'ombre"/>
    <m/>
    <m/>
    <n v="2500000"/>
    <m/>
    <m/>
    <m/>
    <n v="0.82"/>
    <m/>
    <s v="Programme complémentaire centralisé géré par SONELGAZ"/>
  </r>
  <r>
    <x v="3"/>
    <x v="36"/>
    <s v="PSC"/>
    <s v="008:Energie, Mines et Energies Renouvelables"/>
    <m/>
    <m/>
    <m/>
    <s v="Gaz naturel  pour les zones d'ombre"/>
    <m/>
    <m/>
    <n v="1500000"/>
    <m/>
    <m/>
    <m/>
    <n v="0.96"/>
    <m/>
    <s v="Programme complémentaire centralisé géré par SONELGAZ"/>
  </r>
  <r>
    <x v="4"/>
    <x v="37"/>
    <s v="PSD"/>
    <s v="024:Travaux Publics et Infrastructures de Base"/>
    <m/>
    <m/>
    <s v="NK5.523.2.262.010.44_x000a_"/>
    <s v="réalisation de la ligne ferroviaire reliant Hassi Mefsoukh et Mostaganem_x000a_N° de l’opération"/>
    <m/>
    <m/>
    <n v="2866246.0245790002"/>
    <m/>
    <m/>
    <m/>
    <m/>
    <m/>
    <m/>
  </r>
  <r>
    <x v="4"/>
    <x v="38"/>
    <s v="PSD"/>
    <s v="010:Affaires Religieuses et Wakfs"/>
    <m/>
    <m/>
    <m/>
    <s v="Suivi, réalisation et équipement d’une mosquée pôle à Mascara"/>
    <m/>
    <m/>
    <n v="2504000"/>
    <m/>
    <m/>
    <m/>
    <m/>
    <m/>
    <m/>
  </r>
  <r>
    <x v="4"/>
    <x v="38"/>
    <s v="PSD"/>
    <s v="012:Enseignement Supérieur et  Recherche Scientifique"/>
    <m/>
    <m/>
    <m/>
    <s v="Suivi et réalisation de 6.000 places pédagogiques y compris une salle OMS, un terrain de football, une piscine semi-olympique et un théâtre de verdure à Mascara"/>
    <m/>
    <m/>
    <n v="4642710"/>
    <m/>
    <m/>
    <m/>
    <m/>
    <m/>
    <m/>
  </r>
  <r>
    <x v="4"/>
    <x v="38"/>
    <s v="PSD"/>
    <s v="015:Sports"/>
    <m/>
    <m/>
    <m/>
    <s v="Suivi, réalisation et équipement d’un vélodrome à Mascara  "/>
    <m/>
    <m/>
    <n v="2577000"/>
    <m/>
    <m/>
    <m/>
    <m/>
    <m/>
    <m/>
  </r>
  <r>
    <x v="4"/>
    <x v="38"/>
    <s v="PSD"/>
    <s v="019:Industrie et Production Pharmaceutique"/>
    <m/>
    <m/>
    <m/>
    <s v="Suivi et réalisation d’une zone industrielle 98 H à Oggaz, wilaya de Mascara (tranche 2)"/>
    <m/>
    <m/>
    <n v="1000000"/>
    <m/>
    <m/>
    <m/>
    <m/>
    <m/>
    <m/>
  </r>
  <r>
    <x v="4"/>
    <x v="38"/>
    <s v="T3"/>
    <s v="020:Agriculture, Développement Rural et Pêche"/>
    <m/>
    <m/>
    <m/>
    <s v="Etude d’adaptation, suivi , contrôle et travaux de réalisation et équipement de 09 centres de proximité pour le stockage intermédiaire des céréales au niveau de la wilaya de Mascarad’engagement :  DA"/>
    <m/>
    <m/>
    <n v="2276743"/>
    <m/>
    <m/>
    <m/>
    <m/>
    <m/>
    <m/>
  </r>
  <r>
    <x v="4"/>
    <x v="38"/>
    <s v="PSD"/>
    <s v="024:Travaux Publics et Infrastructures de Base"/>
    <m/>
    <m/>
    <m/>
    <s v="Réalisation d'une pénétrante reliant l'autoroute - oust a Mascara sur 43 km"/>
    <m/>
    <m/>
    <n v="59000000"/>
    <m/>
    <m/>
    <m/>
    <m/>
    <m/>
    <m/>
  </r>
  <r>
    <x v="4"/>
    <x v="38"/>
    <s v="PSD"/>
    <s v="024:Travaux Publics et Infrastructures de Base"/>
    <m/>
    <m/>
    <m/>
    <s v="Dédoublement de la RN4 sur 12 Km entre Sidi Daouad et Zeghloul"/>
    <m/>
    <m/>
    <n v="1500000"/>
    <m/>
    <m/>
    <m/>
    <m/>
    <m/>
    <m/>
  </r>
  <r>
    <x v="4"/>
    <x v="38"/>
    <s v="PSD"/>
    <s v="027:Santé"/>
    <m/>
    <m/>
    <m/>
    <s v="Etude et réalisation d'un établissement hospitalier spécialisé en urgences médicaux chirurgicales à Bouhanifia"/>
    <m/>
    <m/>
    <n v="2623237"/>
    <m/>
    <m/>
    <m/>
    <m/>
    <m/>
    <m/>
  </r>
  <r>
    <x v="4"/>
    <x v="38"/>
    <s v="PSD"/>
    <s v="027:Santé"/>
    <m/>
    <m/>
    <m/>
    <s v="Suivi et réalisation d’un hôpital de 120 lits à Mascara"/>
    <m/>
    <m/>
    <n v="3940000"/>
    <m/>
    <m/>
    <m/>
    <m/>
    <m/>
    <m/>
  </r>
  <r>
    <x v="4"/>
    <x v="38"/>
    <m/>
    <s v="051:Hydraulique"/>
    <m/>
    <m/>
    <m/>
    <s v="Réalisation d'une station d'épuration des eaux usées pour la ville de Mohammadia y compris collecteur de rejet"/>
    <m/>
    <m/>
    <n v="2170000"/>
    <m/>
    <m/>
    <m/>
    <m/>
    <m/>
    <m/>
  </r>
  <r>
    <x v="4"/>
    <x v="38"/>
    <m/>
    <s v="051:Hydraulique"/>
    <m/>
    <m/>
    <m/>
    <s v="Etude , suivi et travaux de mise à niveau de deux (02) stations de lagunage aérés de la ville de Hacine et bouhnifia  y compris l’amélioration et réhabilitation de la collecte des rejets et intégration d’un système de traitement tertiaire (w. Mascara)"/>
    <m/>
    <m/>
    <n v="1250000"/>
    <m/>
    <m/>
    <m/>
    <m/>
    <m/>
    <m/>
  </r>
  <r>
    <x v="4"/>
    <x v="38"/>
    <s v="PSC"/>
    <s v="024:Travaux Publics et Infrastructures de Base"/>
    <m/>
    <m/>
    <m/>
    <m/>
    <m/>
    <m/>
    <n v="0"/>
    <m/>
    <m/>
    <m/>
    <m/>
    <m/>
    <m/>
  </r>
  <r>
    <x v="4"/>
    <x v="38"/>
    <s v="PSC"/>
    <s v="051:Hydraulique"/>
    <m/>
    <m/>
    <m/>
    <s v="Alimentation en Eau Potable de la commune de Mascara et du couloir Mohammadia - Sig à partir du Transfert MAO"/>
    <m/>
    <m/>
    <n v="14500000"/>
    <m/>
    <m/>
    <m/>
    <m/>
    <m/>
    <m/>
  </r>
  <r>
    <x v="4"/>
    <x v="38"/>
    <s v="PSC"/>
    <s v="051:Hydraulique"/>
    <m/>
    <m/>
    <m/>
    <s v="Confortement du Barrage Chorfa"/>
    <m/>
    <m/>
    <n v="5830000"/>
    <m/>
    <m/>
    <m/>
    <m/>
    <m/>
    <m/>
  </r>
  <r>
    <x v="4"/>
    <x v="38"/>
    <s v="PSC"/>
    <s v="051:Hydraulique"/>
    <m/>
    <m/>
    <m/>
    <s v="Transfert à partir du Barrage de Bouhanifia vers la retenue du Barrage de Fergoug"/>
    <m/>
    <m/>
    <n v="10000000"/>
    <m/>
    <m/>
    <m/>
    <m/>
    <m/>
    <m/>
  </r>
  <r>
    <x v="4"/>
    <x v="39"/>
    <m/>
    <s v="024:Travaux Publics et Infrastructures de Base"/>
    <s v="infrastructure de base "/>
    <s v="(routes et pénétrantes) :"/>
    <m/>
    <s v="Réalisation Du Redoublement De La Rn06 (Carrefour Ain El Hadjar A Temetlas)"/>
    <m/>
    <m/>
    <n v="1200000"/>
    <m/>
    <m/>
    <m/>
    <m/>
    <m/>
    <m/>
  </r>
  <r>
    <x v="4"/>
    <x v="38"/>
    <m/>
    <s v="011:Education Nationale"/>
    <m/>
    <m/>
    <m/>
    <s v="Etude, Réalisation Et Equipement De 2000 Places Pédagogiques "/>
    <m/>
    <m/>
    <n v="1511104"/>
    <m/>
    <m/>
    <m/>
    <m/>
    <m/>
    <m/>
  </r>
  <r>
    <x v="4"/>
    <x v="38"/>
    <m/>
    <s v="011:Education Nationale"/>
    <m/>
    <m/>
    <m/>
    <s v="Etude, Realisation Et Equipement D'Une Residence Universitaire De 1000 Lits A Saida "/>
    <m/>
    <m/>
    <n v="1642759"/>
    <m/>
    <m/>
    <m/>
    <m/>
    <m/>
    <m/>
  </r>
  <r>
    <x v="4"/>
    <x v="38"/>
    <m/>
    <s v="011:Education Nationale"/>
    <m/>
    <m/>
    <m/>
    <s v="Suivi Et Réalisation De 2000 Places Pédagogiques "/>
    <m/>
    <m/>
    <n v="2037000"/>
    <m/>
    <m/>
    <m/>
    <m/>
    <m/>
    <m/>
  </r>
  <r>
    <x v="4"/>
    <x v="38"/>
    <m/>
    <s v="011:Education Nationale"/>
    <m/>
    <m/>
    <m/>
    <s v="Viabilisation Et Aménagement Du Nouveau Pôle Universitaire (2 Eme Tranche"/>
    <m/>
    <m/>
    <n v="1190611"/>
    <m/>
    <m/>
    <m/>
    <m/>
    <m/>
    <m/>
  </r>
  <r>
    <x v="4"/>
    <x v="38"/>
    <m/>
    <s v="020:Agriculture, Développement Rural et Pêche"/>
    <m/>
    <m/>
    <m/>
    <s v="Réalisation D'une Zone industriel/e A Sidi Ahmed (Sur 100 Ha) Wilaya De Saida (Tranche 1) »"/>
    <m/>
    <m/>
    <n v="700000"/>
    <m/>
    <m/>
    <m/>
    <m/>
    <m/>
    <m/>
  </r>
  <r>
    <x v="4"/>
    <x v="38"/>
    <m/>
    <s v="020:Agriculture, Développement Rural et Pêche"/>
    <m/>
    <m/>
    <m/>
    <s v="Réalisation D'une Zone lndustrielle A Sidi Ahmed (Sur 100 Ha) Wilaya De Saida (Tranche 2"/>
    <m/>
    <m/>
    <n v="1000000"/>
    <m/>
    <m/>
    <m/>
    <m/>
    <m/>
    <m/>
  </r>
  <r>
    <x v="4"/>
    <x v="40"/>
    <m/>
    <s v="012:Enseignement Supérieur et  Recherche Scientifique"/>
    <m/>
    <m/>
    <m/>
    <s v="Étude et réalisation de 8000 lits d'hébergement type standard et de 4280 lits améliorés (Villages méditerranéen)"/>
    <m/>
    <m/>
    <n v="19966463"/>
    <n v="18827752.600000001"/>
    <n v="18700276"/>
    <m/>
    <m/>
    <m/>
    <m/>
  </r>
  <r>
    <x v="4"/>
    <x v="40"/>
    <m/>
    <s v="015:Sports"/>
    <m/>
    <m/>
    <m/>
    <s v="Réalisation et équipement de la 2éme tranche stade OMS (40000) places à Oran"/>
    <m/>
    <m/>
    <n v="11980255"/>
    <s v="11 980 255"/>
    <n v="11980255"/>
    <m/>
    <m/>
    <m/>
    <m/>
  </r>
  <r>
    <x v="4"/>
    <x v="40"/>
    <m/>
    <s v="024:Travaux Publics et Infrastructures de Base"/>
    <m/>
    <m/>
    <m/>
    <s v="Réalisation de la deuxième rocade d'Oran sur 21 KMs"/>
    <m/>
    <m/>
    <n v="12839500"/>
    <n v="12817395.17"/>
    <n v="12759454"/>
    <m/>
    <m/>
    <m/>
    <m/>
  </r>
  <r>
    <x v="4"/>
    <x v="40"/>
    <m/>
    <s v="024:Travaux Publics et Infrastructures de Base"/>
    <m/>
    <m/>
    <m/>
    <s v="Extension du terminal à conteneurs du port d'Oran"/>
    <m/>
    <m/>
    <n v="12370909"/>
    <n v="12230047.15"/>
    <n v="12219052"/>
    <m/>
    <m/>
    <m/>
    <m/>
  </r>
  <r>
    <x v="4"/>
    <x v="41"/>
    <m/>
    <s v="006:Justice"/>
    <m/>
    <m/>
    <m/>
    <s v="Étude, réalisation et équipement d’un établissement pénitentiaire pour 300 détenus à Ras El Ma"/>
    <m/>
    <m/>
    <m/>
    <m/>
    <m/>
    <m/>
    <m/>
    <m/>
    <m/>
  </r>
  <r>
    <x v="4"/>
    <x v="41"/>
    <m/>
    <s v="015:Sports"/>
    <m/>
    <m/>
    <m/>
    <s v="Étude, réalisation et équipement d'un centre régional des équipes nationales à Sidi Bel Abbes»."/>
    <m/>
    <m/>
    <m/>
    <m/>
    <m/>
    <m/>
    <m/>
    <m/>
    <m/>
  </r>
  <r>
    <x v="4"/>
    <x v="41"/>
    <m/>
    <s v="019:Industrie et Production Pharmaceutique"/>
    <m/>
    <m/>
    <m/>
    <s v="d’une zone industrielle à Ras El Ma."/>
    <m/>
    <m/>
    <m/>
    <m/>
    <m/>
    <m/>
    <m/>
    <m/>
    <m/>
  </r>
  <r>
    <x v="4"/>
    <x v="41"/>
    <m/>
    <s v="020:Agriculture, Développement Rural et Pêche"/>
    <m/>
    <m/>
    <m/>
    <s v="Étude, réalisation et équipement d'un centre de formation et de vulgarisation agricole à Sidi Bel Abbes"/>
    <m/>
    <m/>
    <m/>
    <m/>
    <m/>
    <m/>
    <m/>
    <m/>
    <m/>
  </r>
  <r>
    <x v="4"/>
    <x v="41"/>
    <m/>
    <s v="024:Travaux Publics et Infrastructures de Base"/>
    <m/>
    <m/>
    <m/>
    <s v="Aménagement du carrefour prolongement boulevard Guermouche Med - rocade Sud avec réalisation d'un ouvrage d'art sous voie ferré"/>
    <m/>
    <m/>
    <m/>
    <m/>
    <m/>
    <m/>
    <m/>
    <m/>
    <m/>
  </r>
  <r>
    <x v="4"/>
    <x v="41"/>
    <m/>
    <s v="027:Santé"/>
    <m/>
    <m/>
    <m/>
    <s v="l’équipement d’un centre anti cancer à Sidi Bel Abbes"/>
    <m/>
    <m/>
    <m/>
    <m/>
    <m/>
    <m/>
    <m/>
    <m/>
    <m/>
  </r>
  <r>
    <x v="4"/>
    <x v="41"/>
    <m/>
    <s v="051:Hydraulique"/>
    <m/>
    <m/>
    <m/>
    <s v="Protection du barrage de SARNO contre le déversement des eaux usées de la localité Dlahim"/>
    <m/>
    <m/>
    <m/>
    <m/>
    <m/>
    <m/>
    <m/>
    <m/>
    <m/>
  </r>
  <r>
    <x v="4"/>
    <x v="41"/>
    <m/>
    <s v="051:Hydraulique"/>
    <m/>
    <m/>
    <m/>
    <s v="Réalisation de 9.000 ML de forages y compris abris, électrification, équipement et raccordement aux réseaux existants à travers la wilaya"/>
    <m/>
    <m/>
    <m/>
    <m/>
    <m/>
    <m/>
    <m/>
    <m/>
    <m/>
  </r>
  <r>
    <x v="4"/>
    <x v="41"/>
    <m/>
    <s v="051:Hydraulique"/>
    <m/>
    <m/>
    <m/>
    <s v="Réalisation de transfert Sidi Bel Abbes vers les localités Nord de la wilaya"/>
    <m/>
    <m/>
    <m/>
    <m/>
    <m/>
    <m/>
    <m/>
    <m/>
    <m/>
  </r>
  <r>
    <x v="4"/>
    <x v="41"/>
    <m/>
    <s v="051:Hydraulique"/>
    <m/>
    <m/>
    <m/>
    <s v="Transfert des eaux de CHOTT CHERGUI vers les communes des Daïras de Telagh et Merine"/>
    <m/>
    <m/>
    <m/>
    <m/>
    <m/>
    <m/>
    <m/>
    <m/>
    <m/>
  </r>
  <r>
    <x v="4"/>
    <x v="41"/>
    <m/>
    <s v="051:Hydraulique"/>
    <m/>
    <m/>
    <m/>
    <s v="Réhabilitation de 03 stations de pompage du système de transfert des eaux du barrage de Sidi Abdelli vers Sidi Bel Abbes"/>
    <m/>
    <m/>
    <m/>
    <m/>
    <m/>
    <m/>
    <m/>
    <m/>
    <m/>
  </r>
  <r>
    <x v="4"/>
    <x v="41"/>
    <m/>
    <s v="051:Hydraulique"/>
    <m/>
    <m/>
    <m/>
    <s v="Réalisation de deux réservoirs d'une capacité de 20.000 M³ chacun au niveau du groupement urbain de Sidi Bel Abbes et leur raccordement au réseau existant"/>
    <m/>
    <m/>
    <m/>
    <m/>
    <m/>
    <m/>
    <m/>
    <m/>
    <m/>
  </r>
  <r>
    <x v="4"/>
    <x v="42"/>
    <m/>
    <s v="024:Travaux Publics et Infrastructures de Base"/>
    <m/>
    <m/>
    <m/>
    <s v="Réalisation du dédoublement de la route nationale 7 sur 60km entre Maghnia et Marsat Ben M’hidi "/>
    <m/>
    <m/>
    <m/>
    <m/>
    <m/>
    <m/>
    <m/>
    <m/>
    <m/>
  </r>
  <r>
    <x v="5"/>
    <x v="43"/>
    <s v="Ex-PSD 31/12/2022"/>
    <s v="011:Education Nationale"/>
    <s v="044- Enseignement"/>
    <s v="01- Enseignement préparatoire et primaire"/>
    <s v="NF562342621020605"/>
    <s v="Etude, construction et équipement de.70 groupes scolaires (16A1,16B1,17C1,21D1)+ 70 LOGTS ET 105 salles de classes en extension (remplacement du préfa) (programme de reconstruction)."/>
    <m/>
    <n v="1652810"/>
    <n v="2592705"/>
    <n v="2563875.0188000002"/>
    <n v="2546429.9740000004"/>
    <n v="0.98215183524542915"/>
    <n v="1"/>
    <m/>
    <s v="*Travaux achevés_x000a_*Opération à clôturer"/>
  </r>
  <r>
    <x v="5"/>
    <x v="43"/>
    <s v="Ex-PSD 31/12/2022"/>
    <s v="011:Education Nationale"/>
    <s v="044- Enseignement"/>
    <s v="02- Enseignement moyen normal et spécifique et a distance"/>
    <s v="NF562322621020603"/>
    <s v="Etude, réalisation et équipement de 10 EF 8B6+ 2B5 "/>
    <m/>
    <n v="760000"/>
    <n v="1404648"/>
    <n v="1370803.49483"/>
    <n v="1369168.7043299999"/>
    <n v="0.97474150415620131"/>
    <n v="1"/>
    <m/>
    <s v="Dossier de clôture au niveau Trésor"/>
  </r>
  <r>
    <x v="5"/>
    <x v="43"/>
    <s v="Ex-PSD 31/12/2022"/>
    <s v="011:Education Nationale"/>
    <s v="044- Enseignement"/>
    <s v="02- Enseignement moyen normal et spécifique et a distance"/>
    <s v="Etude, construction et équipement de 04 CEM (Oued Fodda, Boukader,El Karimia,Sidi Abderrahmane )"/>
    <s v="NK562322621021305"/>
    <m/>
    <n v="720000"/>
    <n v="1031538"/>
    <n v="1024877.48948"/>
    <n v="1013137.7976100001"/>
    <n v="0.9821623610666792"/>
    <n v="1"/>
    <m/>
    <s v="Travaux achevés,_x000a_Réévaluation accordé en 2025 (15 266 000 DA), avenant visé par CMW"/>
  </r>
  <r>
    <x v="5"/>
    <x v="43"/>
    <s v="Ex-PSD 31/12/2022"/>
    <s v="011:Education Nationale"/>
    <s v="044- Enseignement"/>
    <s v="03- Enseignement secondaire normal, spécifique et a distance"/>
    <s v="NF562282621020605"/>
    <s v="Etude, réalisation et équipement de 04 lycées (1000/300) (programme de reconstruction)."/>
    <m/>
    <n v="632000"/>
    <n v="1240427"/>
    <n v="1210415.11619"/>
    <n v="1218811.3813499999"/>
    <n v="0.98257405018594401"/>
    <n v="1"/>
    <m/>
    <s v="Dossier de clôture au niveau Trésor"/>
  </r>
  <r>
    <x v="5"/>
    <x v="43"/>
    <s v="Ex-PSD 31/12/2022"/>
    <s v="011:Education Nationale"/>
    <s v="044- Enseignement"/>
    <s v="03- Enseignement secondaire normal, spécifique et a distance"/>
    <s v="NF562212621020606"/>
    <s v="Etude, réalisation et équipement de 07 lycées (05 *800/200 R ET 2*1000/300 INT) avec installations sportives (LFC)."/>
    <m/>
    <n v="960000"/>
    <n v="1700471"/>
    <n v="1671317.4227199999"/>
    <n v="1665969.47226"/>
    <n v="0.97971060503825114"/>
    <n v="1"/>
    <m/>
    <s v="* Travaux achevés_x000a_*Opération à clôturer"/>
  </r>
  <r>
    <x v="5"/>
    <x v="43"/>
    <s v="Ex-PSD 31/12/2022"/>
    <s v="012:Enseignement Supérieur et  Recherche Scientifique"/>
    <s v="049- Enseignement et formation supérieurs"/>
    <s v="01- Premier et deuxième cycles d’enseignement"/>
    <s v="NK5.731.1.268.583.13.01_x000a_N.1.027.105.01.4855.000.055.13.003."/>
    <s v="Réalisation de 6000 places pédagogique à Chlef   "/>
    <m/>
    <n v="2310000"/>
    <n v="4123615"/>
    <n v="4004797.16909"/>
    <n v="3845759.4258499998"/>
    <n v="0.93261844906714131"/>
    <n v="1"/>
    <m/>
    <s v="Travaux achevés (reste paiement des créances du  ETB chinoise (Problème de change de devis)"/>
  </r>
  <r>
    <x v="5"/>
    <x v="43"/>
    <s v="Ex-PSD 31/12/2022"/>
    <s v="012:Enseignement Supérieur et  Recherche Scientifique"/>
    <s v="051- Vie estudiantine"/>
    <s v="01- Œuvres universitaires"/>
    <s v="NK562322621021305"/>
    <s v="Suivi et réalisation de 2000 Lits d'hébergement "/>
    <m/>
    <n v="948000"/>
    <n v="2446718"/>
    <n v="2439269.8956900002"/>
    <n v="2289960.9657799997"/>
    <n v="0.93593171169705691"/>
    <n v="1"/>
    <m/>
    <s v="Travaux achevés (reste paiement des créances du  ETB chinoise (Problème de change de devis)"/>
  </r>
  <r>
    <x v="5"/>
    <x v="43"/>
    <s v="Ex-PSD 31/12/2022"/>
    <s v="012:Enseignement Supérieur et  Recherche Scientifique"/>
    <s v="049- Enseignement et formation supérieurs"/>
    <s v="01- Premier et deuxième cycles d’enseignement"/>
    <s v="NK562122621021101"/>
    <s v="Suivi et réalisation  de 2000 places pédagogiques y compris bibliothèque de faculté "/>
    <m/>
    <n v="920000"/>
    <n v="1476000"/>
    <n v="0"/>
    <n v="0"/>
    <n v="0"/>
    <n v="0"/>
    <m/>
    <s v="*Opération gelée_x000a_* Décision après la réunion des travaux d'assainissement:  proposition de maintenir l'opération avec changement d'intitulé pour supprimer la bibliothèque de faculté"/>
  </r>
  <r>
    <x v="5"/>
    <x v="43"/>
    <s v="Ex-PSD 31/12/2022"/>
    <s v="012:Enseignement Supérieur et  Recherche Scientifique"/>
    <s v="049- Enseignement et formation supérieurs"/>
    <s v="01- Premier et deuxième cycles d’enseignement"/>
    <s v="NK562152621021102"/>
    <s v="Etude et réalisation 2000 p.p en remplacement du préfabriqué"/>
    <m/>
    <n v="1200000"/>
    <n v="1328000"/>
    <n v="1218085.1101299999"/>
    <n v="1140436.6429100002"/>
    <n v="0.85876253231174715"/>
    <n v="1"/>
    <m/>
    <s v="Achevée (reste paiement des créances du  ETB chinoise (Problème de change de devis)"/>
  </r>
  <r>
    <x v="5"/>
    <x v="43"/>
    <s v="Ex-PSD 31/12/2022"/>
    <s v="019:Industrie et Production Pharmaceutique"/>
    <s v="074- Appui à l'investissement"/>
    <s v="01- Promotion de l'Investissement"/>
    <s v="Suivi et réalisation d'une zone industrielle à Boukadir 2, Wilaya de Chlef  "/>
    <s v="NE517632621021801"/>
    <m/>
    <n v="2500000"/>
    <n v="2500000"/>
    <n v="1799061.075"/>
    <n v="1793977.94998"/>
    <n v="0.71759117999200006"/>
    <n v="0.72"/>
    <m/>
    <s v="* Travaux achevés dans le cadre du marché_x000a_*  A.A.O pour  réalisation des travaux d'achèvement (voirie (GB+BB)+Trottoirs) pour les grands axes  lancé le 27/02/2025 (Ouverture des plis le 19/03/2025) de finalisation pour le reliquat resrant 701 000 000,00DA_x000a_* Nécéssite réévaluation d'un montant de _x000a_1 361 551 097,06  pour prise en charge des travaux restants ( voiries et trottoir)_x000a_* Reste raccordement des différents réseaux non inscrits et non entamés pour l'ensemble des secteurs (travaux public, DRE, energie et Fibre optique)_x000a_* Raccordement de l'inergie gazière et électrique subordonné au bilan énergitique demandé par les futurs promoteurs_x000a_"/>
  </r>
  <r>
    <x v="5"/>
    <x v="43"/>
    <s v="Ex-PSD 31/12/2022"/>
    <s v="019:Industrie et Production Pharmaceutique"/>
    <s v="074- Appui à l'investissement"/>
    <s v="01- Promotion de l'Investissement"/>
    <s v="Suivi et réalisation d'une zone industrielle à Oued Sly (Tranche 2) "/>
    <s v="NE517632621021803"/>
    <m/>
    <n v="1000000"/>
    <n v="1000000"/>
    <n v="811406.72415999998"/>
    <n v="328279.75623"/>
    <n v="0.32827975623"/>
    <n v="0.5"/>
    <m/>
    <s v="* Travaux à l'arrêt 17/12/2024 problème de Tuf (opposition + différence de niveau très importante entre les voiries et les lots projetés)_x000a_* Travaux en cours pour le lot D ( voire , AEP , Assainissement)  (65%)_x000a_* Le terrain d'assiette de la zone de Oued Sly présente une forte pente variant entre 5 à 20m entre les voirie projetées et les lots réservés aux investisseurs d'une nature importante de tuf d'environ 1,6 millions m3 qui nécessité une opération d'extraction et évacuation (500.000.000,00 DA)"/>
  </r>
  <r>
    <x v="5"/>
    <x v="43"/>
    <s v="Ex-PSD 31/12/2022"/>
    <s v="019:Industrie et Production Pharmaceutique"/>
    <s v="074- Appui à l'investissement"/>
    <s v="01- Promotion de l'Investissement"/>
    <s v="NK562122621021201"/>
    <s v="Indemnisation au titre de l’opération d’expropriation pour cause d’utilité publique de la zone industrielle de Boukadir"/>
    <m/>
    <n v="1000000"/>
    <n v="1000000"/>
    <n v="220391.7"/>
    <n v="220391.7"/>
    <n v="0.22039170000000002"/>
    <n v="0.22"/>
    <m/>
    <s v="Opération d'indemnisation en cours_x000a_* ( 22 dossiers au niveau du tribunal administratif) en attendant le nouveau rapport d'évaluation "/>
  </r>
  <r>
    <x v="5"/>
    <x v="43"/>
    <s v="Ex-PSD 31/12/2022"/>
    <s v="021:Habitat, Urbanisme et Ville"/>
    <s v="080- Urbanisme et aménagement"/>
    <s v="02- Aménagement du foncier"/>
    <s v="Résorption des déficits en VRD"/>
    <s v="NF572122621020801"/>
    <m/>
    <n v="2050000"/>
    <n v="2050000"/>
    <n v="2048441.40769"/>
    <n v="2047233.2906200001"/>
    <n v="0.99865038566829278"/>
    <n v="1"/>
    <m/>
    <s v="*Etude achevée et réceptionnée_x000a_*Opération à clôturer"/>
  </r>
  <r>
    <x v="5"/>
    <x v="43"/>
    <s v="Ex-PSD 31/12/2022"/>
    <s v="024:Travaux Publics et Infrastructures de Base"/>
    <s v="091- Infrastructures aéroportuaires"/>
    <s v="01- Développements des infrastructures aéroportuaires"/>
    <s v="ND552782621020201"/>
    <s v="Etude et réalisation d'un aérodrome à Chlef.  "/>
    <m/>
    <n v="1800000"/>
    <n v="2950000"/>
    <n v="2929818.7784899999"/>
    <n v="2774456.7618700005"/>
    <n v="0.94049381758305106"/>
    <n v="0.95"/>
    <m/>
    <s v="Lot 01: Projet en voie d'achévement sur le 2éme bouts bétonnés( Reste fossé bétonés)"/>
  </r>
  <r>
    <x v="5"/>
    <x v="43"/>
    <s v="Ex-PSD 31/12/2022"/>
    <s v="024:Travaux Publics et Infrastructures de Base"/>
    <s v="090- Infrastructures routières et autoroutières"/>
    <s v="01- Développement des infrastructures routières"/>
    <s v="NK562122621021301"/>
    <s v="s"/>
    <m/>
    <n v="1600000"/>
    <n v="1812725"/>
    <n v="1812047.6340900001"/>
    <n v="1778089.9096400002"/>
    <n v="0.98089335648816023"/>
    <n v="1"/>
    <m/>
    <s v="* Travaux achevés_x000a_* Dossier de clôture au niveau du Trésor"/>
  </r>
  <r>
    <x v="5"/>
    <x v="43"/>
    <s v="Ex-PSD 31/12/2022"/>
    <s v="027:Santé"/>
    <s v="105- Prévention et soins"/>
    <s v="01- Prévention et soins"/>
    <s v="NF573382621020801"/>
    <s v="Etude complémentaire, suivi, réalisation et équipement d'un centre Anticancéreux à Chlef."/>
    <m/>
    <n v="1500000"/>
    <n v="7210000"/>
    <n v="7097576.1451399997"/>
    <n v="5313053.4713200005"/>
    <n v="0.73690062015533986"/>
    <n v="0.92"/>
    <m/>
    <s v="Travaux en cours _x000a_Dépassement des délais contractuels des travaux_x000a_Equipements (marchés visés)"/>
  </r>
  <r>
    <x v="5"/>
    <x v="43"/>
    <s v="Ex-PSD 31/12/2022"/>
    <s v="027:Santé"/>
    <s v="105- Prévention et soins"/>
    <s v="01- Prévention et soins"/>
    <s v="NK557512621021304"/>
    <s v="Etude, réalisation et équipement d'un hôpital mère et enfant   "/>
    <m/>
    <n v="3000000"/>
    <n v="4000000"/>
    <n v="3566368.03308"/>
    <n v="2951954.2807999998"/>
    <n v="0.73798857019999997"/>
    <n v="0.95"/>
    <m/>
    <s v="Travaux en cours _x000a_* Réévaluation accordée en 2025_x000a_(584 944 000 DA)"/>
  </r>
  <r>
    <x v="5"/>
    <x v="43"/>
    <s v="Ex-PSD 31/12/2022"/>
    <s v="027:Santé"/>
    <s v="105- Prévention et soins"/>
    <s v="01- Prévention et soins"/>
    <s v="NE573132621022202"/>
    <s v="Acquisition d'accélérateurs et accessoires de radiothérapie au profit du CAC Chlef  . "/>
    <m/>
    <n v="1100000"/>
    <n v="2924200"/>
    <n v="2314831.2743500001"/>
    <n v="602.57434999999998"/>
    <n v="2.0606468435811504E-4"/>
    <n v="0"/>
    <m/>
    <s v="* Approbation CC le 22/11/2023, AAO le 01/2024, ouverture des plis le 18/03/2024_x000a_* lot n° 1 : Acquisition des accélérateurs: attribution le 05/09/2024 délais 7 mois, ODS le 30/09/2024_x000a_, lot n° 2 : (Acquisition d’un scanner-simulateur): ODS n°1 le 18/12/2024._x000a_* lot n° 3 (Equipements de radio physique), lot n° 4 (Solution complète de curiethérapie hdr (infructueux) : Evaluation en cours "/>
  </r>
  <r>
    <x v="5"/>
    <x v="43"/>
    <s v="Ex-PSD 31/12/2022"/>
    <s v="027:Santé"/>
    <s v="105- Prévention et soins"/>
    <s v="01- Prévention et soins"/>
    <s v="NF573112621020801"/>
    <s v="Etude et réalisation d'un hôpital de 60 lits à Ain-Merane."/>
    <m/>
    <n v="600000"/>
    <n v="2456000"/>
    <n v="2453892.7447700002"/>
    <n v="2436150.4811200001"/>
    <n v="0.99191794833876223"/>
    <n v="1"/>
    <m/>
    <s v="Travaux achevés"/>
  </r>
  <r>
    <x v="5"/>
    <x v="43"/>
    <s v="Ex-PSD 31/12/2022"/>
    <s v="051:Hydraulique"/>
    <s v="096- Assainissement et protection du milieu naturel"/>
    <s v="01- Réseaux d’assainissement et systemes d'épuration"/>
    <s v="NK552232621021001"/>
    <s v="Réalisation de la STEP de Chettia y compris collecteurs"/>
    <m/>
    <n v="2500000"/>
    <n v="3600000"/>
    <n v="2310097.7072800002"/>
    <n v="678621.86604999995"/>
    <n v="0.18850607390277777"/>
    <n v="0.22"/>
    <m/>
    <s v="* Gestion ONA_x000a_*Travaux en cours (Problème avec l'entreprise partie équipement)"/>
  </r>
  <r>
    <x v="5"/>
    <x v="43"/>
    <s v="Ex-PSD 31/12/2022"/>
    <s v="051:Hydraulique"/>
    <s v="094- Approvisionnement en eau potable et industrielle"/>
    <s v="01- Adduction et   Réseaux de distribution en eau potable et industrielle"/>
    <s v="Alimentation en eau potable des zones rurales et éparses de la wilaya à partir de la SDEM de Tenés"/>
    <s v="NL534122621021601"/>
    <m/>
    <n v="1000000"/>
    <n v="1000000"/>
    <n v="998952.52396000002"/>
    <n v="920328.82253"/>
    <n v="0.92032882253000003"/>
    <n v="1"/>
    <m/>
    <s v="Travaux achevés, reste paiement et clôture de l'opération"/>
  </r>
  <r>
    <x v="5"/>
    <x v="43"/>
    <s v="Ex-PSD 31/12/2022"/>
    <s v="051:Hydraulique"/>
    <s v="094- Approvisionnement en eau potable et industrielle"/>
    <s v="01- Adduction et   Réseaux de distribution en eau potable et industrielle"/>
    <s v="Transfert de la station de dessalement d’eau de mer de Mainis vers la commune d’Oued Goussine"/>
    <s v="NE534142621021801"/>
    <m/>
    <n v="1000000"/>
    <n v="1000000"/>
    <n v="830171.32715999999"/>
    <n v="160062.69978"/>
    <n v="0.16006269977999998"/>
    <n v="0.09"/>
    <m/>
    <s v="ODS d'arrêt le 30/10/2019, ODS de reprise transmis à l'entreprise FOREMHYD le 13/10/2024 pour signature."/>
  </r>
  <r>
    <x v="5"/>
    <x v="43"/>
    <s v="Programme 2023"/>
    <s v="020:Agriculture, Développement Rural et Pêche"/>
    <s v="076- Agriculture et développement rural"/>
    <s v="01- Développement de l'agriculture"/>
    <s v="Etude d'adaptation, suivi, contrôle et travaux de réalisation et équipement de 10 centres de proximité pour le stockage intermédiaire des céréales au niveau de la wilaya de chlef"/>
    <s v="S1 020 076 01 4702 000 002 24 001"/>
    <m/>
    <n v="2529714.2799999998"/>
    <n v="2529714.2799999998"/>
    <n v="1739554.16756"/>
    <n v="129620.63336000001"/>
    <n v="5.1239238511947685E-2"/>
    <n v="0.3"/>
    <m/>
    <s v="Travaux en cours_x000a_ODS le 28/10/2024, délai 8 mois"/>
  </r>
  <r>
    <x v="5"/>
    <x v="43"/>
    <s v="Programme 2024"/>
    <s v="021:Habitat, Urbanisme et Ville"/>
    <s v="080- Urbanisme et aménagement"/>
    <s v="02- Aménagement du foncier"/>
    <s v="N1 021 080 02 2002 000 002 24 002"/>
    <s v="Etude, suivi et réalisation de travaux de VRD primaires et secondaires à travers la wilaya de Chlef"/>
    <m/>
    <n v="1000000"/>
    <n v="1000000"/>
    <n v="974284.27527999994"/>
    <n v="493952.57659000001"/>
    <n v="0.49395257659000003"/>
    <n v="0.45"/>
    <m/>
    <s v="Travaux en cours"/>
  </r>
  <r>
    <x v="5"/>
    <x v="43"/>
    <s v="Programme 2024"/>
    <s v="024:Travaux Publics et Infrastructures de Base"/>
    <s v="090- Infrastructures routières et autoroutières"/>
    <s v=" 01- Développement des Infrastructures routières"/>
    <s v="N1 024 090 01 2002 000 002 24 004"/>
    <s v="_x000a_réalisation de l'évitement Ouest de la ville de Ténès reliant RN 11-RN 19 en passant par la localité de flita sur 12 Kms"/>
    <m/>
    <n v="2800000"/>
    <n v="2800000"/>
    <n v="2593239.9988299999"/>
    <n v="508990.81206999999"/>
    <n v="0.18178243288214285"/>
    <n v="0.12"/>
    <m/>
    <s v="Travaux en cours"/>
  </r>
  <r>
    <x v="5"/>
    <x v="43"/>
    <s v="Programme 2024"/>
    <s v="051:Hydraulique"/>
    <s v="096- Assainissement et protection du milieu naturel"/>
    <s v="01- Réseaux d'assainissement et Système d'épuration"/>
    <s v="Etude et réalisation d'un traitement tertiaire au niveau de la station d'épuration des eaux usées de Chlef y compris l'amélioration de collecte des eaux usées et les infrastructures de transfert des eaux épurées à partir de la station d'épuration de Chlef vers le grand périmètre d'irrigation (GPI) du moyen Cheliff"/>
    <s v="NI"/>
    <m/>
    <n v="2000000"/>
    <n v="2000000"/>
    <n v="0"/>
    <n v="0"/>
    <n v="0"/>
    <n v="0"/>
    <m/>
    <s v="Rejet des 03 marchés par CMW, lancement d'une nouvelle procédure, étude en cours, attente visa CTH  "/>
  </r>
  <r>
    <x v="5"/>
    <x v="44"/>
    <m/>
    <s v="021:Habitat, Urbanisme et Ville"/>
    <m/>
    <m/>
    <s v="NK573112621021301"/>
    <s v="N 1 021 080 02 4844 000 044 14 003_x000a_NK5.721.8.262.144.14.01_x000a_Résorption du déficit en VRD à travers les communes  de la wilaya"/>
    <m/>
    <n v="2000000"/>
    <n v="2000000"/>
    <m/>
    <n v="1976513"/>
    <n v="0.98825649999999998"/>
    <n v="90"/>
    <m/>
    <s v="En cours"/>
  </r>
  <r>
    <x v="5"/>
    <x v="44"/>
    <m/>
    <s v="015:Sports"/>
    <m/>
    <m/>
    <s v="NK534292621021302"/>
    <s v="N 1 015 060 01 4031 000 044 14 001_x000a_NK5.742.2.262.144.14.15_x000a_Etude, réalisation et équipement d'un stades OMS 10 000 places à Ain Defla "/>
    <m/>
    <n v="1200000"/>
    <n v="1200000"/>
    <m/>
    <n v="23809"/>
    <n v="1.9840833333333332E-2"/>
    <n v="0"/>
    <m/>
    <s v="Etude d'adaptation           en cours"/>
  </r>
  <r>
    <x v="5"/>
    <x v="44"/>
    <m/>
    <s v="024:Travaux Publics et Infrastructures de Base"/>
    <m/>
    <m/>
    <m/>
    <s v="N 1 024 090 01 4044 000 044 18 001_x000a_NE5.521.3.262.144.18.01_x000a_Travaux de modernisation de la RN65 sur 20 Km (Tacheta-Souk Lethnine)"/>
    <m/>
    <n v="500000"/>
    <n v="1100000"/>
    <m/>
    <n v="1058042"/>
    <n v="0.96185636363636362"/>
    <n v="98"/>
    <m/>
    <s v="Reste un lot            en cours"/>
  </r>
  <r>
    <x v="5"/>
    <x v="44"/>
    <m/>
    <s v="005:Intérieur, Collectivités Locales et Aménagement du Territoire"/>
    <m/>
    <m/>
    <m/>
    <s v="N 1 005 020 01 4844 000 044 14 002_x000a_NK5.831.2.262.144.14.01_x000a_Réalisation d'un siège de wilaya à Ain Defla"/>
    <m/>
    <n v="1800000"/>
    <n v="1800000"/>
    <m/>
    <n v="139"/>
    <n v="7.7222222222222215E-3"/>
    <n v="0"/>
    <m/>
    <s v="Etude en cours"/>
  </r>
  <r>
    <x v="5"/>
    <x v="44"/>
    <m/>
    <s v="027:Santé"/>
    <m/>
    <m/>
    <m/>
    <s v="N 1 027 105 01 4043 000 044 08 001_x000a_NF5.731.1.262.144.08.01_x000a_Etude, réalisation  et équipement d'un hôpital de 240 lits"/>
    <m/>
    <n v="2400000"/>
    <n v="7490000"/>
    <m/>
    <n v="7118021"/>
    <n v="0.95033658210947936"/>
    <n v="98"/>
    <m/>
    <s v="Equipement en cours"/>
  </r>
  <r>
    <x v="5"/>
    <x v="44"/>
    <m/>
    <s v="020:Agriculture, Développement Rural et Pêche"/>
    <m/>
    <m/>
    <m/>
    <s v="S 1 020 076 01 4744 000 044 23 001_x000a_Etude d'adaptation, suivi, contrôle et travaux de réalisation et équipement de 11 centres de proximité pour le stockage intermédiare des cériales au niveau de la wilaya de Ain Defla"/>
    <m/>
    <n v="2782686"/>
    <n v="2782686"/>
    <m/>
    <n v="441488"/>
    <n v="0.15865534235627016"/>
    <n v="40"/>
    <m/>
    <s v="En cours"/>
  </r>
  <r>
    <x v="5"/>
    <x v="44"/>
    <m/>
    <s v="006:Justice"/>
    <m/>
    <m/>
    <m/>
    <s v="N 1 006 022 04 4844 000 044 06 001_x000a_NF5.853.3.262.144.06.01_x000a_Réalisation d'un EP (1000) détenus à Ain Defla"/>
    <m/>
    <n v="500000"/>
    <n v="3330000"/>
    <m/>
    <n v="1038424"/>
    <n v="0.31183903903903903"/>
    <n v="20"/>
    <m/>
    <s v="En cours"/>
  </r>
  <r>
    <x v="5"/>
    <x v="44"/>
    <m/>
    <s v="012:Enseignement Supérieur et  Recherche Scientifique"/>
    <m/>
    <m/>
    <m/>
    <s v="N 1 012 051 01 4032 000 044 11 002_x000a_NK5.621.5.262.144.11.01_x000a_Suivi et réalisation de 3.000 lits d'hébergement à Ain-Soltane"/>
    <m/>
    <n v="1422000"/>
    <n v="3582000"/>
    <m/>
    <n v="972"/>
    <n v="2.7135678391959801E-2"/>
    <n v="20"/>
    <m/>
    <s v="En cours"/>
  </r>
  <r>
    <x v="5"/>
    <x v="44"/>
    <m/>
    <s v="012:Enseignement Supérieur et  Recherche Scientifique"/>
    <m/>
    <m/>
    <m/>
    <s v="N 1 012 049 01 4034 000 044 12 004_x000a_NK5.621.3.262.144.12.01_x000a_Suivi et réalisation de 2000 places pédagogiques"/>
    <m/>
    <n v="770000"/>
    <n v="1759000"/>
    <m/>
    <n v="417174"/>
    <n v="0.23716543490619671"/>
    <n v="50"/>
    <m/>
    <s v="En cours"/>
  </r>
  <r>
    <x v="5"/>
    <x v="44"/>
    <m/>
    <s v="012:Enseignement Supérieur et  Recherche Scientifique"/>
    <m/>
    <m/>
    <m/>
    <s v="N 1 012 051 01 4032 000 044 12 003_x000a_NK5.621.5.262.144.12.01_x000a_Suivi et réalisation de 1000 lits d'hébergement -Ain-Soltane"/>
    <m/>
    <n v="474000"/>
    <n v="1525200"/>
    <m/>
    <n v="1417812"/>
    <n v="0.9295908733280881"/>
    <n v="100"/>
    <m/>
    <s v="Achevée"/>
  </r>
  <r>
    <x v="5"/>
    <x v="45"/>
    <s v="PSD"/>
    <s v="051:Hydraulique"/>
    <m/>
    <m/>
    <s v="Réalisation  de la STEP de Relizane"/>
    <s v="NF5 342 3 262.148 06 01"/>
    <m/>
    <n v="1250000"/>
    <n v="2450000"/>
    <n v="2294676"/>
    <n v="2183628"/>
    <m/>
    <n v="1"/>
    <m/>
    <s v="المشروع في طورالإنتهاء"/>
  </r>
  <r>
    <x v="5"/>
    <x v="45"/>
    <s v="PSD"/>
    <s v="051:Hydraulique"/>
    <m/>
    <m/>
    <s v="NK 5 342 3 262 148 13 01 "/>
    <s v="Etude et Réalisation d'une station d'épuration à Oued Rhiou"/>
    <m/>
    <n v="2500000"/>
    <n v="2500000"/>
    <n v="2076273"/>
    <n v="1819116"/>
    <m/>
    <n v="0.9"/>
    <m/>
    <s v="المشروع في طورالإنتهاء"/>
  </r>
  <r>
    <x v="5"/>
    <x v="45"/>
    <s v="PSD"/>
    <s v="051:Hydraulique"/>
    <m/>
    <m/>
    <s v="NK 5 323  2 262 068 02"/>
    <s v="ADDUCTION D'EAU DESSALEE DESSRVANT LA WILAYA DE RELIZANE  A PARTIR DU RESERVOIR 10 000 M3 PROJETE A MOSTAGANEM"/>
    <m/>
    <n v="10000000"/>
    <n v="13704000"/>
    <n v="13565515"/>
    <n v="13328981"/>
    <m/>
    <n v="0.99"/>
    <m/>
    <s v="المشروع في طورالإنتهاء"/>
  </r>
  <r>
    <x v="5"/>
    <x v="45"/>
    <s v="PSD"/>
    <s v="024:Travaux Publics et Infrastructures de Base"/>
    <m/>
    <m/>
    <s v="Réalisation d'un passage inférieur au niveau de l'intersection du CW 13 et de la déviation poids lourd"/>
    <m/>
    <m/>
    <n v="400000"/>
    <n v="470200"/>
    <n v="470083"/>
    <n v="469836"/>
    <m/>
    <n v="1"/>
    <m/>
    <s v="مشروع ممول من طرف الصندوق الوطني للطرق والطرقات السريعة وأنجز ماديا وماليا"/>
  </r>
  <r>
    <x v="5"/>
    <x v="45"/>
    <s v="PSD"/>
    <s v="010:Affaires Religieuses et Wakfs"/>
    <m/>
    <m/>
    <s v="NK5 762 8 262.148 11 02"/>
    <s v="Suivi, réalisation et équipement d'une mosquée pôle à Relizane"/>
    <m/>
    <n v="973000"/>
    <n v="1823000"/>
    <n v="1681332"/>
    <n v="1114743"/>
    <m/>
    <n v="0.88"/>
    <m/>
    <s v="المشروع في طورالإنجاز "/>
  </r>
  <r>
    <x v="5"/>
    <x v="46"/>
    <s v="PSD"/>
    <s v="006:Justice"/>
    <m/>
    <m/>
    <s v="Réalisation d'un centre pénitenciaire de 300 détenu à Sidi Moussa_x000d__x000a_"/>
    <s v="N1.006.022.04.4042.000.042.04.001"/>
    <m/>
    <n v="196654"/>
    <n v="2727853"/>
    <n v="2649815.3555899998"/>
    <n v="2432897.1112299999"/>
    <m/>
    <n v="95"/>
    <m/>
    <s v="En Cours, travaux relancés (en cours), marchés visés : mur de clôture + mur de soutènement + éclairage extérieur,  : chauffage (procédures relancés), travaux sont en cours :_x000a_-CES / VRD / ELECTRICTE / UNE PARTIE DU MUR DE RONDE  et climatisation projet réévalué en 2022"/>
  </r>
  <r>
    <x v="5"/>
    <x v="46"/>
    <s v="PSD"/>
    <s v="007:Finances"/>
    <m/>
    <m/>
    <s v="N1.007.025.04.4023.000.042.09.001"/>
    <s v="Etude, réalisation et équipement d'une Ecole Nationale de Trésor à Tipasa_x000d__x000a_"/>
    <m/>
    <n v="38800"/>
    <n v="2354700"/>
    <n v="2333195.7896500002"/>
    <n v="1802547.4883899998"/>
    <m/>
    <n v="0.99"/>
    <m/>
    <m/>
  </r>
  <r>
    <x v="5"/>
    <x v="46"/>
    <s v="PSD"/>
    <s v="010:Affaires Religieuses et Wakfs"/>
    <m/>
    <m/>
    <s v=" Suivi, réalisation et équipement d'une mosquée pôle à Tipasa _x000d__x000a_"/>
    <s v="N.1.010.041.04.4014.000.042.11.002"/>
    <m/>
    <n v="973000"/>
    <n v="1437000"/>
    <n v="1133694.39983"/>
    <n v="951546.89040000003"/>
    <m/>
    <n v="95"/>
    <m/>
    <m/>
  </r>
  <r>
    <x v="5"/>
    <x v="46"/>
    <s v="PSD"/>
    <s v="015:Sports"/>
    <m/>
    <m/>
    <s v="N.1.015.060.01.4030.000.042.10.006"/>
    <s v=" Etude réalisation et équipement d'un stade de football de 10 000 places à Cherchell_x000d_"/>
    <m/>
    <n v="900000"/>
    <n v="1916700"/>
    <n v="1704707.09506"/>
    <n v="1161733.83516"/>
    <m/>
    <n v="90"/>
    <m/>
    <n v="1"/>
  </r>
  <r>
    <x v="5"/>
    <x v="46"/>
    <s v="PSD"/>
    <s v="015:Sports"/>
    <m/>
    <m/>
    <s v=" Suivi, réalisation et équipement d'un centre de regroupement à Fouka _x000d__x000a_"/>
    <s v="N.1.015.060.01.4030.000.042.11.008"/>
    <m/>
    <n v="1000000"/>
    <n v="2502000"/>
    <n v="2456514.5337899998"/>
    <n v="2380647.0141499997"/>
    <m/>
    <n v="95"/>
    <m/>
    <m/>
  </r>
  <r>
    <x v="5"/>
    <x v="46"/>
    <s v="PSD"/>
    <s v="015:Sports"/>
    <m/>
    <m/>
    <s v=" Travaux de mise à niveau ,extension et équipement du stade de Koléa (2è Tranche)_x000d__x000a_"/>
    <s v="N.1.015.060.01.4030.000.042.11.009"/>
    <m/>
    <n v="672000"/>
    <n v="1019400"/>
    <n v="993395.81232000003"/>
    <n v="547169.94929999998"/>
    <m/>
    <n v="85"/>
    <m/>
    <n v="1"/>
  </r>
  <r>
    <x v="5"/>
    <x v="46"/>
    <s v="PSD"/>
    <s v="021:Habitat, Urbanisme et Ville"/>
    <m/>
    <m/>
    <s v="N.1.021.080.02.4001.000.042.14.001"/>
    <s v=" Amélioration urbaine et travaux VRD au niveau des Ahouaches et zones secondaires ._x000d_"/>
    <m/>
    <n v="1000000"/>
    <n v="1000000"/>
    <n v="913764.62757999997"/>
    <n v="714307.89893000002"/>
    <m/>
    <n v="99"/>
    <m/>
    <m/>
  </r>
  <r>
    <x v="5"/>
    <x v="46"/>
    <s v="PSD"/>
    <s v="021:Habitat, Urbanisme et Ville"/>
    <m/>
    <m/>
    <s v="Réhabilitation et amélioration urbaine des vieux quartiers de Cherchell, Koléa, Gouraya , Tipasa, Hadjout et Fouka_x000d_"/>
    <s v="N.1.021.080.02.4001.000.042.14.002"/>
    <m/>
    <n v="1500000"/>
    <n v="1500000"/>
    <n v="891114.49126000004"/>
    <n v="473319.82117000001"/>
    <m/>
    <n v="70"/>
    <m/>
    <m/>
  </r>
  <r>
    <x v="5"/>
    <x v="46"/>
    <s v="PSD"/>
    <s v="051:Hydraulique"/>
    <m/>
    <m/>
    <s v=" Réalisation de six (6) réservoirs d'une capacités de 2 000 m3 chaqu'un au daira de Damous ,Gouraya, Cherchell ,Sidi Amar y compris le système d'adduction et de distribution _x000d_"/>
    <s v="N1.051.094.01.4842.000.042.14.010"/>
    <m/>
    <n v="2000000"/>
    <n v="2000000"/>
    <n v="1982123.3700300001"/>
    <n v="1354022.4776899999"/>
    <m/>
    <n v="98"/>
    <m/>
    <s v="   Opération en cours  :                                                 * 01 projet Achevée                                                      * 04 projets : travaux  en cours         * 01 projet procedure administratif en cour aprés la résiliation de la première Entreprise ( zone d'ombre)"/>
  </r>
  <r>
    <x v="5"/>
    <x v="46"/>
    <s v="PSD"/>
    <s v="051:Hydraulique"/>
    <m/>
    <m/>
    <s v="Réalisation d'une station d'épuration à Menaceur y compris système de collecte pour la protection du barrage de Boukerdane_x000d_"/>
    <s v="N1.051.096.01.4842.000.042.18.008"/>
    <m/>
    <n v="2000000"/>
    <n v="2500000"/>
    <n v="1960121.95141"/>
    <n v="603838.06296000001"/>
    <m/>
    <n v="0.6"/>
    <m/>
    <s v="Opération en cours _x000a_-STEP Mencaceur : à l'arret _x000a_-Système de collecte : travaux en cours_x000a_* Demande de réévaluation pour prise en charge partie conditionnelle (500 MDA) rejeté par le MF/DGB en date du 24/03/2024: : services DGB resaisis en date du 19/05/2024"/>
  </r>
  <r>
    <x v="5"/>
    <x v="46"/>
    <s v="PSD"/>
    <s v="027:Santé"/>
    <m/>
    <m/>
    <s v="N.1.027.105.01.4041.000.042.13.016"/>
    <s v="Etude d'adaptation et réalisation et équipement d'un hôpital 60 lits à Bou-Ismail_x000d_"/>
    <m/>
    <n v="600000"/>
    <n v="600000"/>
    <n v="10287.59669"/>
    <n v="8455.3536899999999"/>
    <m/>
    <m/>
    <m/>
    <m/>
  </r>
  <r>
    <x v="5"/>
    <x v="46"/>
    <s v="PSD"/>
    <s v="024:Travaux Publics et Infrastructures de Base"/>
    <m/>
    <m/>
    <s v="N1.024.090.01.4042.000.042.11.003"/>
    <s v="évitement de la ville de Koléa "/>
    <m/>
    <n v="600000"/>
    <n v="1520000"/>
    <n v="1414111.1751600001"/>
    <n v="649614.33151000005"/>
    <m/>
    <n v="0.75"/>
    <m/>
    <m/>
  </r>
  <r>
    <x v="5"/>
    <x v="46"/>
    <s v="PSD"/>
    <s v="024:Travaux Publics et Infrastructures de Base"/>
    <m/>
    <m/>
    <s v=" Réhabilitation de la RN11 sur plusieurs sections_x000d_"/>
    <s v="N1.024.090.02.4042.000.042.10.038"/>
    <m/>
    <n v="800000"/>
    <n v="1200000"/>
    <n v="1162649.3286299999"/>
    <n v="1057618.42903"/>
    <m/>
    <n v="0.98"/>
    <m/>
    <m/>
  </r>
  <r>
    <x v="5"/>
    <x v="47"/>
    <s v="PN"/>
    <s v="020:Agriculture, Développement Rural et Pêche"/>
    <m/>
    <m/>
    <s v="N1.020.076.01.4738.000.038.23.001_x000a_Etude d'adaptation, suivi, contrôle et travaux de réalisation et équipement de 09 centres de proximité pour le stockage intermédiaire des céréales au niveau de la Wilaya de Tissemsilt(Décision n° MF/2023/DI/911 du 21/12/2023)"/>
    <m/>
    <m/>
    <m/>
    <n v="2276742.852"/>
    <n v="1592565.12"/>
    <n v="0"/>
    <m/>
    <s v="Etude 100%_x000a_réalisation 20%"/>
    <m/>
    <s v="décision de couverture financiére élaborée le 19/02/2024_x000a_décision d'individualisation N°001 élaborée le 09/07/2024_x000a_(RESPONSABLE D'ACTION: MONSIEUR LE WALI)"/>
  </r>
  <r>
    <x v="5"/>
    <x v="47"/>
    <s v="PN"/>
    <s v="021:Habitat, Urbanisme et Ville"/>
    <m/>
    <m/>
    <s v="N.1.021.080.02.2038.000.038.24.001_x000a_Etude, suivi et réalisation de travaux de VRD primaires et secondaires à travers la wilaya de Tissemsilt - Programme 2024"/>
    <m/>
    <m/>
    <m/>
    <n v="2481000"/>
    <n v="1583111.1120499999"/>
    <n v="238915.62823"/>
    <m/>
    <m/>
    <m/>
    <m/>
  </r>
  <r>
    <x v="5"/>
    <x v="47"/>
    <s v="PN"/>
    <s v="027:Santé"/>
    <m/>
    <m/>
    <s v="Acquisition des équipements au profit de l'hopital 60 lits à Lardjem (W/ Tissemsilt)"/>
    <m/>
    <m/>
    <m/>
    <n v="2000000"/>
    <n v="0"/>
    <n v="0"/>
    <m/>
    <n v="0"/>
    <m/>
    <m/>
  </r>
  <r>
    <x v="5"/>
    <x v="47"/>
    <s v="PEC"/>
    <s v="051:Hydraulique"/>
    <m/>
    <m/>
    <s v="REALISATION DES COLLECTEURS PRINCIPAUX D'ASSAINISSEMENT Y COMPRIS SYSTEME EPURATOIRE A BENI CHAIB"/>
    <m/>
    <m/>
    <n v="600000"/>
    <n v="1100000"/>
    <m/>
    <n v="973995.75054000004"/>
    <m/>
    <n v="0.98"/>
    <m/>
    <m/>
  </r>
  <r>
    <x v="5"/>
    <x v="47"/>
    <s v="PEC"/>
    <s v="051:Hydraulique"/>
    <m/>
    <m/>
    <s v="LA MISE A NIVEAU ET MODERNISATION DE LA STATION DE TRAITEMENT DE DEUR DEUR , LES STATIONS DE POMPAGE BOUGARA, KHEMISTI ET  DEUR DEUR "/>
    <m/>
    <m/>
    <n v="500000"/>
    <n v="1124200"/>
    <m/>
    <n v="750847.00805000006"/>
    <m/>
    <n v="0.75"/>
    <m/>
    <m/>
  </r>
  <r>
    <x v="5"/>
    <x v="47"/>
    <s v="PEC"/>
    <s v="024:Travaux Publics et Infrastructures de Base"/>
    <m/>
    <m/>
    <s v="RN14: RECTIFICATION ET RENFORCEMENT DU PK.88+000 AU PK.118+000 SUR 30 KMS"/>
    <m/>
    <m/>
    <n v="450000"/>
    <n v="2408068"/>
    <m/>
    <n v="2388340.2190300003"/>
    <m/>
    <n v="1"/>
    <m/>
    <m/>
  </r>
  <r>
    <x v="5"/>
    <x v="47"/>
    <s v="PEC"/>
    <s v="024:Travaux Publics et Infrastructures de Base"/>
    <m/>
    <m/>
    <s v="RECONSTRUCTION DES CHEMINS DE WILAYA"/>
    <m/>
    <m/>
    <n v="180000"/>
    <n v="1315000"/>
    <m/>
    <n v="1222682.3444000001"/>
    <m/>
    <n v="0.96"/>
    <m/>
    <m/>
  </r>
  <r>
    <x v="5"/>
    <x v="47"/>
    <s v="PEC"/>
    <s v="024:Travaux Publics et Infrastructures de Base"/>
    <m/>
    <m/>
    <s v="ENTRETIEN DES CHEMINS COMMUNAUX  "/>
    <m/>
    <m/>
    <n v="400000"/>
    <n v="1300000"/>
    <m/>
    <n v="1183693.3957499999"/>
    <m/>
    <n v="0.9"/>
    <m/>
    <m/>
  </r>
  <r>
    <x v="5"/>
    <x v="47"/>
    <s v="PEC"/>
    <s v="024:Travaux Publics et Infrastructures de Base"/>
    <m/>
    <m/>
    <s v="RENFORCEMENT DES CHEMINS DE WILAYA SUR 98 KMS (CW15 sur 22 Km du PK 09+000 au PK 31.+000, CW 06 SUR 26 KMS DU PK 15+000 AU PK 41+000, CW 05 SUR 07 KMS DU PK 17+000 AU PK 24+000 , CW19 SUR 23 KMS DU PK0+000 AU PK23+000, CW84 SUR 10 KMS DU PK0+000 AU PK10+000,CW 21 SUR 10 KMS DU PK 21+000 AU PK 31+000) "/>
    <m/>
    <m/>
    <n v="1500000"/>
    <n v="1900000"/>
    <m/>
    <n v="1728020.83372"/>
    <m/>
    <n v="1"/>
    <m/>
    <m/>
  </r>
  <r>
    <x v="5"/>
    <x v="47"/>
    <s v="PEC"/>
    <s v="024:Travaux Publics et Infrastructures de Base"/>
    <m/>
    <m/>
    <s v="REALISATION DE L'EVITEMENT DES VILLES DE KHEMISTI  ET LAAYOUNE SUR 12 KM"/>
    <m/>
    <m/>
    <n v="1400000"/>
    <n v="2750000"/>
    <m/>
    <n v="1092327.44881"/>
    <m/>
    <n v="0.5"/>
    <m/>
    <m/>
  </r>
  <r>
    <x v="5"/>
    <x v="47"/>
    <s v="PEC"/>
    <s v="024:Travaux Publics et Infrastructures de Base"/>
    <m/>
    <m/>
    <s v="ENTRETIEN DES CHEMINS DE WILAYA"/>
    <m/>
    <m/>
    <n v="1000000"/>
    <n v="1000000"/>
    <m/>
    <n v="783191.57597000001"/>
    <m/>
    <n v="0.8"/>
    <m/>
    <s v="PROGRAMME COMPLEMENTAIRE"/>
  </r>
  <r>
    <x v="5"/>
    <x v="47"/>
    <s v="PEC"/>
    <s v="024:Travaux Publics et Infrastructures de Base"/>
    <m/>
    <m/>
    <s v="ENTRETIEN DES CHEMINS COMMUNAUX"/>
    <m/>
    <m/>
    <n v="1000000"/>
    <n v="1000000"/>
    <m/>
    <n v="780812.71394000005"/>
    <m/>
    <n v="0.9"/>
    <m/>
    <s v="PROGRAMME COMPLEMENTAIRE"/>
  </r>
  <r>
    <x v="5"/>
    <x v="47"/>
    <s v="PEC"/>
    <s v="024:Travaux Publics et Infrastructures de Base"/>
    <m/>
    <m/>
    <s v="REALISATION DU DEDOUBLEMENT DE LA RN14 ENTRE TISSEMSILT ET LIMITE WILAYA AVEC TIARET SUR 08 KMS AVEC CONSTRUCTION D'UN ECHANGEUR"/>
    <m/>
    <m/>
    <n v="1500000"/>
    <n v="1500000"/>
    <m/>
    <n v="1334245.1762899999"/>
    <m/>
    <n v="0.97"/>
    <m/>
    <s v="PROGRAMME COMPLEMENTAIRE"/>
  </r>
  <r>
    <x v="5"/>
    <x v="47"/>
    <s v="PEC"/>
    <s v="024:Travaux Publics et Infrastructures de Base"/>
    <m/>
    <m/>
    <s v="SUIVI ET REALISATION DU DEDOUBLEMENT DE LA RN120 ENTRE LAAYOUNE ET LA LIMITE DE LA WILAYA DE DJELFA SUR 22 KMS"/>
    <m/>
    <m/>
    <n v="2000000"/>
    <n v="2000000"/>
    <m/>
    <n v="1782050.3262199999"/>
    <m/>
    <n v="1"/>
    <m/>
    <s v="PROGRAMME COMPLEMENTAIRE"/>
  </r>
  <r>
    <x v="5"/>
    <x v="47"/>
    <s v="PEC"/>
    <s v="005:Intérieur, Collectivités Locales et Aménagement du Territoire"/>
    <m/>
    <m/>
    <s v="ETUDE, REALISATION ET EQUIPEMENT D'UNE COUR DE JUSTICE"/>
    <m/>
    <m/>
    <n v="300000"/>
    <n v="2489000"/>
    <m/>
    <n v="2349654"/>
    <m/>
    <n v="1"/>
    <m/>
    <m/>
  </r>
  <r>
    <x v="5"/>
    <x v="47"/>
    <s v="PEC"/>
    <s v="006:Justice"/>
    <m/>
    <m/>
    <s v="ETUDE, REALISATION ET EQUIPEMENT D'UN ETABLISSEMENT PENITENTIAIRE DE 300 DETENUS "/>
    <m/>
    <m/>
    <n v="500000"/>
    <n v="3289000"/>
    <m/>
    <n v="2082320.1385299999"/>
    <m/>
    <n v="0.9"/>
    <m/>
    <m/>
  </r>
  <r>
    <x v="5"/>
    <x v="47"/>
    <s v="PEC"/>
    <s v="006:Justice"/>
    <m/>
    <m/>
    <s v="ETUDE ET REALISATION D'UNE UNITE REPUBLICAINE DE SECURITE AVEC 04 LOGTS D'ASTREINTE ET ACQUISITION D'UN GROUPE ELECTROGENE"/>
    <m/>
    <m/>
    <n v="376000"/>
    <n v="1261000"/>
    <m/>
    <n v="757342.47857000004"/>
    <m/>
    <n v="0.7"/>
    <m/>
    <m/>
  </r>
  <r>
    <x v="5"/>
    <x v="47"/>
    <s v="PEC"/>
    <s v="005:Intérieur, Collectivités Locales et Aménagement du Territoire"/>
    <m/>
    <m/>
    <s v="ETUDE, REALISATION ET EQUIPEMENT D'UNE CITE ADMINISTRATIVE A TISSEMSILT"/>
    <m/>
    <m/>
    <n v="2000000"/>
    <n v="2000000"/>
    <m/>
    <n v="39985.077499999999"/>
    <m/>
    <s v="ETUDE 90%"/>
    <m/>
    <s v="PROGRAMME COMPLEMENTAIRE"/>
  </r>
  <r>
    <x v="5"/>
    <x v="47"/>
    <s v="PEC"/>
    <s v="012:Enseignement Supérieur et  Recherche Scientifique"/>
    <m/>
    <m/>
    <s v="SUIVI ET REALISATION DE 2000 LITS  D'HEBERGEMENT"/>
    <m/>
    <m/>
    <n v="948000"/>
    <n v="1934000"/>
    <m/>
    <n v="1454015.7386400001"/>
    <m/>
    <n v="1"/>
    <m/>
    <m/>
  </r>
  <r>
    <x v="5"/>
    <x v="47"/>
    <s v="PEC"/>
    <s v="012:Enseignement Supérieur et  Recherche Scientifique"/>
    <m/>
    <m/>
    <s v="SUIVI ET REALISATION DE 4000 PLACES PEDAGOGIQUES"/>
    <m/>
    <m/>
    <n v="1540000"/>
    <n v="2830000"/>
    <m/>
    <n v="2120057.23007"/>
    <m/>
    <n v="0.98"/>
    <m/>
    <m/>
  </r>
  <r>
    <x v="5"/>
    <x v="47"/>
    <s v="PEC"/>
    <s v="012:Enseignement Supérieur et  Recherche Scientifique"/>
    <m/>
    <m/>
    <s v="SUIVI ET REALISATION DE 1000 LITS D’HEBERGEMENT  "/>
    <m/>
    <m/>
    <n v="474000"/>
    <n v="1446000"/>
    <m/>
    <n v="4811.9384"/>
    <m/>
    <n v="0"/>
    <m/>
    <s v="OPERATION GELEE_x000a_A MAINTENIR"/>
  </r>
  <r>
    <x v="5"/>
    <x v="47"/>
    <s v="PEC"/>
    <s v="027:Santé"/>
    <m/>
    <m/>
    <s v="ETUDE ET REALISATION D'UN HOPITAL DE 60 LITS"/>
    <m/>
    <m/>
    <n v="610000"/>
    <n v="2040000"/>
    <m/>
    <n v="873268.89612000005"/>
    <m/>
    <n v="0.78"/>
    <m/>
    <m/>
  </r>
  <r>
    <x v="5"/>
    <x v="47"/>
    <s v="PEC"/>
    <s v="027:Santé"/>
    <m/>
    <m/>
    <s v="SUIVI , RÉALISATION ET ÉQUIPEMENT D'UN HÔPITAL 240 LITS À TISSEMSILT"/>
    <m/>
    <m/>
    <n v="4000000"/>
    <n v="8200000"/>
    <m/>
    <n v="17070.256699999998"/>
    <m/>
    <n v="0"/>
    <m/>
    <m/>
  </r>
  <r>
    <x v="5"/>
    <x v="47"/>
    <s v="PEC"/>
    <s v="015:Sports"/>
    <m/>
    <m/>
    <s v="ETUDE, SUIVI ET REHABILITATION DE 22 STADES COMMUNAUX"/>
    <m/>
    <m/>
    <n v="1200000"/>
    <n v="1200000"/>
    <m/>
    <n v="19718.09"/>
    <m/>
    <n v="0.02"/>
    <m/>
    <s v="PROGRAMME COMPLEMENTAIRE"/>
  </r>
  <r>
    <x v="5"/>
    <x v="47"/>
    <s v="PEC"/>
    <s v="021:Habitat, Urbanisme et Ville"/>
    <m/>
    <m/>
    <s v="TRAVAUX DE VOIRIE ET RÉSEAUX DIVERS ( VRD)"/>
    <m/>
    <m/>
    <n v="2700000"/>
    <n v="2700000"/>
    <m/>
    <n v="1032465.73999"/>
    <m/>
    <n v="0.9"/>
    <m/>
    <m/>
  </r>
  <r>
    <x v="5"/>
    <x v="47"/>
    <s v="PEC"/>
    <s v="021:Habitat, Urbanisme et Ville"/>
    <m/>
    <m/>
    <s v="TRAVAUX DE VRD DE L'HABITAT RURAL GROUPÉ À TRAVERS LES WILAYAS DES HAUTS PLATEAUX -PROG 2018 "/>
    <m/>
    <m/>
    <n v="1000000"/>
    <n v="1000000"/>
    <m/>
    <n v="176073.98230999999"/>
    <m/>
    <n v="0"/>
    <m/>
    <m/>
  </r>
  <r>
    <x v="5"/>
    <x v="48"/>
    <m/>
    <s v="005:Intérieur, Collectivités Locales et Aménagement du Territoire"/>
    <m/>
    <m/>
    <s v="NF5.651.8.262.114.08.01_x000a_N.1.005.020.01.4814.000.014.08.001"/>
    <s v="Etude,réalisation et équipement d'un centre national de formation des personnels des colléctivités locales à Tiaret."/>
    <m/>
    <m/>
    <n v="4990300"/>
    <n v="4476759.3845899999"/>
    <m/>
    <m/>
    <n v="1"/>
    <m/>
    <s v="Achevée, reste paiement et Equip par la DAL"/>
  </r>
  <r>
    <x v="5"/>
    <x v="48"/>
    <m/>
    <s v="005:Intérieur, Collectivités Locales et Aménagement du Territoire"/>
    <m/>
    <m/>
    <s v="NI_x000a_"/>
    <s v="_x000d_Réalisation d'un siège de wilaya à Tiaret"/>
    <m/>
    <m/>
    <n v="1800000"/>
    <n v="0"/>
    <m/>
    <m/>
    <n v="0"/>
    <m/>
    <s v="Opération gelée, Dde levée de gel introduite le 19/04/2023 sous le n°262 au niv. du MF/DGB et MICLAT/SG"/>
  </r>
  <r>
    <x v="5"/>
    <x v="48"/>
    <m/>
    <s v="006:Justice"/>
    <m/>
    <m/>
    <s v="NF5.853.2.262.114.08.01_x000a_N.1.006.021.01.4014.000.014.08.004"/>
    <s v="Etude, réalisation et équipement d'un tribunal à Frenda."/>
    <m/>
    <m/>
    <n v="1033000"/>
    <n v="1011847.5645"/>
    <m/>
    <m/>
    <n v="1"/>
    <m/>
    <s v="travaux achevés, la partie &quot;Equip-DAL, Dde réév arbit 2025 (50 000)"/>
  </r>
  <r>
    <x v="5"/>
    <x v="48"/>
    <m/>
    <s v="006:Justice"/>
    <m/>
    <m/>
    <s v="NF5.853.3.262.114.06.01_x000a_N.1.006.022.04.4814.000.014.06.001"/>
    <s v="Etude, réalisation et équipement d'un établissement pénitentiaire (300) détenus à Frenda."/>
    <m/>
    <m/>
    <n v="2277000"/>
    <n v="2253103.6016899999"/>
    <m/>
    <m/>
    <n v="0.99"/>
    <m/>
    <s v="reste lot aspect de sécurité+signal d'appel, déc. chang. Int. pour ajouter la partie &quot;équip&quot; n° MF/2024/DM/202 du 04/03/2024"/>
  </r>
  <r>
    <x v="5"/>
    <x v="48"/>
    <m/>
    <s v="006:Justice"/>
    <m/>
    <m/>
    <s v="SF5.853.3.262.114.07.01_x000a_S.1.006.022.04.4814.000.014.07.004"/>
    <s v="Réalisation et équipement d'un établissement pénitentiaire 300 détenus à Sougueur."/>
    <m/>
    <m/>
    <n v="2173500"/>
    <n v="2083570.31831"/>
    <m/>
    <m/>
    <n v="0.99"/>
    <m/>
    <s v="reste lo aspect de sécurité+signal d'appel"/>
  </r>
  <r>
    <x v="5"/>
    <x v="48"/>
    <m/>
    <s v="012:Enseignement Supérieur et  Recherche Scientifique"/>
    <m/>
    <m/>
    <s v="NK5.621.8.262.114.11.01_x000a_N.1.012.049.01.4012.000.014.11.002"/>
    <s v="Suivi et réalisation de 6000 places pédagogiques"/>
    <m/>
    <m/>
    <n v="3146000"/>
    <n v="3144413.0645400002"/>
    <m/>
    <m/>
    <n v="1"/>
    <m/>
    <s v="6000 pp achevée dont 2000 pp (reste engag et paiement Av de clôt ETB, Dde réév arbit 2025 (82 000)"/>
  </r>
  <r>
    <x v="5"/>
    <x v="48"/>
    <m/>
    <s v="012:Enseignement Supérieur et  Recherche Scientifique"/>
    <m/>
    <m/>
    <s v="NK5.621.5.262.114.11.01_x000a_N.1.012.051.01.4011.000.014.11.003"/>
    <s v="Suivi et réalisation de 3000 lits d'hébergement (Karman)"/>
    <m/>
    <m/>
    <n v="2590000"/>
    <n v="2438150.5450300002"/>
    <m/>
    <m/>
    <n v="1"/>
    <m/>
    <s v="Achevée, reste paiement BET et ETB"/>
  </r>
  <r>
    <x v="5"/>
    <x v="48"/>
    <m/>
    <s v="019:Industrie et Production Pharmaceutique"/>
    <m/>
    <m/>
    <s v="SF5.175.3.262.114.13.01_x000a_S.1.019.074.01.4814.000.014.13.004"/>
    <s v="Etude,Suivi et Viabilisation de la zône industrielle de Tiaret"/>
    <m/>
    <m/>
    <n v="1000000"/>
    <n v="992364.01607000001"/>
    <m/>
    <m/>
    <n v="0.94"/>
    <m/>
    <s v="Branchement électricité en cours"/>
  </r>
  <r>
    <x v="5"/>
    <x v="48"/>
    <m/>
    <s v="019:Industrie et Production Pharmaceutique"/>
    <m/>
    <m/>
    <s v="NE5.176.3.262.114.18.02_x000a_N.1.019.074.01.4814.000.014.18.005"/>
    <s v="Réalisation d'une zone industrielle à Ain Bouchekif wilaya de Tiaret (1ère Tranche) sur 318 ha."/>
    <m/>
    <m/>
    <n v="1500000"/>
    <n v="1488112.1122000001"/>
    <m/>
    <m/>
    <n v="0.95"/>
    <m/>
    <s v="En cours"/>
  </r>
  <r>
    <x v="5"/>
    <x v="48"/>
    <m/>
    <s v="019:Industrie et Production Pharmaceutique"/>
    <m/>
    <m/>
    <s v="NE5.176.3.262.114.18.01_x000a_N.1.019.074.01.4814.000.014.18.007"/>
    <s v="Réalisation d'une zone industrielle à Zaaroura wilaya de Tiaret (1ère Tranche) sur 327 ha."/>
    <m/>
    <m/>
    <n v="1500000"/>
    <n v="1292520.0528299999"/>
    <m/>
    <m/>
    <n v="0.99"/>
    <m/>
    <s v="En cours"/>
  </r>
  <r>
    <x v="5"/>
    <x v="48"/>
    <m/>
    <s v="019:Industrie et Production Pharmaceutique"/>
    <m/>
    <m/>
    <s v="NE5.176.3.262.114.18.04_x000a_N.1.019.074.01.4814.000.014.18.006"/>
    <s v="Réalisation d'une zone industrielle à Ain bouchekif wilaya de Tiaret (2° Tranche) sur 318 ha"/>
    <m/>
    <m/>
    <n v="2500000"/>
    <n v="2453224.10562"/>
    <m/>
    <m/>
    <n v="0.96"/>
    <m/>
    <s v="En cours"/>
  </r>
  <r>
    <x v="5"/>
    <x v="48"/>
    <m/>
    <s v="019:Industrie et Production Pharmaceutique"/>
    <m/>
    <m/>
    <s v="NE5.176.3.262.114.18.03_x000a_N.1.019.074.01.4814.000.014.18.008"/>
    <s v="Réalisation d'une zone industrielle à Zaaroura wilaya de Tiaret (2° Tranche) sur 327 ha"/>
    <m/>
    <m/>
    <n v="2300000"/>
    <n v="2253529.6055199997"/>
    <m/>
    <m/>
    <n v="0.99"/>
    <m/>
    <s v="En cours"/>
  </r>
  <r>
    <x v="5"/>
    <x v="48"/>
    <m/>
    <s v="021:Habitat, Urbanisme et Ville"/>
    <m/>
    <m/>
    <s v="NF5.721.3.262.114.08.03_x000a_N.1.021.080.02.4814.000.014.08.008"/>
    <s v="Résorption du déficit en VRD (2 ème tranche)."/>
    <m/>
    <m/>
    <n v="2200000"/>
    <n v="2172548.1244099997"/>
    <m/>
    <m/>
    <n v="1"/>
    <m/>
    <s v="Achevée non contentieuse"/>
  </r>
  <r>
    <x v="5"/>
    <x v="48"/>
    <m/>
    <s v="021:Habitat, Urbanisme et Ville"/>
    <m/>
    <m/>
    <s v="NF5.721.3.262.114.09.01_x000a_N.1.021.080.02.4814.000.014.09.003"/>
    <s v="VRD primaire et secondaires POS N°01 zône Nord Est (commune de Tiaret)"/>
    <m/>
    <m/>
    <n v="2086589"/>
    <n v="1825032.1356600001"/>
    <m/>
    <m/>
    <n v="0.95"/>
    <m/>
    <s v="Travaux en voie d'achèvement"/>
  </r>
  <r>
    <x v="5"/>
    <x v="48"/>
    <m/>
    <s v="021:Habitat, Urbanisme et Ville"/>
    <m/>
    <m/>
    <s v="SF5.721.8.262.114.18.02_x000a_S.1.021.080.02.4814.000.014.18.009"/>
    <s v="Travaux de VRD de l'habitat rural groupé à travers les wilayas des hauts plateaux (Prog. 2018)"/>
    <m/>
    <m/>
    <n v="1000000"/>
    <n v="987515.72262999997"/>
    <m/>
    <m/>
    <n v="0.85"/>
    <m/>
    <s v="travaux en cours"/>
  </r>
  <r>
    <x v="5"/>
    <x v="48"/>
    <m/>
    <s v="022:Commerce Intérieur et Régulation du Marché National"/>
    <m/>
    <m/>
    <s v="SF5.567.2.262.114.07.01_x000a_S.1.022.084.01.4814.000.014.07.002"/>
    <s v="Réalisation d'un centrale de vente (2°tranche) à Tiaret"/>
    <m/>
    <m/>
    <n v="1745300"/>
    <n v="1744367.02226"/>
    <m/>
    <m/>
    <n v="1"/>
    <m/>
    <s v="Achevée, Dde réév arbit 2025 (51 000)"/>
  </r>
  <r>
    <x v="5"/>
    <x v="48"/>
    <m/>
    <s v="024:Travaux Publics et Infrastructures de Base"/>
    <m/>
    <m/>
    <s v="NF5.521.4.262.114.06.01_x000a_N.1.024.090.01.4814.000.014.06.002"/>
    <s v="Réalisation évitement Sud de Tiaret sur 6 Kms"/>
    <m/>
    <m/>
    <n v="1330000"/>
    <n v="1283623.7279700001"/>
    <m/>
    <m/>
    <n v="1"/>
    <m/>
    <s v="Achevée contentieuse"/>
  </r>
  <r>
    <x v="5"/>
    <x v="48"/>
    <m/>
    <s v="024:Travaux Publics et Infrastructures de Base"/>
    <m/>
    <m/>
    <s v="NK5.522.3.262.114.10.01_x000a_N.1.024.090.01.4814.000.014.10.004"/>
    <s v="Modernisation du CW01 entre Rahouia et limite Wilaya de Tissemsilt sur 20 Km"/>
    <m/>
    <m/>
    <n v="1400000"/>
    <n v="1381353.47826"/>
    <m/>
    <m/>
    <n v="1"/>
    <m/>
    <s v="Achevée contentieuse"/>
  </r>
  <r>
    <x v="5"/>
    <x v="48"/>
    <m/>
    <s v="024:Travaux Publics et Infrastructures de Base"/>
    <m/>
    <m/>
    <s v="SF5.521.8.262.114.07.12_x000a_S.1.024.090.01.4814.000.014.07.003"/>
    <s v="Evitement Est ville de Tiaret sur 8 Kms"/>
    <m/>
    <m/>
    <n v="1566000"/>
    <n v="1557124.19196"/>
    <m/>
    <m/>
    <n v="1"/>
    <m/>
    <s v="Clôturée le 05/03/2024"/>
  </r>
  <r>
    <x v="5"/>
    <x v="48"/>
    <m/>
    <s v="024:Travaux Publics et Infrastructures de Base"/>
    <m/>
    <m/>
    <s v="NI_x000a_"/>
    <s v="Réalisation de trois échangeurs sur l'évitement (sud-est)de la ville de Tiaret."/>
    <m/>
    <m/>
    <n v="1500000"/>
    <n v="0"/>
    <m/>
    <m/>
    <n v="0"/>
    <m/>
    <s v="Op gelée jusqu' au 09/05/2023, relancée conformément à l’envoi n°8438/MF/DGB/DRBCMP/DRBEJ/2021 du 07/12/2021 de Mr le DGB à Mr le wali de M’sila. "/>
  </r>
  <r>
    <x v="5"/>
    <x v="48"/>
    <m/>
    <s v="024:Travaux Publics et Infrastructures de Base"/>
    <m/>
    <m/>
    <s v="NE5.522.2.262.114.22.01_x000a_N.1.024.090.01.4814.000.014.22.005"/>
    <s v="Réalisation d'une route reliant Z'malet Emir AEK et Nadhoura sur 42 km"/>
    <m/>
    <m/>
    <n v="1500000"/>
    <n v="1431469.3974000001"/>
    <m/>
    <m/>
    <n v="0.8"/>
    <m/>
    <s v="En cours"/>
  </r>
  <r>
    <x v="5"/>
    <x v="48"/>
    <m/>
    <s v="027:Santé"/>
    <m/>
    <m/>
    <s v="NF5.732.1.262.114.08.01_x000a_N.1.027.105.01.4814.000.014.08.011"/>
    <s v="_x000d_Réalisation et équipement d'un centre anti-cancer à Tiaret"/>
    <m/>
    <m/>
    <n v="8400000"/>
    <n v="7372013.6901599998"/>
    <m/>
    <m/>
    <n v="0.95"/>
    <m/>
    <s v="Travaux en cours, Dde réév arbit 2025 (8 200 000)"/>
  </r>
  <r>
    <x v="5"/>
    <x v="48"/>
    <m/>
    <s v="027:Santé"/>
    <m/>
    <m/>
    <s v="NF5.733.8.262.114.06.01_x000a_N.1.027.105.01.4814.000.014.06.017"/>
    <s v="_x000d_Etude et réalisation d'un complexe &quot;Mère et enfant&quot; de 60 lits à Tiaret."/>
    <m/>
    <m/>
    <n v="1810000"/>
    <n v="1739813.8306"/>
    <m/>
    <m/>
    <n v="1"/>
    <m/>
    <s v="Achevée, reste paiement ETB"/>
  </r>
  <r>
    <x v="5"/>
    <x v="48"/>
    <m/>
    <s v="027:Santé"/>
    <m/>
    <m/>
    <s v="SF5.731.1.262.114.07.01_x000a_S.1.027.105.01.4814.000.014.07.009"/>
    <s v="Etude, réalisation et équipement d'un hôpital 120 lits à Sougueur"/>
    <m/>
    <m/>
    <n v="2340000"/>
    <n v="2338476.6952600004"/>
    <m/>
    <m/>
    <n v="1"/>
    <m/>
    <s v="Achevée non contentieuse"/>
  </r>
  <r>
    <x v="5"/>
    <x v="48"/>
    <m/>
    <s v="027:Santé"/>
    <m/>
    <m/>
    <s v="NK5.732.1.262.114.11.01_x000a_N.1.027.105.01.4814.000.014.11.014"/>
    <s v="_x000d_Réalisation d'un établissement hospitalier spécialisé en brûlés à Tiaret"/>
    <m/>
    <m/>
    <n v="1190000"/>
    <n v="1100458.4836500001"/>
    <m/>
    <m/>
    <n v="0.01"/>
    <m/>
    <s v="En cours"/>
  </r>
  <r>
    <x v="5"/>
    <x v="48"/>
    <m/>
    <s v="027:Santé"/>
    <m/>
    <m/>
    <s v="SF5.731.9.262.114.19.01_x000a_S.1.027.105.01.4814.000.014.19.010"/>
    <s v="Etude, suivi, réalisation et équipement d'un hôpital 60 lits à Takhmaret."/>
    <m/>
    <m/>
    <n v="2360000"/>
    <n v="2281036.4750999999"/>
    <m/>
    <m/>
    <n v="0.55000000000000004"/>
    <m/>
    <s v="Etude achevée, trav en cours, Dde réév arbit 2025 (1 670 000)"/>
  </r>
  <r>
    <x v="5"/>
    <x v="48"/>
    <m/>
    <s v="027:Santé"/>
    <m/>
    <m/>
    <s v="NE5.731.1.262.114.22.01_x000a_N.1.027.105.01.4814.000.014.22.005"/>
    <s v="Suivi et réalisation d'un hopital de 120 lits à Ksar Chellala Tiaret"/>
    <m/>
    <m/>
    <n v="2574994"/>
    <n v="2568456.49119"/>
    <m/>
    <m/>
    <n v="0.5"/>
    <m/>
    <s v="trav en cours, Dde réév arbit 2025 (600 000)"/>
  </r>
  <r>
    <x v="5"/>
    <x v="48"/>
    <m/>
    <s v="051:Hydraulique"/>
    <m/>
    <m/>
    <s v="SF5.341.4.262.114.13.01_x000a_S.1.051.094.01.4814.000.014.13.008"/>
    <s v="Renforcement de la capacité de stockage à Tiaret, Sougueur, Frenda et Ksar Chellala y compris raccordement."/>
    <m/>
    <m/>
    <n v="1000000"/>
    <n v="995113.28980999999"/>
    <m/>
    <m/>
    <n v="0.95"/>
    <m/>
    <s v="en cours"/>
  </r>
  <r>
    <x v="5"/>
    <x v="48"/>
    <m/>
    <s v="051:Hydraulique"/>
    <m/>
    <m/>
    <s v="NL5.341.2.262.114.15.01_x000a_N.1.051.094.01.4814.000.014.15.002"/>
    <s v="Achèvement du renforcement de l'alimentation en eau potable des localités de Frenda, Ain Kermes, Medrissa, Madna, Sidi Abderahmane et Rosfa à partir de la nappe du chott chergui."/>
    <m/>
    <m/>
    <n v="1710000"/>
    <n v="1709715.8386900001"/>
    <m/>
    <m/>
    <n v="1"/>
    <m/>
    <s v="Travaux en cours"/>
  </r>
  <r>
    <x v="5"/>
    <x v="48"/>
    <m/>
    <s v="051:Hydraulique"/>
    <m/>
    <m/>
    <s v="NK5.342.1.262.114.10.01_x000a_N.1.051.096.01.4814.000.014.10.003"/>
    <s v="Réalisation d'une station d'épuration à Frenda y compris collecteur de raccordement"/>
    <m/>
    <m/>
    <n v="2450000"/>
    <n v="2091384.57124"/>
    <m/>
    <m/>
    <n v="0.8"/>
    <m/>
    <s v="En cours"/>
  </r>
  <r>
    <x v="6"/>
    <x v="49"/>
    <m/>
    <s v="005:Intérieur, Collectivités Locales et Aménagement du Territoire"/>
    <s v="020  Programme: Administration Générale"/>
    <s v="01 Soutient Administratif et logistique"/>
    <m/>
    <s v="N.1.005.020.01.4818.000.018.09.008 Suivi,réalisation et équipement d'un siège de Wilaya à Jijel"/>
    <m/>
    <m/>
    <n v="3015000"/>
    <n v="2553546.2043099999"/>
    <n v="1638927.1828299998"/>
    <n v="0.543591105416252"/>
    <n v="0.8"/>
    <m/>
    <s v="En cours, travaux en cours, "/>
  </r>
  <r>
    <x v="6"/>
    <x v="49"/>
    <m/>
    <s v="006:Justice"/>
    <s v="021  Programme: Activité judiciaire"/>
    <s v="01 activité judiciaire ordinaire et administrative"/>
    <m/>
    <s v="N.1.006.021.01.4018.000.018.08.001 Etude,réalisation et équipement d'une cour de justice à Jijel"/>
    <m/>
    <m/>
    <n v="2822000"/>
    <n v="2304558.9831599998"/>
    <n v="1744236.3091799999"/>
    <n v="0.61808515562721467"/>
    <n v="0.99"/>
    <m/>
    <s v="En cours, Travaux achevée; lot  équipement transfère à la DAL (50%), nécessite réévaluation: 120 millions DA"/>
  </r>
  <r>
    <x v="6"/>
    <x v="49"/>
    <m/>
    <s v="012:Enseignement Supérieur et  Recherche Scientifique"/>
    <s v="049  Programme: Enseignement et formation supérieurs"/>
    <s v="01 Premier et deuxième cycles d'enseignement"/>
    <m/>
    <s v="N.1.012.049.01.4015.000.018.10.001 Etude pour la réalisation de 6000 places pédagogiques à El Aouana"/>
    <m/>
    <m/>
    <n v="168000"/>
    <n v="50901.355479999998"/>
    <n v="48604.845110000002"/>
    <n v="0.28931455422619051"/>
    <n v="0.95"/>
    <m/>
    <s v="En cours,  relier a l'achèvement des travaux de réalisation"/>
  </r>
  <r>
    <x v="6"/>
    <x v="49"/>
    <m/>
    <s v="012:Enseignement Supérieur et  Recherche Scientifique"/>
    <s v="049  Programme: Enseignement et formation supérieurs"/>
    <s v="01 Premier et deuxième cycles d'enseignement"/>
    <m/>
    <s v="N.1.012.049.01.4015.000.018.10.009 Etude et réalisation d'une bibliothèque centrale 1000 pp à El Aouana"/>
    <m/>
    <m/>
    <n v="513000"/>
    <n v="512600.96494999999"/>
    <n v="354539.88529999997"/>
    <n v="0.69111088752436645"/>
    <n v="0.91"/>
    <m/>
    <s v="En cours"/>
  </r>
  <r>
    <x v="6"/>
    <x v="49"/>
    <m/>
    <s v="012:Enseignement Supérieur et  Recherche Scientifique"/>
    <s v="049  Programme: Enseignement et formation supérieurs"/>
    <s v="01 Premier et deuxième cycles d'enseignement"/>
    <m/>
    <s v="N.1.012.049.01.4015.000.018.11.002 Suivi et réalisation de 4.000 places pédagogiques à El Aouana"/>
    <m/>
    <m/>
    <n v="3308000"/>
    <n v="2155467.2876399998"/>
    <n v="1326626.5234699999"/>
    <n v="0.40103582934401449"/>
    <n v="0.8"/>
    <m/>
    <s v="En cours, 3000 pp travaux  avancés à 95%,annexes travaux   en cours, pour les 1000 pp travaux en cours"/>
  </r>
  <r>
    <x v="6"/>
    <x v="49"/>
    <m/>
    <s v="012:Enseignement Supérieur et  Recherche Scientifique"/>
    <s v="051  Programme: Vie estudiantine"/>
    <s v="01 Œuvres universitaires"/>
    <m/>
    <s v="N.1.012.051.01.4014.000.018.19.006 Etude ,suivi et réalisation d'un restaurant central 800 places à  EL Aouana"/>
    <m/>
    <m/>
    <n v="350000"/>
    <n v="251638.03496000002"/>
    <n v="52664.379260000002"/>
    <n v="0.15046965502857143"/>
    <n v="0.25"/>
    <m/>
    <s v="En cours, lot N° 01 En cours; Lot N° 02  l'attribution subordonné a la réévaluation (demande de réévaluation : 106 Millions DA)"/>
  </r>
  <r>
    <x v="6"/>
    <x v="49"/>
    <m/>
    <s v="014:Culture et Arts"/>
    <s v="056  Programme: Arts et lettre"/>
    <s v="02 Création et diffusion du produit culturel"/>
    <m/>
    <s v="C.1.014.056.02.4818.000.018.07.011 Réalisation et équipement d'un théâtre en plein air 4500 places -Jijel (Prog,Compl)"/>
    <m/>
    <m/>
    <n v="582500"/>
    <n v="525988.94189000002"/>
    <n v="450926.34649999999"/>
    <n v="0.77412248326180255"/>
    <n v="0.99"/>
    <m/>
    <s v="En cours,  reste équipement (reste les dernières situations dans les cadres des avenants de clôtures)"/>
  </r>
  <r>
    <x v="6"/>
    <x v="49"/>
    <m/>
    <s v="014:Culture et Arts"/>
    <s v="056  Programme: Arts et lettre"/>
    <s v="02 Création et diffusion du produit culturel"/>
    <m/>
    <s v="N.1.014.056.02.4818.000.018.10.012 Etude, réalisation et équipement d'un théâtre régional à Jijel"/>
    <m/>
    <m/>
    <n v="842000"/>
    <n v="524943.35094000003"/>
    <n v="522912.98139999999"/>
    <n v="0.62103679501187647"/>
    <n v="0.95"/>
    <m/>
    <s v="En cours, reste  Lot: équipement  transféré à la DUAC au 12/02/2024,  reste lots: 02, 03 et 04"/>
  </r>
  <r>
    <x v="6"/>
    <x v="49"/>
    <m/>
    <s v="015:Sports"/>
    <s v="060  Programme: Sports"/>
    <s v="01 Jeunes talents, sports de l'Elite et de haut niveau"/>
    <m/>
    <s v="C.1.015.060.01.4013.000.018.07.001 Etude , réalisation et équipement d'une salle OMS 3000 places à Jijel "/>
    <m/>
    <m/>
    <n v="1255000"/>
    <n v="1231141.07922"/>
    <n v="1100567.0077"/>
    <n v="0.87694582286852585"/>
    <n v="0.99"/>
    <m/>
    <s v="En cours"/>
  </r>
  <r>
    <x v="6"/>
    <x v="49"/>
    <m/>
    <s v="015:Sports"/>
    <s v="060  Programme: Sports"/>
    <s v="01 Jeunes talents, sports de l'Elite et de haut niveau"/>
    <m/>
    <s v="C.1.015.060.01.4013.000.018.07.005  Extension du stade OMS à Jijel de 20000 places à 40000 places (Prog,Compl)"/>
    <m/>
    <m/>
    <n v="848000"/>
    <n v="845192.54379999998"/>
    <n v="731802.10683999991"/>
    <n v="0.86297418259433956"/>
    <n v="0.99"/>
    <m/>
    <s v="En cours, projet réceptionné, attribution provisoire du lot: écran d'affichage fait, marché en cours d'élaboration"/>
  </r>
  <r>
    <x v="6"/>
    <x v="49"/>
    <m/>
    <s v="019:Industrie et Production Pharmaceutique"/>
    <s v="074  Programme: Appui à l'investissement"/>
    <s v="01 Promotion de l'investissement"/>
    <m/>
    <s v="N.1.019.074.01.4818.000.018.18.003 Réalisation d'une Zone Industrielle à Bellara,Wilaya de Jijel sur 523 Ha,(Tranche 1)"/>
    <m/>
    <m/>
    <n v="1836300"/>
    <n v="1705170.3603800002"/>
    <n v="1022651.28995"/>
    <n v="0.55690861512280132"/>
    <n v="0.92"/>
    <m/>
    <s v="En cours, nouveau Lot lancée (Achèvement des voies)"/>
  </r>
  <r>
    <x v="6"/>
    <x v="49"/>
    <m/>
    <s v="019:Industrie et Production Pharmaceutique"/>
    <s v="074  Programme: Appui à l'investissement"/>
    <s v="01 Promotion de l'investissement"/>
    <m/>
    <s v="N.1.019.074.01.4818.000.018.18.004 Réalisation d'une Zone Industrielle à Bellara,Wilaya de Jijel,(Tranche 2)"/>
    <m/>
    <m/>
    <n v="2000000"/>
    <n v="1913199.1604300002"/>
    <n v="1688644.7007599999"/>
    <n v="0.84432235037999992"/>
    <n v="0.9"/>
    <m/>
    <s v="En cours, paiement des factures en cours,  nécessite réévaluation: 70 Millions DA"/>
  </r>
  <r>
    <x v="6"/>
    <x v="49"/>
    <m/>
    <s v="024:Travaux Publics et Infrastructures de Base"/>
    <s v="090  Programme: Infrastructures routières et autoroutières"/>
    <s v="01 Développement des infrastructures routières"/>
    <m/>
    <s v="N.1.024.090.01.4018.000.018.07.023 Dédoublement RN 43 sur 44 km (El Achouat - El Milia) y comp - ouvrage d'art"/>
    <m/>
    <m/>
    <n v="8250000"/>
    <n v="8212935.7136499994"/>
    <n v="8086901.1487800004"/>
    <n v="0.98023044227636369"/>
    <n v="0.98"/>
    <m/>
    <s v="En cours, reste à réalisé  :_x000a_Réalisation d'éclairage publics: travaux en cours "/>
  </r>
  <r>
    <x v="6"/>
    <x v="49"/>
    <m/>
    <s v="024:Travaux Publics et Infrastructures de Base"/>
    <s v="090  Programme: Infrastructures routières et autoroutières"/>
    <s v="01 Développement des infrastructures routières"/>
    <m/>
    <s v="N.1.024.090.01.4018.000.018.08.002 Etude et réalisation , viaduc sur RN 43 au niveau grottes ghar El Baz ,y compris la réhabilitation du réseau d'éclairage public su la RN 43 (W de jijel)"/>
    <m/>
    <m/>
    <n v="1300000"/>
    <n v="1290325.3204400002"/>
    <n v="1227702.8240199999"/>
    <n v="0.94438678770769224"/>
    <n v="0.95"/>
    <m/>
    <s v="En cours,  Réhabilitation de l'éclairage public sur la RN 43"/>
  </r>
  <r>
    <x v="6"/>
    <x v="49"/>
    <m/>
    <s v="024:Travaux Publics et Infrastructures de Base"/>
    <s v="092  Programme: Infrastructures maritimes"/>
    <s v="01 Développement des infrastructures maritimes"/>
    <m/>
    <s v="N.1.024.092.01.4006.000.018.06.004 Réalisation port de pêche et plaisance à El Aouana"/>
    <m/>
    <m/>
    <n v="6200000"/>
    <n v="6199873.12488"/>
    <n v="5756611.7146599991"/>
    <n v="0.92848576042903208"/>
    <n v="1"/>
    <m/>
    <s v="Achevée "/>
  </r>
  <r>
    <x v="6"/>
    <x v="49"/>
    <m/>
    <s v="024:Travaux Publics et Infrastructures de Base"/>
    <s v="092  Programme: Infrastructures maritimes"/>
    <s v="01 Développement des infrastructures maritimes"/>
    <m/>
    <s v="N.1.024.092.01.4006.000.018.13.001 Réalisation des travaux de protection du front de mer à jijel"/>
    <m/>
    <m/>
    <n v="1100000"/>
    <n v="1013324.56629"/>
    <n v="1005204.13462"/>
    <n v="0.91382194056363641"/>
    <n v="0.9"/>
    <m/>
    <s v="En cours, Reste le lancement d'un nouveau lot pour l'achèvement des travaux sur 200 Ml (2 ème AAO lancé)"/>
  </r>
  <r>
    <x v="6"/>
    <x v="49"/>
    <m/>
    <s v="025:Transports"/>
    <s v="099  Programme: Marine marchande et ports"/>
    <s v="01 Marine marchande "/>
    <m/>
    <s v="N.1.025.099.01.4818.000.018.11.001 Etude pour la réalisation  de la gare maritime de Djen Djen"/>
    <m/>
    <m/>
    <n v="200000"/>
    <n v="513.66891999999996"/>
    <n v="513.71892000000003"/>
    <n v="2.5685946000000002E-3"/>
    <n v="0.05"/>
    <m/>
    <s v="En cours, BET désigné attribution le 15/10/2024"/>
  </r>
  <r>
    <x v="6"/>
    <x v="49"/>
    <m/>
    <s v="026:Tourisme et Artisanat"/>
    <s v="102  Programme: Tourisme"/>
    <s v="02 Soutien aux projets touristiques"/>
    <m/>
    <s v="N.1.026.102.02.4818.000.018.18.003 Travaux de viabilisation et mise à niveau de la zone d'expansion touristique à Tassoust (ouverture d'une piste d'accès aménagée de manière sommaire ,terrassements simplifiés, réseau d'assainissement) sur 391 Ha"/>
    <m/>
    <m/>
    <n v="300000"/>
    <n v="136085.27625"/>
    <n v="516.66824999999994"/>
    <n v="1.7222274999999997E-3"/>
    <n v="0.05"/>
    <m/>
    <s v="En cours, ETB désignée"/>
  </r>
  <r>
    <x v="6"/>
    <x v="49"/>
    <m/>
    <s v="026:Tourisme et Artisanat"/>
    <s v="102  Programme: Tourisme"/>
    <s v="02 Soutien aux projets touristiques"/>
    <m/>
    <s v="N.1.026.102.02.4818.000.018.19.004 Travaux de viabilisation et mise à niveau de zone d'expansion touristique à Adouane Ali (ouverture d'une piste d'accès aménagée de manière sommaire ,terrassements simplifiés, réseau d'assainissement) sur 116 Ha"/>
    <m/>
    <m/>
    <n v="300000"/>
    <n v="124436.50348"/>
    <n v="0"/>
    <n v="0"/>
    <n v="0.05"/>
    <m/>
    <s v="En cours, attribution provisoire en cours"/>
  </r>
  <r>
    <x v="6"/>
    <x v="49"/>
    <m/>
    <s v="026:Tourisme et Artisanat"/>
    <s v="102  Programme: Tourisme"/>
    <s v="02 Soutien aux projets touristiques"/>
    <m/>
    <s v="N.1.026.102.02.4818.000.018.19.005 Travaux de viabilisation et mise à niveau de zone d'expansion touristique à Casino (ouverture d'une piste d'accès aménagée de manière sommaire ,terrassements simplifiés, réseau d'assainissement) sur 73 Ha"/>
    <m/>
    <m/>
    <n v="250000"/>
    <n v="85020.180659999998"/>
    <n v="0"/>
    <n v="0"/>
    <n v="0.05"/>
    <m/>
    <s v="En cours, attribution provisoire en cours"/>
  </r>
  <r>
    <x v="6"/>
    <x v="49"/>
    <m/>
    <s v="027:Santé"/>
    <s v="105  Programme: Prévention et soins"/>
    <s v="01 Prévention et soins"/>
    <m/>
    <s v="N.1.027.105.01.4018.000.018.08.001   Etude et réalisation , Hôpital 60 lits à Ziama"/>
    <m/>
    <m/>
    <n v="1950000"/>
    <n v="1784009.80816"/>
    <n v="706919.85073000006"/>
    <n v="0.36252300037435903"/>
    <n v="0.89"/>
    <m/>
    <s v="En cours, relancement des travaux avec nouveau BET et ETB  (reste à réaliser)"/>
  </r>
  <r>
    <x v="6"/>
    <x v="49"/>
    <m/>
    <s v="027:Santé"/>
    <s v="105  Programme: Prévention et soins"/>
    <s v="01 Prévention et soins"/>
    <m/>
    <s v="N.1.027.105.01.4018.000.018.10.002 Etude, réalisation d'un hôpital de 240 lits à Jijel"/>
    <m/>
    <m/>
    <n v="5328882"/>
    <n v="4625482.0333000002"/>
    <n v="442520.45386999997"/>
    <n v="8.3041893941355804E-2"/>
    <n v="0.15"/>
    <m/>
    <s v=" En cours, Travaux en cours "/>
  </r>
  <r>
    <x v="6"/>
    <x v="49"/>
    <m/>
    <s v="027:Santé"/>
    <s v="105  Programme: Prévention et soins"/>
    <s v="01 Prévention et soins"/>
    <m/>
    <s v="N.1.027.105.01.4018.000.018.12.015 Etude pour la réalisation d'un hôpital de 240 lits TAHER"/>
    <m/>
    <m/>
    <n v="230000"/>
    <n v="4231.402"/>
    <n v="1434.902"/>
    <n v="6.2387043478260868E-3"/>
    <n v="0.02"/>
    <m/>
    <s v="En cours,  marché BETen cours d'élaboration"/>
  </r>
  <r>
    <x v="6"/>
    <x v="49"/>
    <m/>
    <s v="027:Santé"/>
    <s v="105  Programme: Prévention et soins"/>
    <s v="01 Prévention et soins"/>
    <m/>
    <s v="N.1.027.105.01.4018.000.018.14.003 Etude ,Suivi,réalisation et équipement d'un hôpital 60 lits à Belghimouz (commune El Ancer)"/>
    <m/>
    <m/>
    <n v="1600000"/>
    <n v="1461.36988"/>
    <n v="0"/>
    <n v="0"/>
    <n v="0.05"/>
    <m/>
    <s v="En cours, Choix BET en cours  après annulation de la procédure  pour la 3eme fois"/>
  </r>
  <r>
    <x v="6"/>
    <x v="49"/>
    <m/>
    <s v="051:Hydraulique"/>
    <s v="094  Programme: Approvisionnement en eau potable et industrielle "/>
    <s v="01 Adduction en eau potable et industrielle"/>
    <m/>
    <s v="N.1.051.094.01.4818.000.018.11.003 Réalisation de l'alimentation en eau potable de Taher et des agglomérations environnantes à partir du barrage d'El Agrem."/>
    <m/>
    <m/>
    <n v="1150000"/>
    <n v="1119274.99199"/>
    <n v="1070462.1537299999"/>
    <n v="0.93083665541739125"/>
    <n v="0.95"/>
    <m/>
    <s v="En cours, Lots 1,2,4 et 5 achevés_x000a_lot 3 : indemnisation des citoyens en cours pour l'achèvement des travaux"/>
  </r>
  <r>
    <x v="6"/>
    <x v="49"/>
    <m/>
    <s v="051:Hydraulique"/>
    <s v="094  Programme: Approvisionnement en eau potable et industrielle "/>
    <s v="01 Adduction en eau potable et industrielle"/>
    <m/>
    <s v="N.1.051.094.01.4818.000.018.13.010 Etude et réalisation des réseaux d'alimentation en eau potable des agglomération à travers la wilaya "/>
    <m/>
    <m/>
    <n v="660000"/>
    <n v="653434.07602000004"/>
    <n v="637104.37598000001"/>
    <n v="0.96530966057575762"/>
    <n v="1"/>
    <m/>
    <s v="Achevée "/>
  </r>
  <r>
    <x v="6"/>
    <x v="50"/>
    <s v="PSD"/>
    <s v="019:Industrie et Production Pharmaceutique"/>
    <m/>
    <m/>
    <m/>
    <s v="NK5.175.4.262.105.11.01_x000a_N1.019.074.01.4805.000.005.11.005_x000a_Etude et réhabilitation et developpement de la zone d'activité de Ain yagout"/>
    <m/>
    <n v="300000"/>
    <n v="300000"/>
    <n v="280463.75400000002"/>
    <n v="249200.45"/>
    <n v="0.83066816666666665"/>
    <n v="100"/>
    <m/>
    <s v="/"/>
  </r>
  <r>
    <x v="6"/>
    <x v="50"/>
    <s v="PSD"/>
    <s v="019:Industrie et Production Pharmaceutique"/>
    <m/>
    <m/>
    <m/>
    <s v="NK5.175.4.262.105.11.02_x000a_N1.019.074.01.4805.000.005.11.006_x000a_Etude et  réhabilitation et developpement de la zone d'activité de Merouana"/>
    <m/>
    <n v="131407"/>
    <n v="185282"/>
    <n v="181600.44899999999"/>
    <n v="181750.54800000001"/>
    <n v="0.98094012370332795"/>
    <n v="99"/>
    <m/>
    <s v="/"/>
  </r>
  <r>
    <x v="6"/>
    <x v="50"/>
    <s v="PSD"/>
    <s v="019:Industrie et Production Pharmaceutique"/>
    <m/>
    <m/>
    <m/>
    <s v="NK5.175.1.262.105.12.03_x000a_N1.019.074.01.4805.000.005.12.007_x000a_Etude et réhabilitation de la zone d'activité d'El madher"/>
    <m/>
    <n v="417000"/>
    <n v="417000"/>
    <n v="347158.75"/>
    <n v="345211.196"/>
    <n v="0.82784459472422056"/>
    <n v="100"/>
    <m/>
    <s v="/"/>
  </r>
  <r>
    <x v="6"/>
    <x v="50"/>
    <s v="PSD"/>
    <s v="019:Industrie et Production Pharmaceutique"/>
    <m/>
    <m/>
    <m/>
    <s v="NE5.176.3.262.105.18.01_x000a_N1.019.074.01.4805.000.005.18.008_x000a_Réalisation d'une zone industrielle à Ain yagout, wilaya de Batna (Tranche 1) "/>
    <m/>
    <n v="700000"/>
    <n v="700000"/>
    <n v="465552.08199999999"/>
    <n v="437649.93"/>
    <n v="0.62521418571428566"/>
    <n v="68"/>
    <m/>
    <s v="/"/>
  </r>
  <r>
    <x v="6"/>
    <x v="50"/>
    <s v="PSD"/>
    <s v="019:Industrie et Production Pharmaceutique"/>
    <m/>
    <m/>
    <m/>
    <s v="NE5.176.3.262.105.18.02_x000a_N1.019.074.01.4805.000.005.18.009_x000a_Réalisation d'une zone industrielle à Ain yagout, wilaya de Batna (Tranche 2) "/>
    <m/>
    <n v="800000"/>
    <n v="800000"/>
    <n v="766608.50800000003"/>
    <n v="452379.95300000004"/>
    <n v="0.56547494125000008"/>
    <n v="70"/>
    <m/>
    <s v="/"/>
  </r>
  <r>
    <x v="6"/>
    <x v="50"/>
    <s v="PSD"/>
    <s v="026:Tourisme et Artisanat"/>
    <m/>
    <m/>
    <m/>
    <s v="NE5.421.8.262.105.18.01_x000a_N 1 026 102 02 4805 000 005 18,003_x000a_Travaux de viabilisation et de mise à niveau de la zone d'expansion touristique à Saida (Ouverture d'une piste d'accès aménagée de manière sommaire, terrassements simplifies, réseau d'assainissement)"/>
    <m/>
    <n v="150000"/>
    <n v="150000"/>
    <n v="6613.335"/>
    <n v="497.92500000000001"/>
    <n v="0.33195000000000002"/>
    <n v="0"/>
    <m/>
    <s v="Terrain privé"/>
  </r>
  <r>
    <x v="6"/>
    <x v="50"/>
    <s v="PSD"/>
    <s v="051:Hydraulique"/>
    <m/>
    <m/>
    <m/>
    <s v="NL5.342.3.262.105.16.01_x000a_N1.051.096.01.4005.000.005.16.006_x000a_Réalisation de la station d'épuration des eaux usées de Batna y compris les collecteurs"/>
    <m/>
    <n v="4000000"/>
    <n v="5000000"/>
    <n v="1758"/>
    <n v="1965.6569999999999"/>
    <n v="3.9313139999999996E-2"/>
    <n v="0"/>
    <m/>
    <s v="/"/>
  </r>
  <r>
    <x v="6"/>
    <x v="50"/>
    <s v="PSD"/>
    <s v="051:Hydraulique"/>
    <m/>
    <m/>
    <m/>
    <s v="NE5.323.9.262.105.22.01_x000a_N1.051.094.01.4005.000.005.22.001_x000a_Réalisation d'une jonction de 1100 ml en DN 1000 entre Béni Haroun et la station de traitement de Koudiate Medouar ( wilaya de Batna) "/>
    <m/>
    <n v="300000"/>
    <n v="300000"/>
    <n v="143713.45800000001"/>
    <n v="158189.807"/>
    <n v="0.52729935666666672"/>
    <n v="98"/>
    <m/>
    <s v="/"/>
  </r>
  <r>
    <x v="6"/>
    <x v="50"/>
    <s v="PSD"/>
    <s v="051:Hydraulique"/>
    <m/>
    <m/>
    <m/>
    <s v="NE5.521.2.262.105.19.01  _x000a_N1.024.090.01.4005.000.005.19.007_x000a_  Réalisation et suivi du dédoublement de l'axe routier reliant la RN 88 (limite de la wilaya de Khenchela) à la RN 03 sur 56 Km en passant par Boulfries - Chemora - Boumia"/>
    <m/>
    <n v="8270000"/>
    <n v="8270000"/>
    <n v="5160242"/>
    <n v="2921132.53"/>
    <n v="0.35322037847642079"/>
    <n v="55"/>
    <m/>
    <s v="/"/>
  </r>
  <r>
    <x v="6"/>
    <x v="50"/>
    <s v="PSC"/>
    <s v="051:Hydraulique"/>
    <m/>
    <m/>
    <m/>
    <s v="NK5.321.2.262.068.07_x000a_Construction et mise en service du barrage Bouzina dans la wilaya de Batna"/>
    <m/>
    <n v="13747227"/>
    <n v="13747227"/>
    <n v="13472282"/>
    <n v="10566119"/>
    <n v="0.76860002384480886"/>
    <n v="99"/>
    <m/>
    <s v="/"/>
  </r>
  <r>
    <x v="6"/>
    <x v="50"/>
    <s v="PSD"/>
    <s v="024:Travaux Publics et Infrastructures de Base"/>
    <m/>
    <m/>
    <m/>
    <s v="SF5.521.3.262.105.06.01_x000a_S1.024.090.01.4005.000.005.06.002_x000a_Dédoublement de la RN3 Ain touta limite wilaya de Biskra y compris passage supérieur sur voie ferree"/>
    <m/>
    <n v="800000"/>
    <n v="1650000"/>
    <n v="1646222"/>
    <n v="1642831.8870000001"/>
    <n v="0.99565568909090918"/>
    <n v="100"/>
    <m/>
    <s v="/"/>
  </r>
  <r>
    <x v="6"/>
    <x v="50"/>
    <s v="PSC"/>
    <s v="024:Travaux Publics et Infrastructures de Base"/>
    <m/>
    <m/>
    <m/>
    <s v="Réalisation de la pénétrante autoroutière  de BATNA - Auto route Est Ouest  sur 62 Km"/>
    <m/>
    <n v="45000000"/>
    <n v="45000000"/>
    <n v="31000000"/>
    <n v="16400000"/>
    <n v="0.36444444444444446"/>
    <n v="64"/>
    <m/>
    <s v="/"/>
  </r>
  <r>
    <x v="6"/>
    <x v="50"/>
    <s v="PSD"/>
    <s v="024:Travaux Publics et Infrastructures de Base"/>
    <m/>
    <m/>
    <m/>
    <s v="CF5.731.1.262.105.07.01_x000a_N1.027.105.01.4005.000.005.07.003_x000a_Etude et réalisation d'un hopital 120 lits à Theniet el abed"/>
    <m/>
    <n v="2000000"/>
    <n v="2520000"/>
    <n v="2438208.1329999999"/>
    <n v="2392870.4889999996"/>
    <n v="0.94955178134920615"/>
    <n v="95"/>
    <m/>
    <s v="/"/>
  </r>
  <r>
    <x v="6"/>
    <x v="50"/>
    <s v="PSD"/>
    <s v="024:Travaux Publics et Infrastructures de Base"/>
    <m/>
    <m/>
    <m/>
    <s v="CF5.731.1.262.105.07.02_x000a_N1.027.105.01.4005.000.005.07.004_x000a_Etude et réalisation d'un hopital 120 lits à Ras el aioun"/>
    <m/>
    <n v="2000000"/>
    <n v="2682000"/>
    <n v="2361729.2820000001"/>
    <n v="1946488.9979999999"/>
    <n v="0.72576025279642054"/>
    <n v="80"/>
    <m/>
    <s v="Résiliation de l'entreprise"/>
  </r>
  <r>
    <x v="6"/>
    <x v="50"/>
    <s v="PSD"/>
    <s v="024:Travaux Publics et Infrastructures de Base"/>
    <m/>
    <m/>
    <m/>
    <s v="NK5.731.1.262.105.10.02_x000a_N1.027.105.01.4005.000.005.10.005_x000a_Etude, construction et équipements d'un hopital 60 lits à T'kout"/>
    <m/>
    <n v="600000"/>
    <n v="1716000"/>
    <n v="1641677.8829999999"/>
    <n v="1562253.2959999999"/>
    <n v="0.91040401864801856"/>
    <n v="98"/>
    <m/>
    <s v="/"/>
  </r>
  <r>
    <x v="6"/>
    <x v="50"/>
    <s v="PSD"/>
    <s v="024:Travaux Publics et Infrastructures de Base"/>
    <m/>
    <m/>
    <m/>
    <s v="NF5.732.1.262.105.06.01_x000a_N1.027.105.01.4005.000.005.06.014_x000a_Etude et réalisation d'un centre Anti-cancer à Batna (CAC)"/>
    <m/>
    <n v="1500000"/>
    <n v="3423827"/>
    <n v="2994535.2710000002"/>
    <n v="2993964.37"/>
    <n v="0.87444966407473279"/>
    <n v="100"/>
    <m/>
    <s v="/"/>
  </r>
  <r>
    <x v="6"/>
    <x v="50"/>
    <s v="PSD"/>
    <s v="024:Travaux Publics et Infrastructures de Base"/>
    <m/>
    <m/>
    <m/>
    <s v="NF5.732.3.262.105.09.01_x000a_N1.027.105.01.4005.000.005.09.015_x000a_Acquisition d'équipements médicaux et collectifs pour le centre Anti-cancer  -Batna-"/>
    <m/>
    <n v="1500000"/>
    <n v="3000000"/>
    <n v="2561711.1869999999"/>
    <n v="2538915.0839999998"/>
    <n v="0.84630502799999996"/>
    <n v="85"/>
    <m/>
    <s v="/"/>
  </r>
  <r>
    <x v="6"/>
    <x v="50"/>
    <s v="PSD"/>
    <s v="024:Travaux Publics et Infrastructures de Base"/>
    <m/>
    <m/>
    <m/>
    <s v="SF5.732.1.262.105.07.02_x000a_S1.027.105.01.4005.000.005.07.001_x000a_Etude, réalisation et équipement  d'un hopital psychiatrique à El-madher"/>
    <m/>
    <n v="820000"/>
    <n v="1175800"/>
    <n v="1131729.7320000001"/>
    <n v="1131345.132"/>
    <n v="0.9621918115325736"/>
    <n v="95"/>
    <m/>
    <s v="/"/>
  </r>
  <r>
    <x v="6"/>
    <x v="50"/>
    <s v="PSD"/>
    <s v="015:Sports"/>
    <m/>
    <m/>
    <m/>
    <s v="NK5.742.8.262.105.11.13_x000a_N 1 015 060 01 4005 000 005 11,002_x000a_Suivi, réalisation et équipement d'un centre de regroupement à Arris"/>
    <m/>
    <n v="1000000"/>
    <n v="500000"/>
    <n v="445905.65299999999"/>
    <n v="312491.21799999999"/>
    <n v="0.62498243600000003"/>
    <n v="100"/>
    <m/>
    <s v="/"/>
  </r>
  <r>
    <x v="6"/>
    <x v="50"/>
    <s v="PSC"/>
    <s v="051:Hydraulique"/>
    <m/>
    <m/>
    <m/>
    <s v="NK5.321.2.262.068.07_x000a_Construction et mise en service du barrage Bouzina dans la wilaya de Batna"/>
    <n v="13747227"/>
    <n v="13747227"/>
    <n v="13472282"/>
    <n v="10566119"/>
    <n v="3181108"/>
    <m/>
    <n v="99"/>
    <m/>
    <m/>
  </r>
  <r>
    <x v="6"/>
    <x v="50"/>
    <s v="PSC"/>
    <s v="024:Travaux Publics et Infrastructures de Base"/>
    <m/>
    <m/>
    <m/>
    <s v="Réalisation de l'auroute reliant échangeur RN 03 et RN 75 et autoroute EST OUEST au niveau du transformateur Chelghoum el aid"/>
    <m/>
    <m/>
    <m/>
    <m/>
    <m/>
    <m/>
    <m/>
    <m/>
    <m/>
  </r>
  <r>
    <x v="6"/>
    <x v="51"/>
    <m/>
    <s v="019:Industrie et Production Pharmaceutique"/>
    <m/>
    <m/>
    <m/>
    <s v="Aménagement de la Zone Industrielle El- Kseur Fenaia Il Mathen"/>
    <n v="2011"/>
    <m/>
    <n v="4396774.5"/>
    <m/>
    <m/>
    <n v="0.83"/>
    <n v="0.99"/>
    <m/>
    <s v="Travaux achevés, reste alimentation en eau potable et réalisation de la station dépuration dont les travaux sont en cours"/>
  </r>
  <r>
    <x v="6"/>
    <x v="51"/>
    <m/>
    <s v="019:Industrie et Production Pharmaceutique"/>
    <m/>
    <m/>
    <m/>
    <s v="Suivi et réalisation de la zone industrielle de Beni Mansour-  Commune de Boudjelil "/>
    <n v="2019"/>
    <m/>
    <n v="2500000"/>
    <m/>
    <m/>
    <n v="0"/>
    <n v="0"/>
    <m/>
    <s v="Opération gelée"/>
  </r>
  <r>
    <x v="6"/>
    <x v="51"/>
    <m/>
    <s v="024:Travaux Publics et Infrastructures de Base"/>
    <m/>
    <m/>
    <m/>
    <s v="RN 09: Travaux aménagement des gorges de Kherrata"/>
    <n v="2012"/>
    <m/>
    <n v="18760000"/>
    <m/>
    <m/>
    <n v="0.95"/>
    <n v="0.85"/>
    <m/>
    <s v="Travaux en cours "/>
  </r>
  <r>
    <x v="6"/>
    <x v="51"/>
    <m/>
    <s v="024:Travaux Publics et Infrastructures de Base"/>
    <m/>
    <m/>
    <m/>
    <s v=" Travaux de mise à niveau des tunnels de kherrata "/>
    <n v="2021"/>
    <m/>
    <n v="4500000"/>
    <m/>
    <m/>
    <n v="0.05"/>
    <n v="0.05"/>
    <m/>
    <s v="Travaux en cours "/>
  </r>
  <r>
    <x v="6"/>
    <x v="51"/>
    <m/>
    <s v="024:Travaux Publics et Infrastructures de Base"/>
    <m/>
    <m/>
    <m/>
    <s v="Réalisation d’un Viaduc pour l’évitement de l’agglomération de Bordj Mira   "/>
    <n v="2021"/>
    <m/>
    <n v="2000000"/>
    <m/>
    <m/>
    <n v="0.6"/>
    <n v="0.6"/>
    <m/>
    <s v="Travaux en cours "/>
  </r>
  <r>
    <x v="6"/>
    <x v="51"/>
    <m/>
    <s v="024:Travaux Publics et Infrastructures de Base"/>
    <m/>
    <m/>
    <m/>
    <s v="Travaux de rempiètement et reprise des dégradations du quai de la Casbah et de la passe Casbah,"/>
    <n v="2021"/>
    <m/>
    <n v="2750000"/>
    <m/>
    <m/>
    <n v="0.6"/>
    <n v="0.85"/>
    <m/>
    <s v="Livraison partielle pévue pour le 11/12/2024 _x000a_le reste est prévu pour Février 2025"/>
  </r>
  <r>
    <x v="6"/>
    <x v="51"/>
    <m/>
    <s v="024:Travaux Publics et Infrastructures de Base"/>
    <m/>
    <m/>
    <m/>
    <s v="Pénétrante autoroutière reliant le port de Béjaia à l'autoroute Est -Ouest au niveau d'Ahnif sur 100 Kms &quot;déplacement de réseaux&quot;"/>
    <m/>
    <m/>
    <n v="10000000"/>
    <m/>
    <m/>
    <n v="0.8"/>
    <n v="0.86"/>
    <m/>
    <s v="Travaux en cours"/>
  </r>
  <r>
    <x v="6"/>
    <x v="51"/>
    <m/>
    <s v="024:Travaux Publics et Infrastructures de Base"/>
    <m/>
    <m/>
    <m/>
    <s v="Projet de la pénétrante reliant Béjaia à l'autoroute Est/Ouest section wilaya de Béjaia sur 85 KM  "/>
    <m/>
    <m/>
    <n v="169100000"/>
    <m/>
    <m/>
    <n v="0.87"/>
    <n v="0.88"/>
    <m/>
    <s v="Travaux en cours "/>
  </r>
  <r>
    <x v="6"/>
    <x v="51"/>
    <m/>
    <s v="024:Travaux Publics et Infrastructures de Base"/>
    <m/>
    <m/>
    <m/>
    <s v="Travaux d'aménagement de la RN 12 du Pk 155+000 au PK 175+000 d'El-Kseur vers Béjaia sur 20 kms               "/>
    <n v="2023"/>
    <m/>
    <n v="1700000"/>
    <m/>
    <m/>
    <n v="0.31"/>
    <n v="0.75"/>
    <m/>
    <s v="Travaux en cours"/>
  </r>
  <r>
    <x v="6"/>
    <x v="51"/>
    <m/>
    <s v="024:Travaux Publics et Infrastructures de Base"/>
    <m/>
    <m/>
    <m/>
    <s v="Travaux de reconstruction de la RN24 du PK 207 au PK 247 sur 40 Kms"/>
    <n v="2024"/>
    <m/>
    <n v="2500000"/>
    <m/>
    <m/>
    <n v="0"/>
    <n v="0.15"/>
    <m/>
    <s v="Travaux en cours "/>
  </r>
  <r>
    <x v="6"/>
    <x v="51"/>
    <m/>
    <s v="024:Travaux Publics et Infrastructures de Base"/>
    <m/>
    <m/>
    <m/>
    <s v="Réalisation d'un abri de pêche "/>
    <n v="2011"/>
    <m/>
    <n v="3830000"/>
    <m/>
    <m/>
    <n v="0.98"/>
    <n v="0.98"/>
    <m/>
    <s v="Levée de réservres ,travaux de drainage des eaux pluviales en cours reste revêtement de la voie d'accés et la clôture "/>
  </r>
  <r>
    <x v="6"/>
    <x v="51"/>
    <m/>
    <s v="024:Travaux Publics et Infrastructures de Base"/>
    <m/>
    <m/>
    <m/>
    <s v="Réalisation d'un port de pêche et de plaisance à Tala Guilef (Bejaia)"/>
    <n v="2006"/>
    <m/>
    <n v="5300000"/>
    <m/>
    <m/>
    <n v="0.5"/>
    <n v="0.96250000000000002"/>
    <m/>
    <s v="Travaux en cours"/>
  </r>
  <r>
    <x v="6"/>
    <x v="51"/>
    <m/>
    <s v="008:Energie, Mines et Energies Renouvelables"/>
    <m/>
    <m/>
    <m/>
    <s v="PGR Deficit Gaz 2021"/>
    <n v="2021"/>
    <m/>
    <n v="5333000"/>
    <m/>
    <m/>
    <n v="0.95"/>
    <n v="0.65"/>
    <m/>
    <s v="Travaux en cours "/>
  </r>
  <r>
    <x v="6"/>
    <x v="51"/>
    <m/>
    <s v="008:Energie, Mines et Energies Renouvelables"/>
    <m/>
    <m/>
    <m/>
    <s v="Exploitation de la Mine de Zinc/plomb à Tala Hamza  "/>
    <m/>
    <m/>
    <n v="0"/>
    <m/>
    <m/>
    <n v="0"/>
    <n v="0"/>
    <m/>
    <s v="Publication du Decret Exécutif n° 23-320 du 06/09/2023 portant déclaration d'utilité publique._x000a_Opération d'indemnisation des propriètaires expropriés en cours"/>
  </r>
  <r>
    <x v="6"/>
    <x v="51"/>
    <m/>
    <s v="051:Hydraulique"/>
    <m/>
    <m/>
    <m/>
    <s v="Réalisation d'une Station de déssalement de l'Eau de mer à Toudja "/>
    <n v="2019"/>
    <m/>
    <n v="90620343.253000006"/>
    <m/>
    <m/>
    <n v="0.5"/>
    <n v="0.85"/>
    <m/>
    <s v="Travaux en cours "/>
  </r>
  <r>
    <x v="6"/>
    <x v="51"/>
    <m/>
    <s v="051:Hydraulique"/>
    <m/>
    <m/>
    <m/>
    <s v="Réalisation d’une station d’épuration et collecteur d’amenée au niveau de la commune de Oued Ghir,"/>
    <n v="2021"/>
    <m/>
    <n v="5000000"/>
    <m/>
    <m/>
    <n v="0"/>
    <n v="0.05"/>
    <m/>
    <s v="Installation du chantier en cours"/>
  </r>
  <r>
    <x v="6"/>
    <x v="51"/>
    <m/>
    <s v="051:Hydraulique"/>
    <m/>
    <m/>
    <m/>
    <s v="Réalisation d’une station d’épuration de la ville de Sidi Aich"/>
    <n v="2011"/>
    <m/>
    <n v="1977000"/>
    <m/>
    <m/>
    <n v="0.7"/>
    <n v="0.99"/>
    <m/>
    <s v="Stration d'épuration mise en service et fonctionnelle reste le raccordement des  localités "/>
  </r>
  <r>
    <x v="6"/>
    <x v="51"/>
    <m/>
    <s v="051:Hydraulique"/>
    <m/>
    <m/>
    <m/>
    <s v="Parachèvement des travaux de réalisation de la station d’épuration de la ville d’Akbou y compris collecteur."/>
    <n v="2010"/>
    <m/>
    <n v="2800000"/>
    <m/>
    <m/>
    <s v="Lot 1: 38,42%_x000a_Lot 2: 54% "/>
    <s v="Lot 01: 84%_x000a_Lot 02: 50%"/>
    <m/>
    <s v="Travaux en cours "/>
  </r>
  <r>
    <x v="6"/>
    <x v="51"/>
    <m/>
    <s v="051:Hydraulique"/>
    <m/>
    <m/>
    <m/>
    <s v="Réalisation d'une Station d'épuration d'une capacité de 70000 EQ/HB avec drainage des eaux pluviales du parc industriel El- Kseur "/>
    <n v="2023"/>
    <m/>
    <n v="1650000"/>
    <m/>
    <m/>
    <n v="0"/>
    <n v="0"/>
    <m/>
    <s v="ODS remis le 21/11/2024"/>
  </r>
  <r>
    <x v="6"/>
    <x v="51"/>
    <m/>
    <s v="051:Hydraulique"/>
    <m/>
    <m/>
    <m/>
    <s v=" Réalisation des ouvrages aval au système d''AEP du couloir Tichy Haf - Béjaia (3ème tranche).     "/>
    <n v="2013"/>
    <m/>
    <n v="8337000"/>
    <m/>
    <m/>
    <n v="0.8"/>
    <n v="0.9"/>
    <m/>
    <s v="Lots 01-02 et 03 achevés et mis en service_x000a_Lots 04 et 06: manque amenée de l'énérgie _x000a_Lot 05 en cours "/>
  </r>
  <r>
    <x v="6"/>
    <x v="51"/>
    <m/>
    <s v="051:Hydraulique"/>
    <m/>
    <m/>
    <m/>
    <s v=" REALISATION DES TRAVAUX D'ALIMENTATION EN EAU POTABLE DE SIX COMMUNES (06)  DE SUD DE LA WILAYA (BOUDJELLIL, TAZMALT, BENI MELIKECHE, AIT R' ZINE, IGHIL ALI ET IGHRAM)       _x000a_"/>
    <n v="2014"/>
    <m/>
    <n v="9000000"/>
    <m/>
    <m/>
    <n v="0.64"/>
    <s v="Lot 01: 90%_x000a_Lot 02: 50% _x000a_Lot 03: 22%_x000a_Lot 04: 56%_x000a_Lot 05 :10 %"/>
    <m/>
    <s v="Mise en service partielle (Ait R'Zine) Station de traitement _x000a_le reste des travaux en cours "/>
  </r>
  <r>
    <x v="6"/>
    <x v="51"/>
    <m/>
    <s v="051:Hydraulique"/>
    <m/>
    <m/>
    <m/>
    <s v="Alimentation en eau  potable de Kherrata à partir du Barrage d'Ighil Emda "/>
    <n v="2021"/>
    <m/>
    <n v="5000000"/>
    <m/>
    <m/>
    <n v="0.05"/>
    <n v="0.25"/>
    <m/>
    <s v="Appel d'offres en cours de lancement suite à l'infructuosité  du 1er appel d'offres "/>
  </r>
  <r>
    <x v="6"/>
    <x v="51"/>
    <m/>
    <s v="025:Transports"/>
    <m/>
    <m/>
    <m/>
    <s v="Etude de système de transport par cable dans l'agglomération de Béjaia étendue au PNG"/>
    <m/>
    <m/>
    <n v="1555000"/>
    <m/>
    <m/>
    <n v="0"/>
    <n v="0"/>
    <m/>
    <s v="Opération groupée pour 07 villes _x000a_  - Appel d'offres d'infructuosité publié le 18/11/2024                 - Nouveau cahier des charges visé par la commission sectorielle  du Ministère des  Travaux Publics  le 09/12/2024 "/>
  </r>
  <r>
    <x v="6"/>
    <x v="51"/>
    <m/>
    <s v="025:Transports"/>
    <m/>
    <m/>
    <m/>
    <s v="Réalisation des travaux de doublement de la voie et rectification du tracé pour  augmentation de la vitesse à 160 km/h de la ligne férroviaire Beni Mansour / BEJAIA   (87 km)."/>
    <n v="2012"/>
    <m/>
    <n v="106000000"/>
    <m/>
    <m/>
    <m/>
    <n v="0.25"/>
    <m/>
    <s v="Retard dans la mise en service de l'unité de fabrication de voussoirs,_x000a_retard dans les études d'execution  et les revues d'APD "/>
  </r>
  <r>
    <x v="6"/>
    <x v="51"/>
    <m/>
    <s v="006:Justice"/>
    <m/>
    <m/>
    <m/>
    <s v="Suivi, réalisation et Equipement  d'une cour de Justice "/>
    <n v="2014"/>
    <m/>
    <n v="4500000"/>
    <m/>
    <m/>
    <n v="0"/>
    <n v="0"/>
    <m/>
    <s v="06 Mois pour le Lot gros œuvre, marché en cours de levée de réserves au niveau CWMP"/>
  </r>
  <r>
    <x v="6"/>
    <x v="51"/>
    <m/>
    <s v="027:Santé"/>
    <m/>
    <m/>
    <m/>
    <s v="Etude et réalisation d'un hôpital  60 lits "/>
    <n v="2008"/>
    <m/>
    <n v="1525000"/>
    <m/>
    <m/>
    <n v="0.83"/>
    <n v="1"/>
    <m/>
    <s v="Reste décret de création "/>
  </r>
  <r>
    <x v="6"/>
    <x v="51"/>
    <m/>
    <s v="027:Santé"/>
    <m/>
    <m/>
    <m/>
    <s v=" Réalisation et équipement d'un Centre Anti Cancer"/>
    <n v="2008"/>
    <m/>
    <n v="7282000"/>
    <m/>
    <m/>
    <n v="0.38"/>
    <n v="0.73"/>
    <m/>
    <s v=" Travaux  de construction en cours. Projet necessite une réévaluation de l'ordre de 9.000.000.000 DA pour prendre en charge les équipements et les avenants du volet &quot;réalisation&quot;."/>
  </r>
  <r>
    <x v="6"/>
    <x v="51"/>
    <m/>
    <s v="027:Santé"/>
    <m/>
    <m/>
    <m/>
    <s v="Etude, pour la  Réalisation  d'un Centre Hospitalo Universitaire à Bejaia (500 lits)"/>
    <n v="2014"/>
    <m/>
    <n v="1000000"/>
    <m/>
    <m/>
    <n v="0"/>
    <n v="0"/>
    <m/>
    <m/>
  </r>
  <r>
    <x v="6"/>
    <x v="51"/>
    <m/>
    <s v="027:Santé"/>
    <m/>
    <m/>
    <m/>
    <s v="suivi, Réalisation  d'un Centre Hospitalo Universitaire à Bejaia (500 lits)"/>
    <n v="2014"/>
    <m/>
    <n v="9000000"/>
    <m/>
    <m/>
    <n v="0"/>
    <n v="0"/>
    <m/>
    <s v="à lancer après l'achevement de l'étude "/>
  </r>
  <r>
    <x v="6"/>
    <x v="51"/>
    <m/>
    <s v="027:Santé"/>
    <m/>
    <m/>
    <m/>
    <s v="Réalisation  et éauipement d'une Ecole de formation paramédicale"/>
    <n v="2014"/>
    <m/>
    <n v="1649846"/>
    <m/>
    <m/>
    <n v="0"/>
    <n v="0"/>
    <m/>
    <s v="cahier des charges pour la réalisation visé par CSMP de la santé, AAO déposé au niveau de la'ANEP LE 09/12/2024 "/>
  </r>
  <r>
    <x v="6"/>
    <x v="51"/>
    <m/>
    <s v="015:Sports"/>
    <m/>
    <m/>
    <m/>
    <s v="Etude pour la réalisation d'un stade de 30 000 places couvertes à Bejaia "/>
    <n v="2013"/>
    <m/>
    <n v="410000"/>
    <m/>
    <m/>
    <n v="0"/>
    <n v="0"/>
    <m/>
    <s v="remise des prestations par les bureaux préqualifiés techniquement prévue pour le 09 Février 2025 "/>
  </r>
  <r>
    <x v="6"/>
    <x v="51"/>
    <m/>
    <s v="015:Sports"/>
    <m/>
    <m/>
    <m/>
    <s v="Suivi, réalisation et équipement d'un établissement d'éducation physique et sportif à Amizour 1ière  tranche"/>
    <n v="2023"/>
    <m/>
    <n v="420000"/>
    <m/>
    <m/>
    <n v="0"/>
    <n v="0"/>
    <m/>
    <s v="Cahier des charges visé par le CWMP  pour la 1ière  tranche du projet,"/>
  </r>
  <r>
    <x v="6"/>
    <x v="51"/>
    <m/>
    <s v="010:Affaires Religieuses et Wakfs"/>
    <m/>
    <m/>
    <m/>
    <s v="Etude,suivi; réalisation et équipement d'une mosquée pole à Bejaia "/>
    <n v="2014"/>
    <m/>
    <n v="1000000"/>
    <m/>
    <m/>
    <n v="0"/>
    <n v="0"/>
    <m/>
    <s v="Opération gélée"/>
  </r>
  <r>
    <x v="6"/>
    <x v="52"/>
    <m/>
    <s v="051:Hydraulique"/>
    <m/>
    <m/>
    <s v="N1.051.094.01.4825.000.025.14.004"/>
    <s v="N.K.5.341.2.14.05_x000a_Renforcement  et sécurisation de l'alimentation en eau potable de la wilaya de Constantine"/>
    <n v="1"/>
    <n v="9500000"/>
    <n v="14040000"/>
    <n v="13750790.88806"/>
    <n v="12645874.657339999"/>
    <m/>
    <n v="0.98"/>
    <s v="En cours"/>
    <m/>
  </r>
  <r>
    <x v="6"/>
    <x v="52"/>
    <m/>
    <s v="051:Hydraulique"/>
    <m/>
    <m/>
    <s v="N1.051.096.02.4825.000.025.14.008"/>
    <s v="N.K.5.342.4.14.02_x000a_Calibrage des oueds des zones urbaines de la wilaya de Constantine"/>
    <n v="1"/>
    <n v="15000000"/>
    <n v="17400000"/>
    <n v="16294681.566500001"/>
    <n v="13863330.45283"/>
    <m/>
    <n v="0.75"/>
    <s v="En cours"/>
    <m/>
  </r>
  <r>
    <x v="6"/>
    <x v="53"/>
    <s v="PSD"/>
    <s v="006:Justice"/>
    <s v="Total Programme 022 - Administration Penitentaire"/>
    <s v="Total S.Programme 04 -Soutien administratif "/>
    <m/>
    <s v="SF5.853.3.262.128.07.03 _x000a_Réalisation et équipement D'un établissement pénitentiaire de 300 détenus à Sidi-Hadjes"/>
    <s v="2007"/>
    <m/>
    <n v="2675000"/>
    <n v="2666533"/>
    <n v="2675000"/>
    <m/>
    <n v="0.95"/>
    <s v="En cours"/>
    <m/>
  </r>
  <r>
    <x v="6"/>
    <x v="53"/>
    <s v="PSD"/>
    <s v="012:Enseignement Supérieur et  Recherche Scientifique"/>
    <s v="Total Programme 049 - Enseignement et formation supérieurs"/>
    <s v="Total S.Programme 01 - 1er et 2ème cycles d’enseignement"/>
    <m/>
    <s v="NK5.621.3.262.128.11.13 _x000a_Suivi, réalisation de 6000 places pédagogiques"/>
    <s v="2011"/>
    <m/>
    <n v="2310000"/>
    <n v="4147"/>
    <n v="2310000"/>
    <m/>
    <n v="0"/>
    <s v="Gelée"/>
    <m/>
  </r>
  <r>
    <x v="6"/>
    <x v="53"/>
    <s v="PN 2024"/>
    <s v="012:Enseignement Supérieur et  Recherche Scientifique"/>
    <s v="Total Programme 049 - Enseignement et formation supérieurs"/>
    <s v="Total S.Programme 01 - 1er et 2ème cycles d’enseignement"/>
    <m/>
    <s v="N1.012.049.01.4014.000.028.24.001_x000a_ Réalisation d’une  école normale superieur de 2000 places pédagogique à Bou-saada"/>
    <n v="2024"/>
    <m/>
    <n v="1700000"/>
    <n v="9373.2928400000001"/>
    <n v="1700000"/>
    <m/>
    <n v="0"/>
    <s v="Non lancée"/>
    <m/>
  </r>
  <r>
    <x v="6"/>
    <x v="53"/>
    <s v="PSD"/>
    <s v="015:Sports"/>
    <s v="Total Programme 060 - Sports"/>
    <s v="Total S.Programme 02 - Promotion du sport pour tous et en milieux éducatif et spécialisé"/>
    <m/>
    <s v="NK5.622.8.262.128.14.46 _x000a_Réalisation et équipement lycée sportif à M'sila "/>
    <s v="2014"/>
    <m/>
    <n v="1173000"/>
    <n v="504307"/>
    <n v="1173000"/>
    <m/>
    <n v="0.8"/>
    <s v="En cours"/>
    <m/>
  </r>
  <r>
    <x v="6"/>
    <x v="53"/>
    <s v="PSD"/>
    <s v="019:Industrie et Production Pharmaceutique"/>
    <s v="Total Programme 074 - Appui à l'investissement "/>
    <s v="Total S.Programme 01 - Promotion de l'Investissement"/>
    <m/>
    <s v="NK5.175.4.262.128.11.03 _x000a_Etude, réhabilitation et développement de la Zone d'activité de M'sila"/>
    <s v="2011"/>
    <m/>
    <n v="1650000"/>
    <n v="779027"/>
    <n v="1650000"/>
    <m/>
    <n v="0.55000000000000004"/>
    <s v="En cours"/>
    <m/>
  </r>
  <r>
    <x v="6"/>
    <x v="53"/>
    <s v="PSD"/>
    <s v="019:Industrie et Production Pharmaceutique"/>
    <s v="Total Programme 074 - Appui à l'investissement "/>
    <s v="Total S.Programme 01 - Promotion de l'Investissement"/>
    <m/>
    <s v="SF5.175.4.262.128.14.05 _x000a_Etude, aménagement, réhabilitation et développement de quatre (04) zones d'activité"/>
    <s v="2014"/>
    <m/>
    <n v="1500000"/>
    <n v="1376675"/>
    <n v="1500000"/>
    <m/>
    <n v="0.9"/>
    <s v="En cours"/>
    <m/>
  </r>
  <r>
    <x v="6"/>
    <x v="53"/>
    <s v="PN 2023"/>
    <s v="020:Agriculture, Développement Rural et Pêche"/>
    <s v="Programme 76 :  Agriculture et développement rural"/>
    <s v="Total S.Programme 01 -développement  de l'agriculture"/>
    <m/>
    <s v="S.1.020.076.01.4728.000.028.24.001_x000a_Etude D'adaptation, Suivi, Contrôle et travaux de réalisation et équipements de 07 centres de proximité  pour le stokage intermédiare des céréales au niveau de la wilya de m'sila"/>
    <n v="2023"/>
    <m/>
    <n v="1770799.996"/>
    <n v="1664584.09852"/>
    <n v="1770799.996"/>
    <m/>
    <n v="2E-3"/>
    <s v="En cours"/>
    <m/>
  </r>
  <r>
    <x v="6"/>
    <x v="53"/>
    <s v="PN 2025"/>
    <s v="020:Agriculture, Développement Rural et Pêche"/>
    <s v="Programme 77: Forêts"/>
    <s v="Total S.Programme 03: Lutte contre la désertification et la restauration des terres"/>
    <m/>
    <s v="Mise en oeuvre du plan d'action de la réhabilitation, de l'extension et du développement  du barage vert (3éme tranche) (W.M'sila )"/>
    <n v="2025"/>
    <m/>
    <n v="1187350"/>
    <n v="0"/>
    <n v="1187350"/>
    <m/>
    <n v="0"/>
    <s v="Non indv"/>
    <m/>
  </r>
  <r>
    <x v="6"/>
    <x v="53"/>
    <s v="PSD"/>
    <s v="021:Habitat, Urbanisme et Ville"/>
    <s v="Total Programme 080 - Urbanisme et aménagement"/>
    <s v="Total S.Programme 02 - Aménagement du foncier"/>
    <m/>
    <s v="SF5.721.1.262.128.18.01 _x000a_Travaux de VRD des lotissements crées dans le cadre de développement de l'offre foncière publique dans les wilaya des hauts plateaux"/>
    <s v="2018"/>
    <m/>
    <n v="2000000"/>
    <n v="1970245"/>
    <n v="2000000"/>
    <m/>
    <n v="0.5"/>
    <s v="En cours"/>
    <m/>
  </r>
  <r>
    <x v="6"/>
    <x v="53"/>
    <s v="PN 2024"/>
    <s v="024:Travaux Publics et Infrastructures de Base"/>
    <s v="Total Programme 090 - Infrastructures routières et autoroutières"/>
    <s v="Total S.Programme 001- développement des infrastructures routriées"/>
    <m/>
    <s v="N.1.024.090.01.2028.000.028.24.004_x000a_Réalisation évitement de la ville de Barhoum sur 08 km (W.M'SIIa)"/>
    <n v="2024"/>
    <m/>
    <n v="2100000"/>
    <n v="1717281.1355000001"/>
    <n v="2100000"/>
    <m/>
    <n v="1.8E-3"/>
    <s v="En cours"/>
    <m/>
  </r>
  <r>
    <x v="6"/>
    <x v="53"/>
    <s v="PN 2023"/>
    <s v="024:Travaux Publics et Infrastructures de Base"/>
    <s v="Total Programme 090 - Infrastructures routières et autoroutières"/>
    <s v="Total S.Programme 001- développement des infrastructures routriées"/>
    <m/>
    <s v=" N.1.024.090.01.2028.000.028.23.004_x000a_Réalisation du dédoublement route reliant Bou Saada et El Hamel, distante de 10,5 km"/>
    <n v="2023"/>
    <m/>
    <n v="1620000"/>
    <n v="1477399.06806"/>
    <n v="1620000"/>
    <m/>
    <n v="7.4999999999999997E-3"/>
    <s v="En cours"/>
    <m/>
  </r>
  <r>
    <x v="6"/>
    <x v="53"/>
    <s v="PSD"/>
    <s v="024:Travaux Publics et Infrastructures de Base"/>
    <s v="Total Programme 090 - Infrastructures routières et autoroutières"/>
    <m/>
    <m/>
    <s v="NK5.521.2.262.128.18.14 _x000a_Réalisation du dédoublement de la RN 60/60A ente M'sila - Hammam Dalaa limite wilaya de Bou Arreridj sur 38 km (y compris l'évitement de la ville de Hammam Dalaa sur 10 km)"/>
    <s v="2018"/>
    <m/>
    <n v="3591000"/>
    <n v="2392072"/>
    <n v="3591000"/>
    <m/>
    <n v="0.85"/>
    <s v="Achevée"/>
    <m/>
  </r>
  <r>
    <x v="6"/>
    <x v="53"/>
    <s v="PSD"/>
    <s v="024:Travaux Publics et Infrastructures de Base"/>
    <s v="Total Programme 090 - Infrastructures routières et autoroutières"/>
    <m/>
    <m/>
    <s v="NE5.521.2.262.128.21.01 _x000a_Réalisation de l'évitement Nord/Est de la ville de Boussaada, Maadher -RN46-RN08 sur 15 KM (2eme Tranche)"/>
    <s v="2021"/>
    <m/>
    <n v="1335814"/>
    <n v="1281251"/>
    <n v="1335814"/>
    <m/>
    <n v="0.98"/>
    <s v="En cours"/>
    <m/>
  </r>
  <r>
    <x v="6"/>
    <x v="53"/>
    <s v="PSD"/>
    <s v="024:Travaux Publics et Infrastructures de Base"/>
    <s v="Total Programme 090 - Infrastructures routières et autoroutières"/>
    <m/>
    <m/>
    <s v="NE5.521.2.262.128.18.13 _x000a_Réalisation de l'évitement Nord/Est de la ville de Boussaada, Maadher -RN46-RN08 sur 15 KM (1ere Tranche)"/>
    <s v="2018"/>
    <m/>
    <n v="1100000"/>
    <n v="1098422"/>
    <n v="1100000"/>
    <m/>
    <n v="1"/>
    <s v="Achevée"/>
    <m/>
  </r>
  <r>
    <x v="6"/>
    <x v="53"/>
    <s v="PSD"/>
    <s v="024:Travaux Publics et Infrastructures de Base"/>
    <m/>
    <m/>
    <m/>
    <s v="NL5.527.2.262.128.15.01 _x000a_Construction et extension de l' Aérodrome de Bou-saada (Ain Eddis) M'sila"/>
    <s v="2015"/>
    <m/>
    <n v="5434000"/>
    <n v="5380656"/>
    <n v="5434000"/>
    <m/>
    <n v="0.86"/>
    <s v="En cours"/>
    <m/>
  </r>
  <r>
    <x v="6"/>
    <x v="53"/>
    <s v="PSD"/>
    <s v="027:Santé"/>
    <m/>
    <m/>
    <m/>
    <s v="SF5.731.1.262.128.14.11 _x000a_Etude, suivi, réalisation et équipement d'un hôpital 240 lits à M'sila"/>
    <s v="2014"/>
    <m/>
    <n v="7681000"/>
    <n v="5017204"/>
    <n v="7681000"/>
    <m/>
    <n v="0.9"/>
    <s v="En cours"/>
    <m/>
  </r>
  <r>
    <x v="6"/>
    <x v="53"/>
    <s v="PSD"/>
    <s v="027:Santé"/>
    <m/>
    <m/>
    <m/>
    <s v="NE5.731.1.262.128.17.11 _x000a_Etude, suivi et réalisation d'un hôpital de 240 lits à Sidi Aissa"/>
    <s v="2017"/>
    <m/>
    <n v="6775000"/>
    <n v="6279844"/>
    <n v="6775000"/>
    <m/>
    <n v="0.95"/>
    <s v="En cours"/>
    <m/>
  </r>
  <r>
    <x v="6"/>
    <x v="53"/>
    <s v="PSD"/>
    <s v="027:Santé"/>
    <m/>
    <m/>
    <m/>
    <s v="SF5.731.1.262.128.14.12 _x000a_Etude, suivi, réalisation et équipement d'un complexe mère et enfant à Bou-saada"/>
    <s v="2014"/>
    <m/>
    <n v="3392000"/>
    <n v="3168642"/>
    <n v="3392000"/>
    <m/>
    <n v="0.96"/>
    <s v="En cours"/>
    <m/>
  </r>
  <r>
    <x v="6"/>
    <x v="53"/>
    <s v="PSD"/>
    <s v="027:Santé"/>
    <m/>
    <m/>
    <m/>
    <s v="NK5.731.1.262.128.10.10 _x000a_Réalisation d'un Hôpital 60 lits à Hammam-Dalaa"/>
    <s v="2010"/>
    <m/>
    <n v="1779000"/>
    <n v="1537215"/>
    <n v="1779000"/>
    <m/>
    <n v="0.95"/>
    <s v="En cours"/>
    <m/>
  </r>
  <r>
    <x v="6"/>
    <x v="53"/>
    <s v="PN 2025"/>
    <s v="027:Santé"/>
    <m/>
    <m/>
    <m/>
    <s v="Acquisition des équipements  médicaux  au  profit  du L'hôpital 240 lits de M'sila"/>
    <n v="2025"/>
    <m/>
    <n v="1640000"/>
    <n v="0"/>
    <n v="1640000"/>
    <m/>
    <n v="0"/>
    <s v="Non indv"/>
    <m/>
  </r>
  <r>
    <x v="6"/>
    <x v="53"/>
    <s v="PN 2024"/>
    <s v="027:Santé"/>
    <m/>
    <m/>
    <m/>
    <s v="N.1.027.105.01.2026.000.028.24.007_x000a_Acquisition des équipements médicaux au profit du L'hôpital 240 lits de Sidi Aissa (W. M'sila)"/>
    <n v="2024"/>
    <m/>
    <n v="1200000"/>
    <n v="5818.7330000000002"/>
    <n v="1200000"/>
    <m/>
    <n v="0"/>
    <s v="Non lancée"/>
    <m/>
  </r>
  <r>
    <x v="6"/>
    <x v="53"/>
    <s v="PN 2024"/>
    <s v="051:Hydraulique"/>
    <m/>
    <m/>
    <m/>
    <s v="N.1.051.093.01.2.028.000.028.24.003_x000a_Réalisation, Equipements, électrification et raccordements de 6000 ml de forages à travers seize (16) communes (W M'sila)"/>
    <n v="2024"/>
    <m/>
    <n v="1000000"/>
    <n v="599824.10398000001"/>
    <n v="1000000"/>
    <m/>
    <n v="1E-3"/>
    <s v="En cours"/>
    <m/>
  </r>
  <r>
    <x v="6"/>
    <x v="53"/>
    <s v="PSD"/>
    <s v="051:Hydraulique"/>
    <m/>
    <m/>
    <m/>
    <s v="SF5.323.6.262.128.14.08 _x000a_Renforcement en A.E.P de la ville de M'sila à partir de Birine et du transfert Koudiet Acerdoune : - - Réalisation adduction principale à partir du réservoir tampon vers M'sila (2eme tranche)"/>
    <s v="2014"/>
    <m/>
    <n v="2900000"/>
    <n v="2796283"/>
    <n v="2900000"/>
    <m/>
    <n v="1"/>
    <s v="En cours"/>
    <m/>
  </r>
  <r>
    <x v="6"/>
    <x v="53"/>
    <s v="PSD"/>
    <s v="051:Hydraulique"/>
    <m/>
    <m/>
    <m/>
    <s v="NE5.323.6.262.128.17.09 _x000a_Renforcement en AEP de la ville de Boussaada à partir du transfert Koudiat Acerdoune via le réservoir de charge le Ain lahdjal"/>
    <s v="2017"/>
    <m/>
    <n v="1880000"/>
    <n v="1566968"/>
    <n v="1880000"/>
    <m/>
    <n v="1"/>
    <s v="En cours"/>
    <m/>
  </r>
  <r>
    <x v="6"/>
    <x v="53"/>
    <s v="PSD"/>
    <s v="051:Hydraulique"/>
    <m/>
    <m/>
    <m/>
    <s v="NK5.342.3.262.128.10.03 _x000a_Réalisation de la S.T.E.P de Sidi-aissa"/>
    <s v="2010"/>
    <m/>
    <n v="1700000"/>
    <n v="1675348"/>
    <n v="1700000"/>
    <m/>
    <n v="1"/>
    <s v="En cours"/>
    <m/>
  </r>
  <r>
    <x v="6"/>
    <x v="53"/>
    <s v="PSD"/>
    <s v="051:Hydraulique"/>
    <m/>
    <m/>
    <m/>
    <s v="SF5.342.2.262.128.14.23 _x000a_Réalisation des travaux d'assainissement de 10 centres ruraux et urbains"/>
    <s v="2014"/>
    <m/>
    <n v="1000000"/>
    <n v="999011"/>
    <n v="1000000"/>
    <m/>
    <n v="0.96"/>
    <s v="En cours"/>
    <m/>
  </r>
  <r>
    <x v="6"/>
    <x v="53"/>
    <s v="PN 2024"/>
    <s v="051:Hydraulique"/>
    <m/>
    <m/>
    <m/>
    <s v="Realisation de deux systémes d'épurations communes D'Oouled Derradj et Ain El Hadjel"/>
    <n v="2024"/>
    <m/>
    <n v="3500000"/>
    <n v="0"/>
    <n v="3500000"/>
    <m/>
    <n v="0"/>
    <s v="Non indv"/>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Tableau croisé dynamique1" cacheId="1" applyNumberFormats="0" applyBorderFormats="0" applyFontFormats="0" applyPatternFormats="0" applyAlignmentFormats="0" applyWidthHeightFormats="1" dataCaption="Valeurs" updatedVersion="8" minRefreshableVersion="3" itemPrintTitles="1" createdVersion="6" indent="0" outline="1" outlineData="1" multipleFieldFilters="0" rowHeaderCaption="DRB/wilaya">
  <location ref="A3:E65" firstHeaderRow="0" firstDataRow="1" firstDataCol="1"/>
  <pivotFields count="17">
    <pivotField axis="axisRow" showAll="0">
      <items count="8">
        <item x="0"/>
        <item x="3"/>
        <item x="1"/>
        <item x="5"/>
        <item x="4"/>
        <item x="2"/>
        <item x="6"/>
        <item t="default"/>
      </items>
    </pivotField>
    <pivotField axis="axisRow" showAll="0">
      <items count="55">
        <item x="12"/>
        <item x="43"/>
        <item x="1"/>
        <item x="33"/>
        <item x="20"/>
        <item x="13"/>
        <item x="7"/>
        <item x="6"/>
        <item x="25"/>
        <item x="36"/>
        <item x="42"/>
        <item x="48"/>
        <item x="4"/>
        <item x="0"/>
        <item x="3"/>
        <item x="39"/>
        <item x="34"/>
        <item x="41"/>
        <item x="29"/>
        <item x="30"/>
        <item x="2"/>
        <item x="37"/>
        <item x="38"/>
        <item x="16"/>
        <item x="40"/>
        <item x="11"/>
        <item x="23"/>
        <item x="5"/>
        <item x="31"/>
        <item x="8"/>
        <item x="47"/>
        <item x="18"/>
        <item x="32"/>
        <item x="35"/>
        <item x="46"/>
        <item x="44"/>
        <item x="14"/>
        <item x="22"/>
        <item x="45"/>
        <item x="10"/>
        <item x="9"/>
        <item x="21"/>
        <item x="15"/>
        <item x="26"/>
        <item x="27"/>
        <item x="17"/>
        <item x="24"/>
        <item x="19"/>
        <item x="28"/>
        <item x="49"/>
        <item x="50"/>
        <item x="51"/>
        <item x="52"/>
        <item x="53"/>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s>
  <rowFields count="2">
    <field x="0"/>
    <field x="1"/>
  </rowFields>
  <rowItems count="62">
    <i>
      <x/>
    </i>
    <i r="1">
      <x v="2"/>
    </i>
    <i r="1">
      <x v="6"/>
    </i>
    <i r="1">
      <x v="7"/>
    </i>
    <i r="1">
      <x v="12"/>
    </i>
    <i r="1">
      <x v="13"/>
    </i>
    <i r="1">
      <x v="14"/>
    </i>
    <i r="1">
      <x v="20"/>
    </i>
    <i r="1">
      <x v="27"/>
    </i>
    <i>
      <x v="1"/>
    </i>
    <i r="1">
      <x v="3"/>
    </i>
    <i r="1">
      <x v="9"/>
    </i>
    <i r="1">
      <x v="16"/>
    </i>
    <i r="1">
      <x v="18"/>
    </i>
    <i r="1">
      <x v="19"/>
    </i>
    <i r="1">
      <x v="28"/>
    </i>
    <i r="1">
      <x v="32"/>
    </i>
    <i r="1">
      <x v="33"/>
    </i>
    <i>
      <x v="2"/>
    </i>
    <i r="1">
      <x/>
    </i>
    <i r="1">
      <x v="5"/>
    </i>
    <i r="1">
      <x v="25"/>
    </i>
    <i r="1">
      <x v="29"/>
    </i>
    <i r="1">
      <x v="36"/>
    </i>
    <i r="1">
      <x v="39"/>
    </i>
    <i r="1">
      <x v="40"/>
    </i>
    <i r="1">
      <x v="42"/>
    </i>
    <i>
      <x v="3"/>
    </i>
    <i r="1">
      <x v="1"/>
    </i>
    <i r="1">
      <x v="11"/>
    </i>
    <i r="1">
      <x v="30"/>
    </i>
    <i r="1">
      <x v="34"/>
    </i>
    <i r="1">
      <x v="35"/>
    </i>
    <i r="1">
      <x v="38"/>
    </i>
    <i>
      <x v="4"/>
    </i>
    <i r="1">
      <x v="10"/>
    </i>
    <i r="1">
      <x v="15"/>
    </i>
    <i r="1">
      <x v="17"/>
    </i>
    <i r="1">
      <x v="21"/>
    </i>
    <i r="1">
      <x v="22"/>
    </i>
    <i r="1">
      <x v="24"/>
    </i>
    <i>
      <x v="5"/>
    </i>
    <i r="1">
      <x v="4"/>
    </i>
    <i r="1">
      <x v="8"/>
    </i>
    <i r="1">
      <x v="23"/>
    </i>
    <i r="1">
      <x v="26"/>
    </i>
    <i r="1">
      <x v="31"/>
    </i>
    <i r="1">
      <x v="37"/>
    </i>
    <i r="1">
      <x v="41"/>
    </i>
    <i r="1">
      <x v="43"/>
    </i>
    <i r="1">
      <x v="44"/>
    </i>
    <i r="1">
      <x v="45"/>
    </i>
    <i r="1">
      <x v="46"/>
    </i>
    <i r="1">
      <x v="47"/>
    </i>
    <i r="1">
      <x v="48"/>
    </i>
    <i>
      <x v="6"/>
    </i>
    <i r="1">
      <x v="49"/>
    </i>
    <i r="1">
      <x v="50"/>
    </i>
    <i r="1">
      <x v="51"/>
    </i>
    <i r="1">
      <x v="52"/>
    </i>
    <i r="1">
      <x v="53"/>
    </i>
    <i t="grand">
      <x/>
    </i>
  </rowItems>
  <colFields count="1">
    <field x="-2"/>
  </colFields>
  <colItems count="4">
    <i>
      <x/>
    </i>
    <i i="1">
      <x v="1"/>
    </i>
    <i i="2">
      <x v="2"/>
    </i>
    <i i="3">
      <x v="3"/>
    </i>
  </colItems>
  <dataFields count="4">
    <dataField name="Nombre opération" fld="10" subtotal="count" baseField="0" baseItem="0"/>
    <dataField name=" AE actuelle" fld="10" baseField="1" baseItem="12"/>
    <dataField name=" AE Engagée" fld="11" baseField="1" baseItem="12"/>
    <dataField name=" Dépenses cumulées" fld="12" baseField="1" baseItem="12" numFmtId="3"/>
  </dataFields>
  <formats count="73">
    <format dxfId="335">
      <pivotArea dataOnly="0" labelOnly="1" outline="0" axis="axisValues" fieldPosition="0"/>
    </format>
    <format dxfId="334">
      <pivotArea dataOnly="0" labelOnly="1" outline="0" axis="axisValues" fieldPosition="0"/>
    </format>
    <format dxfId="333">
      <pivotArea dataOnly="0" labelOnly="1" outline="0" axis="axisValues" fieldPosition="0"/>
    </format>
    <format dxfId="332">
      <pivotArea dataOnly="0" labelOnly="1" outline="0" axis="axisValues" fieldPosition="0"/>
    </format>
    <format dxfId="331">
      <pivotArea dataOnly="0" labelOnly="1" outline="0" axis="axisValues" fieldPosition="0"/>
    </format>
    <format dxfId="330">
      <pivotArea dataOnly="0" labelOnly="1" outline="0" axis="axisValues" fieldPosition="0"/>
    </format>
    <format dxfId="329">
      <pivotArea dataOnly="0" labelOnly="1" outline="0" axis="axisValues" fieldPosition="0"/>
    </format>
    <format dxfId="328">
      <pivotArea dataOnly="0" labelOnly="1" outline="0" axis="axisValues" fieldPosition="0"/>
    </format>
    <format dxfId="327">
      <pivotArea outline="0" collapsedLevelsAreSubtotals="1" fieldPosition="0"/>
    </format>
    <format dxfId="326">
      <pivotArea dataOnly="0" labelOnly="1" outline="0" axis="axisValues" fieldPosition="0"/>
    </format>
    <format dxfId="325">
      <pivotArea dataOnly="0" labelOnly="1" outline="0" axis="axisValues" fieldPosition="0"/>
    </format>
    <format dxfId="324">
      <pivotArea field="0" type="button" dataOnly="0" labelOnly="1" outline="0" axis="axisRow" fieldPosition="0"/>
    </format>
    <format dxfId="323">
      <pivotArea field="0" type="button" dataOnly="0" labelOnly="1" outline="0" axis="axisRow" fieldPosition="0"/>
    </format>
    <format dxfId="322">
      <pivotArea field="0" type="button" dataOnly="0" labelOnly="1" outline="0" axis="axisRow" fieldPosition="0"/>
    </format>
    <format dxfId="321">
      <pivotArea dataOnly="0" labelOnly="1" outline="0" fieldPosition="0">
        <references count="1">
          <reference field="4294967294" count="3">
            <x v="0"/>
            <x v="1"/>
            <x v="2"/>
          </reference>
        </references>
      </pivotArea>
    </format>
    <format dxfId="320">
      <pivotArea field="0" type="button" dataOnly="0" labelOnly="1" outline="0" axis="axisRow" fieldPosition="0"/>
    </format>
    <format dxfId="319">
      <pivotArea dataOnly="0" labelOnly="1" outline="0" fieldPosition="0">
        <references count="1">
          <reference field="4294967294" count="3">
            <x v="0"/>
            <x v="1"/>
            <x v="2"/>
          </reference>
        </references>
      </pivotArea>
    </format>
    <format dxfId="318">
      <pivotArea field="0" type="button" dataOnly="0" labelOnly="1" outline="0" axis="axisRow" fieldPosition="0"/>
    </format>
    <format dxfId="317">
      <pivotArea dataOnly="0" labelOnly="1" outline="0" fieldPosition="0">
        <references count="1">
          <reference field="4294967294" count="3">
            <x v="0"/>
            <x v="1"/>
            <x v="2"/>
          </reference>
        </references>
      </pivotArea>
    </format>
    <format dxfId="316">
      <pivotArea field="0" type="button" dataOnly="0" labelOnly="1" outline="0" axis="axisRow" fieldPosition="0"/>
    </format>
    <format dxfId="315">
      <pivotArea dataOnly="0" labelOnly="1" outline="0" fieldPosition="0">
        <references count="1">
          <reference field="4294967294" count="3">
            <x v="0"/>
            <x v="1"/>
            <x v="2"/>
          </reference>
        </references>
      </pivotArea>
    </format>
    <format dxfId="314">
      <pivotArea field="0" type="button" dataOnly="0" labelOnly="1" outline="0" axis="axisRow" fieldPosition="0"/>
    </format>
    <format dxfId="313">
      <pivotArea dataOnly="0" labelOnly="1" outline="0" fieldPosition="0">
        <references count="1">
          <reference field="4294967294" count="3">
            <x v="0"/>
            <x v="1"/>
            <x v="2"/>
          </reference>
        </references>
      </pivotArea>
    </format>
    <format dxfId="312">
      <pivotArea dataOnly="0" labelOnly="1" outline="0" fieldPosition="0">
        <references count="1">
          <reference field="4294967294" count="1">
            <x v="0"/>
          </reference>
        </references>
      </pivotArea>
    </format>
    <format dxfId="311">
      <pivotArea type="all" dataOnly="0" outline="0" fieldPosition="0"/>
    </format>
    <format dxfId="310">
      <pivotArea outline="0" collapsedLevelsAreSubtotals="1" fieldPosition="0"/>
    </format>
    <format dxfId="309">
      <pivotArea field="0" type="button" dataOnly="0" labelOnly="1" outline="0" axis="axisRow" fieldPosition="0"/>
    </format>
    <format dxfId="308">
      <pivotArea dataOnly="0" labelOnly="1" fieldPosition="0">
        <references count="1">
          <reference field="0" count="0"/>
        </references>
      </pivotArea>
    </format>
    <format dxfId="307">
      <pivotArea dataOnly="0" labelOnly="1" grandRow="1" outline="0" fieldPosition="0"/>
    </format>
    <format dxfId="306">
      <pivotArea dataOnly="0" labelOnly="1" fieldPosition="0">
        <references count="2">
          <reference field="0" count="1" selected="0">
            <x v="0"/>
          </reference>
          <reference field="1" count="8">
            <x v="2"/>
            <x v="6"/>
            <x v="7"/>
            <x v="12"/>
            <x v="13"/>
            <x v="14"/>
            <x v="20"/>
            <x v="27"/>
          </reference>
        </references>
      </pivotArea>
    </format>
    <format dxfId="305">
      <pivotArea dataOnly="0" labelOnly="1" fieldPosition="0">
        <references count="2">
          <reference field="0" count="1" selected="0">
            <x v="1"/>
          </reference>
          <reference field="1" count="8">
            <x v="3"/>
            <x v="9"/>
            <x v="16"/>
            <x v="18"/>
            <x v="19"/>
            <x v="28"/>
            <x v="32"/>
            <x v="33"/>
          </reference>
        </references>
      </pivotArea>
    </format>
    <format dxfId="304">
      <pivotArea dataOnly="0" labelOnly="1" fieldPosition="0">
        <references count="2">
          <reference field="0" count="1" selected="0">
            <x v="2"/>
          </reference>
          <reference field="1" count="8">
            <x v="0"/>
            <x v="5"/>
            <x v="25"/>
            <x v="29"/>
            <x v="36"/>
            <x v="39"/>
            <x v="40"/>
            <x v="42"/>
          </reference>
        </references>
      </pivotArea>
    </format>
    <format dxfId="303">
      <pivotArea dataOnly="0" labelOnly="1" fieldPosition="0">
        <references count="2">
          <reference field="0" count="1" selected="0">
            <x v="3"/>
          </reference>
          <reference field="1" count="6">
            <x v="1"/>
            <x v="11"/>
            <x v="30"/>
            <x v="34"/>
            <x v="35"/>
            <x v="38"/>
          </reference>
        </references>
      </pivotArea>
    </format>
    <format dxfId="302">
      <pivotArea dataOnly="0" labelOnly="1" fieldPosition="0">
        <references count="2">
          <reference field="0" count="1" selected="0">
            <x v="4"/>
          </reference>
          <reference field="1" count="6">
            <x v="10"/>
            <x v="15"/>
            <x v="17"/>
            <x v="21"/>
            <x v="22"/>
            <x v="24"/>
          </reference>
        </references>
      </pivotArea>
    </format>
    <format dxfId="301">
      <pivotArea dataOnly="0" labelOnly="1" fieldPosition="0">
        <references count="2">
          <reference field="0" count="1" selected="0">
            <x v="5"/>
          </reference>
          <reference field="1" count="13">
            <x v="4"/>
            <x v="8"/>
            <x v="23"/>
            <x v="26"/>
            <x v="31"/>
            <x v="37"/>
            <x v="41"/>
            <x v="43"/>
            <x v="44"/>
            <x v="45"/>
            <x v="46"/>
            <x v="47"/>
            <x v="48"/>
          </reference>
        </references>
      </pivotArea>
    </format>
    <format dxfId="300">
      <pivotArea dataOnly="0" labelOnly="1" outline="0" fieldPosition="0">
        <references count="1">
          <reference field="4294967294" count="3">
            <x v="0"/>
            <x v="1"/>
            <x v="2"/>
          </reference>
        </references>
      </pivotArea>
    </format>
    <format dxfId="299">
      <pivotArea type="all" dataOnly="0" outline="0" fieldPosition="0"/>
    </format>
    <format dxfId="298">
      <pivotArea type="all" dataOnly="0" outline="0" fieldPosition="0"/>
    </format>
    <format dxfId="297">
      <pivotArea outline="0" collapsedLevelsAreSubtotals="1" fieldPosition="0"/>
    </format>
    <format dxfId="296">
      <pivotArea field="0" type="button" dataOnly="0" labelOnly="1" outline="0" axis="axisRow" fieldPosition="0"/>
    </format>
    <format dxfId="295">
      <pivotArea dataOnly="0" labelOnly="1" fieldPosition="0">
        <references count="1">
          <reference field="0" count="0"/>
        </references>
      </pivotArea>
    </format>
    <format dxfId="294">
      <pivotArea dataOnly="0" labelOnly="1" grandRow="1" outline="0" fieldPosition="0"/>
    </format>
    <format dxfId="293">
      <pivotArea dataOnly="0" labelOnly="1" fieldPosition="0">
        <references count="2">
          <reference field="0" count="1" selected="0">
            <x v="0"/>
          </reference>
          <reference field="1" count="8">
            <x v="2"/>
            <x v="6"/>
            <x v="7"/>
            <x v="12"/>
            <x v="13"/>
            <x v="14"/>
            <x v="20"/>
            <x v="27"/>
          </reference>
        </references>
      </pivotArea>
    </format>
    <format dxfId="292">
      <pivotArea dataOnly="0" labelOnly="1" fieldPosition="0">
        <references count="2">
          <reference field="0" count="1" selected="0">
            <x v="1"/>
          </reference>
          <reference field="1" count="8">
            <x v="3"/>
            <x v="9"/>
            <x v="16"/>
            <x v="18"/>
            <x v="19"/>
            <x v="28"/>
            <x v="32"/>
            <x v="33"/>
          </reference>
        </references>
      </pivotArea>
    </format>
    <format dxfId="291">
      <pivotArea dataOnly="0" labelOnly="1" fieldPosition="0">
        <references count="2">
          <reference field="0" count="1" selected="0">
            <x v="2"/>
          </reference>
          <reference field="1" count="8">
            <x v="0"/>
            <x v="5"/>
            <x v="25"/>
            <x v="29"/>
            <x v="36"/>
            <x v="39"/>
            <x v="40"/>
            <x v="42"/>
          </reference>
        </references>
      </pivotArea>
    </format>
    <format dxfId="290">
      <pivotArea dataOnly="0" labelOnly="1" fieldPosition="0">
        <references count="2">
          <reference field="0" count="1" selected="0">
            <x v="3"/>
          </reference>
          <reference field="1" count="6">
            <x v="1"/>
            <x v="11"/>
            <x v="30"/>
            <x v="34"/>
            <x v="35"/>
            <x v="38"/>
          </reference>
        </references>
      </pivotArea>
    </format>
    <format dxfId="289">
      <pivotArea dataOnly="0" labelOnly="1" fieldPosition="0">
        <references count="2">
          <reference field="0" count="1" selected="0">
            <x v="4"/>
          </reference>
          <reference field="1" count="6">
            <x v="10"/>
            <x v="15"/>
            <x v="17"/>
            <x v="21"/>
            <x v="22"/>
            <x v="24"/>
          </reference>
        </references>
      </pivotArea>
    </format>
    <format dxfId="288">
      <pivotArea dataOnly="0" labelOnly="1" fieldPosition="0">
        <references count="2">
          <reference field="0" count="1" selected="0">
            <x v="5"/>
          </reference>
          <reference field="1" count="13">
            <x v="4"/>
            <x v="8"/>
            <x v="23"/>
            <x v="26"/>
            <x v="31"/>
            <x v="37"/>
            <x v="41"/>
            <x v="43"/>
            <x v="44"/>
            <x v="45"/>
            <x v="46"/>
            <x v="47"/>
            <x v="48"/>
          </reference>
        </references>
      </pivotArea>
    </format>
    <format dxfId="287">
      <pivotArea dataOnly="0" labelOnly="1" fieldPosition="0">
        <references count="2">
          <reference field="0" count="1" selected="0">
            <x v="6"/>
          </reference>
          <reference field="1" count="5">
            <x v="49"/>
            <x v="50"/>
            <x v="51"/>
            <x v="52"/>
            <x v="53"/>
          </reference>
        </references>
      </pivotArea>
    </format>
    <format dxfId="286">
      <pivotArea dataOnly="0" labelOnly="1" outline="0" fieldPosition="0">
        <references count="1">
          <reference field="4294967294" count="3">
            <x v="0"/>
            <x v="1"/>
            <x v="2"/>
          </reference>
        </references>
      </pivotArea>
    </format>
    <format dxfId="285">
      <pivotArea dataOnly="0" labelOnly="1" outline="0" fieldPosition="0">
        <references count="1">
          <reference field="4294967294" count="1">
            <x v="0"/>
          </reference>
        </references>
      </pivotArea>
    </format>
    <format dxfId="284">
      <pivotArea collapsedLevelsAreSubtotals="1" fieldPosition="0">
        <references count="1">
          <reference field="0" count="1">
            <x v="0"/>
          </reference>
        </references>
      </pivotArea>
    </format>
    <format dxfId="283">
      <pivotArea dataOnly="0" labelOnly="1" fieldPosition="0">
        <references count="1">
          <reference field="0" count="1">
            <x v="0"/>
          </reference>
        </references>
      </pivotArea>
    </format>
    <format dxfId="282">
      <pivotArea collapsedLevelsAreSubtotals="1" fieldPosition="0">
        <references count="1">
          <reference field="0" count="1">
            <x v="0"/>
          </reference>
        </references>
      </pivotArea>
    </format>
    <format dxfId="281">
      <pivotArea dataOnly="0" labelOnly="1" fieldPosition="0">
        <references count="1">
          <reference field="0" count="1">
            <x v="0"/>
          </reference>
        </references>
      </pivotArea>
    </format>
    <format dxfId="280">
      <pivotArea dataOnly="0" labelOnly="1" fieldPosition="0">
        <references count="1">
          <reference field="0" count="1">
            <x v="1"/>
          </reference>
        </references>
      </pivotArea>
    </format>
    <format dxfId="279">
      <pivotArea dataOnly="0" labelOnly="1" fieldPosition="0">
        <references count="1">
          <reference field="0" count="1">
            <x v="2"/>
          </reference>
        </references>
      </pivotArea>
    </format>
    <format dxfId="278">
      <pivotArea dataOnly="0" labelOnly="1" fieldPosition="0">
        <references count="1">
          <reference field="0" count="1">
            <x v="3"/>
          </reference>
        </references>
      </pivotArea>
    </format>
    <format dxfId="277">
      <pivotArea dataOnly="0" labelOnly="1" fieldPosition="0">
        <references count="1">
          <reference field="0" count="1">
            <x v="4"/>
          </reference>
        </references>
      </pivotArea>
    </format>
    <format dxfId="276">
      <pivotArea dataOnly="0" labelOnly="1" fieldPosition="0">
        <references count="1">
          <reference field="0" count="1">
            <x v="5"/>
          </reference>
        </references>
      </pivotArea>
    </format>
    <format dxfId="275">
      <pivotArea dataOnly="0" labelOnly="1" fieldPosition="0">
        <references count="1">
          <reference field="0" count="1">
            <x v="6"/>
          </reference>
        </references>
      </pivotArea>
    </format>
    <format dxfId="274">
      <pivotArea grandRow="1" outline="0" collapsedLevelsAreSubtotals="1" fieldPosition="0"/>
    </format>
    <format dxfId="273">
      <pivotArea grandRow="1" outline="0" collapsedLevelsAreSubtotals="1" fieldPosition="0"/>
    </format>
    <format dxfId="272">
      <pivotArea grandRow="1" outline="0" collapsedLevelsAreSubtotals="1" fieldPosition="0"/>
    </format>
    <format dxfId="271">
      <pivotArea grandRow="1" outline="0" collapsedLevelsAreSubtotals="1" fieldPosition="0"/>
    </format>
    <format dxfId="270">
      <pivotArea grandRow="1" outline="0" collapsedLevelsAreSubtotals="1" fieldPosition="0"/>
    </format>
    <format dxfId="269">
      <pivotArea dataOnly="0" labelOnly="1" grandRow="1" outline="0" fieldPosition="0"/>
    </format>
    <format dxfId="268">
      <pivotArea grandRow="1" outline="0" collapsedLevelsAreSubtotals="1" fieldPosition="0"/>
    </format>
    <format dxfId="267">
      <pivotArea dataOnly="0" labelOnly="1" grandRow="1" outline="0" fieldPosition="0"/>
    </format>
    <format dxfId="266">
      <pivotArea grandRow="1" outline="0" collapsedLevelsAreSubtotals="1" fieldPosition="0"/>
    </format>
    <format dxfId="265">
      <pivotArea dataOnly="0" labelOnly="1" grandRow="1" outline="0" fieldPosition="0"/>
    </format>
    <format dxfId="264">
      <pivotArea outline="0" collapsedLevelsAreSubtotals="1" fieldPosition="0">
        <references count="1">
          <reference field="4294967294" count="1" selected="0">
            <x v="3"/>
          </reference>
        </references>
      </pivotArea>
    </format>
    <format dxfId="263">
      <pivotArea dataOnly="0" labelOnly="1" outline="0" fieldPosition="0">
        <references count="1">
          <reference field="4294967294" count="1">
            <x v="3"/>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1000000}" name="Tableau croisé dynamique1" cacheId="1" applyNumberFormats="0" applyBorderFormats="0" applyFontFormats="0" applyPatternFormats="0" applyAlignmentFormats="0" applyWidthHeightFormats="1" dataCaption="Valeurs" updatedVersion="5" minRefreshableVersion="3" itemPrintTitles="1" createdVersion="6" indent="0" outline="1" outlineData="1" multipleFieldFilters="0" rowHeaderCaption="DRB/wilaya">
  <location ref="A3:D23" firstHeaderRow="0" firstDataRow="1" firstDataCol="1"/>
  <pivotFields count="17">
    <pivotField showAll="0">
      <items count="8">
        <item x="0"/>
        <item x="3"/>
        <item x="1"/>
        <item x="5"/>
        <item x="4"/>
        <item x="2"/>
        <item x="6"/>
        <item t="default"/>
      </items>
    </pivotField>
    <pivotField showAll="0">
      <items count="55">
        <item x="12"/>
        <item x="43"/>
        <item x="1"/>
        <item x="33"/>
        <item x="20"/>
        <item x="13"/>
        <item x="7"/>
        <item x="6"/>
        <item x="25"/>
        <item x="36"/>
        <item x="42"/>
        <item x="48"/>
        <item x="4"/>
        <item x="0"/>
        <item x="3"/>
        <item x="39"/>
        <item x="34"/>
        <item x="41"/>
        <item x="29"/>
        <item x="30"/>
        <item x="2"/>
        <item x="37"/>
        <item x="38"/>
        <item x="16"/>
        <item x="40"/>
        <item x="11"/>
        <item x="23"/>
        <item x="5"/>
        <item x="31"/>
        <item x="8"/>
        <item x="47"/>
        <item x="18"/>
        <item x="32"/>
        <item x="35"/>
        <item x="46"/>
        <item x="44"/>
        <item x="14"/>
        <item x="22"/>
        <item x="45"/>
        <item x="10"/>
        <item x="9"/>
        <item x="21"/>
        <item x="15"/>
        <item x="26"/>
        <item x="27"/>
        <item x="17"/>
        <item x="24"/>
        <item x="19"/>
        <item x="28"/>
        <item x="49"/>
        <item x="50"/>
        <item x="51"/>
        <item x="52"/>
        <item x="53"/>
        <item t="default"/>
      </items>
    </pivotField>
    <pivotField showAll="0"/>
    <pivotField axis="axisRow" showAll="0" sortType="ascending">
      <items count="21">
        <item m="1" x="19"/>
        <item x="2"/>
        <item x="9"/>
        <item x="18"/>
        <item x="13"/>
        <item x="7"/>
        <item x="16"/>
        <item x="0"/>
        <item x="4"/>
        <item x="15"/>
        <item x="10"/>
        <item x="6"/>
        <item x="3"/>
        <item x="17"/>
        <item x="1"/>
        <item x="14"/>
        <item x="8"/>
        <item x="12"/>
        <item x="5"/>
        <item x="11"/>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s>
  <rowFields count="1">
    <field x="3"/>
  </rowFields>
  <rowItems count="20">
    <i>
      <x v="1"/>
    </i>
    <i>
      <x v="2"/>
    </i>
    <i>
      <x v="3"/>
    </i>
    <i>
      <x v="4"/>
    </i>
    <i>
      <x v="5"/>
    </i>
    <i>
      <x v="6"/>
    </i>
    <i>
      <x v="7"/>
    </i>
    <i>
      <x v="8"/>
    </i>
    <i>
      <x v="9"/>
    </i>
    <i>
      <x v="10"/>
    </i>
    <i>
      <x v="11"/>
    </i>
    <i>
      <x v="12"/>
    </i>
    <i>
      <x v="13"/>
    </i>
    <i>
      <x v="14"/>
    </i>
    <i>
      <x v="15"/>
    </i>
    <i>
      <x v="16"/>
    </i>
    <i>
      <x v="17"/>
    </i>
    <i>
      <x v="18"/>
    </i>
    <i>
      <x v="19"/>
    </i>
    <i t="grand">
      <x/>
    </i>
  </rowItems>
  <colFields count="1">
    <field x="-2"/>
  </colFields>
  <colItems count="3">
    <i>
      <x/>
    </i>
    <i i="1">
      <x v="1"/>
    </i>
    <i i="2">
      <x v="2"/>
    </i>
  </colItems>
  <dataFields count="3">
    <dataField name="Nombre opération" fld="10" subtotal="count" baseField="0" baseItem="0"/>
    <dataField name=" AE Engagée" fld="11" baseField="1" baseItem="12"/>
    <dataField name=" AE actuelle" fld="10" baseField="1" baseItem="12"/>
  </dataFields>
  <formats count="97">
    <format dxfId="262">
      <pivotArea dataOnly="0" labelOnly="1" outline="0" axis="axisValues" fieldPosition="0"/>
    </format>
    <format dxfId="261">
      <pivotArea dataOnly="0" labelOnly="1" outline="0" axis="axisValues" fieldPosition="0"/>
    </format>
    <format dxfId="260">
      <pivotArea dataOnly="0" labelOnly="1" outline="0" axis="axisValues" fieldPosition="0"/>
    </format>
    <format dxfId="259">
      <pivotArea dataOnly="0" labelOnly="1" outline="0" axis="axisValues" fieldPosition="0"/>
    </format>
    <format dxfId="258">
      <pivotArea dataOnly="0" labelOnly="1" outline="0" axis="axisValues" fieldPosition="0"/>
    </format>
    <format dxfId="257">
      <pivotArea dataOnly="0" labelOnly="1" outline="0" axis="axisValues" fieldPosition="0"/>
    </format>
    <format dxfId="256">
      <pivotArea dataOnly="0" labelOnly="1" outline="0" axis="axisValues" fieldPosition="0"/>
    </format>
    <format dxfId="255">
      <pivotArea dataOnly="0" labelOnly="1" outline="0" axis="axisValues" fieldPosition="0"/>
    </format>
    <format dxfId="254">
      <pivotArea outline="0" collapsedLevelsAreSubtotals="1" fieldPosition="0"/>
    </format>
    <format dxfId="253">
      <pivotArea dataOnly="0" labelOnly="1" outline="0" axis="axisValues" fieldPosition="0"/>
    </format>
    <format dxfId="252">
      <pivotArea dataOnly="0" labelOnly="1" outline="0" axis="axisValues" fieldPosition="0"/>
    </format>
    <format dxfId="251">
      <pivotArea field="0" type="button" dataOnly="0" labelOnly="1" outline="0"/>
    </format>
    <format dxfId="250">
      <pivotArea field="0" type="button" dataOnly="0" labelOnly="1" outline="0"/>
    </format>
    <format dxfId="249">
      <pivotArea field="0" type="button" dataOnly="0" labelOnly="1" outline="0"/>
    </format>
    <format dxfId="248">
      <pivotArea dataOnly="0" labelOnly="1" outline="0" fieldPosition="0">
        <references count="1">
          <reference field="4294967294" count="3">
            <x v="0"/>
            <x v="1"/>
            <x v="2"/>
          </reference>
        </references>
      </pivotArea>
    </format>
    <format dxfId="247">
      <pivotArea field="0" type="button" dataOnly="0" labelOnly="1" outline="0"/>
    </format>
    <format dxfId="246">
      <pivotArea dataOnly="0" labelOnly="1" outline="0" fieldPosition="0">
        <references count="1">
          <reference field="4294967294" count="3">
            <x v="0"/>
            <x v="1"/>
            <x v="2"/>
          </reference>
        </references>
      </pivotArea>
    </format>
    <format dxfId="245">
      <pivotArea field="0" type="button" dataOnly="0" labelOnly="1" outline="0"/>
    </format>
    <format dxfId="244">
      <pivotArea dataOnly="0" labelOnly="1" outline="0" fieldPosition="0">
        <references count="1">
          <reference field="4294967294" count="3">
            <x v="0"/>
            <x v="1"/>
            <x v="2"/>
          </reference>
        </references>
      </pivotArea>
    </format>
    <format dxfId="243">
      <pivotArea field="0" type="button" dataOnly="0" labelOnly="1" outline="0"/>
    </format>
    <format dxfId="242">
      <pivotArea dataOnly="0" labelOnly="1" outline="0" fieldPosition="0">
        <references count="1">
          <reference field="4294967294" count="3">
            <x v="0"/>
            <x v="1"/>
            <x v="2"/>
          </reference>
        </references>
      </pivotArea>
    </format>
    <format dxfId="241">
      <pivotArea field="0" type="button" dataOnly="0" labelOnly="1" outline="0"/>
    </format>
    <format dxfId="240">
      <pivotArea dataOnly="0" labelOnly="1" outline="0" fieldPosition="0">
        <references count="1">
          <reference field="4294967294" count="3">
            <x v="0"/>
            <x v="1"/>
            <x v="2"/>
          </reference>
        </references>
      </pivotArea>
    </format>
    <format dxfId="239">
      <pivotArea dataOnly="0" labelOnly="1" outline="0" fieldPosition="0">
        <references count="1">
          <reference field="4294967294" count="1">
            <x v="0"/>
          </reference>
        </references>
      </pivotArea>
    </format>
    <format dxfId="238">
      <pivotArea type="all" dataOnly="0" outline="0" fieldPosition="0"/>
    </format>
    <format dxfId="237">
      <pivotArea outline="0" collapsedLevelsAreSubtotals="1" fieldPosition="0"/>
    </format>
    <format dxfId="236">
      <pivotArea field="0" type="button" dataOnly="0" labelOnly="1" outline="0"/>
    </format>
    <format dxfId="235">
      <pivotArea dataOnly="0" labelOnly="1" grandRow="1" outline="0" fieldPosition="0"/>
    </format>
    <format dxfId="234">
      <pivotArea dataOnly="0" labelOnly="1" outline="0" fieldPosition="0">
        <references count="1">
          <reference field="4294967294" count="3">
            <x v="0"/>
            <x v="1"/>
            <x v="2"/>
          </reference>
        </references>
      </pivotArea>
    </format>
    <format dxfId="233">
      <pivotArea type="all" dataOnly="0" outline="0" fieldPosition="0"/>
    </format>
    <format dxfId="232">
      <pivotArea outline="0" collapsedLevelsAreSubtotals="1" fieldPosition="0"/>
    </format>
    <format dxfId="231">
      <pivotArea field="0" type="button" dataOnly="0" labelOnly="1" outline="0"/>
    </format>
    <format dxfId="230">
      <pivotArea dataOnly="0" labelOnly="1" fieldPosition="0">
        <references count="1">
          <reference field="3" count="0"/>
        </references>
      </pivotArea>
    </format>
    <format dxfId="229">
      <pivotArea outline="0" collapsedLevelsAreSubtotals="1" fieldPosition="0"/>
    </format>
    <format dxfId="228">
      <pivotArea type="all" dataOnly="0" outline="0" fieldPosition="0"/>
    </format>
    <format dxfId="227">
      <pivotArea outline="0" collapsedLevelsAreSubtotals="1" fieldPosition="0"/>
    </format>
    <format dxfId="226">
      <pivotArea field="3" type="button" dataOnly="0" labelOnly="1" outline="0" axis="axisRow" fieldPosition="0"/>
    </format>
    <format dxfId="225">
      <pivotArea dataOnly="0" labelOnly="1" fieldPosition="0">
        <references count="1">
          <reference field="3" count="0"/>
        </references>
      </pivotArea>
    </format>
    <format dxfId="224">
      <pivotArea dataOnly="0" labelOnly="1" grandRow="1" outline="0" fieldPosition="0"/>
    </format>
    <format dxfId="223">
      <pivotArea dataOnly="0" labelOnly="1" outline="0" fieldPosition="0">
        <references count="1">
          <reference field="4294967294" count="3">
            <x v="0"/>
            <x v="1"/>
            <x v="2"/>
          </reference>
        </references>
      </pivotArea>
    </format>
    <format dxfId="222">
      <pivotArea dataOnly="0" labelOnly="1" fieldPosition="0">
        <references count="1">
          <reference field="3" count="1">
            <x v="7"/>
          </reference>
        </references>
      </pivotArea>
    </format>
    <format dxfId="221">
      <pivotArea dataOnly="0" labelOnly="1" fieldPosition="0">
        <references count="1">
          <reference field="3" count="1">
            <x v="14"/>
          </reference>
        </references>
      </pivotArea>
    </format>
    <format dxfId="220">
      <pivotArea dataOnly="0" labelOnly="1" fieldPosition="0">
        <references count="1">
          <reference field="3" count="1">
            <x v="12"/>
          </reference>
        </references>
      </pivotArea>
    </format>
    <format dxfId="219">
      <pivotArea dataOnly="0" labelOnly="1" fieldPosition="0">
        <references count="1">
          <reference field="3" count="1">
            <x v="8"/>
          </reference>
        </references>
      </pivotArea>
    </format>
    <format dxfId="218">
      <pivotArea dataOnly="0" labelOnly="1" fieldPosition="0">
        <references count="1">
          <reference field="3" count="1">
            <x v="18"/>
          </reference>
        </references>
      </pivotArea>
    </format>
    <format dxfId="217">
      <pivotArea dataOnly="0" labelOnly="1" fieldPosition="0">
        <references count="1">
          <reference field="3" count="1">
            <x v="11"/>
          </reference>
        </references>
      </pivotArea>
    </format>
    <format dxfId="216">
      <pivotArea dataOnly="0" labelOnly="1" fieldPosition="0">
        <references count="1">
          <reference field="3" count="1">
            <x v="5"/>
          </reference>
        </references>
      </pivotArea>
    </format>
    <format dxfId="215">
      <pivotArea dataOnly="0" labelOnly="1" fieldPosition="0">
        <references count="1">
          <reference field="3" count="1">
            <x v="16"/>
          </reference>
        </references>
      </pivotArea>
    </format>
    <format dxfId="214">
      <pivotArea dataOnly="0" labelOnly="1" fieldPosition="0">
        <references count="1">
          <reference field="3" count="1">
            <x v="2"/>
          </reference>
        </references>
      </pivotArea>
    </format>
    <format dxfId="213">
      <pivotArea dataOnly="0" labelOnly="1" fieldPosition="0">
        <references count="1">
          <reference field="3" count="1">
            <x v="10"/>
          </reference>
        </references>
      </pivotArea>
    </format>
    <format dxfId="212">
      <pivotArea dataOnly="0" labelOnly="1" fieldPosition="0">
        <references count="1">
          <reference field="3" count="1">
            <x v="17"/>
          </reference>
        </references>
      </pivotArea>
    </format>
    <format dxfId="211">
      <pivotArea dataOnly="0" labelOnly="1" fieldPosition="0">
        <references count="1">
          <reference field="3" count="1">
            <x v="4"/>
          </reference>
        </references>
      </pivotArea>
    </format>
    <format dxfId="210">
      <pivotArea dataOnly="0" labelOnly="1" fieldPosition="0">
        <references count="1">
          <reference field="3" count="1">
            <x v="15"/>
          </reference>
        </references>
      </pivotArea>
    </format>
    <format dxfId="209">
      <pivotArea dataOnly="0" labelOnly="1" fieldPosition="0">
        <references count="1">
          <reference field="3" count="1">
            <x v="9"/>
          </reference>
        </references>
      </pivotArea>
    </format>
    <format dxfId="208">
      <pivotArea dataOnly="0" labelOnly="1" fieldPosition="0">
        <references count="1">
          <reference field="3" count="1">
            <x v="6"/>
          </reference>
        </references>
      </pivotArea>
    </format>
    <format dxfId="207">
      <pivotArea dataOnly="0" labelOnly="1" fieldPosition="0">
        <references count="1">
          <reference field="3" count="1">
            <x v="13"/>
          </reference>
        </references>
      </pivotArea>
    </format>
    <format dxfId="206">
      <pivotArea dataOnly="0" labelOnly="1" fieldPosition="0">
        <references count="1">
          <reference field="3" count="1">
            <x v="3"/>
          </reference>
        </references>
      </pivotArea>
    </format>
    <format dxfId="205">
      <pivotArea dataOnly="0" labelOnly="1" fieldPosition="0">
        <references count="1">
          <reference field="3" count="1">
            <x v="19"/>
          </reference>
        </references>
      </pivotArea>
    </format>
    <format dxfId="204">
      <pivotArea grandRow="1" outline="0" collapsedLevelsAreSubtotals="1" fieldPosition="0"/>
    </format>
    <format dxfId="203">
      <pivotArea dataOnly="0" labelOnly="1" grandRow="1" outline="0" fieldPosition="0"/>
    </format>
    <format dxfId="202">
      <pivotArea grandRow="1" outline="0" collapsedLevelsAreSubtotals="1" fieldPosition="0"/>
    </format>
    <format dxfId="201">
      <pivotArea dataOnly="0" labelOnly="1" grandRow="1" outline="0" fieldPosition="0"/>
    </format>
    <format dxfId="200">
      <pivotArea dataOnly="0" labelOnly="1" outline="0" fieldPosition="0">
        <references count="1">
          <reference field="4294967294" count="3">
            <x v="0"/>
            <x v="1"/>
            <x v="2"/>
          </reference>
        </references>
      </pivotArea>
    </format>
    <format dxfId="199">
      <pivotArea field="3" type="button" dataOnly="0" labelOnly="1" outline="0" axis="axisRow" fieldPosition="0"/>
    </format>
    <format dxfId="198">
      <pivotArea dataOnly="0" labelOnly="1" outline="0" fieldPosition="0">
        <references count="1">
          <reference field="4294967294" count="3">
            <x v="0"/>
            <x v="1"/>
            <x v="2"/>
          </reference>
        </references>
      </pivotArea>
    </format>
    <format dxfId="197">
      <pivotArea dataOnly="0" labelOnly="1" outline="0" fieldPosition="0">
        <references count="1">
          <reference field="4294967294" count="1">
            <x v="0"/>
          </reference>
        </references>
      </pivotArea>
    </format>
    <format dxfId="196">
      <pivotArea dataOnly="0" labelOnly="1" fieldPosition="0">
        <references count="1">
          <reference field="3" count="1">
            <x v="0"/>
          </reference>
        </references>
      </pivotArea>
    </format>
    <format dxfId="195">
      <pivotArea collapsedLevelsAreSubtotals="1" fieldPosition="0">
        <references count="1">
          <reference field="3" count="1">
            <x v="0"/>
          </reference>
        </references>
      </pivotArea>
    </format>
    <format dxfId="194">
      <pivotArea dataOnly="0" labelOnly="1" fieldPosition="0">
        <references count="1">
          <reference field="3" count="1">
            <x v="0"/>
          </reference>
        </references>
      </pivotArea>
    </format>
    <format dxfId="193">
      <pivotArea dataOnly="0" labelOnly="1" fieldPosition="0">
        <references count="1">
          <reference field="3" count="1">
            <x v="1"/>
          </reference>
        </references>
      </pivotArea>
    </format>
    <format dxfId="192">
      <pivotArea dataOnly="0" labelOnly="1" fieldPosition="0">
        <references count="1">
          <reference field="3" count="1">
            <x v="2"/>
          </reference>
        </references>
      </pivotArea>
    </format>
    <format dxfId="191">
      <pivotArea dataOnly="0" labelOnly="1" fieldPosition="0">
        <references count="1">
          <reference field="3" count="1">
            <x v="3"/>
          </reference>
        </references>
      </pivotArea>
    </format>
    <format dxfId="190">
      <pivotArea dataOnly="0" labelOnly="1" fieldPosition="0">
        <references count="1">
          <reference field="3" count="1">
            <x v="4"/>
          </reference>
        </references>
      </pivotArea>
    </format>
    <format dxfId="189">
      <pivotArea dataOnly="0" labelOnly="1" fieldPosition="0">
        <references count="1">
          <reference field="3" count="1">
            <x v="5"/>
          </reference>
        </references>
      </pivotArea>
    </format>
    <format dxfId="188">
      <pivotArea dataOnly="0" labelOnly="1" fieldPosition="0">
        <references count="1">
          <reference field="3" count="1">
            <x v="6"/>
          </reference>
        </references>
      </pivotArea>
    </format>
    <format dxfId="187">
      <pivotArea dataOnly="0" labelOnly="1" fieldPosition="0">
        <references count="1">
          <reference field="3" count="1">
            <x v="8"/>
          </reference>
        </references>
      </pivotArea>
    </format>
    <format dxfId="186">
      <pivotArea dataOnly="0" labelOnly="1" fieldPosition="0">
        <references count="1">
          <reference field="3" count="1">
            <x v="9"/>
          </reference>
        </references>
      </pivotArea>
    </format>
    <format dxfId="185">
      <pivotArea dataOnly="0" labelOnly="1" fieldPosition="0">
        <references count="1">
          <reference field="3" count="1">
            <x v="10"/>
          </reference>
        </references>
      </pivotArea>
    </format>
    <format dxfId="184">
      <pivotArea dataOnly="0" labelOnly="1" fieldPosition="0">
        <references count="1">
          <reference field="3" count="1">
            <x v="11"/>
          </reference>
        </references>
      </pivotArea>
    </format>
    <format dxfId="183">
      <pivotArea dataOnly="0" labelOnly="1" fieldPosition="0">
        <references count="1">
          <reference field="3" count="1">
            <x v="12"/>
          </reference>
        </references>
      </pivotArea>
    </format>
    <format dxfId="182">
      <pivotArea dataOnly="0" labelOnly="1" fieldPosition="0">
        <references count="1">
          <reference field="3" count="1">
            <x v="13"/>
          </reference>
        </references>
      </pivotArea>
    </format>
    <format dxfId="181">
      <pivotArea dataOnly="0" labelOnly="1" fieldPosition="0">
        <references count="1">
          <reference field="3" count="1">
            <x v="14"/>
          </reference>
        </references>
      </pivotArea>
    </format>
    <format dxfId="180">
      <pivotArea dataOnly="0" labelOnly="1" fieldPosition="0">
        <references count="1">
          <reference field="3" count="1">
            <x v="15"/>
          </reference>
        </references>
      </pivotArea>
    </format>
    <format dxfId="179">
      <pivotArea dataOnly="0" labelOnly="1" fieldPosition="0">
        <references count="1">
          <reference field="3" count="1">
            <x v="16"/>
          </reference>
        </references>
      </pivotArea>
    </format>
    <format dxfId="178">
      <pivotArea dataOnly="0" labelOnly="1" fieldPosition="0">
        <references count="1">
          <reference field="3" count="1">
            <x v="17"/>
          </reference>
        </references>
      </pivotArea>
    </format>
    <format dxfId="177">
      <pivotArea dataOnly="0" labelOnly="1" fieldPosition="0">
        <references count="1">
          <reference field="3" count="1">
            <x v="18"/>
          </reference>
        </references>
      </pivotArea>
    </format>
    <format dxfId="176">
      <pivotArea dataOnly="0" labelOnly="1" fieldPosition="0">
        <references count="1">
          <reference field="3" count="1">
            <x v="19"/>
          </reference>
        </references>
      </pivotArea>
    </format>
    <format dxfId="175">
      <pivotArea dataOnly="0" labelOnly="1" fieldPosition="0">
        <references count="1">
          <reference field="3" count="1">
            <x v="1"/>
          </reference>
        </references>
      </pivotArea>
    </format>
    <format dxfId="174">
      <pivotArea dataOnly="0" labelOnly="1" fieldPosition="0">
        <references count="1">
          <reference field="3" count="1">
            <x v="7"/>
          </reference>
        </references>
      </pivotArea>
    </format>
    <format dxfId="173">
      <pivotArea type="all" dataOnly="0" outline="0" fieldPosition="0"/>
    </format>
    <format dxfId="172">
      <pivotArea outline="0" collapsedLevelsAreSubtotals="1" fieldPosition="0"/>
    </format>
    <format dxfId="171">
      <pivotArea field="3" type="button" dataOnly="0" labelOnly="1" outline="0" axis="axisRow" fieldPosition="0"/>
    </format>
    <format dxfId="170">
      <pivotArea dataOnly="0" labelOnly="1" fieldPosition="0">
        <references count="1">
          <reference field="3" count="0"/>
        </references>
      </pivotArea>
    </format>
    <format dxfId="169">
      <pivotArea dataOnly="0" labelOnly="1" grandRow="1" outline="0" fieldPosition="0"/>
    </format>
    <format dxfId="168">
      <pivotArea dataOnly="0" labelOnly="1" outline="0" fieldPosition="0">
        <references count="1">
          <reference field="4294967294" count="3">
            <x v="0"/>
            <x v="1"/>
            <x v="2"/>
          </reference>
        </references>
      </pivotArea>
    </format>
    <format dxfId="167">
      <pivotArea collapsedLevelsAreSubtotals="1" fieldPosition="0">
        <references count="1">
          <reference field="3" count="0"/>
        </references>
      </pivotArea>
    </format>
    <format dxfId="166">
      <pivotArea dataOnly="0" labelOnly="1" fieldPosition="0">
        <references count="1">
          <reference field="3"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C00-000002000000}" name="Tableau croisé dynamique1" cacheId="2" applyNumberFormats="0" applyBorderFormats="0" applyFontFormats="0" applyPatternFormats="0" applyAlignmentFormats="0" applyWidthHeightFormats="1" dataCaption="Valeurs" updatedVersion="8" minRefreshableVersion="3" itemPrintTitles="1" createdVersion="6" indent="0" outline="1" outlineData="1" multipleFieldFilters="0" rowHeaderCaption="DRB/wilaya">
  <location ref="A3:D65" firstHeaderRow="0" firstDataRow="1" firstDataCol="1"/>
  <pivotFields count="17">
    <pivotField axis="axisRow" showAll="0">
      <items count="9">
        <item x="0"/>
        <item x="3"/>
        <item x="1"/>
        <item x="5"/>
        <item x="4"/>
        <item x="2"/>
        <item m="1" x="7"/>
        <item x="6"/>
        <item t="default"/>
      </items>
    </pivotField>
    <pivotField axis="axisRow" showAll="0">
      <items count="55">
        <item x="12"/>
        <item x="43"/>
        <item x="1"/>
        <item x="33"/>
        <item x="20"/>
        <item x="13"/>
        <item x="7"/>
        <item x="6"/>
        <item x="25"/>
        <item x="36"/>
        <item x="42"/>
        <item x="48"/>
        <item x="4"/>
        <item x="0"/>
        <item x="3"/>
        <item x="39"/>
        <item x="34"/>
        <item x="41"/>
        <item x="29"/>
        <item x="30"/>
        <item x="2"/>
        <item x="37"/>
        <item x="38"/>
        <item x="16"/>
        <item x="40"/>
        <item x="11"/>
        <item x="23"/>
        <item x="5"/>
        <item x="31"/>
        <item x="8"/>
        <item x="47"/>
        <item x="18"/>
        <item x="32"/>
        <item x="35"/>
        <item x="46"/>
        <item x="44"/>
        <item x="14"/>
        <item x="22"/>
        <item x="45"/>
        <item x="10"/>
        <item x="9"/>
        <item x="21"/>
        <item x="15"/>
        <item x="26"/>
        <item x="27"/>
        <item x="17"/>
        <item x="24"/>
        <item x="19"/>
        <item x="28"/>
        <item x="49"/>
        <item x="50"/>
        <item x="51"/>
        <item x="52"/>
        <item x="53"/>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s>
  <rowFields count="2">
    <field x="0"/>
    <field x="1"/>
  </rowFields>
  <rowItems count="62">
    <i>
      <x/>
    </i>
    <i r="1">
      <x v="2"/>
    </i>
    <i r="1">
      <x v="6"/>
    </i>
    <i r="1">
      <x v="7"/>
    </i>
    <i r="1">
      <x v="12"/>
    </i>
    <i r="1">
      <x v="13"/>
    </i>
    <i r="1">
      <x v="14"/>
    </i>
    <i r="1">
      <x v="20"/>
    </i>
    <i r="1">
      <x v="27"/>
    </i>
    <i>
      <x v="1"/>
    </i>
    <i r="1">
      <x v="3"/>
    </i>
    <i r="1">
      <x v="9"/>
    </i>
    <i r="1">
      <x v="16"/>
    </i>
    <i r="1">
      <x v="18"/>
    </i>
    <i r="1">
      <x v="19"/>
    </i>
    <i r="1">
      <x v="28"/>
    </i>
    <i r="1">
      <x v="32"/>
    </i>
    <i r="1">
      <x v="33"/>
    </i>
    <i>
      <x v="2"/>
    </i>
    <i r="1">
      <x/>
    </i>
    <i r="1">
      <x v="5"/>
    </i>
    <i r="1">
      <x v="25"/>
    </i>
    <i r="1">
      <x v="29"/>
    </i>
    <i r="1">
      <x v="36"/>
    </i>
    <i r="1">
      <x v="39"/>
    </i>
    <i r="1">
      <x v="40"/>
    </i>
    <i r="1">
      <x v="42"/>
    </i>
    <i>
      <x v="3"/>
    </i>
    <i r="1">
      <x v="1"/>
    </i>
    <i r="1">
      <x v="11"/>
    </i>
    <i r="1">
      <x v="30"/>
    </i>
    <i r="1">
      <x v="34"/>
    </i>
    <i r="1">
      <x v="35"/>
    </i>
    <i r="1">
      <x v="38"/>
    </i>
    <i>
      <x v="4"/>
    </i>
    <i r="1">
      <x v="10"/>
    </i>
    <i r="1">
      <x v="15"/>
    </i>
    <i r="1">
      <x v="17"/>
    </i>
    <i r="1">
      <x v="21"/>
    </i>
    <i r="1">
      <x v="22"/>
    </i>
    <i r="1">
      <x v="24"/>
    </i>
    <i>
      <x v="5"/>
    </i>
    <i r="1">
      <x v="4"/>
    </i>
    <i r="1">
      <x v="8"/>
    </i>
    <i r="1">
      <x v="23"/>
    </i>
    <i r="1">
      <x v="26"/>
    </i>
    <i r="1">
      <x v="31"/>
    </i>
    <i r="1">
      <x v="37"/>
    </i>
    <i r="1">
      <x v="41"/>
    </i>
    <i r="1">
      <x v="43"/>
    </i>
    <i r="1">
      <x v="44"/>
    </i>
    <i r="1">
      <x v="45"/>
    </i>
    <i r="1">
      <x v="46"/>
    </i>
    <i r="1">
      <x v="47"/>
    </i>
    <i r="1">
      <x v="48"/>
    </i>
    <i>
      <x v="7"/>
    </i>
    <i r="1">
      <x v="49"/>
    </i>
    <i r="1">
      <x v="50"/>
    </i>
    <i r="1">
      <x v="51"/>
    </i>
    <i r="1">
      <x v="52"/>
    </i>
    <i r="1">
      <x v="53"/>
    </i>
    <i t="grand">
      <x/>
    </i>
  </rowItems>
  <colFields count="1">
    <field x="-2"/>
  </colFields>
  <colItems count="3">
    <i>
      <x/>
    </i>
    <i i="1">
      <x v="1"/>
    </i>
    <i i="2">
      <x v="2"/>
    </i>
  </colItems>
  <dataFields count="3">
    <dataField name="Nombre opération" fld="10" subtotal="count" baseField="0" baseItem="0"/>
    <dataField name=" AE actuelle" fld="10" baseField="1" baseItem="12"/>
    <dataField name=" AE Engagée" fld="11" baseField="1" baseItem="12"/>
  </dataFields>
  <formats count="71">
    <format dxfId="165">
      <pivotArea dataOnly="0" labelOnly="1" outline="0" axis="axisValues" fieldPosition="0"/>
    </format>
    <format dxfId="164">
      <pivotArea dataOnly="0" labelOnly="1" outline="0" axis="axisValues" fieldPosition="0"/>
    </format>
    <format dxfId="163">
      <pivotArea dataOnly="0" labelOnly="1" outline="0" axis="axisValues" fieldPosition="0"/>
    </format>
    <format dxfId="162">
      <pivotArea dataOnly="0" labelOnly="1" outline="0" axis="axisValues" fieldPosition="0"/>
    </format>
    <format dxfId="161">
      <pivotArea dataOnly="0" labelOnly="1" outline="0" axis="axisValues" fieldPosition="0"/>
    </format>
    <format dxfId="160">
      <pivotArea dataOnly="0" labelOnly="1" outline="0" axis="axisValues" fieldPosition="0"/>
    </format>
    <format dxfId="159">
      <pivotArea dataOnly="0" labelOnly="1" outline="0" axis="axisValues" fieldPosition="0"/>
    </format>
    <format dxfId="158">
      <pivotArea dataOnly="0" labelOnly="1" outline="0" axis="axisValues" fieldPosition="0"/>
    </format>
    <format dxfId="157">
      <pivotArea outline="0" collapsedLevelsAreSubtotals="1" fieldPosition="0"/>
    </format>
    <format dxfId="156">
      <pivotArea dataOnly="0" labelOnly="1" outline="0" axis="axisValues" fieldPosition="0"/>
    </format>
    <format dxfId="155">
      <pivotArea dataOnly="0" labelOnly="1" outline="0" axis="axisValues" fieldPosition="0"/>
    </format>
    <format dxfId="154">
      <pivotArea field="0" type="button" dataOnly="0" labelOnly="1" outline="0" axis="axisRow" fieldPosition="0"/>
    </format>
    <format dxfId="153">
      <pivotArea field="0" type="button" dataOnly="0" labelOnly="1" outline="0" axis="axisRow" fieldPosition="0"/>
    </format>
    <format dxfId="152">
      <pivotArea field="0" type="button" dataOnly="0" labelOnly="1" outline="0" axis="axisRow" fieldPosition="0"/>
    </format>
    <format dxfId="151">
      <pivotArea dataOnly="0" labelOnly="1" outline="0" fieldPosition="0">
        <references count="1">
          <reference field="4294967294" count="3">
            <x v="0"/>
            <x v="1"/>
            <x v="2"/>
          </reference>
        </references>
      </pivotArea>
    </format>
    <format dxfId="150">
      <pivotArea field="0" type="button" dataOnly="0" labelOnly="1" outline="0" axis="axisRow" fieldPosition="0"/>
    </format>
    <format dxfId="149">
      <pivotArea dataOnly="0" labelOnly="1" outline="0" fieldPosition="0">
        <references count="1">
          <reference field="4294967294" count="3">
            <x v="0"/>
            <x v="1"/>
            <x v="2"/>
          </reference>
        </references>
      </pivotArea>
    </format>
    <format dxfId="148">
      <pivotArea field="0" type="button" dataOnly="0" labelOnly="1" outline="0" axis="axisRow" fieldPosition="0"/>
    </format>
    <format dxfId="147">
      <pivotArea dataOnly="0" labelOnly="1" outline="0" fieldPosition="0">
        <references count="1">
          <reference field="4294967294" count="3">
            <x v="0"/>
            <x v="1"/>
            <x v="2"/>
          </reference>
        </references>
      </pivotArea>
    </format>
    <format dxfId="146">
      <pivotArea field="0" type="button" dataOnly="0" labelOnly="1" outline="0" axis="axisRow" fieldPosition="0"/>
    </format>
    <format dxfId="145">
      <pivotArea dataOnly="0" labelOnly="1" outline="0" fieldPosition="0">
        <references count="1">
          <reference field="4294967294" count="3">
            <x v="0"/>
            <x v="1"/>
            <x v="2"/>
          </reference>
        </references>
      </pivotArea>
    </format>
    <format dxfId="144">
      <pivotArea field="0" type="button" dataOnly="0" labelOnly="1" outline="0" axis="axisRow" fieldPosition="0"/>
    </format>
    <format dxfId="143">
      <pivotArea dataOnly="0" labelOnly="1" outline="0" fieldPosition="0">
        <references count="1">
          <reference field="4294967294" count="3">
            <x v="0"/>
            <x v="1"/>
            <x v="2"/>
          </reference>
        </references>
      </pivotArea>
    </format>
    <format dxfId="142">
      <pivotArea dataOnly="0" labelOnly="1" outline="0" fieldPosition="0">
        <references count="1">
          <reference field="4294967294" count="1">
            <x v="0"/>
          </reference>
        </references>
      </pivotArea>
    </format>
    <format dxfId="141">
      <pivotArea type="all" dataOnly="0" outline="0" fieldPosition="0"/>
    </format>
    <format dxfId="140">
      <pivotArea outline="0" collapsedLevelsAreSubtotals="1" fieldPosition="0"/>
    </format>
    <format dxfId="139">
      <pivotArea field="0" type="button" dataOnly="0" labelOnly="1" outline="0" axis="axisRow" fieldPosition="0"/>
    </format>
    <format dxfId="138">
      <pivotArea dataOnly="0" labelOnly="1" fieldPosition="0">
        <references count="1">
          <reference field="0" count="0"/>
        </references>
      </pivotArea>
    </format>
    <format dxfId="137">
      <pivotArea dataOnly="0" labelOnly="1" grandRow="1" outline="0" fieldPosition="0"/>
    </format>
    <format dxfId="136">
      <pivotArea dataOnly="0" labelOnly="1" fieldPosition="0">
        <references count="2">
          <reference field="0" count="1" selected="0">
            <x v="0"/>
          </reference>
          <reference field="1" count="8">
            <x v="2"/>
            <x v="6"/>
            <x v="7"/>
            <x v="12"/>
            <x v="13"/>
            <x v="14"/>
            <x v="20"/>
            <x v="27"/>
          </reference>
        </references>
      </pivotArea>
    </format>
    <format dxfId="135">
      <pivotArea dataOnly="0" labelOnly="1" fieldPosition="0">
        <references count="2">
          <reference field="0" count="1" selected="0">
            <x v="1"/>
          </reference>
          <reference field="1" count="8">
            <x v="3"/>
            <x v="9"/>
            <x v="16"/>
            <x v="18"/>
            <x v="19"/>
            <x v="28"/>
            <x v="32"/>
            <x v="33"/>
          </reference>
        </references>
      </pivotArea>
    </format>
    <format dxfId="134">
      <pivotArea dataOnly="0" labelOnly="1" fieldPosition="0">
        <references count="2">
          <reference field="0" count="1" selected="0">
            <x v="2"/>
          </reference>
          <reference field="1" count="8">
            <x v="0"/>
            <x v="5"/>
            <x v="25"/>
            <x v="29"/>
            <x v="36"/>
            <x v="39"/>
            <x v="40"/>
            <x v="42"/>
          </reference>
        </references>
      </pivotArea>
    </format>
    <format dxfId="133">
      <pivotArea dataOnly="0" labelOnly="1" fieldPosition="0">
        <references count="2">
          <reference field="0" count="1" selected="0">
            <x v="3"/>
          </reference>
          <reference field="1" count="6">
            <x v="1"/>
            <x v="11"/>
            <x v="30"/>
            <x v="34"/>
            <x v="35"/>
            <x v="38"/>
          </reference>
        </references>
      </pivotArea>
    </format>
    <format dxfId="132">
      <pivotArea dataOnly="0" labelOnly="1" fieldPosition="0">
        <references count="2">
          <reference field="0" count="1" selected="0">
            <x v="4"/>
          </reference>
          <reference field="1" count="6">
            <x v="10"/>
            <x v="15"/>
            <x v="17"/>
            <x v="21"/>
            <x v="22"/>
            <x v="24"/>
          </reference>
        </references>
      </pivotArea>
    </format>
    <format dxfId="131">
      <pivotArea dataOnly="0" labelOnly="1" fieldPosition="0">
        <references count="2">
          <reference field="0" count="1" selected="0">
            <x v="5"/>
          </reference>
          <reference field="1" count="13">
            <x v="4"/>
            <x v="8"/>
            <x v="23"/>
            <x v="26"/>
            <x v="31"/>
            <x v="37"/>
            <x v="41"/>
            <x v="43"/>
            <x v="44"/>
            <x v="45"/>
            <x v="46"/>
            <x v="47"/>
            <x v="48"/>
          </reference>
        </references>
      </pivotArea>
    </format>
    <format dxfId="130">
      <pivotArea dataOnly="0" labelOnly="1" outline="0" fieldPosition="0">
        <references count="1">
          <reference field="4294967294" count="3">
            <x v="0"/>
            <x v="1"/>
            <x v="2"/>
          </reference>
        </references>
      </pivotArea>
    </format>
    <format dxfId="129">
      <pivotArea type="all" dataOnly="0" outline="0" fieldPosition="0"/>
    </format>
    <format dxfId="128">
      <pivotArea type="all" dataOnly="0" outline="0" fieldPosition="0"/>
    </format>
    <format dxfId="127">
      <pivotArea outline="0" collapsedLevelsAreSubtotals="1" fieldPosition="0"/>
    </format>
    <format dxfId="126">
      <pivotArea field="0" type="button" dataOnly="0" labelOnly="1" outline="0" axis="axisRow" fieldPosition="0"/>
    </format>
    <format dxfId="125">
      <pivotArea dataOnly="0" labelOnly="1" fieldPosition="0">
        <references count="1">
          <reference field="0" count="0"/>
        </references>
      </pivotArea>
    </format>
    <format dxfId="124">
      <pivotArea dataOnly="0" labelOnly="1" grandRow="1" outline="0" fieldPosition="0"/>
    </format>
    <format dxfId="123">
      <pivotArea dataOnly="0" labelOnly="1" fieldPosition="0">
        <references count="2">
          <reference field="0" count="1" selected="0">
            <x v="0"/>
          </reference>
          <reference field="1" count="8">
            <x v="2"/>
            <x v="6"/>
            <x v="7"/>
            <x v="12"/>
            <x v="13"/>
            <x v="14"/>
            <x v="20"/>
            <x v="27"/>
          </reference>
        </references>
      </pivotArea>
    </format>
    <format dxfId="122">
      <pivotArea dataOnly="0" labelOnly="1" fieldPosition="0">
        <references count="2">
          <reference field="0" count="1" selected="0">
            <x v="1"/>
          </reference>
          <reference field="1" count="8">
            <x v="3"/>
            <x v="9"/>
            <x v="16"/>
            <x v="18"/>
            <x v="19"/>
            <x v="28"/>
            <x v="32"/>
            <x v="33"/>
          </reference>
        </references>
      </pivotArea>
    </format>
    <format dxfId="121">
      <pivotArea dataOnly="0" labelOnly="1" fieldPosition="0">
        <references count="2">
          <reference field="0" count="1" selected="0">
            <x v="2"/>
          </reference>
          <reference field="1" count="8">
            <x v="0"/>
            <x v="5"/>
            <x v="25"/>
            <x v="29"/>
            <x v="36"/>
            <x v="39"/>
            <x v="40"/>
            <x v="42"/>
          </reference>
        </references>
      </pivotArea>
    </format>
    <format dxfId="120">
      <pivotArea dataOnly="0" labelOnly="1" fieldPosition="0">
        <references count="2">
          <reference field="0" count="1" selected="0">
            <x v="3"/>
          </reference>
          <reference field="1" count="6">
            <x v="1"/>
            <x v="11"/>
            <x v="30"/>
            <x v="34"/>
            <x v="35"/>
            <x v="38"/>
          </reference>
        </references>
      </pivotArea>
    </format>
    <format dxfId="119">
      <pivotArea dataOnly="0" labelOnly="1" fieldPosition="0">
        <references count="2">
          <reference field="0" count="1" selected="0">
            <x v="4"/>
          </reference>
          <reference field="1" count="6">
            <x v="10"/>
            <x v="15"/>
            <x v="17"/>
            <x v="21"/>
            <x v="22"/>
            <x v="24"/>
          </reference>
        </references>
      </pivotArea>
    </format>
    <format dxfId="118">
      <pivotArea dataOnly="0" labelOnly="1" fieldPosition="0">
        <references count="2">
          <reference field="0" count="1" selected="0">
            <x v="5"/>
          </reference>
          <reference field="1" count="13">
            <x v="4"/>
            <x v="8"/>
            <x v="23"/>
            <x v="26"/>
            <x v="31"/>
            <x v="37"/>
            <x v="41"/>
            <x v="43"/>
            <x v="44"/>
            <x v="45"/>
            <x v="46"/>
            <x v="47"/>
            <x v="48"/>
          </reference>
        </references>
      </pivotArea>
    </format>
    <format dxfId="117">
      <pivotArea dataOnly="0" labelOnly="1" fieldPosition="0">
        <references count="2">
          <reference field="0" count="1" selected="0">
            <x v="7"/>
          </reference>
          <reference field="1" count="5">
            <x v="49"/>
            <x v="50"/>
            <x v="51"/>
            <x v="52"/>
            <x v="53"/>
          </reference>
        </references>
      </pivotArea>
    </format>
    <format dxfId="116">
      <pivotArea dataOnly="0" labelOnly="1" outline="0" fieldPosition="0">
        <references count="1">
          <reference field="4294967294" count="3">
            <x v="0"/>
            <x v="1"/>
            <x v="2"/>
          </reference>
        </references>
      </pivotArea>
    </format>
    <format dxfId="115">
      <pivotArea dataOnly="0" labelOnly="1" outline="0" fieldPosition="0">
        <references count="1">
          <reference field="4294967294" count="1">
            <x v="0"/>
          </reference>
        </references>
      </pivotArea>
    </format>
    <format dxfId="114">
      <pivotArea collapsedLevelsAreSubtotals="1" fieldPosition="0">
        <references count="1">
          <reference field="0" count="1">
            <x v="0"/>
          </reference>
        </references>
      </pivotArea>
    </format>
    <format dxfId="113">
      <pivotArea dataOnly="0" labelOnly="1" fieldPosition="0">
        <references count="1">
          <reference field="0" count="1">
            <x v="0"/>
          </reference>
        </references>
      </pivotArea>
    </format>
    <format dxfId="112">
      <pivotArea collapsedLevelsAreSubtotals="1" fieldPosition="0">
        <references count="1">
          <reference field="0" count="1">
            <x v="0"/>
          </reference>
        </references>
      </pivotArea>
    </format>
    <format dxfId="111">
      <pivotArea dataOnly="0" labelOnly="1" fieldPosition="0">
        <references count="1">
          <reference field="0" count="1">
            <x v="0"/>
          </reference>
        </references>
      </pivotArea>
    </format>
    <format dxfId="110">
      <pivotArea dataOnly="0" labelOnly="1" fieldPosition="0">
        <references count="1">
          <reference field="0" count="1">
            <x v="1"/>
          </reference>
        </references>
      </pivotArea>
    </format>
    <format dxfId="109">
      <pivotArea dataOnly="0" labelOnly="1" fieldPosition="0">
        <references count="1">
          <reference field="0" count="1">
            <x v="2"/>
          </reference>
        </references>
      </pivotArea>
    </format>
    <format dxfId="108">
      <pivotArea dataOnly="0" labelOnly="1" fieldPosition="0">
        <references count="1">
          <reference field="0" count="1">
            <x v="3"/>
          </reference>
        </references>
      </pivotArea>
    </format>
    <format dxfId="107">
      <pivotArea dataOnly="0" labelOnly="1" fieldPosition="0">
        <references count="1">
          <reference field="0" count="1">
            <x v="4"/>
          </reference>
        </references>
      </pivotArea>
    </format>
    <format dxfId="106">
      <pivotArea dataOnly="0" labelOnly="1" fieldPosition="0">
        <references count="1">
          <reference field="0" count="1">
            <x v="5"/>
          </reference>
        </references>
      </pivotArea>
    </format>
    <format dxfId="105">
      <pivotArea dataOnly="0" labelOnly="1" fieldPosition="0">
        <references count="1">
          <reference field="0" count="1">
            <x v="7"/>
          </reference>
        </references>
      </pivotArea>
    </format>
    <format dxfId="104">
      <pivotArea grandRow="1" outline="0" collapsedLevelsAreSubtotals="1" fieldPosition="0"/>
    </format>
    <format dxfId="103">
      <pivotArea grandRow="1" outline="0" collapsedLevelsAreSubtotals="1" fieldPosition="0"/>
    </format>
    <format dxfId="102">
      <pivotArea grandRow="1" outline="0" collapsedLevelsAreSubtotals="1" fieldPosition="0"/>
    </format>
    <format dxfId="101">
      <pivotArea grandRow="1" outline="0" collapsedLevelsAreSubtotals="1" fieldPosition="0"/>
    </format>
    <format dxfId="100">
      <pivotArea grandRow="1" outline="0" collapsedLevelsAreSubtotals="1" fieldPosition="0"/>
    </format>
    <format dxfId="99">
      <pivotArea dataOnly="0" labelOnly="1" grandRow="1" outline="0" fieldPosition="0"/>
    </format>
    <format dxfId="98">
      <pivotArea grandRow="1" outline="0" collapsedLevelsAreSubtotals="1" fieldPosition="0"/>
    </format>
    <format dxfId="97">
      <pivotArea dataOnly="0" labelOnly="1" grandRow="1" outline="0" fieldPosition="0"/>
    </format>
    <format dxfId="96">
      <pivotArea grandRow="1" outline="0" collapsedLevelsAreSubtotals="1" fieldPosition="0"/>
    </format>
    <format dxfId="95">
      <pivotArea dataOnly="0" labelOnly="1" grandRow="1" outline="0"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D00-000003000000}" name="Tableau croisé dynamique1" cacheId="0" applyNumberFormats="0" applyBorderFormats="0" applyFontFormats="0" applyPatternFormats="0" applyAlignmentFormats="0" applyWidthHeightFormats="1" dataCaption="Valeurs" updatedVersion="8" minRefreshableVersion="3" itemPrintTitles="1" createdVersion="6" indent="0" outline="1" outlineData="1" multipleFieldFilters="0" rowHeaderCaption="DRB/wilaya">
  <location ref="A3:E311" firstHeaderRow="0" firstDataRow="1" firstDataCol="1"/>
  <pivotFields count="17">
    <pivotField showAll="0">
      <items count="9">
        <item x="0"/>
        <item x="3"/>
        <item x="1"/>
        <item x="6"/>
        <item x="4"/>
        <item x="2"/>
        <item x="5"/>
        <item x="7"/>
        <item t="default"/>
      </items>
    </pivotField>
    <pivotField axis="axisRow" showAll="0">
      <items count="51">
        <item x="12"/>
        <item x="43"/>
        <item x="1"/>
        <item x="33"/>
        <item x="20"/>
        <item x="13"/>
        <item x="7"/>
        <item x="6"/>
        <item x="25"/>
        <item x="36"/>
        <item x="42"/>
        <item x="48"/>
        <item x="4"/>
        <item x="0"/>
        <item x="3"/>
        <item x="39"/>
        <item x="34"/>
        <item x="41"/>
        <item x="29"/>
        <item x="30"/>
        <item x="2"/>
        <item x="37"/>
        <item x="38"/>
        <item x="16"/>
        <item x="40"/>
        <item x="11"/>
        <item x="23"/>
        <item x="5"/>
        <item x="31"/>
        <item x="8"/>
        <item x="47"/>
        <item x="18"/>
        <item x="32"/>
        <item x="35"/>
        <item x="46"/>
        <item x="44"/>
        <item x="14"/>
        <item x="22"/>
        <item x="45"/>
        <item x="10"/>
        <item x="9"/>
        <item x="21"/>
        <item x="15"/>
        <item x="26"/>
        <item x="27"/>
        <item x="17"/>
        <item x="24"/>
        <item x="19"/>
        <item x="28"/>
        <item x="49"/>
        <item t="default"/>
      </items>
    </pivotField>
    <pivotField showAll="0"/>
    <pivotField axis="axisRow" showAll="0" sortType="ascending">
      <items count="28">
        <item m="1" x="25"/>
        <item m="1" x="26"/>
        <item m="1" x="22"/>
        <item m="1" x="23"/>
        <item m="1" x="24"/>
        <item x="20"/>
        <item x="2"/>
        <item x="9"/>
        <item x="21"/>
        <item x="13"/>
        <item x="7"/>
        <item x="16"/>
        <item x="0"/>
        <item x="18"/>
        <item x="4"/>
        <item x="15"/>
        <item x="10"/>
        <item x="6"/>
        <item x="3"/>
        <item x="17"/>
        <item x="1"/>
        <item x="14"/>
        <item x="19"/>
        <item x="8"/>
        <item x="12"/>
        <item x="5"/>
        <item x="11"/>
        <item t="default"/>
      </items>
    </pivotField>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s>
  <rowFields count="2">
    <field x="3"/>
    <field x="1"/>
  </rowFields>
  <rowItems count="308">
    <i>
      <x v="5"/>
    </i>
    <i r="1">
      <x v="33"/>
    </i>
    <i>
      <x v="6"/>
    </i>
    <i r="1">
      <x/>
    </i>
    <i r="1">
      <x v="8"/>
    </i>
    <i r="1">
      <x v="9"/>
    </i>
    <i r="1">
      <x v="13"/>
    </i>
    <i r="1">
      <x v="18"/>
    </i>
    <i r="1">
      <x v="23"/>
    </i>
    <i r="1">
      <x v="25"/>
    </i>
    <i r="1">
      <x v="26"/>
    </i>
    <i r="1">
      <x v="30"/>
    </i>
    <i r="1">
      <x v="33"/>
    </i>
    <i r="1">
      <x v="35"/>
    </i>
    <i r="1">
      <x v="37"/>
    </i>
    <i r="1">
      <x v="43"/>
    </i>
    <i r="1">
      <x v="44"/>
    </i>
    <i r="1">
      <x v="49"/>
    </i>
    <i>
      <x v="7"/>
    </i>
    <i r="1">
      <x v="4"/>
    </i>
    <i r="1">
      <x v="8"/>
    </i>
    <i r="1">
      <x v="17"/>
    </i>
    <i r="1">
      <x v="18"/>
    </i>
    <i r="1">
      <x v="23"/>
    </i>
    <i r="1">
      <x v="26"/>
    </i>
    <i r="1">
      <x v="27"/>
    </i>
    <i r="1">
      <x v="29"/>
    </i>
    <i r="1">
      <x v="30"/>
    </i>
    <i r="1">
      <x v="31"/>
    </i>
    <i r="1">
      <x v="34"/>
    </i>
    <i r="1">
      <x v="35"/>
    </i>
    <i r="1">
      <x v="36"/>
    </i>
    <i r="1">
      <x v="37"/>
    </i>
    <i r="1">
      <x v="39"/>
    </i>
    <i r="1">
      <x v="41"/>
    </i>
    <i r="1">
      <x v="45"/>
    </i>
    <i r="1">
      <x v="46"/>
    </i>
    <i r="1">
      <x v="47"/>
    </i>
    <i r="1">
      <x v="48"/>
    </i>
    <i r="1">
      <x v="49"/>
    </i>
    <i>
      <x v="8"/>
    </i>
    <i r="1">
      <x v="34"/>
    </i>
    <i>
      <x v="9"/>
    </i>
    <i r="1">
      <x v="9"/>
    </i>
    <i r="1">
      <x v="25"/>
    </i>
    <i r="1">
      <x v="32"/>
    </i>
    <i r="1">
      <x v="39"/>
    </i>
    <i>
      <x v="10"/>
    </i>
    <i r="1">
      <x v="2"/>
    </i>
    <i r="1">
      <x v="5"/>
    </i>
    <i r="1">
      <x v="6"/>
    </i>
    <i r="1">
      <x v="22"/>
    </i>
    <i r="1">
      <x v="34"/>
    </i>
    <i r="1">
      <x v="38"/>
    </i>
    <i>
      <x v="11"/>
    </i>
    <i r="1">
      <x v="1"/>
    </i>
    <i r="1">
      <x v="22"/>
    </i>
    <i r="1">
      <x v="31"/>
    </i>
    <i>
      <x v="12"/>
    </i>
    <i r="1">
      <x v="1"/>
    </i>
    <i r="1">
      <x v="3"/>
    </i>
    <i r="1">
      <x v="4"/>
    </i>
    <i r="1">
      <x v="5"/>
    </i>
    <i r="1">
      <x v="8"/>
    </i>
    <i r="1">
      <x v="13"/>
    </i>
    <i r="1">
      <x v="20"/>
    </i>
    <i r="1">
      <x v="22"/>
    </i>
    <i r="1">
      <x v="23"/>
    </i>
    <i r="1">
      <x v="24"/>
    </i>
    <i r="1">
      <x v="25"/>
    </i>
    <i r="1">
      <x v="27"/>
    </i>
    <i r="1">
      <x v="28"/>
    </i>
    <i r="1">
      <x v="30"/>
    </i>
    <i r="1">
      <x v="31"/>
    </i>
    <i r="1">
      <x v="32"/>
    </i>
    <i r="1">
      <x v="33"/>
    </i>
    <i r="1">
      <x v="35"/>
    </i>
    <i r="1">
      <x v="36"/>
    </i>
    <i r="1">
      <x v="37"/>
    </i>
    <i r="1">
      <x v="49"/>
    </i>
    <i>
      <x v="13"/>
    </i>
    <i r="1">
      <x v="32"/>
    </i>
    <i>
      <x v="14"/>
    </i>
    <i r="1">
      <x v="3"/>
    </i>
    <i r="1">
      <x v="4"/>
    </i>
    <i r="1">
      <x v="13"/>
    </i>
    <i r="1">
      <x v="49"/>
    </i>
    <i>
      <x v="15"/>
    </i>
    <i r="1">
      <x v="3"/>
    </i>
    <i r="1">
      <x v="4"/>
    </i>
    <i r="1">
      <x v="8"/>
    </i>
    <i r="1">
      <x v="17"/>
    </i>
    <i r="1">
      <x v="22"/>
    </i>
    <i r="1">
      <x v="23"/>
    </i>
    <i r="1">
      <x v="24"/>
    </i>
    <i r="1">
      <x v="30"/>
    </i>
    <i r="1">
      <x v="32"/>
    </i>
    <i r="1">
      <x v="34"/>
    </i>
    <i r="1">
      <x v="35"/>
    </i>
    <i r="1">
      <x v="49"/>
    </i>
    <i>
      <x v="16"/>
    </i>
    <i r="1">
      <x/>
    </i>
    <i r="1">
      <x v="1"/>
    </i>
    <i r="1">
      <x v="3"/>
    </i>
    <i r="1">
      <x v="4"/>
    </i>
    <i r="1">
      <x v="5"/>
    </i>
    <i r="1">
      <x v="7"/>
    </i>
    <i r="1">
      <x v="17"/>
    </i>
    <i r="1">
      <x v="22"/>
    </i>
    <i r="1">
      <x v="23"/>
    </i>
    <i r="1">
      <x v="25"/>
    </i>
    <i r="1">
      <x v="28"/>
    </i>
    <i r="1">
      <x v="29"/>
    </i>
    <i r="1">
      <x v="31"/>
    </i>
    <i r="1">
      <x v="32"/>
    </i>
    <i r="1">
      <x v="33"/>
    </i>
    <i r="1">
      <x v="36"/>
    </i>
    <i r="1">
      <x v="49"/>
    </i>
    <i>
      <x v="17"/>
    </i>
    <i r="1">
      <x/>
    </i>
    <i r="1">
      <x v="1"/>
    </i>
    <i r="1">
      <x v="2"/>
    </i>
    <i r="1">
      <x v="3"/>
    </i>
    <i r="1">
      <x v="4"/>
    </i>
    <i r="1">
      <x v="5"/>
    </i>
    <i r="1">
      <x v="6"/>
    </i>
    <i r="1">
      <x v="7"/>
    </i>
    <i r="1">
      <x v="9"/>
    </i>
    <i r="1">
      <x v="17"/>
    </i>
    <i r="1">
      <x v="20"/>
    </i>
    <i r="1">
      <x v="22"/>
    </i>
    <i r="1">
      <x v="23"/>
    </i>
    <i r="1">
      <x v="25"/>
    </i>
    <i r="1">
      <x v="26"/>
    </i>
    <i r="1">
      <x v="28"/>
    </i>
    <i r="1">
      <x v="30"/>
    </i>
    <i r="1">
      <x v="31"/>
    </i>
    <i r="1">
      <x v="32"/>
    </i>
    <i r="1">
      <x v="35"/>
    </i>
    <i r="1">
      <x v="36"/>
    </i>
    <i r="1">
      <x v="37"/>
    </i>
    <i r="1">
      <x v="39"/>
    </i>
    <i r="1">
      <x v="43"/>
    </i>
    <i r="1">
      <x v="45"/>
    </i>
    <i r="1">
      <x v="47"/>
    </i>
    <i r="1">
      <x v="48"/>
    </i>
    <i>
      <x v="18"/>
    </i>
    <i r="1">
      <x/>
    </i>
    <i r="1">
      <x v="1"/>
    </i>
    <i r="1">
      <x v="5"/>
    </i>
    <i r="1">
      <x v="8"/>
    </i>
    <i r="1">
      <x v="9"/>
    </i>
    <i r="1">
      <x v="13"/>
    </i>
    <i r="1">
      <x v="23"/>
    </i>
    <i r="1">
      <x v="25"/>
    </i>
    <i r="1">
      <x v="26"/>
    </i>
    <i r="1">
      <x v="29"/>
    </i>
    <i r="1">
      <x v="30"/>
    </i>
    <i r="1">
      <x v="31"/>
    </i>
    <i r="1">
      <x v="32"/>
    </i>
    <i r="1">
      <x v="34"/>
    </i>
    <i r="1">
      <x v="35"/>
    </i>
    <i r="1">
      <x v="36"/>
    </i>
    <i r="1">
      <x v="37"/>
    </i>
    <i r="1">
      <x v="39"/>
    </i>
    <i r="1">
      <x v="40"/>
    </i>
    <i r="1">
      <x v="41"/>
    </i>
    <i r="1">
      <x v="43"/>
    </i>
    <i r="1">
      <x v="44"/>
    </i>
    <i r="1">
      <x v="45"/>
    </i>
    <i r="1">
      <x v="46"/>
    </i>
    <i r="1">
      <x v="47"/>
    </i>
    <i r="1">
      <x v="48"/>
    </i>
    <i>
      <x v="19"/>
    </i>
    <i r="1">
      <x v="37"/>
    </i>
    <i>
      <x v="20"/>
    </i>
    <i r="1">
      <x/>
    </i>
    <i r="1">
      <x v="1"/>
    </i>
    <i r="1">
      <x v="2"/>
    </i>
    <i r="1">
      <x v="3"/>
    </i>
    <i r="1">
      <x v="4"/>
    </i>
    <i r="1">
      <x v="5"/>
    </i>
    <i r="1">
      <x v="6"/>
    </i>
    <i r="1">
      <x v="7"/>
    </i>
    <i r="1">
      <x v="8"/>
    </i>
    <i r="1">
      <x v="9"/>
    </i>
    <i r="1">
      <x v="10"/>
    </i>
    <i r="1">
      <x v="12"/>
    </i>
    <i r="1">
      <x v="13"/>
    </i>
    <i r="1">
      <x v="14"/>
    </i>
    <i r="1">
      <x v="15"/>
    </i>
    <i r="1">
      <x v="17"/>
    </i>
    <i r="1">
      <x v="18"/>
    </i>
    <i r="1">
      <x v="19"/>
    </i>
    <i r="1">
      <x v="20"/>
    </i>
    <i r="1">
      <x v="21"/>
    </i>
    <i r="1">
      <x v="22"/>
    </i>
    <i r="1">
      <x v="23"/>
    </i>
    <i r="1">
      <x v="24"/>
    </i>
    <i r="1">
      <x v="25"/>
    </i>
    <i r="1">
      <x v="26"/>
    </i>
    <i r="1">
      <x v="27"/>
    </i>
    <i r="1">
      <x v="28"/>
    </i>
    <i r="1">
      <x v="29"/>
    </i>
    <i r="1">
      <x v="30"/>
    </i>
    <i r="1">
      <x v="31"/>
    </i>
    <i r="1">
      <x v="32"/>
    </i>
    <i r="1">
      <x v="34"/>
    </i>
    <i r="1">
      <x v="35"/>
    </i>
    <i r="1">
      <x v="36"/>
    </i>
    <i r="1">
      <x v="37"/>
    </i>
    <i r="1">
      <x v="38"/>
    </i>
    <i r="1">
      <x v="39"/>
    </i>
    <i r="1">
      <x v="40"/>
    </i>
    <i r="1">
      <x v="42"/>
    </i>
    <i r="1">
      <x v="43"/>
    </i>
    <i r="1">
      <x v="44"/>
    </i>
    <i r="1">
      <x v="45"/>
    </i>
    <i r="1">
      <x v="46"/>
    </i>
    <i r="1">
      <x v="47"/>
    </i>
    <i r="1">
      <x v="48"/>
    </i>
    <i r="1">
      <x v="49"/>
    </i>
    <i>
      <x v="21"/>
    </i>
    <i r="1">
      <x v="25"/>
    </i>
    <i r="1">
      <x v="49"/>
    </i>
    <i>
      <x v="22"/>
    </i>
    <i r="1">
      <x v="32"/>
    </i>
    <i r="1">
      <x v="49"/>
    </i>
    <i>
      <x v="23"/>
    </i>
    <i r="1">
      <x/>
    </i>
    <i r="1">
      <x v="1"/>
    </i>
    <i r="1">
      <x v="2"/>
    </i>
    <i r="1">
      <x v="3"/>
    </i>
    <i r="1">
      <x v="4"/>
    </i>
    <i r="1">
      <x v="5"/>
    </i>
    <i r="1">
      <x v="6"/>
    </i>
    <i r="1">
      <x v="7"/>
    </i>
    <i r="1">
      <x v="8"/>
    </i>
    <i r="1">
      <x v="9"/>
    </i>
    <i r="1">
      <x v="12"/>
    </i>
    <i r="1">
      <x v="16"/>
    </i>
    <i r="1">
      <x v="17"/>
    </i>
    <i r="1">
      <x v="20"/>
    </i>
    <i r="1">
      <x v="22"/>
    </i>
    <i r="1">
      <x v="23"/>
    </i>
    <i r="1">
      <x v="25"/>
    </i>
    <i r="1">
      <x v="26"/>
    </i>
    <i r="1">
      <x v="27"/>
    </i>
    <i r="1">
      <x v="29"/>
    </i>
    <i r="1">
      <x v="30"/>
    </i>
    <i r="1">
      <x v="31"/>
    </i>
    <i r="1">
      <x v="32"/>
    </i>
    <i r="1">
      <x v="33"/>
    </i>
    <i r="1">
      <x v="34"/>
    </i>
    <i r="1">
      <x v="35"/>
    </i>
    <i r="1">
      <x v="37"/>
    </i>
    <i r="1">
      <x v="39"/>
    </i>
    <i r="1">
      <x v="41"/>
    </i>
    <i r="1">
      <x v="43"/>
    </i>
    <i r="1">
      <x v="44"/>
    </i>
    <i r="1">
      <x v="45"/>
    </i>
    <i r="1">
      <x v="46"/>
    </i>
    <i r="1">
      <x v="47"/>
    </i>
    <i r="1">
      <x v="49"/>
    </i>
    <i>
      <x v="24"/>
    </i>
    <i r="1">
      <x v="29"/>
    </i>
    <i>
      <x v="25"/>
    </i>
    <i r="1">
      <x/>
    </i>
    <i r="1">
      <x v="1"/>
    </i>
    <i r="1">
      <x v="2"/>
    </i>
    <i r="1">
      <x v="3"/>
    </i>
    <i r="1">
      <x v="4"/>
    </i>
    <i r="1">
      <x v="5"/>
    </i>
    <i r="1">
      <x v="6"/>
    </i>
    <i r="1">
      <x v="7"/>
    </i>
    <i r="1">
      <x v="8"/>
    </i>
    <i r="1">
      <x v="9"/>
    </i>
    <i r="1">
      <x v="12"/>
    </i>
    <i r="1">
      <x v="13"/>
    </i>
    <i r="1">
      <x v="16"/>
    </i>
    <i r="1">
      <x v="17"/>
    </i>
    <i r="1">
      <x v="18"/>
    </i>
    <i r="1">
      <x v="20"/>
    </i>
    <i r="1">
      <x v="22"/>
    </i>
    <i r="1">
      <x v="23"/>
    </i>
    <i r="1">
      <x v="26"/>
    </i>
    <i r="1">
      <x v="27"/>
    </i>
    <i r="1">
      <x v="28"/>
    </i>
    <i r="1">
      <x v="29"/>
    </i>
    <i r="1">
      <x v="30"/>
    </i>
    <i r="1">
      <x v="31"/>
    </i>
    <i r="1">
      <x v="32"/>
    </i>
    <i r="1">
      <x v="34"/>
    </i>
    <i r="1">
      <x v="36"/>
    </i>
    <i r="1">
      <x v="37"/>
    </i>
    <i r="1">
      <x v="38"/>
    </i>
    <i r="1">
      <x v="40"/>
    </i>
    <i r="1">
      <x v="41"/>
    </i>
    <i r="1">
      <x v="44"/>
    </i>
    <i r="1">
      <x v="46"/>
    </i>
    <i r="1">
      <x v="49"/>
    </i>
    <i>
      <x v="26"/>
    </i>
    <i r="1">
      <x/>
    </i>
    <i r="1">
      <x v="5"/>
    </i>
    <i r="1">
      <x v="11"/>
    </i>
    <i r="1">
      <x v="29"/>
    </i>
    <i r="1">
      <x v="36"/>
    </i>
    <i t="grand">
      <x/>
    </i>
  </rowItems>
  <colFields count="1">
    <field x="-2"/>
  </colFields>
  <colItems count="4">
    <i>
      <x/>
    </i>
    <i i="1">
      <x v="1"/>
    </i>
    <i i="2">
      <x v="2"/>
    </i>
    <i i="3">
      <x v="3"/>
    </i>
  </colItems>
  <dataFields count="4">
    <dataField name="Nombre opération" fld="10" subtotal="count" baseField="0" baseItem="0"/>
    <dataField name=" AE actuelle" fld="10" baseField="1" baseItem="12"/>
    <dataField name=" AE Engagée" fld="11" baseField="1" baseItem="12"/>
    <dataField name=" Dépenses cumulée " fld="12" baseField="0" baseItem="0"/>
  </dataFields>
  <formats count="95">
    <format dxfId="94">
      <pivotArea dataOnly="0" labelOnly="1" outline="0" axis="axisValues" fieldPosition="0"/>
    </format>
    <format dxfId="93">
      <pivotArea dataOnly="0" labelOnly="1" outline="0" axis="axisValues" fieldPosition="0"/>
    </format>
    <format dxfId="92">
      <pivotArea dataOnly="0" labelOnly="1" outline="0" axis="axisValues" fieldPosition="0"/>
    </format>
    <format dxfId="91">
      <pivotArea dataOnly="0" labelOnly="1" outline="0" axis="axisValues" fieldPosition="0"/>
    </format>
    <format dxfId="90">
      <pivotArea dataOnly="0" labelOnly="1" outline="0" axis="axisValues" fieldPosition="0"/>
    </format>
    <format dxfId="89">
      <pivotArea dataOnly="0" labelOnly="1" outline="0" axis="axisValues" fieldPosition="0"/>
    </format>
    <format dxfId="88">
      <pivotArea dataOnly="0" labelOnly="1" outline="0" axis="axisValues" fieldPosition="0"/>
    </format>
    <format dxfId="87">
      <pivotArea dataOnly="0" labelOnly="1" outline="0" axis="axisValues" fieldPosition="0"/>
    </format>
    <format dxfId="86">
      <pivotArea outline="0" collapsedLevelsAreSubtotals="1" fieldPosition="0"/>
    </format>
    <format dxfId="85">
      <pivotArea dataOnly="0" labelOnly="1" outline="0" axis="axisValues" fieldPosition="0"/>
    </format>
    <format dxfId="84">
      <pivotArea dataOnly="0" labelOnly="1" outline="0" axis="axisValues" fieldPosition="0"/>
    </format>
    <format dxfId="83">
      <pivotArea field="0" type="button" dataOnly="0" labelOnly="1" outline="0"/>
    </format>
    <format dxfId="82">
      <pivotArea field="0" type="button" dataOnly="0" labelOnly="1" outline="0"/>
    </format>
    <format dxfId="81">
      <pivotArea field="0" type="button" dataOnly="0" labelOnly="1" outline="0"/>
    </format>
    <format dxfId="80">
      <pivotArea dataOnly="0" labelOnly="1" outline="0" fieldPosition="0">
        <references count="1">
          <reference field="4294967294" count="4">
            <x v="0"/>
            <x v="1"/>
            <x v="2"/>
            <x v="3"/>
          </reference>
        </references>
      </pivotArea>
    </format>
    <format dxfId="79">
      <pivotArea field="0" type="button" dataOnly="0" labelOnly="1" outline="0"/>
    </format>
    <format dxfId="78">
      <pivotArea dataOnly="0" labelOnly="1" outline="0" fieldPosition="0">
        <references count="1">
          <reference field="4294967294" count="4">
            <x v="0"/>
            <x v="1"/>
            <x v="2"/>
            <x v="3"/>
          </reference>
        </references>
      </pivotArea>
    </format>
    <format dxfId="77">
      <pivotArea field="0" type="button" dataOnly="0" labelOnly="1" outline="0"/>
    </format>
    <format dxfId="76">
      <pivotArea dataOnly="0" labelOnly="1" outline="0" fieldPosition="0">
        <references count="1">
          <reference field="4294967294" count="4">
            <x v="0"/>
            <x v="1"/>
            <x v="2"/>
            <x v="3"/>
          </reference>
        </references>
      </pivotArea>
    </format>
    <format dxfId="75">
      <pivotArea field="0" type="button" dataOnly="0" labelOnly="1" outline="0"/>
    </format>
    <format dxfId="74">
      <pivotArea dataOnly="0" labelOnly="1" outline="0" fieldPosition="0">
        <references count="1">
          <reference field="4294967294" count="4">
            <x v="0"/>
            <x v="1"/>
            <x v="2"/>
            <x v="3"/>
          </reference>
        </references>
      </pivotArea>
    </format>
    <format dxfId="73">
      <pivotArea field="0" type="button" dataOnly="0" labelOnly="1" outline="0"/>
    </format>
    <format dxfId="72">
      <pivotArea dataOnly="0" labelOnly="1" outline="0" fieldPosition="0">
        <references count="1">
          <reference field="4294967294" count="4">
            <x v="0"/>
            <x v="1"/>
            <x v="2"/>
            <x v="3"/>
          </reference>
        </references>
      </pivotArea>
    </format>
    <format dxfId="71">
      <pivotArea dataOnly="0" labelOnly="1" outline="0" fieldPosition="0">
        <references count="1">
          <reference field="4294967294" count="1">
            <x v="0"/>
          </reference>
        </references>
      </pivotArea>
    </format>
    <format dxfId="70">
      <pivotArea type="all" dataOnly="0" outline="0" fieldPosition="0"/>
    </format>
    <format dxfId="69">
      <pivotArea outline="0" collapsedLevelsAreSubtotals="1" fieldPosition="0"/>
    </format>
    <format dxfId="68">
      <pivotArea field="0" type="button" dataOnly="0" labelOnly="1" outline="0"/>
    </format>
    <format dxfId="67">
      <pivotArea dataOnly="0" labelOnly="1" grandRow="1" outline="0" fieldPosition="0"/>
    </format>
    <format dxfId="66">
      <pivotArea dataOnly="0" labelOnly="1" outline="0" fieldPosition="0">
        <references count="1">
          <reference field="4294967294" count="4">
            <x v="0"/>
            <x v="1"/>
            <x v="2"/>
            <x v="3"/>
          </reference>
        </references>
      </pivotArea>
    </format>
    <format dxfId="65">
      <pivotArea type="all" dataOnly="0" outline="0" fieldPosition="0"/>
    </format>
    <format dxfId="64">
      <pivotArea outline="0" collapsedLevelsAreSubtotals="1" fieldPosition="0"/>
    </format>
    <format dxfId="63">
      <pivotArea field="0" type="button" dataOnly="0" labelOnly="1" outline="0"/>
    </format>
    <format dxfId="62">
      <pivotArea dataOnly="0" labelOnly="1" fieldPosition="0">
        <references count="1">
          <reference field="3" count="0"/>
        </references>
      </pivotArea>
    </format>
    <format dxfId="61">
      <pivotArea outline="0" collapsedLevelsAreSubtotals="1" fieldPosition="0"/>
    </format>
    <format dxfId="60">
      <pivotArea type="all" dataOnly="0" outline="0" fieldPosition="0"/>
    </format>
    <format dxfId="59">
      <pivotArea outline="0" collapsedLevelsAreSubtotals="1" fieldPosition="0"/>
    </format>
    <format dxfId="58">
      <pivotArea field="3" type="button" dataOnly="0" labelOnly="1" outline="0" axis="axisRow" fieldPosition="0"/>
    </format>
    <format dxfId="57">
      <pivotArea dataOnly="0" labelOnly="1" fieldPosition="0">
        <references count="1">
          <reference field="3" count="0"/>
        </references>
      </pivotArea>
    </format>
    <format dxfId="56">
      <pivotArea dataOnly="0" labelOnly="1" grandRow="1" outline="0" fieldPosition="0"/>
    </format>
    <format dxfId="55">
      <pivotArea dataOnly="0" labelOnly="1" fieldPosition="0">
        <references count="2">
          <reference field="1" count="21">
            <x v="1"/>
            <x v="3"/>
            <x v="4"/>
            <x v="5"/>
            <x v="8"/>
            <x v="13"/>
            <x v="20"/>
            <x v="22"/>
            <x v="23"/>
            <x v="24"/>
            <x v="25"/>
            <x v="27"/>
            <x v="28"/>
            <x v="30"/>
            <x v="31"/>
            <x v="32"/>
            <x v="33"/>
            <x v="35"/>
            <x v="36"/>
            <x v="37"/>
            <x v="49"/>
          </reference>
          <reference field="3" count="1" selected="0">
            <x v="12"/>
          </reference>
        </references>
      </pivotArea>
    </format>
    <format dxfId="54">
      <pivotArea dataOnly="0" labelOnly="1" fieldPosition="0">
        <references count="2">
          <reference field="1" count="46">
            <x v="0"/>
            <x v="1"/>
            <x v="2"/>
            <x v="3"/>
            <x v="4"/>
            <x v="5"/>
            <x v="6"/>
            <x v="7"/>
            <x v="8"/>
            <x v="9"/>
            <x v="10"/>
            <x v="12"/>
            <x v="13"/>
            <x v="14"/>
            <x v="15"/>
            <x v="17"/>
            <x v="18"/>
            <x v="19"/>
            <x v="20"/>
            <x v="21"/>
            <x v="22"/>
            <x v="23"/>
            <x v="24"/>
            <x v="25"/>
            <x v="26"/>
            <x v="27"/>
            <x v="28"/>
            <x v="29"/>
            <x v="30"/>
            <x v="31"/>
            <x v="32"/>
            <x v="34"/>
            <x v="35"/>
            <x v="36"/>
            <x v="37"/>
            <x v="38"/>
            <x v="39"/>
            <x v="40"/>
            <x v="42"/>
            <x v="43"/>
            <x v="44"/>
            <x v="45"/>
            <x v="46"/>
            <x v="47"/>
            <x v="48"/>
            <x v="49"/>
          </reference>
          <reference field="3" count="1" selected="0">
            <x v="20"/>
          </reference>
        </references>
      </pivotArea>
    </format>
    <format dxfId="53">
      <pivotArea dataOnly="0" labelOnly="1" fieldPosition="0">
        <references count="2">
          <reference field="1" count="15">
            <x v="0"/>
            <x v="8"/>
            <x v="9"/>
            <x v="13"/>
            <x v="18"/>
            <x v="23"/>
            <x v="25"/>
            <x v="26"/>
            <x v="30"/>
            <x v="33"/>
            <x v="35"/>
            <x v="37"/>
            <x v="43"/>
            <x v="44"/>
            <x v="49"/>
          </reference>
          <reference field="3" count="1" selected="0">
            <x v="6"/>
          </reference>
        </references>
      </pivotArea>
    </format>
    <format dxfId="52">
      <pivotArea dataOnly="0" labelOnly="1" fieldPosition="0">
        <references count="2">
          <reference field="1" count="26">
            <x v="0"/>
            <x v="1"/>
            <x v="5"/>
            <x v="8"/>
            <x v="9"/>
            <x v="13"/>
            <x v="23"/>
            <x v="25"/>
            <x v="26"/>
            <x v="29"/>
            <x v="30"/>
            <x v="31"/>
            <x v="32"/>
            <x v="34"/>
            <x v="35"/>
            <x v="36"/>
            <x v="37"/>
            <x v="39"/>
            <x v="40"/>
            <x v="41"/>
            <x v="43"/>
            <x v="44"/>
            <x v="45"/>
            <x v="46"/>
            <x v="47"/>
            <x v="48"/>
          </reference>
          <reference field="3" count="1" selected="0">
            <x v="18"/>
          </reference>
        </references>
      </pivotArea>
    </format>
    <format dxfId="51">
      <pivotArea dataOnly="0" labelOnly="1" fieldPosition="0">
        <references count="2">
          <reference field="1" count="4">
            <x v="3"/>
            <x v="4"/>
            <x v="13"/>
            <x v="49"/>
          </reference>
          <reference field="3" count="1" selected="0">
            <x v="14"/>
          </reference>
        </references>
      </pivotArea>
    </format>
    <format dxfId="50">
      <pivotArea dataOnly="0" labelOnly="1" fieldPosition="0">
        <references count="2">
          <reference field="1" count="34">
            <x v="0"/>
            <x v="1"/>
            <x v="2"/>
            <x v="3"/>
            <x v="4"/>
            <x v="5"/>
            <x v="6"/>
            <x v="7"/>
            <x v="8"/>
            <x v="9"/>
            <x v="12"/>
            <x v="13"/>
            <x v="16"/>
            <x v="17"/>
            <x v="18"/>
            <x v="20"/>
            <x v="22"/>
            <x v="23"/>
            <x v="26"/>
            <x v="27"/>
            <x v="28"/>
            <x v="29"/>
            <x v="30"/>
            <x v="31"/>
            <x v="32"/>
            <x v="34"/>
            <x v="36"/>
            <x v="37"/>
            <x v="38"/>
            <x v="40"/>
            <x v="41"/>
            <x v="44"/>
            <x v="46"/>
            <x v="49"/>
          </reference>
          <reference field="3" count="1" selected="0">
            <x v="25"/>
          </reference>
        </references>
      </pivotArea>
    </format>
    <format dxfId="49">
      <pivotArea dataOnly="0" labelOnly="1" fieldPosition="0">
        <references count="2">
          <reference field="1" count="27">
            <x v="0"/>
            <x v="1"/>
            <x v="2"/>
            <x v="3"/>
            <x v="4"/>
            <x v="5"/>
            <x v="6"/>
            <x v="7"/>
            <x v="9"/>
            <x v="17"/>
            <x v="20"/>
            <x v="22"/>
            <x v="23"/>
            <x v="25"/>
            <x v="26"/>
            <x v="28"/>
            <x v="30"/>
            <x v="31"/>
            <x v="32"/>
            <x v="35"/>
            <x v="36"/>
            <x v="37"/>
            <x v="39"/>
            <x v="43"/>
            <x v="45"/>
            <x v="47"/>
            <x v="48"/>
          </reference>
          <reference field="3" count="1" selected="0">
            <x v="17"/>
          </reference>
        </references>
      </pivotArea>
    </format>
    <format dxfId="48">
      <pivotArea dataOnly="0" labelOnly="1" fieldPosition="0">
        <references count="2">
          <reference field="1" count="6">
            <x v="2"/>
            <x v="5"/>
            <x v="6"/>
            <x v="22"/>
            <x v="34"/>
            <x v="38"/>
          </reference>
          <reference field="3" count="1" selected="0">
            <x v="10"/>
          </reference>
        </references>
      </pivotArea>
    </format>
    <format dxfId="47">
      <pivotArea dataOnly="0" labelOnly="1" fieldPosition="0">
        <references count="2">
          <reference field="1" count="35">
            <x v="0"/>
            <x v="1"/>
            <x v="2"/>
            <x v="3"/>
            <x v="4"/>
            <x v="5"/>
            <x v="6"/>
            <x v="7"/>
            <x v="8"/>
            <x v="9"/>
            <x v="12"/>
            <x v="16"/>
            <x v="17"/>
            <x v="20"/>
            <x v="22"/>
            <x v="23"/>
            <x v="25"/>
            <x v="26"/>
            <x v="27"/>
            <x v="29"/>
            <x v="30"/>
            <x v="31"/>
            <x v="32"/>
            <x v="33"/>
            <x v="34"/>
            <x v="35"/>
            <x v="37"/>
            <x v="39"/>
            <x v="41"/>
            <x v="43"/>
            <x v="44"/>
            <x v="45"/>
            <x v="46"/>
            <x v="47"/>
            <x v="49"/>
          </reference>
          <reference field="3" count="1" selected="0">
            <x v="23"/>
          </reference>
        </references>
      </pivotArea>
    </format>
    <format dxfId="46">
      <pivotArea dataOnly="0" labelOnly="1" fieldPosition="0">
        <references count="2">
          <reference field="1" count="21">
            <x v="4"/>
            <x v="8"/>
            <x v="17"/>
            <x v="18"/>
            <x v="23"/>
            <x v="26"/>
            <x v="27"/>
            <x v="29"/>
            <x v="30"/>
            <x v="31"/>
            <x v="34"/>
            <x v="35"/>
            <x v="36"/>
            <x v="37"/>
            <x v="39"/>
            <x v="41"/>
            <x v="45"/>
            <x v="46"/>
            <x v="47"/>
            <x v="48"/>
            <x v="49"/>
          </reference>
          <reference field="3" count="1" selected="0">
            <x v="7"/>
          </reference>
        </references>
      </pivotArea>
    </format>
    <format dxfId="45">
      <pivotArea dataOnly="0" labelOnly="1" fieldPosition="0">
        <references count="2">
          <reference field="1" count="17">
            <x v="0"/>
            <x v="1"/>
            <x v="3"/>
            <x v="4"/>
            <x v="5"/>
            <x v="7"/>
            <x v="17"/>
            <x v="22"/>
            <x v="23"/>
            <x v="25"/>
            <x v="28"/>
            <x v="29"/>
            <x v="31"/>
            <x v="32"/>
            <x v="33"/>
            <x v="36"/>
            <x v="49"/>
          </reference>
          <reference field="3" count="1" selected="0">
            <x v="16"/>
          </reference>
        </references>
      </pivotArea>
    </format>
    <format dxfId="44">
      <pivotArea dataOnly="0" labelOnly="1" fieldPosition="0">
        <references count="2">
          <reference field="1" count="1">
            <x v="29"/>
          </reference>
          <reference field="3" count="1" selected="0">
            <x v="24"/>
          </reference>
        </references>
      </pivotArea>
    </format>
    <format dxfId="43">
      <pivotArea dataOnly="0" labelOnly="1" fieldPosition="0">
        <references count="2">
          <reference field="1" count="4">
            <x v="9"/>
            <x v="25"/>
            <x v="32"/>
            <x v="39"/>
          </reference>
          <reference field="3" count="1" selected="0">
            <x v="9"/>
          </reference>
        </references>
      </pivotArea>
    </format>
    <format dxfId="42">
      <pivotArea dataOnly="0" labelOnly="1" fieldPosition="0">
        <references count="2">
          <reference field="1" count="2">
            <x v="25"/>
            <x v="49"/>
          </reference>
          <reference field="3" count="1" selected="0">
            <x v="21"/>
          </reference>
        </references>
      </pivotArea>
    </format>
    <format dxfId="41">
      <pivotArea dataOnly="0" labelOnly="1" fieldPosition="0">
        <references count="2">
          <reference field="1" count="12">
            <x v="3"/>
            <x v="4"/>
            <x v="8"/>
            <x v="17"/>
            <x v="22"/>
            <x v="23"/>
            <x v="24"/>
            <x v="30"/>
            <x v="32"/>
            <x v="34"/>
            <x v="35"/>
            <x v="49"/>
          </reference>
          <reference field="3" count="1" selected="0">
            <x v="15"/>
          </reference>
        </references>
      </pivotArea>
    </format>
    <format dxfId="40">
      <pivotArea dataOnly="0" labelOnly="1" fieldPosition="0">
        <references count="2">
          <reference field="1" count="3">
            <x v="1"/>
            <x v="22"/>
            <x v="31"/>
          </reference>
          <reference field="3" count="1" selected="0">
            <x v="11"/>
          </reference>
        </references>
      </pivotArea>
    </format>
    <format dxfId="39">
      <pivotArea dataOnly="0" labelOnly="1" fieldPosition="0">
        <references count="2">
          <reference field="1" count="1">
            <x v="37"/>
          </reference>
          <reference field="3" count="1" selected="0">
            <x v="19"/>
          </reference>
        </references>
      </pivotArea>
    </format>
    <format dxfId="38">
      <pivotArea dataOnly="0" labelOnly="1" fieldPosition="0">
        <references count="2">
          <reference field="1" count="1">
            <x v="32"/>
          </reference>
          <reference field="3" count="1" selected="0">
            <x v="13"/>
          </reference>
        </references>
      </pivotArea>
    </format>
    <format dxfId="37">
      <pivotArea dataOnly="0" labelOnly="1" fieldPosition="0">
        <references count="2">
          <reference field="1" count="2">
            <x v="32"/>
            <x v="49"/>
          </reference>
          <reference field="3" count="1" selected="0">
            <x v="22"/>
          </reference>
        </references>
      </pivotArea>
    </format>
    <format dxfId="36">
      <pivotArea dataOnly="0" labelOnly="1" fieldPosition="0">
        <references count="2">
          <reference field="1" count="1">
            <x v="33"/>
          </reference>
          <reference field="3" count="1" selected="0">
            <x v="5"/>
          </reference>
        </references>
      </pivotArea>
    </format>
    <format dxfId="35">
      <pivotArea dataOnly="0" labelOnly="1" fieldPosition="0">
        <references count="2">
          <reference field="1" count="1">
            <x v="34"/>
          </reference>
          <reference field="3" count="1" selected="0">
            <x v="8"/>
          </reference>
        </references>
      </pivotArea>
    </format>
    <format dxfId="34">
      <pivotArea dataOnly="0" labelOnly="1" fieldPosition="0">
        <references count="2">
          <reference field="1" count="5">
            <x v="0"/>
            <x v="5"/>
            <x v="11"/>
            <x v="29"/>
            <x v="36"/>
          </reference>
          <reference field="3" count="1" selected="0">
            <x v="26"/>
          </reference>
        </references>
      </pivotArea>
    </format>
    <format dxfId="33">
      <pivotArea dataOnly="0" labelOnly="1" outline="0" fieldPosition="0">
        <references count="1">
          <reference field="4294967294" count="4">
            <x v="0"/>
            <x v="1"/>
            <x v="2"/>
            <x v="3"/>
          </reference>
        </references>
      </pivotArea>
    </format>
    <format dxfId="32">
      <pivotArea collapsedLevelsAreSubtotals="1" fieldPosition="0">
        <references count="1">
          <reference field="3" count="1">
            <x v="12"/>
          </reference>
        </references>
      </pivotArea>
    </format>
    <format dxfId="31">
      <pivotArea dataOnly="0" labelOnly="1" fieldPosition="0">
        <references count="1">
          <reference field="3" count="1">
            <x v="12"/>
          </reference>
        </references>
      </pivotArea>
    </format>
    <format dxfId="30">
      <pivotArea dataOnly="0" labelOnly="1" fieldPosition="0">
        <references count="1">
          <reference field="3" count="1">
            <x v="20"/>
          </reference>
        </references>
      </pivotArea>
    </format>
    <format dxfId="29">
      <pivotArea dataOnly="0" labelOnly="1" fieldPosition="0">
        <references count="1">
          <reference field="3" count="1">
            <x v="6"/>
          </reference>
        </references>
      </pivotArea>
    </format>
    <format dxfId="28">
      <pivotArea dataOnly="0" labelOnly="1" fieldPosition="0">
        <references count="1">
          <reference field="3" count="1">
            <x v="18"/>
          </reference>
        </references>
      </pivotArea>
    </format>
    <format dxfId="27">
      <pivotArea dataOnly="0" labelOnly="1" fieldPosition="0">
        <references count="1">
          <reference field="3" count="1">
            <x v="14"/>
          </reference>
        </references>
      </pivotArea>
    </format>
    <format dxfId="26">
      <pivotArea dataOnly="0" labelOnly="1" fieldPosition="0">
        <references count="1">
          <reference field="3" count="1">
            <x v="25"/>
          </reference>
        </references>
      </pivotArea>
    </format>
    <format dxfId="25">
      <pivotArea dataOnly="0" labelOnly="1" fieldPosition="0">
        <references count="1">
          <reference field="3" count="1">
            <x v="17"/>
          </reference>
        </references>
      </pivotArea>
    </format>
    <format dxfId="24">
      <pivotArea dataOnly="0" labelOnly="1" fieldPosition="0">
        <references count="1">
          <reference field="3" count="1">
            <x v="10"/>
          </reference>
        </references>
      </pivotArea>
    </format>
    <format dxfId="23">
      <pivotArea dataOnly="0" labelOnly="1" fieldPosition="0">
        <references count="1">
          <reference field="3" count="1">
            <x v="23"/>
          </reference>
        </references>
      </pivotArea>
    </format>
    <format dxfId="22">
      <pivotArea dataOnly="0" labelOnly="1" fieldPosition="0">
        <references count="1">
          <reference field="3" count="1">
            <x v="7"/>
          </reference>
        </references>
      </pivotArea>
    </format>
    <format dxfId="21">
      <pivotArea dataOnly="0" labelOnly="1" fieldPosition="0">
        <references count="1">
          <reference field="3" count="1">
            <x v="16"/>
          </reference>
        </references>
      </pivotArea>
    </format>
    <format dxfId="20">
      <pivotArea dataOnly="0" labelOnly="1" fieldPosition="0">
        <references count="1">
          <reference field="3" count="1">
            <x v="24"/>
          </reference>
        </references>
      </pivotArea>
    </format>
    <format dxfId="19">
      <pivotArea dataOnly="0" labelOnly="1" fieldPosition="0">
        <references count="1">
          <reference field="3" count="1">
            <x v="9"/>
          </reference>
        </references>
      </pivotArea>
    </format>
    <format dxfId="18">
      <pivotArea dataOnly="0" labelOnly="1" fieldPosition="0">
        <references count="1">
          <reference field="3" count="1">
            <x v="21"/>
          </reference>
        </references>
      </pivotArea>
    </format>
    <format dxfId="17">
      <pivotArea dataOnly="0" labelOnly="1" fieldPosition="0">
        <references count="1">
          <reference field="3" count="1">
            <x v="15"/>
          </reference>
        </references>
      </pivotArea>
    </format>
    <format dxfId="16">
      <pivotArea dataOnly="0" labelOnly="1" fieldPosition="0">
        <references count="1">
          <reference field="3" count="1">
            <x v="11"/>
          </reference>
        </references>
      </pivotArea>
    </format>
    <format dxfId="15">
      <pivotArea dataOnly="0" labelOnly="1" fieldPosition="0">
        <references count="1">
          <reference field="3" count="1">
            <x v="19"/>
          </reference>
        </references>
      </pivotArea>
    </format>
    <format dxfId="14">
      <pivotArea dataOnly="0" labelOnly="1" fieldPosition="0">
        <references count="1">
          <reference field="3" count="1">
            <x v="13"/>
          </reference>
        </references>
      </pivotArea>
    </format>
    <format dxfId="13">
      <pivotArea dataOnly="0" labelOnly="1" fieldPosition="0">
        <references count="1">
          <reference field="3" count="1">
            <x v="22"/>
          </reference>
        </references>
      </pivotArea>
    </format>
    <format dxfId="12">
      <pivotArea dataOnly="0" labelOnly="1" fieldPosition="0">
        <references count="1">
          <reference field="3" count="1">
            <x v="5"/>
          </reference>
        </references>
      </pivotArea>
    </format>
    <format dxfId="11">
      <pivotArea dataOnly="0" labelOnly="1" fieldPosition="0">
        <references count="1">
          <reference field="3" count="1">
            <x v="8"/>
          </reference>
        </references>
      </pivotArea>
    </format>
    <format dxfId="10">
      <pivotArea dataOnly="0" labelOnly="1" fieldPosition="0">
        <references count="1">
          <reference field="3" count="1">
            <x v="26"/>
          </reference>
        </references>
      </pivotArea>
    </format>
    <format dxfId="9">
      <pivotArea grandRow="1" outline="0" collapsedLevelsAreSubtotals="1" fieldPosition="0"/>
    </format>
    <format dxfId="8">
      <pivotArea dataOnly="0" labelOnly="1" grandRow="1" outline="0" fieldPosition="0"/>
    </format>
    <format dxfId="7">
      <pivotArea grandRow="1" outline="0" collapsedLevelsAreSubtotals="1" fieldPosition="0"/>
    </format>
    <format dxfId="6">
      <pivotArea dataOnly="0" labelOnly="1" grandRow="1" outline="0" fieldPosition="0"/>
    </format>
    <format dxfId="5">
      <pivotArea field="3" type="button" dataOnly="0" labelOnly="1" outline="0" axis="axisRow" fieldPosition="0"/>
    </format>
    <format dxfId="4">
      <pivotArea dataOnly="0" labelOnly="1" outline="0" fieldPosition="0">
        <references count="1">
          <reference field="4294967294" count="4">
            <x v="0"/>
            <x v="1"/>
            <x v="2"/>
            <x v="3"/>
          </reference>
        </references>
      </pivotArea>
    </format>
    <format dxfId="3">
      <pivotArea field="3" type="button" dataOnly="0" labelOnly="1" outline="0" axis="axisRow" fieldPosition="0"/>
    </format>
    <format dxfId="2">
      <pivotArea dataOnly="0" labelOnly="1" outline="0" fieldPosition="0">
        <references count="1">
          <reference field="4294967294" count="4">
            <x v="0"/>
            <x v="1"/>
            <x v="2"/>
            <x v="3"/>
          </reference>
        </references>
      </pivotArea>
    </format>
    <format dxfId="1">
      <pivotArea dataOnly="0" labelOnly="1" outline="0" fieldPosition="0">
        <references count="1">
          <reference field="4294967294" count="1">
            <x v="0"/>
          </reference>
        </references>
      </pivotArea>
    </format>
    <format dxfId="0">
      <pivotArea dataOnly="0" labelOnly="1" outline="0" fieldPosition="0">
        <references count="1">
          <reference field="4294967294" count="1">
            <x v="3"/>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ésultat.DB_262" connectionId="1" xr16:uid="{00000000-0016-0000-0500-000000000000}" autoFormatId="0" applyNumberFormats="0" applyBorderFormats="0" applyFontFormats="1" applyPatternFormats="1" applyAlignmentFormats="0" applyWidthHeightFormats="0">
  <queryTableRefresh headersInLastRefresh="0" nextId="77">
    <queryTableFields count="12">
      <queryTableField id="5" name="designation_operation"/>
      <queryTableField id="71" dataBound="0" fillFormulas="1"/>
      <queryTableField id="8" name="APinit"/>
      <queryTableField id="9" name="apactuel"/>
      <queryTableField id="63" dataBound="0" fillFormulas="1"/>
      <queryTableField id="72" dataBound="0" fillFormulas="1"/>
      <queryTableField id="76" dataBound="0" fillFormulas="1"/>
      <queryTableField id="75" dataBound="0" fillFormulas="1"/>
      <queryTableField id="74" dataBound="0" fillFormulas="1"/>
      <queryTableField id="73" dataBound="0" fillFormulas="1"/>
      <queryTableField id="64" dataBound="0" fillFormulas="1"/>
      <queryTableField id="14" name="tphy"/>
    </queryTableFields>
    <queryTableDeletedFields count="12">
      <deletedField name="paiecum"/>
      <deletedField name="C_Sect"/>
      <deletedField name="C_SSect"/>
      <deletedField name="c_chap"/>
      <deletedField name="Etat"/>
      <deletedField name="Localisation"/>
      <deletedField name="Paie3112"/>
      <deletedField name="paieann"/>
      <deletedField name="apactuel * 1000 - paiecum"/>
      <deletedField name="Direction"/>
      <deletedField name="dinscipt"/>
      <deletedField name="noperation"/>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ésultat.DB_262" connectionId="3" xr16:uid="{00000000-0016-0000-0800-000001000000}" autoFormatId="0" applyNumberFormats="0" applyBorderFormats="0" applyFontFormats="1" applyPatternFormats="1" applyAlignmentFormats="0" applyWidthHeightFormats="0">
  <queryTableRefresh headersInLastRefresh="0" nextId="79">
    <queryTableFields count="8">
      <queryTableField id="5" name="designation_operation"/>
      <queryTableField id="71" dataBound="0" fillFormulas="1"/>
      <queryTableField id="8" name="APinit"/>
      <queryTableField id="9" dataBound="0" fillFormulas="1"/>
      <queryTableField id="63" dataBound="0" fillFormulas="1"/>
      <queryTableField id="64" dataBound="0" fillFormulas="1"/>
      <queryTableField id="77" dataBound="0" fillFormulas="1"/>
      <queryTableField id="14" dataBound="0" fillFormulas="1"/>
    </queryTableFields>
    <queryTableDeletedFields count="14">
      <deletedField name="paiecum"/>
      <deletedField name="C_Sect"/>
      <deletedField name="C_SSect"/>
      <deletedField name="c_chap"/>
      <deletedField name="Etat"/>
      <deletedField name="Localisation"/>
      <deletedField name="Paie3112"/>
      <deletedField name="paieann"/>
      <deletedField name="apactuel * 1000 - paiecum"/>
      <deletedField name="Direction"/>
      <deletedField name="dinscipt"/>
      <deletedField name="noperation"/>
      <deletedField name="tphy"/>
      <deletedField name="apactuel"/>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ésultat.DB_262" connectionId="2" xr16:uid="{00000000-0016-0000-0B00-000002000000}" autoFormatId="0" applyNumberFormats="0" applyBorderFormats="0" applyFontFormats="1" applyPatternFormats="1" applyAlignmentFormats="0" applyWidthHeightFormats="0">
  <queryTableRefresh headersInLastRefresh="0" nextId="79">
    <queryTableFields count="8">
      <queryTableField id="5" name="designation_operation"/>
      <queryTableField id="71" dataBound="0" fillFormulas="1"/>
      <queryTableField id="8" name="APinit"/>
      <queryTableField id="9" dataBound="0" fillFormulas="1"/>
      <queryTableField id="63" dataBound="0" fillFormulas="1"/>
      <queryTableField id="64" dataBound="0" fillFormulas="1"/>
      <queryTableField id="77" dataBound="0" fillFormulas="1"/>
      <queryTableField id="14" dataBound="0" fillFormulas="1"/>
    </queryTableFields>
    <queryTableDeletedFields count="14">
      <deletedField name="paiecum"/>
      <deletedField name="C_Sect"/>
      <deletedField name="C_SSect"/>
      <deletedField name="c_chap"/>
      <deletedField name="Etat"/>
      <deletedField name="Localisation"/>
      <deletedField name="Paie3112"/>
      <deletedField name="paieann"/>
      <deletedField name="apactuel * 1000 - paiecum"/>
      <deletedField name="Direction"/>
      <deletedField name="dinscipt"/>
      <deletedField name="noperation"/>
      <deletedField name="tphy"/>
      <deletedField name="apactuel"/>
    </queryTableDeletedFields>
  </queryTableRefresh>
</queryTable>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3:J77" totalsRowShown="0" headerRowDxfId="350" dataDxfId="348" headerRowBorderDxfId="349" tableBorderDxfId="347" totalsRowBorderDxfId="346">
  <autoFilter ref="A3:J77" xr:uid="{00000000-0009-0000-0100-000001000000}"/>
  <tableColumns count="10">
    <tableColumn id="1" xr3:uid="{00000000-0010-0000-0000-000001000000}" name="wilaya" dataDxfId="345"/>
    <tableColumn id="2" xr3:uid="{00000000-0010-0000-0000-000002000000}" name="Portefeuille de programme " dataDxfId="344"/>
    <tableColumn id="3" xr3:uid="{00000000-0010-0000-0000-000003000000}" name="Libellé de l'opération / Numéro d'individualisation " dataDxfId="343"/>
    <tableColumn id="4" xr3:uid="{00000000-0010-0000-0000-000004000000}" name="AE ACTUELLE" dataDxfId="342" dataCellStyle="Milliers"/>
    <tableColumn id="5" xr3:uid="{00000000-0010-0000-0000-000005000000}" name="Engagements cumulés" dataDxfId="341" dataCellStyle="Milliers"/>
    <tableColumn id="6" xr3:uid="{00000000-0010-0000-0000-000006000000}" name="Paiement cumulés" dataDxfId="340" dataCellStyle="Milliers"/>
    <tableColumn id="7" xr3:uid="{00000000-0010-0000-0000-000007000000}" name="Taux FIN %" dataDxfId="339" dataCellStyle="Pourcentage"/>
    <tableColumn id="8" xr3:uid="{00000000-0010-0000-0000-000008000000}" name="Taux phys %" dataDxfId="338" dataCellStyle="Pourcentage"/>
    <tableColumn id="9" xr3:uid="{00000000-0010-0000-0000-000009000000}" name="Etat du Projet" dataDxfId="337"/>
    <tableColumn id="10" xr3:uid="{00000000-0010-0000-0000-00000A000000}" name="Observations" dataDxfId="336"/>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vmlDrawing" Target="../drawings/vmlDrawing3.v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82"/>
  <sheetViews>
    <sheetView topLeftCell="A10" workbookViewId="0">
      <selection activeCell="A29" sqref="A29"/>
    </sheetView>
  </sheetViews>
  <sheetFormatPr baseColWidth="10" defaultRowHeight="15"/>
  <cols>
    <col min="4" max="4" width="6.140625" customWidth="1"/>
    <col min="5" max="5" width="14.85546875" customWidth="1"/>
    <col min="6" max="6" width="7.5703125" customWidth="1"/>
    <col min="7" max="7" width="14.85546875" customWidth="1"/>
    <col min="8" max="8" width="3.7109375" customWidth="1"/>
    <col min="9" max="9" width="18.42578125" customWidth="1"/>
    <col min="10" max="10" width="5" customWidth="1"/>
    <col min="11" max="11" width="19.42578125" style="569" customWidth="1"/>
  </cols>
  <sheetData>
    <row r="2" spans="1:13" ht="31.5">
      <c r="A2" s="99" t="s">
        <v>264</v>
      </c>
      <c r="C2" s="481" t="s">
        <v>1695</v>
      </c>
      <c r="D2" s="481"/>
      <c r="E2" s="481" t="s">
        <v>1696</v>
      </c>
      <c r="G2" s="481" t="s">
        <v>1696</v>
      </c>
      <c r="I2" s="568" t="s">
        <v>0</v>
      </c>
      <c r="K2" s="481" t="s">
        <v>1</v>
      </c>
      <c r="M2" s="481" t="s">
        <v>2685</v>
      </c>
    </row>
    <row r="3" spans="1:13" ht="31.5">
      <c r="A3" s="99"/>
      <c r="C3" s="481"/>
      <c r="D3" s="481"/>
      <c r="E3" s="481"/>
      <c r="G3" s="481"/>
      <c r="I3" s="568" t="s">
        <v>3094</v>
      </c>
      <c r="K3" s="481"/>
      <c r="M3" s="481"/>
    </row>
    <row r="4" spans="1:13" ht="15.75">
      <c r="A4" s="100" t="s">
        <v>265</v>
      </c>
      <c r="C4" s="474" t="s">
        <v>1697</v>
      </c>
      <c r="D4" s="474" t="s">
        <v>2683</v>
      </c>
      <c r="E4" s="475" t="s">
        <v>1698</v>
      </c>
      <c r="G4" s="475" t="str">
        <f>CONCATENATE(C4,D4,E4)</f>
        <v>001:Présidence de la République</v>
      </c>
      <c r="I4" s="475" t="s">
        <v>2686</v>
      </c>
      <c r="K4" s="477" t="s">
        <v>2872</v>
      </c>
      <c r="M4" s="570" t="s">
        <v>2873</v>
      </c>
    </row>
    <row r="5" spans="1:13" ht="15.75">
      <c r="A5" s="101" t="s">
        <v>266</v>
      </c>
      <c r="B5" t="s">
        <v>2684</v>
      </c>
      <c r="C5" s="476" t="s">
        <v>1697</v>
      </c>
      <c r="D5" s="476"/>
      <c r="E5" s="477" t="s">
        <v>1699</v>
      </c>
      <c r="G5" s="477" t="str">
        <f t="shared" ref="G5:G68" si="0">CONCATENATE(C5,D5,E5)</f>
        <v>001Activité de la Présidence de la République</v>
      </c>
      <c r="I5" s="475" t="s">
        <v>2687</v>
      </c>
      <c r="K5" s="477" t="s">
        <v>2738</v>
      </c>
      <c r="M5" s="570" t="s">
        <v>2874</v>
      </c>
    </row>
    <row r="6" spans="1:13" ht="15.75">
      <c r="A6" s="101" t="s">
        <v>267</v>
      </c>
      <c r="B6" t="s">
        <v>2685</v>
      </c>
      <c r="C6" s="478" t="s">
        <v>1582</v>
      </c>
      <c r="D6" s="478"/>
      <c r="E6" s="479" t="s">
        <v>1700</v>
      </c>
      <c r="G6" s="479" t="str">
        <f t="shared" si="0"/>
        <v>01Supervision de l'Activité Présidentielle</v>
      </c>
      <c r="I6" s="475" t="s">
        <v>2688</v>
      </c>
      <c r="K6" s="477" t="s">
        <v>2739</v>
      </c>
      <c r="M6" s="570" t="s">
        <v>2875</v>
      </c>
    </row>
    <row r="7" spans="1:13" ht="15.75">
      <c r="A7" s="101" t="s">
        <v>56</v>
      </c>
      <c r="C7" s="478" t="s">
        <v>1588</v>
      </c>
      <c r="D7" s="478"/>
      <c r="E7" s="479" t="s">
        <v>1701</v>
      </c>
      <c r="G7" s="479" t="str">
        <f t="shared" si="0"/>
        <v>02Sécurité et Protection</v>
      </c>
      <c r="I7" s="475" t="s">
        <v>2689</v>
      </c>
      <c r="K7" s="477" t="s">
        <v>2740</v>
      </c>
      <c r="M7" s="570" t="s">
        <v>2876</v>
      </c>
    </row>
    <row r="8" spans="1:13" ht="15.75">
      <c r="A8" s="101" t="s">
        <v>268</v>
      </c>
      <c r="C8" s="478" t="s">
        <v>1594</v>
      </c>
      <c r="D8" s="478"/>
      <c r="E8" s="479" t="s">
        <v>1702</v>
      </c>
      <c r="G8" s="479" t="str">
        <f t="shared" si="0"/>
        <v>03Archives et Mémoire Nationale</v>
      </c>
      <c r="I8" s="475" t="s">
        <v>2690</v>
      </c>
      <c r="K8" s="477" t="s">
        <v>2741</v>
      </c>
      <c r="M8" s="570" t="s">
        <v>2877</v>
      </c>
    </row>
    <row r="9" spans="1:13" ht="15.75">
      <c r="A9" s="101" t="s">
        <v>269</v>
      </c>
      <c r="C9" s="476" t="s">
        <v>1703</v>
      </c>
      <c r="D9" s="476"/>
      <c r="E9" s="477" t="s">
        <v>1704</v>
      </c>
      <c r="G9" s="477" t="str">
        <f t="shared" si="0"/>
        <v>002Coordination de l'Activité Juridique et Gouvernementale</v>
      </c>
      <c r="I9" s="475" t="s">
        <v>2691</v>
      </c>
      <c r="K9" s="477" t="s">
        <v>2742</v>
      </c>
      <c r="M9" s="570" t="s">
        <v>2878</v>
      </c>
    </row>
    <row r="10" spans="1:13" ht="15.75">
      <c r="A10" s="101" t="s">
        <v>270</v>
      </c>
      <c r="C10" s="478" t="s">
        <v>1582</v>
      </c>
      <c r="D10" s="478"/>
      <c r="E10" s="479" t="s">
        <v>1704</v>
      </c>
      <c r="G10" s="479" t="str">
        <f t="shared" si="0"/>
        <v>01Coordination de l'Activité Juridique et Gouvernementale</v>
      </c>
      <c r="I10" s="475" t="s">
        <v>2692</v>
      </c>
      <c r="K10" s="477" t="s">
        <v>2743</v>
      </c>
      <c r="M10" s="570" t="s">
        <v>2879</v>
      </c>
    </row>
    <row r="11" spans="1:13" ht="15.75">
      <c r="A11" s="101" t="s">
        <v>271</v>
      </c>
      <c r="C11" s="476" t="s">
        <v>1705</v>
      </c>
      <c r="D11" s="476"/>
      <c r="E11" s="477" t="s">
        <v>1706</v>
      </c>
      <c r="G11" s="477" t="str">
        <f t="shared" si="0"/>
        <v>003Médiation de la République</v>
      </c>
      <c r="I11" s="475" t="s">
        <v>2693</v>
      </c>
      <c r="K11" s="477" t="s">
        <v>2744</v>
      </c>
      <c r="M11" s="570" t="s">
        <v>2880</v>
      </c>
    </row>
    <row r="12" spans="1:13" ht="15.75">
      <c r="A12" s="101" t="s">
        <v>272</v>
      </c>
      <c r="C12" s="478" t="s">
        <v>1582</v>
      </c>
      <c r="D12" s="478"/>
      <c r="E12" s="479" t="s">
        <v>1706</v>
      </c>
      <c r="G12" s="479" t="str">
        <f t="shared" si="0"/>
        <v>01Médiation de la République</v>
      </c>
      <c r="I12" s="475" t="s">
        <v>2694</v>
      </c>
      <c r="K12" s="477" t="s">
        <v>2745</v>
      </c>
      <c r="M12" s="570" t="s">
        <v>2881</v>
      </c>
    </row>
    <row r="13" spans="1:13" ht="15.75">
      <c r="A13" s="101" t="s">
        <v>166</v>
      </c>
      <c r="C13" s="476" t="s">
        <v>1707</v>
      </c>
      <c r="D13" s="476"/>
      <c r="E13" s="477" t="s">
        <v>1708</v>
      </c>
      <c r="G13" s="477" t="str">
        <f t="shared" si="0"/>
        <v>004Promotion de la langue amazighe</v>
      </c>
      <c r="I13" s="475" t="s">
        <v>2695</v>
      </c>
      <c r="K13" s="477" t="s">
        <v>2746</v>
      </c>
      <c r="M13" s="570" t="s">
        <v>2882</v>
      </c>
    </row>
    <row r="14" spans="1:13" ht="15.75">
      <c r="A14" s="101" t="s">
        <v>144</v>
      </c>
      <c r="C14" s="478" t="s">
        <v>1582</v>
      </c>
      <c r="D14" s="478"/>
      <c r="E14" s="479" t="s">
        <v>1708</v>
      </c>
      <c r="G14" s="479" t="str">
        <f t="shared" si="0"/>
        <v>01Promotion de la langue amazighe</v>
      </c>
      <c r="I14" s="475" t="s">
        <v>2696</v>
      </c>
      <c r="K14" s="477" t="s">
        <v>2747</v>
      </c>
      <c r="M14" s="570" t="s">
        <v>2883</v>
      </c>
    </row>
    <row r="15" spans="1:13" ht="15.75">
      <c r="A15" s="101" t="s">
        <v>273</v>
      </c>
      <c r="C15" s="476" t="s">
        <v>1709</v>
      </c>
      <c r="D15" s="476"/>
      <c r="E15" s="477" t="s">
        <v>1710</v>
      </c>
      <c r="G15" s="477" t="str">
        <f t="shared" si="0"/>
        <v>005Administration Générale</v>
      </c>
      <c r="I15" s="475" t="s">
        <v>2697</v>
      </c>
      <c r="K15" s="477" t="s">
        <v>2748</v>
      </c>
      <c r="M15" s="570" t="s">
        <v>2884</v>
      </c>
    </row>
    <row r="16" spans="1:13" ht="15.75">
      <c r="A16" s="101" t="s">
        <v>274</v>
      </c>
      <c r="C16" s="478" t="s">
        <v>1582</v>
      </c>
      <c r="D16" s="478"/>
      <c r="E16" s="479" t="s">
        <v>1711</v>
      </c>
      <c r="G16" s="479" t="str">
        <f t="shared" si="0"/>
        <v>01Soutien Technique</v>
      </c>
      <c r="I16" s="475" t="s">
        <v>2698</v>
      </c>
      <c r="K16" s="477" t="s">
        <v>2749</v>
      </c>
      <c r="M16" s="570" t="s">
        <v>2885</v>
      </c>
    </row>
    <row r="17" spans="1:13" ht="15.75">
      <c r="A17" s="101" t="s">
        <v>275</v>
      </c>
      <c r="C17" s="478" t="s">
        <v>1588</v>
      </c>
      <c r="D17" s="478"/>
      <c r="E17" s="479" t="s">
        <v>1712</v>
      </c>
      <c r="G17" s="479" t="str">
        <f t="shared" si="0"/>
        <v>02Soutien Administratif</v>
      </c>
      <c r="I17" s="475" t="s">
        <v>2699</v>
      </c>
      <c r="K17" s="477" t="s">
        <v>2750</v>
      </c>
      <c r="M17" s="570" t="s">
        <v>2886</v>
      </c>
    </row>
    <row r="18" spans="1:13" ht="15.75">
      <c r="A18" s="101" t="s">
        <v>276</v>
      </c>
      <c r="C18" s="474" t="s">
        <v>1703</v>
      </c>
      <c r="D18" s="474"/>
      <c r="E18" s="475" t="s">
        <v>1713</v>
      </c>
      <c r="G18" s="475" t="str">
        <f t="shared" si="0"/>
        <v>002Services du Premier Ministre</v>
      </c>
      <c r="I18" s="475" t="s">
        <v>2700</v>
      </c>
      <c r="K18" s="477" t="s">
        <v>2751</v>
      </c>
      <c r="M18" s="570" t="s">
        <v>2887</v>
      </c>
    </row>
    <row r="19" spans="1:13" ht="15.75">
      <c r="A19" s="101" t="s">
        <v>92</v>
      </c>
      <c r="C19" s="476" t="s">
        <v>1714</v>
      </c>
      <c r="D19" s="476"/>
      <c r="E19" s="477" t="s">
        <v>1715</v>
      </c>
      <c r="G19" s="477" t="str">
        <f t="shared" si="0"/>
        <v>006Activité du Premier Ministre</v>
      </c>
      <c r="I19" s="475" t="s">
        <v>2701</v>
      </c>
      <c r="K19" s="477" t="s">
        <v>25</v>
      </c>
      <c r="M19" s="570" t="s">
        <v>2888</v>
      </c>
    </row>
    <row r="20" spans="1:13" ht="15.75">
      <c r="A20" s="101" t="s">
        <v>46</v>
      </c>
      <c r="C20" s="478" t="s">
        <v>1582</v>
      </c>
      <c r="D20" s="478"/>
      <c r="E20" s="479" t="s">
        <v>1716</v>
      </c>
      <c r="G20" s="479" t="str">
        <f t="shared" si="0"/>
        <v>01Gestion, coordination et suivi de l’activité du gouvernement</v>
      </c>
      <c r="I20" s="475" t="s">
        <v>2702</v>
      </c>
      <c r="K20" s="477" t="s">
        <v>2752</v>
      </c>
      <c r="M20" s="570" t="s">
        <v>2889</v>
      </c>
    </row>
    <row r="21" spans="1:13" ht="15.75">
      <c r="A21" s="101" t="s">
        <v>89</v>
      </c>
      <c r="C21" s="478" t="s">
        <v>1588</v>
      </c>
      <c r="D21" s="478"/>
      <c r="E21" s="479" t="s">
        <v>1717</v>
      </c>
      <c r="G21" s="479" t="str">
        <f t="shared" si="0"/>
        <v>02Soutien technique</v>
      </c>
      <c r="I21" s="475" t="s">
        <v>2703</v>
      </c>
      <c r="K21" s="477" t="s">
        <v>2753</v>
      </c>
      <c r="M21" s="570" t="s">
        <v>2890</v>
      </c>
    </row>
    <row r="22" spans="1:13" ht="15.75">
      <c r="A22" s="101" t="s">
        <v>277</v>
      </c>
      <c r="C22" s="476" t="s">
        <v>1718</v>
      </c>
      <c r="D22" s="476"/>
      <c r="E22" s="477" t="s">
        <v>1719</v>
      </c>
      <c r="G22" s="477" t="str">
        <f t="shared" si="0"/>
        <v>008Fonction publique et réforme administrative</v>
      </c>
      <c r="I22" s="475" t="s">
        <v>2704</v>
      </c>
      <c r="K22" s="477" t="s">
        <v>2754</v>
      </c>
      <c r="M22" s="570" t="s">
        <v>2891</v>
      </c>
    </row>
    <row r="23" spans="1:13" ht="15.75">
      <c r="A23" s="101" t="s">
        <v>278</v>
      </c>
      <c r="C23" s="478" t="s">
        <v>1582</v>
      </c>
      <c r="D23" s="478"/>
      <c r="E23" s="479" t="s">
        <v>1720</v>
      </c>
      <c r="G23" s="479" t="str">
        <f t="shared" si="0"/>
        <v>01Fonction publique</v>
      </c>
      <c r="I23" s="475" t="s">
        <v>2705</v>
      </c>
      <c r="K23" s="477" t="s">
        <v>2755</v>
      </c>
      <c r="M23" s="570" t="s">
        <v>2892</v>
      </c>
    </row>
    <row r="24" spans="1:13" ht="15.75">
      <c r="A24" s="101" t="s">
        <v>279</v>
      </c>
      <c r="C24" s="478" t="s">
        <v>1588</v>
      </c>
      <c r="D24" s="478"/>
      <c r="E24" s="479" t="s">
        <v>1721</v>
      </c>
      <c r="G24" s="479" t="str">
        <f t="shared" si="0"/>
        <v>02Réforme administrative</v>
      </c>
      <c r="I24" s="475" t="s">
        <v>2706</v>
      </c>
      <c r="K24" s="477" t="s">
        <v>2756</v>
      </c>
      <c r="M24" s="570" t="s">
        <v>2893</v>
      </c>
    </row>
    <row r="25" spans="1:13" ht="15.75">
      <c r="A25" s="101" t="s">
        <v>280</v>
      </c>
      <c r="C25" s="478" t="s">
        <v>1594</v>
      </c>
      <c r="D25" s="478"/>
      <c r="E25" s="479" t="s">
        <v>1722</v>
      </c>
      <c r="G25" s="479" t="str">
        <f t="shared" si="0"/>
        <v>03Soutien administratif</v>
      </c>
      <c r="I25" s="475" t="s">
        <v>2707</v>
      </c>
      <c r="K25" s="477" t="s">
        <v>2757</v>
      </c>
      <c r="M25" s="570" t="s">
        <v>2894</v>
      </c>
    </row>
    <row r="26" spans="1:13" ht="15.75">
      <c r="A26" s="101" t="s">
        <v>281</v>
      </c>
      <c r="C26" s="474" t="s">
        <v>1705</v>
      </c>
      <c r="D26" s="474"/>
      <c r="E26" s="475" t="s">
        <v>1723</v>
      </c>
      <c r="G26" s="475" t="str">
        <f t="shared" si="0"/>
        <v>003Défense Nationale</v>
      </c>
      <c r="I26" s="475" t="s">
        <v>2708</v>
      </c>
      <c r="K26" s="477" t="s">
        <v>2758</v>
      </c>
      <c r="M26" s="570" t="s">
        <v>2895</v>
      </c>
    </row>
    <row r="27" spans="1:13" ht="15.75">
      <c r="A27" s="101" t="s">
        <v>282</v>
      </c>
      <c r="C27" s="476" t="s">
        <v>1724</v>
      </c>
      <c r="D27" s="476"/>
      <c r="E27" s="477" t="s">
        <v>1723</v>
      </c>
      <c r="G27" s="477" t="str">
        <f t="shared" si="0"/>
        <v>009Défense Nationale</v>
      </c>
      <c r="I27" s="475" t="s">
        <v>2709</v>
      </c>
      <c r="K27" s="477" t="s">
        <v>2759</v>
      </c>
      <c r="M27" s="570" t="s">
        <v>2896</v>
      </c>
    </row>
    <row r="28" spans="1:13" ht="15.75">
      <c r="A28" s="101" t="s">
        <v>283</v>
      </c>
      <c r="C28" s="478" t="s">
        <v>1725</v>
      </c>
      <c r="D28" s="478"/>
      <c r="E28" s="479" t="s">
        <v>1723</v>
      </c>
      <c r="G28" s="479" t="str">
        <f t="shared" si="0"/>
        <v>00Défense Nationale</v>
      </c>
      <c r="I28" s="475" t="s">
        <v>2710</v>
      </c>
      <c r="K28" s="477" t="s">
        <v>2760</v>
      </c>
      <c r="M28" s="570" t="s">
        <v>2897</v>
      </c>
    </row>
    <row r="29" spans="1:13" ht="15.75">
      <c r="A29" s="101" t="s">
        <v>284</v>
      </c>
      <c r="C29" s="476" t="s">
        <v>1726</v>
      </c>
      <c r="D29" s="476"/>
      <c r="E29" s="477" t="s">
        <v>1727</v>
      </c>
      <c r="G29" s="477" t="str">
        <f t="shared" si="0"/>
        <v>010Logistique et soutien multiforme</v>
      </c>
      <c r="I29" s="475" t="s">
        <v>2711</v>
      </c>
      <c r="K29" s="477" t="s">
        <v>2761</v>
      </c>
      <c r="M29" s="570" t="s">
        <v>2898</v>
      </c>
    </row>
    <row r="30" spans="1:13" ht="15.75">
      <c r="A30" s="101" t="s">
        <v>285</v>
      </c>
      <c r="C30" s="478" t="s">
        <v>1725</v>
      </c>
      <c r="D30" s="478"/>
      <c r="E30" s="479" t="s">
        <v>1727</v>
      </c>
      <c r="G30" s="479" t="str">
        <f t="shared" si="0"/>
        <v>00Logistique et soutien multiforme</v>
      </c>
      <c r="I30" s="475" t="s">
        <v>2712</v>
      </c>
      <c r="K30" s="477" t="s">
        <v>2762</v>
      </c>
      <c r="M30" s="570" t="s">
        <v>2899</v>
      </c>
    </row>
    <row r="31" spans="1:13" ht="15.75">
      <c r="A31" s="101" t="s">
        <v>286</v>
      </c>
      <c r="C31" s="476" t="s">
        <v>1728</v>
      </c>
      <c r="D31" s="476"/>
      <c r="E31" s="477" t="s">
        <v>1710</v>
      </c>
      <c r="G31" s="477" t="str">
        <f t="shared" si="0"/>
        <v>011Administration Générale</v>
      </c>
      <c r="I31" s="475" t="s">
        <v>2713</v>
      </c>
      <c r="K31" s="477" t="s">
        <v>2763</v>
      </c>
      <c r="M31" s="570" t="s">
        <v>2900</v>
      </c>
    </row>
    <row r="32" spans="1:13" ht="15.75">
      <c r="A32" s="101" t="s">
        <v>287</v>
      </c>
      <c r="C32" s="478" t="s">
        <v>1725</v>
      </c>
      <c r="D32" s="478"/>
      <c r="E32" s="479" t="s">
        <v>1729</v>
      </c>
      <c r="G32" s="479" t="str">
        <f t="shared" si="0"/>
        <v>00Administration générale</v>
      </c>
      <c r="I32" s="475" t="s">
        <v>2714</v>
      </c>
      <c r="K32" s="477" t="s">
        <v>2764</v>
      </c>
      <c r="M32" s="570" t="s">
        <v>2901</v>
      </c>
    </row>
    <row r="33" spans="1:13" ht="15.75">
      <c r="A33" s="101" t="s">
        <v>288</v>
      </c>
      <c r="C33" s="474" t="s">
        <v>1707</v>
      </c>
      <c r="D33" s="474"/>
      <c r="E33" s="475" t="s">
        <v>1730</v>
      </c>
      <c r="G33" s="475" t="str">
        <f t="shared" si="0"/>
        <v>004Affaires Etrangères, Communauté Nationale à l'Etranger et Affaires Africaines</v>
      </c>
      <c r="I33" s="475" t="s">
        <v>2715</v>
      </c>
      <c r="K33" s="477" t="s">
        <v>2765</v>
      </c>
      <c r="M33" s="570" t="s">
        <v>2902</v>
      </c>
    </row>
    <row r="34" spans="1:13" ht="15.75">
      <c r="A34" s="101" t="s">
        <v>289</v>
      </c>
      <c r="C34" s="476" t="s">
        <v>1731</v>
      </c>
      <c r="D34" s="476"/>
      <c r="E34" s="477" t="s">
        <v>1732</v>
      </c>
      <c r="G34" s="477" t="str">
        <f t="shared" si="0"/>
        <v>012Activité diplomatique et consulaire</v>
      </c>
      <c r="I34" s="475" t="s">
        <v>2716</v>
      </c>
      <c r="K34" s="477" t="s">
        <v>2766</v>
      </c>
      <c r="M34" s="570" t="s">
        <v>2903</v>
      </c>
    </row>
    <row r="35" spans="1:13" ht="15.75">
      <c r="A35" s="101" t="s">
        <v>290</v>
      </c>
      <c r="C35" s="478" t="s">
        <v>1582</v>
      </c>
      <c r="D35" s="478"/>
      <c r="E35" s="479" t="s">
        <v>1733</v>
      </c>
      <c r="G35" s="479" t="str">
        <f t="shared" si="0"/>
        <v>01Diplomatie et relations extérieures</v>
      </c>
      <c r="I35" s="475" t="s">
        <v>2717</v>
      </c>
      <c r="K35" s="477" t="s">
        <v>2767</v>
      </c>
      <c r="M35" s="570" t="s">
        <v>2904</v>
      </c>
    </row>
    <row r="36" spans="1:13" ht="15.75">
      <c r="A36" s="101" t="s">
        <v>291</v>
      </c>
      <c r="C36" s="478" t="s">
        <v>1588</v>
      </c>
      <c r="D36" s="478"/>
      <c r="E36" s="479" t="s">
        <v>1734</v>
      </c>
      <c r="G36" s="479" t="str">
        <f t="shared" si="0"/>
        <v>02Affaires consulaires et communauté nationale à l'étranger</v>
      </c>
      <c r="I36" s="475" t="s">
        <v>2718</v>
      </c>
      <c r="K36" s="477" t="s">
        <v>2768</v>
      </c>
      <c r="M36" s="570" t="s">
        <v>2905</v>
      </c>
    </row>
    <row r="37" spans="1:13" ht="15.75">
      <c r="A37" s="101" t="s">
        <v>292</v>
      </c>
      <c r="C37" s="476" t="s">
        <v>1735</v>
      </c>
      <c r="D37" s="476"/>
      <c r="E37" s="477" t="s">
        <v>1729</v>
      </c>
      <c r="G37" s="477" t="str">
        <f t="shared" si="0"/>
        <v>013Administration générale</v>
      </c>
      <c r="I37" s="475" t="s">
        <v>2719</v>
      </c>
      <c r="K37" s="477" t="s">
        <v>2769</v>
      </c>
      <c r="M37" s="570" t="s">
        <v>2906</v>
      </c>
    </row>
    <row r="38" spans="1:13" ht="15.75">
      <c r="A38" s="101" t="s">
        <v>293</v>
      </c>
      <c r="C38" s="478" t="s">
        <v>1582</v>
      </c>
      <c r="D38" s="478"/>
      <c r="E38" s="479" t="s">
        <v>1736</v>
      </c>
      <c r="G38" s="479" t="str">
        <f t="shared" si="0"/>
        <v>01Gestion du ministère</v>
      </c>
      <c r="I38" s="475" t="s">
        <v>2720</v>
      </c>
      <c r="K38" s="477" t="s">
        <v>2770</v>
      </c>
      <c r="M38" s="570" t="s">
        <v>2905</v>
      </c>
    </row>
    <row r="39" spans="1:13" ht="15.75">
      <c r="A39" s="101" t="s">
        <v>104</v>
      </c>
      <c r="C39" s="478" t="s">
        <v>1588</v>
      </c>
      <c r="D39" s="478"/>
      <c r="E39" s="479" t="s">
        <v>1722</v>
      </c>
      <c r="G39" s="479" t="str">
        <f t="shared" si="0"/>
        <v>02Soutien administratif</v>
      </c>
      <c r="I39" s="475" t="s">
        <v>2721</v>
      </c>
      <c r="K39" s="477" t="s">
        <v>2771</v>
      </c>
      <c r="M39" s="570" t="s">
        <v>2907</v>
      </c>
    </row>
    <row r="40" spans="1:13" ht="15.75">
      <c r="A40" s="101" t="s">
        <v>294</v>
      </c>
      <c r="C40" s="474" t="s">
        <v>1709</v>
      </c>
      <c r="D40" s="474"/>
      <c r="E40" s="475" t="s">
        <v>1737</v>
      </c>
      <c r="G40" s="475" t="str">
        <f t="shared" si="0"/>
        <v>005Intérieur, Collectivités Locales et Aménagement du Territoire</v>
      </c>
      <c r="I40" s="475" t="s">
        <v>2722</v>
      </c>
      <c r="K40" s="477" t="s">
        <v>2772</v>
      </c>
      <c r="M40" s="570" t="s">
        <v>2908</v>
      </c>
    </row>
    <row r="41" spans="1:13" ht="15.75">
      <c r="A41" s="101" t="s">
        <v>295</v>
      </c>
      <c r="C41" s="476" t="s">
        <v>1738</v>
      </c>
      <c r="D41" s="476"/>
      <c r="E41" s="477" t="s">
        <v>1739</v>
      </c>
      <c r="G41" s="477" t="str">
        <f t="shared" si="0"/>
        <v>014Libertés publiques et circulation des personnes et des biens</v>
      </c>
      <c r="I41" s="475" t="s">
        <v>2723</v>
      </c>
      <c r="K41" s="477" t="s">
        <v>2773</v>
      </c>
      <c r="M41" s="570" t="s">
        <v>2909</v>
      </c>
    </row>
    <row r="42" spans="1:13" ht="15.75">
      <c r="A42" s="101" t="s">
        <v>296</v>
      </c>
      <c r="C42" s="478" t="s">
        <v>1582</v>
      </c>
      <c r="D42" s="478"/>
      <c r="E42" s="479" t="s">
        <v>1740</v>
      </c>
      <c r="G42" s="479" t="str">
        <f t="shared" si="0"/>
        <v>01Mouvement associatif et vie politique</v>
      </c>
      <c r="I42" s="475" t="s">
        <v>2724</v>
      </c>
      <c r="K42" s="477" t="s">
        <v>2774</v>
      </c>
      <c r="M42" s="570" t="s">
        <v>2910</v>
      </c>
    </row>
    <row r="43" spans="1:13" ht="15.75">
      <c r="A43" s="101" t="s">
        <v>297</v>
      </c>
      <c r="C43" s="478" t="s">
        <v>1588</v>
      </c>
      <c r="D43" s="478"/>
      <c r="E43" s="479" t="s">
        <v>1741</v>
      </c>
      <c r="G43" s="479" t="str">
        <f t="shared" si="0"/>
        <v>02Etat de circulation des personnes et des biens</v>
      </c>
      <c r="I43" s="475" t="s">
        <v>2725</v>
      </c>
      <c r="K43" s="477" t="s">
        <v>2775</v>
      </c>
      <c r="M43" s="570" t="s">
        <v>2892</v>
      </c>
    </row>
    <row r="44" spans="1:13" ht="15.75">
      <c r="A44" s="101" t="s">
        <v>298</v>
      </c>
      <c r="C44" s="478" t="s">
        <v>1594</v>
      </c>
      <c r="D44" s="478"/>
      <c r="E44" s="479" t="s">
        <v>1742</v>
      </c>
      <c r="G44" s="479" t="str">
        <f t="shared" si="0"/>
        <v>03Identité, titres et documents sécurisés</v>
      </c>
      <c r="I44" s="475" t="s">
        <v>2726</v>
      </c>
      <c r="K44" s="477" t="s">
        <v>2776</v>
      </c>
      <c r="M44" s="570" t="s">
        <v>2911</v>
      </c>
    </row>
    <row r="45" spans="1:13" ht="15.75">
      <c r="A45" s="101" t="s">
        <v>299</v>
      </c>
      <c r="C45" s="478" t="s">
        <v>1599</v>
      </c>
      <c r="D45" s="478"/>
      <c r="E45" s="479" t="s">
        <v>1743</v>
      </c>
      <c r="G45" s="479" t="str">
        <f t="shared" si="0"/>
        <v>04Numérisation du service public</v>
      </c>
      <c r="I45" s="475" t="s">
        <v>2727</v>
      </c>
      <c r="K45" s="477" t="s">
        <v>2777</v>
      </c>
      <c r="M45" s="570" t="s">
        <v>2912</v>
      </c>
    </row>
    <row r="46" spans="1:13" ht="15.75">
      <c r="A46" s="101" t="s">
        <v>300</v>
      </c>
      <c r="C46" s="476" t="s">
        <v>1744</v>
      </c>
      <c r="D46" s="476"/>
      <c r="E46" s="477" t="s">
        <v>1745</v>
      </c>
      <c r="G46" s="477" t="str">
        <f t="shared" si="0"/>
        <v>015Soutien aux Collectivités locales</v>
      </c>
      <c r="I46" s="475" t="s">
        <v>2728</v>
      </c>
      <c r="K46" s="477" t="s">
        <v>2778</v>
      </c>
      <c r="M46" s="570" t="s">
        <v>2913</v>
      </c>
    </row>
    <row r="47" spans="1:13" ht="15.75">
      <c r="A47" s="101" t="s">
        <v>301</v>
      </c>
      <c r="C47" s="478" t="s">
        <v>1582</v>
      </c>
      <c r="D47" s="478"/>
      <c r="E47" s="479" t="s">
        <v>1746</v>
      </c>
      <c r="G47" s="479" t="str">
        <f t="shared" si="0"/>
        <v>01Missions dévolues aux collectivités locales</v>
      </c>
      <c r="I47" s="475" t="s">
        <v>2729</v>
      </c>
      <c r="K47" s="477" t="s">
        <v>2779</v>
      </c>
      <c r="M47" s="570" t="s">
        <v>2914</v>
      </c>
    </row>
    <row r="48" spans="1:13" ht="15.75">
      <c r="A48" s="101" t="s">
        <v>302</v>
      </c>
      <c r="C48" s="478" t="s">
        <v>1588</v>
      </c>
      <c r="D48" s="478"/>
      <c r="E48" s="479" t="s">
        <v>1747</v>
      </c>
      <c r="G48" s="479" t="str">
        <f t="shared" si="0"/>
        <v>02Appui au développement socio-économique des collectivités locales</v>
      </c>
      <c r="I48" s="475" t="s">
        <v>2730</v>
      </c>
      <c r="K48" s="477" t="s">
        <v>2780</v>
      </c>
      <c r="M48" s="570" t="s">
        <v>2915</v>
      </c>
    </row>
    <row r="49" spans="1:13" ht="15.75">
      <c r="A49" s="101" t="s">
        <v>303</v>
      </c>
      <c r="C49" s="476" t="s">
        <v>1748</v>
      </c>
      <c r="D49" s="476"/>
      <c r="E49" s="477" t="s">
        <v>1749</v>
      </c>
      <c r="G49" s="477" t="str">
        <f t="shared" si="0"/>
        <v>016Aménagement du Territoire</v>
      </c>
      <c r="I49" s="475" t="s">
        <v>2731</v>
      </c>
      <c r="K49" s="477" t="s">
        <v>2781</v>
      </c>
      <c r="M49" s="570" t="s">
        <v>2916</v>
      </c>
    </row>
    <row r="50" spans="1:13" ht="15.75">
      <c r="A50" s="101" t="s">
        <v>304</v>
      </c>
      <c r="C50" s="478" t="s">
        <v>1582</v>
      </c>
      <c r="D50" s="478"/>
      <c r="E50" s="479" t="s">
        <v>1750</v>
      </c>
      <c r="G50" s="479" t="str">
        <f t="shared" si="0"/>
        <v>01Instruments de l'aménagement du territoire</v>
      </c>
      <c r="I50" s="475" t="s">
        <v>2732</v>
      </c>
      <c r="K50" s="477" t="s">
        <v>2782</v>
      </c>
      <c r="M50" s="570" t="s">
        <v>2917</v>
      </c>
    </row>
    <row r="51" spans="1:13" ht="15.75">
      <c r="A51" s="101" t="s">
        <v>305</v>
      </c>
      <c r="C51" s="478" t="s">
        <v>1588</v>
      </c>
      <c r="D51" s="478"/>
      <c r="E51" s="479" t="s">
        <v>1751</v>
      </c>
      <c r="G51" s="479" t="str">
        <f t="shared" si="0"/>
        <v>02Développement  et Attractivité du Territoire</v>
      </c>
      <c r="I51" s="475" t="s">
        <v>2733</v>
      </c>
      <c r="K51" s="477" t="s">
        <v>2783</v>
      </c>
      <c r="M51" s="570" t="s">
        <v>2891</v>
      </c>
    </row>
    <row r="52" spans="1:13" ht="15.75">
      <c r="A52" s="101" t="s">
        <v>306</v>
      </c>
      <c r="C52" s="476" t="s">
        <v>1752</v>
      </c>
      <c r="D52" s="476"/>
      <c r="E52" s="477" t="s">
        <v>1753</v>
      </c>
      <c r="G52" s="477" t="str">
        <f t="shared" si="0"/>
        <v>017Sûreté Nationale</v>
      </c>
      <c r="I52" s="475" t="s">
        <v>2734</v>
      </c>
      <c r="K52" s="477" t="s">
        <v>2784</v>
      </c>
      <c r="M52" s="570" t="s">
        <v>2892</v>
      </c>
    </row>
    <row r="53" spans="1:13" ht="15.75">
      <c r="A53" s="101" t="s">
        <v>307</v>
      </c>
      <c r="C53" s="478" t="s">
        <v>1582</v>
      </c>
      <c r="D53" s="478"/>
      <c r="E53" s="479" t="s">
        <v>1754</v>
      </c>
      <c r="G53" s="479" t="str">
        <f t="shared" si="0"/>
        <v>01Soutien administratif et logistique central et régional</v>
      </c>
      <c r="I53" s="475" t="s">
        <v>2735</v>
      </c>
      <c r="K53" s="477" t="s">
        <v>2785</v>
      </c>
      <c r="M53" s="570" t="s">
        <v>2918</v>
      </c>
    </row>
    <row r="54" spans="1:13" ht="15.75">
      <c r="A54" s="101" t="s">
        <v>308</v>
      </c>
      <c r="C54" s="478" t="s">
        <v>1588</v>
      </c>
      <c r="D54" s="478"/>
      <c r="E54" s="479" t="s">
        <v>1755</v>
      </c>
      <c r="G54" s="479" t="str">
        <f t="shared" si="0"/>
        <v>02Sécurité, ordre public, prévention  et intervention</v>
      </c>
      <c r="I54" s="475" t="s">
        <v>2736</v>
      </c>
      <c r="K54" s="477" t="s">
        <v>2786</v>
      </c>
      <c r="M54" s="570" t="s">
        <v>2919</v>
      </c>
    </row>
    <row r="55" spans="1:13" ht="15.75">
      <c r="A55" s="101" t="s">
        <v>309</v>
      </c>
      <c r="C55" s="478" t="s">
        <v>1594</v>
      </c>
      <c r="D55" s="478"/>
      <c r="E55" s="479" t="s">
        <v>1756</v>
      </c>
      <c r="G55" s="479" t="str">
        <f t="shared" si="0"/>
        <v>03Activités socio-professionnelles</v>
      </c>
      <c r="I55" s="475" t="s">
        <v>2737</v>
      </c>
      <c r="K55" s="477" t="s">
        <v>2787</v>
      </c>
      <c r="M55" s="570" t="s">
        <v>2920</v>
      </c>
    </row>
    <row r="56" spans="1:13" ht="15.75">
      <c r="A56" s="101" t="s">
        <v>310</v>
      </c>
      <c r="C56" s="476" t="s">
        <v>1757</v>
      </c>
      <c r="D56" s="476"/>
      <c r="E56" s="477" t="s">
        <v>1758</v>
      </c>
      <c r="G56" s="477" t="str">
        <f t="shared" si="0"/>
        <v>018Protection Civile</v>
      </c>
      <c r="K56" s="477" t="s">
        <v>2788</v>
      </c>
      <c r="M56" s="570" t="s">
        <v>2921</v>
      </c>
    </row>
    <row r="57" spans="1:13" ht="15.75">
      <c r="A57" s="101" t="s">
        <v>311</v>
      </c>
      <c r="C57" s="478" t="s">
        <v>1582</v>
      </c>
      <c r="D57" s="478"/>
      <c r="E57" s="479" t="s">
        <v>1759</v>
      </c>
      <c r="G57" s="479" t="str">
        <f t="shared" si="0"/>
        <v>01Intervention et Prévention</v>
      </c>
      <c r="K57" s="477" t="s">
        <v>2789</v>
      </c>
      <c r="M57" s="570" t="s">
        <v>2922</v>
      </c>
    </row>
    <row r="58" spans="1:13" ht="15.75">
      <c r="A58" s="101" t="s">
        <v>312</v>
      </c>
      <c r="C58" s="478" t="s">
        <v>1588</v>
      </c>
      <c r="D58" s="478"/>
      <c r="E58" s="479" t="s">
        <v>1760</v>
      </c>
      <c r="G58" s="479" t="str">
        <f t="shared" si="0"/>
        <v>02Soutien administratif et logistique</v>
      </c>
      <c r="K58" s="477" t="s">
        <v>2790</v>
      </c>
      <c r="M58" s="570" t="s">
        <v>2892</v>
      </c>
    </row>
    <row r="59" spans="1:13" ht="15.75">
      <c r="A59" s="101" t="s">
        <v>313</v>
      </c>
      <c r="C59" s="476" t="s">
        <v>1761</v>
      </c>
      <c r="D59" s="476"/>
      <c r="E59" s="477" t="s">
        <v>1762</v>
      </c>
      <c r="G59" s="477" t="str">
        <f t="shared" si="0"/>
        <v>019Transmissions Nationales</v>
      </c>
      <c r="K59" s="477" t="s">
        <v>2791</v>
      </c>
      <c r="M59" s="570" t="s">
        <v>2923</v>
      </c>
    </row>
    <row r="60" spans="1:13" ht="15.75">
      <c r="A60" s="101" t="s">
        <v>314</v>
      </c>
      <c r="C60" s="478" t="s">
        <v>1582</v>
      </c>
      <c r="D60" s="478"/>
      <c r="E60" s="479" t="s">
        <v>1763</v>
      </c>
      <c r="G60" s="479" t="str">
        <f t="shared" si="0"/>
        <v>01Réseaux des transmissions</v>
      </c>
      <c r="K60" s="477" t="s">
        <v>2792</v>
      </c>
      <c r="M60" s="570" t="s">
        <v>2924</v>
      </c>
    </row>
    <row r="61" spans="1:13" ht="15.75">
      <c r="A61" s="101" t="s">
        <v>315</v>
      </c>
      <c r="C61" s="478" t="s">
        <v>1588</v>
      </c>
      <c r="D61" s="478"/>
      <c r="E61" s="479" t="s">
        <v>1760</v>
      </c>
      <c r="G61" s="479" t="str">
        <f t="shared" si="0"/>
        <v>02Soutien administratif et logistique</v>
      </c>
      <c r="K61" s="477" t="s">
        <v>2793</v>
      </c>
      <c r="M61" s="570" t="s">
        <v>2885</v>
      </c>
    </row>
    <row r="62" spans="1:13" ht="15.75">
      <c r="A62" s="101" t="s">
        <v>316</v>
      </c>
      <c r="C62" s="476" t="s">
        <v>1764</v>
      </c>
      <c r="D62" s="476"/>
      <c r="E62" s="477" t="s">
        <v>1710</v>
      </c>
      <c r="G62" s="477" t="str">
        <f t="shared" si="0"/>
        <v>020Administration Générale</v>
      </c>
      <c r="K62" s="477" t="s">
        <v>2794</v>
      </c>
      <c r="M62" s="570" t="s">
        <v>2925</v>
      </c>
    </row>
    <row r="63" spans="1:13" ht="15.75">
      <c r="C63" s="478" t="s">
        <v>1582</v>
      </c>
      <c r="D63" s="478"/>
      <c r="E63" s="479" t="s">
        <v>1765</v>
      </c>
      <c r="G63" s="479" t="str">
        <f t="shared" si="0"/>
        <v>01Soutient Administratif et logistique</v>
      </c>
      <c r="K63" s="477" t="s">
        <v>2795</v>
      </c>
      <c r="M63" s="570" t="s">
        <v>2926</v>
      </c>
    </row>
    <row r="64" spans="1:13" ht="15.75">
      <c r="C64" s="478" t="s">
        <v>1588</v>
      </c>
      <c r="D64" s="478"/>
      <c r="E64" s="479" t="s">
        <v>1766</v>
      </c>
      <c r="G64" s="479" t="str">
        <f t="shared" si="0"/>
        <v>02Risques majeurs</v>
      </c>
      <c r="K64" s="477" t="s">
        <v>2796</v>
      </c>
      <c r="M64" s="570" t="s">
        <v>2885</v>
      </c>
    </row>
    <row r="65" spans="3:13" ht="15.75">
      <c r="C65" s="478" t="s">
        <v>1594</v>
      </c>
      <c r="D65" s="478"/>
      <c r="E65" s="479" t="s">
        <v>1767</v>
      </c>
      <c r="G65" s="479" t="str">
        <f t="shared" si="0"/>
        <v>03Sécurité routière</v>
      </c>
      <c r="K65" s="477" t="s">
        <v>2797</v>
      </c>
      <c r="M65" s="570" t="s">
        <v>2927</v>
      </c>
    </row>
    <row r="66" spans="3:13" ht="15.75">
      <c r="C66" s="474" t="s">
        <v>1714</v>
      </c>
      <c r="D66" s="474"/>
      <c r="E66" s="475" t="s">
        <v>1768</v>
      </c>
      <c r="G66" s="475" t="str">
        <f t="shared" si="0"/>
        <v>006Justice</v>
      </c>
      <c r="K66" s="477" t="s">
        <v>2798</v>
      </c>
      <c r="M66" s="570" t="s">
        <v>2928</v>
      </c>
    </row>
    <row r="67" spans="3:13" ht="15.75">
      <c r="C67" s="476" t="s">
        <v>1769</v>
      </c>
      <c r="D67" s="476"/>
      <c r="E67" s="477" t="s">
        <v>1770</v>
      </c>
      <c r="G67" s="477" t="str">
        <f t="shared" si="0"/>
        <v>021Activité judiciaire</v>
      </c>
      <c r="K67" s="477" t="s">
        <v>2799</v>
      </c>
      <c r="M67" s="570" t="s">
        <v>2885</v>
      </c>
    </row>
    <row r="68" spans="3:13" ht="15.75">
      <c r="C68" s="478" t="s">
        <v>1582</v>
      </c>
      <c r="D68" s="478"/>
      <c r="E68" s="479" t="s">
        <v>1771</v>
      </c>
      <c r="G68" s="479" t="str">
        <f t="shared" si="0"/>
        <v>01Activité judiciaire ordinaire et administrative</v>
      </c>
      <c r="K68" s="477" t="s">
        <v>2800</v>
      </c>
      <c r="M68" s="570" t="s">
        <v>2929</v>
      </c>
    </row>
    <row r="69" spans="3:13" ht="15.75">
      <c r="C69" s="478" t="s">
        <v>1588</v>
      </c>
      <c r="D69" s="478"/>
      <c r="E69" s="479" t="s">
        <v>1722</v>
      </c>
      <c r="G69" s="479" t="str">
        <f t="shared" ref="G69:G132" si="1">CONCATENATE(C69,D69,E69)</f>
        <v>02Soutien administratif</v>
      </c>
      <c r="K69" s="477" t="s">
        <v>2801</v>
      </c>
      <c r="M69" s="570" t="s">
        <v>2892</v>
      </c>
    </row>
    <row r="70" spans="3:13" ht="15.75">
      <c r="C70" s="478" t="s">
        <v>1594</v>
      </c>
      <c r="D70" s="478"/>
      <c r="E70" s="479" t="s">
        <v>1772</v>
      </c>
      <c r="G70" s="479" t="str">
        <f t="shared" si="1"/>
        <v xml:space="preserve">03Compte de la pension alimentaire </v>
      </c>
      <c r="K70" s="477" t="s">
        <v>2802</v>
      </c>
      <c r="M70" s="570" t="s">
        <v>2930</v>
      </c>
    </row>
    <row r="71" spans="3:13" ht="15.75">
      <c r="C71" s="476" t="s">
        <v>1773</v>
      </c>
      <c r="D71" s="476"/>
      <c r="E71" s="477" t="s">
        <v>1774</v>
      </c>
      <c r="G71" s="477" t="str">
        <f t="shared" si="1"/>
        <v>022Administration pénitentiaire</v>
      </c>
      <c r="K71" s="477" t="s">
        <v>2803</v>
      </c>
      <c r="M71" s="570" t="s">
        <v>2892</v>
      </c>
    </row>
    <row r="72" spans="3:13" ht="15.75">
      <c r="C72" s="478" t="s">
        <v>1582</v>
      </c>
      <c r="D72" s="478"/>
      <c r="E72" s="479" t="s">
        <v>1775</v>
      </c>
      <c r="G72" s="479" t="str">
        <f t="shared" si="1"/>
        <v>01Conditions de détention</v>
      </c>
      <c r="K72" s="477" t="s">
        <v>2804</v>
      </c>
      <c r="M72" s="570" t="s">
        <v>2931</v>
      </c>
    </row>
    <row r="73" spans="3:13" ht="15.75">
      <c r="C73" s="478" t="s">
        <v>1588</v>
      </c>
      <c r="D73" s="478"/>
      <c r="E73" s="479" t="s">
        <v>1776</v>
      </c>
      <c r="G73" s="479" t="str">
        <f t="shared" si="1"/>
        <v>02Réinsertion sociale</v>
      </c>
      <c r="K73" s="477" t="s">
        <v>2805</v>
      </c>
      <c r="M73" s="570" t="s">
        <v>2932</v>
      </c>
    </row>
    <row r="74" spans="3:13" ht="15.75">
      <c r="C74" s="478" t="s">
        <v>1594</v>
      </c>
      <c r="D74" s="478"/>
      <c r="E74" s="479" t="s">
        <v>1777</v>
      </c>
      <c r="G74" s="479" t="str">
        <f t="shared" si="1"/>
        <v>03Sécurité</v>
      </c>
      <c r="K74" s="477" t="s">
        <v>2806</v>
      </c>
      <c r="M74" s="570" t="s">
        <v>2933</v>
      </c>
    </row>
    <row r="75" spans="3:13" ht="15.75">
      <c r="C75" s="478" t="s">
        <v>1599</v>
      </c>
      <c r="D75" s="478"/>
      <c r="E75" s="479" t="s">
        <v>1722</v>
      </c>
      <c r="G75" s="479" t="str">
        <f t="shared" si="1"/>
        <v>04Soutien administratif</v>
      </c>
      <c r="K75" s="477" t="s">
        <v>2807</v>
      </c>
      <c r="M75" s="570" t="s">
        <v>2934</v>
      </c>
    </row>
    <row r="76" spans="3:13" ht="15.75">
      <c r="C76" s="476" t="s">
        <v>1778</v>
      </c>
      <c r="D76" s="476"/>
      <c r="E76" s="477" t="s">
        <v>1779</v>
      </c>
      <c r="G76" s="477" t="str">
        <f t="shared" si="1"/>
        <v>023Répression de la corruption</v>
      </c>
      <c r="K76" s="477" t="s">
        <v>2808</v>
      </c>
      <c r="M76" s="570" t="s">
        <v>2935</v>
      </c>
    </row>
    <row r="77" spans="3:13" ht="15.75">
      <c r="C77" s="478" t="s">
        <v>1582</v>
      </c>
      <c r="D77" s="478"/>
      <c r="E77" s="479" t="s">
        <v>1780</v>
      </c>
      <c r="G77" s="479" t="str">
        <f t="shared" si="1"/>
        <v>01Stratégie, Appui technique et administratif</v>
      </c>
      <c r="K77" s="477" t="s">
        <v>2809</v>
      </c>
      <c r="M77" s="570" t="s">
        <v>2936</v>
      </c>
    </row>
    <row r="78" spans="3:13" ht="15.75">
      <c r="C78" s="478" t="s">
        <v>1588</v>
      </c>
      <c r="D78" s="478"/>
      <c r="E78" s="479" t="s">
        <v>1781</v>
      </c>
      <c r="G78" s="479" t="str">
        <f t="shared" si="1"/>
        <v>02Investigations et recherches</v>
      </c>
      <c r="K78" s="477" t="s">
        <v>2810</v>
      </c>
      <c r="M78" s="570" t="s">
        <v>2937</v>
      </c>
    </row>
    <row r="79" spans="3:13" ht="15.75">
      <c r="C79" s="476" t="s">
        <v>1782</v>
      </c>
      <c r="D79" s="476"/>
      <c r="E79" s="477" t="s">
        <v>1729</v>
      </c>
      <c r="G79" s="477" t="str">
        <f t="shared" si="1"/>
        <v>024Administration générale</v>
      </c>
      <c r="K79" s="477" t="s">
        <v>2811</v>
      </c>
      <c r="M79" s="570" t="s">
        <v>2938</v>
      </c>
    </row>
    <row r="80" spans="3:13" ht="15.75">
      <c r="C80" s="478" t="s">
        <v>1582</v>
      </c>
      <c r="D80" s="478"/>
      <c r="E80" s="479" t="s">
        <v>1736</v>
      </c>
      <c r="G80" s="479" t="str">
        <f t="shared" si="1"/>
        <v>01Gestion du ministère</v>
      </c>
      <c r="K80" s="477" t="s">
        <v>2812</v>
      </c>
      <c r="M80" s="570" t="s">
        <v>2939</v>
      </c>
    </row>
    <row r="81" spans="3:13" ht="15.75">
      <c r="C81" s="478" t="s">
        <v>1588</v>
      </c>
      <c r="D81" s="478"/>
      <c r="E81" s="479" t="s">
        <v>1722</v>
      </c>
      <c r="G81" s="479" t="str">
        <f t="shared" si="1"/>
        <v>02Soutien administratif</v>
      </c>
      <c r="K81" s="477" t="s">
        <v>28</v>
      </c>
      <c r="M81" s="570" t="s">
        <v>2940</v>
      </c>
    </row>
    <row r="82" spans="3:13" ht="15.75">
      <c r="C82" s="474" t="s">
        <v>1783</v>
      </c>
      <c r="D82" s="474"/>
      <c r="E82" s="475" t="s">
        <v>1784</v>
      </c>
      <c r="G82" s="475" t="str">
        <f t="shared" si="1"/>
        <v>007Finances</v>
      </c>
      <c r="K82" s="477" t="s">
        <v>2813</v>
      </c>
      <c r="M82" s="570" t="s">
        <v>2941</v>
      </c>
    </row>
    <row r="83" spans="3:13" ht="15.75">
      <c r="C83" s="476" t="s">
        <v>1785</v>
      </c>
      <c r="D83" s="476"/>
      <c r="E83" s="477" t="s">
        <v>1786</v>
      </c>
      <c r="G83" s="477" t="str">
        <f t="shared" si="1"/>
        <v>025Trésor et gestion comptable</v>
      </c>
      <c r="K83" s="477" t="s">
        <v>2814</v>
      </c>
      <c r="M83" s="570" t="s">
        <v>2942</v>
      </c>
    </row>
    <row r="84" spans="3:13" ht="15.75">
      <c r="C84" s="478" t="s">
        <v>1582</v>
      </c>
      <c r="D84" s="478"/>
      <c r="E84" s="479" t="s">
        <v>1787</v>
      </c>
      <c r="G84" s="479" t="str">
        <f t="shared" si="1"/>
        <v>01Gestion financière de l'Etat</v>
      </c>
      <c r="K84" s="477" t="s">
        <v>2815</v>
      </c>
      <c r="M84" s="570" t="s">
        <v>2930</v>
      </c>
    </row>
    <row r="85" spans="3:13" ht="15.75">
      <c r="C85" s="478" t="s">
        <v>1588</v>
      </c>
      <c r="D85" s="478"/>
      <c r="E85" s="479" t="s">
        <v>1788</v>
      </c>
      <c r="G85" s="479" t="str">
        <f t="shared" si="1"/>
        <v>02Modernisation des systèmes d'information et instruments de paiement</v>
      </c>
      <c r="K85" s="477" t="s">
        <v>2816</v>
      </c>
      <c r="M85" s="570" t="s">
        <v>2892</v>
      </c>
    </row>
    <row r="86" spans="3:13" ht="15.75">
      <c r="C86" s="478" t="s">
        <v>1594</v>
      </c>
      <c r="D86" s="478"/>
      <c r="E86" s="479" t="s">
        <v>1789</v>
      </c>
      <c r="G86" s="479" t="str">
        <f t="shared" si="1"/>
        <v>03Gestion comptable des opérations du trésor</v>
      </c>
      <c r="K86" s="477" t="s">
        <v>2817</v>
      </c>
      <c r="M86" s="570" t="s">
        <v>2943</v>
      </c>
    </row>
    <row r="87" spans="3:13" ht="15.75">
      <c r="C87" s="478" t="s">
        <v>1599</v>
      </c>
      <c r="D87" s="478"/>
      <c r="E87" s="479" t="s">
        <v>1790</v>
      </c>
      <c r="G87" s="479" t="str">
        <f t="shared" si="1"/>
        <v>04Gestion des moyens et soutien administratif</v>
      </c>
      <c r="K87" s="477" t="s">
        <v>2818</v>
      </c>
      <c r="M87" s="570" t="s">
        <v>2944</v>
      </c>
    </row>
    <row r="88" spans="3:13" ht="15.75">
      <c r="C88" s="476" t="s">
        <v>1791</v>
      </c>
      <c r="D88" s="476"/>
      <c r="E88" s="477" t="s">
        <v>1792</v>
      </c>
      <c r="G88" s="477" t="str">
        <f t="shared" si="1"/>
        <v>026Impôts</v>
      </c>
      <c r="K88" s="477" t="s">
        <v>2819</v>
      </c>
      <c r="M88" s="570" t="s">
        <v>2945</v>
      </c>
    </row>
    <row r="89" spans="3:13" ht="15.75">
      <c r="C89" s="478" t="s">
        <v>1582</v>
      </c>
      <c r="D89" s="478"/>
      <c r="E89" s="479" t="s">
        <v>1793</v>
      </c>
      <c r="G89" s="479" t="str">
        <f t="shared" si="1"/>
        <v>01Assiette, recouvrement et Contrôle fiscal</v>
      </c>
      <c r="K89" s="477" t="s">
        <v>2820</v>
      </c>
      <c r="M89" s="570" t="s">
        <v>2946</v>
      </c>
    </row>
    <row r="90" spans="3:13" ht="15.75">
      <c r="C90" s="478" t="s">
        <v>1588</v>
      </c>
      <c r="D90" s="478"/>
      <c r="E90" s="479" t="s">
        <v>1722</v>
      </c>
      <c r="G90" s="479" t="str">
        <f t="shared" si="1"/>
        <v>02Soutien administratif</v>
      </c>
      <c r="K90" s="477" t="s">
        <v>2821</v>
      </c>
      <c r="M90" s="570" t="s">
        <v>2947</v>
      </c>
    </row>
    <row r="91" spans="3:13" ht="15.75">
      <c r="C91" s="476" t="s">
        <v>1794</v>
      </c>
      <c r="D91" s="476"/>
      <c r="E91" s="477" t="s">
        <v>1795</v>
      </c>
      <c r="G91" s="477" t="str">
        <f t="shared" si="1"/>
        <v>027Budget</v>
      </c>
      <c r="K91" s="477" t="s">
        <v>2822</v>
      </c>
      <c r="M91" s="570" t="s">
        <v>2948</v>
      </c>
    </row>
    <row r="92" spans="3:13" ht="15.75">
      <c r="C92" s="478" t="s">
        <v>1582</v>
      </c>
      <c r="D92" s="478"/>
      <c r="E92" s="479" t="s">
        <v>1796</v>
      </c>
      <c r="G92" s="479" t="str">
        <f t="shared" si="1"/>
        <v>01Elaboration et suivi du budget</v>
      </c>
      <c r="K92" s="477" t="s">
        <v>2823</v>
      </c>
      <c r="M92" s="570" t="s">
        <v>2891</v>
      </c>
    </row>
    <row r="93" spans="3:13" ht="15.75">
      <c r="C93" s="478" t="s">
        <v>1588</v>
      </c>
      <c r="D93" s="478"/>
      <c r="E93" s="479" t="s">
        <v>1797</v>
      </c>
      <c r="G93" s="479" t="str">
        <f t="shared" si="1"/>
        <v>02Contrôle de la dépense</v>
      </c>
      <c r="K93" s="477" t="s">
        <v>2824</v>
      </c>
      <c r="M93" s="570" t="s">
        <v>2892</v>
      </c>
    </row>
    <row r="94" spans="3:13" ht="15.75">
      <c r="C94" s="478" t="s">
        <v>1594</v>
      </c>
      <c r="D94" s="478"/>
      <c r="E94" s="479" t="s">
        <v>1722</v>
      </c>
      <c r="G94" s="479" t="str">
        <f t="shared" si="1"/>
        <v>03Soutien administratif</v>
      </c>
      <c r="K94" s="477" t="s">
        <v>2825</v>
      </c>
      <c r="M94" s="570" t="s">
        <v>2949</v>
      </c>
    </row>
    <row r="95" spans="3:13" ht="15.75">
      <c r="C95" s="476" t="s">
        <v>1798</v>
      </c>
      <c r="D95" s="476"/>
      <c r="E95" s="477" t="s">
        <v>1799</v>
      </c>
      <c r="G95" s="477" t="str">
        <f t="shared" si="1"/>
        <v>028Domaine national</v>
      </c>
      <c r="K95" s="477" t="s">
        <v>2826</v>
      </c>
      <c r="M95" s="570" t="s">
        <v>2950</v>
      </c>
    </row>
    <row r="96" spans="3:13" ht="15.75">
      <c r="C96" s="478" t="s">
        <v>1582</v>
      </c>
      <c r="D96" s="478"/>
      <c r="E96" s="479" t="s">
        <v>1800</v>
      </c>
      <c r="G96" s="479" t="str">
        <f t="shared" si="1"/>
        <v>01Gestion des Operations domaniales</v>
      </c>
      <c r="K96" s="477" t="s">
        <v>2827</v>
      </c>
      <c r="M96" s="570" t="s">
        <v>2951</v>
      </c>
    </row>
    <row r="97" spans="3:13" ht="15.75">
      <c r="C97" s="478" t="s">
        <v>1588</v>
      </c>
      <c r="D97" s="478"/>
      <c r="E97" s="479" t="s">
        <v>1801</v>
      </c>
      <c r="G97" s="479" t="str">
        <f t="shared" si="1"/>
        <v>02Conservation et cadastre</v>
      </c>
      <c r="K97" s="477" t="s">
        <v>2828</v>
      </c>
      <c r="M97" s="570" t="s">
        <v>2952</v>
      </c>
    </row>
    <row r="98" spans="3:13" ht="15.75">
      <c r="C98" s="478" t="s">
        <v>1594</v>
      </c>
      <c r="D98" s="478"/>
      <c r="E98" s="479" t="s">
        <v>1722</v>
      </c>
      <c r="G98" s="479" t="str">
        <f t="shared" si="1"/>
        <v>03Soutien administratif</v>
      </c>
      <c r="K98" s="477" t="s">
        <v>2829</v>
      </c>
      <c r="M98" s="570" t="s">
        <v>2953</v>
      </c>
    </row>
    <row r="99" spans="3:13" ht="15.75">
      <c r="C99" s="476" t="s">
        <v>1802</v>
      </c>
      <c r="D99" s="476"/>
      <c r="E99" s="477" t="s">
        <v>1803</v>
      </c>
      <c r="G99" s="477" t="str">
        <f t="shared" si="1"/>
        <v>029Douanes</v>
      </c>
      <c r="K99" s="477" t="s">
        <v>2830</v>
      </c>
      <c r="M99" s="570" t="s">
        <v>2954</v>
      </c>
    </row>
    <row r="100" spans="3:13" ht="15.75">
      <c r="C100" s="478" t="s">
        <v>1582</v>
      </c>
      <c r="D100" s="478"/>
      <c r="E100" s="479" t="s">
        <v>1804</v>
      </c>
      <c r="G100" s="479" t="str">
        <f t="shared" si="1"/>
        <v>01Recouvrement douanier</v>
      </c>
      <c r="K100" s="477" t="s">
        <v>2831</v>
      </c>
      <c r="M100" s="570" t="s">
        <v>2930</v>
      </c>
    </row>
    <row r="101" spans="3:13" ht="15.75">
      <c r="C101" s="478" t="s">
        <v>1588</v>
      </c>
      <c r="D101" s="478"/>
      <c r="E101" s="479" t="s">
        <v>1805</v>
      </c>
      <c r="G101" s="479" t="str">
        <f t="shared" si="1"/>
        <v>02Contrôles et Protection de l’Economie  nationale</v>
      </c>
      <c r="K101" s="477" t="s">
        <v>2832</v>
      </c>
      <c r="M101" s="570" t="s">
        <v>2892</v>
      </c>
    </row>
    <row r="102" spans="3:13" ht="15.75">
      <c r="C102" s="478" t="s">
        <v>1594</v>
      </c>
      <c r="D102" s="478"/>
      <c r="E102" s="479" t="s">
        <v>1722</v>
      </c>
      <c r="G102" s="479" t="str">
        <f t="shared" si="1"/>
        <v>03Soutien administratif</v>
      </c>
      <c r="K102" s="477" t="s">
        <v>2833</v>
      </c>
      <c r="M102" s="570" t="s">
        <v>2955</v>
      </c>
    </row>
    <row r="103" spans="3:13" ht="15.75">
      <c r="C103" s="476" t="s">
        <v>1806</v>
      </c>
      <c r="D103" s="476"/>
      <c r="E103" s="477" t="s">
        <v>1807</v>
      </c>
      <c r="G103" s="477" t="str">
        <f t="shared" si="1"/>
        <v>030Inspection des finances</v>
      </c>
      <c r="K103" s="477" t="s">
        <v>2834</v>
      </c>
      <c r="M103" s="570" t="s">
        <v>2956</v>
      </c>
    </row>
    <row r="104" spans="3:13" ht="15.75">
      <c r="C104" s="478" t="s">
        <v>1582</v>
      </c>
      <c r="D104" s="478"/>
      <c r="E104" s="479" t="s">
        <v>1808</v>
      </c>
      <c r="G104" s="479" t="str">
        <f t="shared" si="1"/>
        <v>01Contrôle administratif des finances publiques  et des capitaux marchands de l'Etat</v>
      </c>
      <c r="K104" s="477" t="s">
        <v>2835</v>
      </c>
      <c r="M104" s="570" t="s">
        <v>2957</v>
      </c>
    </row>
    <row r="105" spans="3:13" ht="15.75">
      <c r="C105" s="478" t="s">
        <v>1588</v>
      </c>
      <c r="D105" s="478"/>
      <c r="E105" s="479" t="s">
        <v>1722</v>
      </c>
      <c r="G105" s="479" t="str">
        <f t="shared" si="1"/>
        <v>02Soutien administratif</v>
      </c>
      <c r="K105" s="477" t="s">
        <v>2836</v>
      </c>
      <c r="M105" s="570" t="s">
        <v>2958</v>
      </c>
    </row>
    <row r="106" spans="3:13" ht="15.75">
      <c r="C106" s="476" t="s">
        <v>1809</v>
      </c>
      <c r="D106" s="476"/>
      <c r="E106" s="477" t="s">
        <v>1729</v>
      </c>
      <c r="G106" s="477" t="str">
        <f t="shared" si="1"/>
        <v>031Administration générale</v>
      </c>
      <c r="K106" s="477" t="s">
        <v>2837</v>
      </c>
      <c r="M106" s="570" t="s">
        <v>2959</v>
      </c>
    </row>
    <row r="107" spans="3:13" ht="15.75">
      <c r="C107" s="478" t="s">
        <v>1582</v>
      </c>
      <c r="D107" s="478"/>
      <c r="E107" s="479" t="s">
        <v>1810</v>
      </c>
      <c r="G107" s="479" t="str">
        <f t="shared" si="1"/>
        <v>01Gestion du Ministère</v>
      </c>
      <c r="K107" s="477" t="s">
        <v>2838</v>
      </c>
      <c r="M107" s="570" t="s">
        <v>2960</v>
      </c>
    </row>
    <row r="108" spans="3:13" ht="15.75">
      <c r="C108" s="478" t="s">
        <v>1588</v>
      </c>
      <c r="D108" s="478"/>
      <c r="E108" s="479" t="s">
        <v>1722</v>
      </c>
      <c r="G108" s="479" t="str">
        <f t="shared" si="1"/>
        <v>02Soutien administratif</v>
      </c>
      <c r="K108" s="477" t="s">
        <v>2839</v>
      </c>
      <c r="M108" s="570" t="s">
        <v>2891</v>
      </c>
    </row>
    <row r="109" spans="3:13" ht="15.75">
      <c r="C109" s="476" t="s">
        <v>1811</v>
      </c>
      <c r="D109" s="476"/>
      <c r="E109" s="477" t="s">
        <v>1812</v>
      </c>
      <c r="G109" s="477" t="str">
        <f t="shared" si="1"/>
        <v>700Crédits non assignés</v>
      </c>
      <c r="K109" s="477" t="s">
        <v>2840</v>
      </c>
      <c r="M109" s="570" t="s">
        <v>2892</v>
      </c>
    </row>
    <row r="110" spans="3:13" ht="15.75">
      <c r="C110" s="478" t="s">
        <v>1725</v>
      </c>
      <c r="D110" s="478"/>
      <c r="E110" s="479" t="s">
        <v>1812</v>
      </c>
      <c r="G110" s="479" t="str">
        <f t="shared" si="1"/>
        <v>00Crédits non assignés</v>
      </c>
      <c r="K110" s="477" t="s">
        <v>2841</v>
      </c>
      <c r="M110" s="570" t="s">
        <v>2961</v>
      </c>
    </row>
    <row r="111" spans="3:13" ht="15.75">
      <c r="C111" s="474" t="s">
        <v>1718</v>
      </c>
      <c r="D111" s="474"/>
      <c r="E111" s="475" t="s">
        <v>1813</v>
      </c>
      <c r="G111" s="475" t="str">
        <f t="shared" si="1"/>
        <v>008Energie, Mines et Energies Renouvelables</v>
      </c>
      <c r="K111" s="477" t="s">
        <v>2842</v>
      </c>
      <c r="M111" s="570" t="s">
        <v>2962</v>
      </c>
    </row>
    <row r="112" spans="3:13" ht="15.75">
      <c r="C112" s="476" t="s">
        <v>1814</v>
      </c>
      <c r="D112" s="476"/>
      <c r="E112" s="477" t="s">
        <v>1815</v>
      </c>
      <c r="G112" s="477" t="str">
        <f t="shared" si="1"/>
        <v>032Electricité, gaz et énergies nouvelles</v>
      </c>
      <c r="K112" s="477" t="s">
        <v>2843</v>
      </c>
      <c r="M112" s="570" t="s">
        <v>2963</v>
      </c>
    </row>
    <row r="113" spans="3:13" ht="15.75">
      <c r="C113" s="478" t="s">
        <v>1582</v>
      </c>
      <c r="D113" s="478"/>
      <c r="E113" s="479" t="s">
        <v>1816</v>
      </c>
      <c r="G113" s="479" t="str">
        <f t="shared" si="1"/>
        <v>01Electrification</v>
      </c>
      <c r="K113" s="477" t="s">
        <v>2844</v>
      </c>
      <c r="M113" s="570" t="s">
        <v>2964</v>
      </c>
    </row>
    <row r="114" spans="3:13" ht="15.75">
      <c r="C114" s="478" t="s">
        <v>1588</v>
      </c>
      <c r="D114" s="478"/>
      <c r="E114" s="479" t="s">
        <v>1817</v>
      </c>
      <c r="G114" s="479" t="str">
        <f t="shared" si="1"/>
        <v>02Distribution publique du gaz</v>
      </c>
      <c r="K114" s="477" t="s">
        <v>2845</v>
      </c>
      <c r="M114" s="570" t="s">
        <v>2965</v>
      </c>
    </row>
    <row r="115" spans="3:13" ht="15.75">
      <c r="C115" s="478" t="s">
        <v>1594</v>
      </c>
      <c r="D115" s="478"/>
      <c r="E115" s="479" t="s">
        <v>1818</v>
      </c>
      <c r="G115" s="479" t="str">
        <f t="shared" si="1"/>
        <v>03Programme spéciaux de l'électricité et du gaz</v>
      </c>
      <c r="K115" s="477" t="s">
        <v>2846</v>
      </c>
      <c r="M115" s="570" t="s">
        <v>2966</v>
      </c>
    </row>
    <row r="116" spans="3:13" ht="15.75">
      <c r="C116" s="478" t="s">
        <v>1599</v>
      </c>
      <c r="D116" s="478"/>
      <c r="E116" s="479" t="s">
        <v>1819</v>
      </c>
      <c r="G116" s="479" t="str">
        <f t="shared" si="1"/>
        <v>04Energies nouvelles</v>
      </c>
      <c r="K116" s="477" t="s">
        <v>2847</v>
      </c>
      <c r="M116" s="570" t="s">
        <v>2967</v>
      </c>
    </row>
    <row r="117" spans="3:13" ht="15.75">
      <c r="C117" s="478" t="s">
        <v>1603</v>
      </c>
      <c r="D117" s="478"/>
      <c r="E117" s="479" t="s">
        <v>1820</v>
      </c>
      <c r="G117" s="479" t="str">
        <f t="shared" si="1"/>
        <v>05Soutien de l'Etat à la facturation de l'électricité</v>
      </c>
      <c r="K117" s="477" t="s">
        <v>2848</v>
      </c>
      <c r="M117" s="570" t="s">
        <v>2891</v>
      </c>
    </row>
    <row r="118" spans="3:13" ht="15.75">
      <c r="C118" s="476" t="s">
        <v>1821</v>
      </c>
      <c r="D118" s="476"/>
      <c r="E118" s="477" t="s">
        <v>1822</v>
      </c>
      <c r="G118" s="477" t="str">
        <f t="shared" si="1"/>
        <v>033Mines</v>
      </c>
      <c r="K118" s="477" t="s">
        <v>2849</v>
      </c>
      <c r="M118" s="570" t="s">
        <v>2892</v>
      </c>
    </row>
    <row r="119" spans="3:13" ht="15.75">
      <c r="C119" s="478" t="s">
        <v>1582</v>
      </c>
      <c r="D119" s="478"/>
      <c r="E119" s="479" t="s">
        <v>1823</v>
      </c>
      <c r="G119" s="479" t="str">
        <f t="shared" si="1"/>
        <v>01Mines et carrières</v>
      </c>
      <c r="K119" s="477" t="s">
        <v>40</v>
      </c>
      <c r="M119" s="570" t="s">
        <v>2968</v>
      </c>
    </row>
    <row r="120" spans="3:13" ht="15.75">
      <c r="C120" s="478" t="s">
        <v>1588</v>
      </c>
      <c r="D120" s="478"/>
      <c r="E120" s="479" t="s">
        <v>1824</v>
      </c>
      <c r="G120" s="479" t="str">
        <f t="shared" si="1"/>
        <v>02Ressources Minières</v>
      </c>
      <c r="K120" s="477" t="s">
        <v>2850</v>
      </c>
      <c r="M120" s="570" t="s">
        <v>2969</v>
      </c>
    </row>
    <row r="121" spans="3:13" ht="15.75">
      <c r="C121" s="478" t="s">
        <v>1594</v>
      </c>
      <c r="D121" s="478"/>
      <c r="E121" s="479" t="s">
        <v>1825</v>
      </c>
      <c r="G121" s="479" t="str">
        <f t="shared" si="1"/>
        <v>03Développement minier</v>
      </c>
      <c r="K121" s="477" t="s">
        <v>2851</v>
      </c>
      <c r="M121" s="570" t="s">
        <v>2970</v>
      </c>
    </row>
    <row r="122" spans="3:13" ht="15.75">
      <c r="C122" s="476" t="s">
        <v>1826</v>
      </c>
      <c r="D122" s="476"/>
      <c r="E122" s="477" t="s">
        <v>1827</v>
      </c>
      <c r="G122" s="477" t="str">
        <f t="shared" si="1"/>
        <v>034Compensation au titre du dessalement de l'eau de mer</v>
      </c>
      <c r="K122" s="477" t="s">
        <v>2852</v>
      </c>
      <c r="M122" s="570" t="s">
        <v>2971</v>
      </c>
    </row>
    <row r="123" spans="3:13" ht="15.75">
      <c r="C123" s="478" t="s">
        <v>1582</v>
      </c>
      <c r="D123" s="478"/>
      <c r="E123" s="479" t="s">
        <v>1827</v>
      </c>
      <c r="G123" s="479" t="str">
        <f t="shared" si="1"/>
        <v>01Compensation au titre du dessalement de l'eau de mer</v>
      </c>
      <c r="K123" s="477" t="s">
        <v>2853</v>
      </c>
      <c r="M123" s="570" t="s">
        <v>2972</v>
      </c>
    </row>
    <row r="124" spans="3:13" ht="15.75">
      <c r="C124" s="476" t="s">
        <v>1828</v>
      </c>
      <c r="D124" s="476"/>
      <c r="E124" s="477" t="s">
        <v>1829</v>
      </c>
      <c r="G124" s="477" t="str">
        <f t="shared" si="1"/>
        <v>035Maitrise de l'Energie et Energies Renouvelables</v>
      </c>
      <c r="K124" s="477" t="s">
        <v>2854</v>
      </c>
      <c r="M124" s="570" t="s">
        <v>2891</v>
      </c>
    </row>
    <row r="125" spans="3:13" ht="15.75">
      <c r="C125" s="478" t="s">
        <v>1582</v>
      </c>
      <c r="D125" s="478"/>
      <c r="E125" s="479" t="s">
        <v>1830</v>
      </c>
      <c r="G125" s="479" t="str">
        <f t="shared" si="1"/>
        <v>01Maitrise de l'Energie</v>
      </c>
      <c r="K125" s="477" t="s">
        <v>2719</v>
      </c>
      <c r="M125" s="570" t="s">
        <v>2892</v>
      </c>
    </row>
    <row r="126" spans="3:13" ht="15.75">
      <c r="C126" s="478" t="s">
        <v>1588</v>
      </c>
      <c r="D126" s="478"/>
      <c r="E126" s="479" t="s">
        <v>1831</v>
      </c>
      <c r="G126" s="479" t="str">
        <f t="shared" si="1"/>
        <v>02Energies Renouvelables</v>
      </c>
      <c r="K126" s="477" t="s">
        <v>2855</v>
      </c>
      <c r="M126" s="570" t="s">
        <v>2973</v>
      </c>
    </row>
    <row r="127" spans="3:13" ht="15.75">
      <c r="C127" s="476" t="s">
        <v>1832</v>
      </c>
      <c r="D127" s="476"/>
      <c r="E127" s="477" t="s">
        <v>1710</v>
      </c>
      <c r="G127" s="477" t="str">
        <f t="shared" si="1"/>
        <v>036Administration Générale</v>
      </c>
      <c r="K127" s="477" t="s">
        <v>2856</v>
      </c>
      <c r="M127" s="570" t="s">
        <v>2974</v>
      </c>
    </row>
    <row r="128" spans="3:13" ht="15.75">
      <c r="C128" s="478" t="s">
        <v>1582</v>
      </c>
      <c r="D128" s="478"/>
      <c r="E128" s="479" t="s">
        <v>1810</v>
      </c>
      <c r="G128" s="479" t="str">
        <f t="shared" si="1"/>
        <v>01Gestion du Ministère</v>
      </c>
      <c r="K128" s="477" t="s">
        <v>2857</v>
      </c>
      <c r="M128" s="570" t="s">
        <v>2975</v>
      </c>
    </row>
    <row r="129" spans="3:13" ht="15.75">
      <c r="C129" s="478" t="s">
        <v>1588</v>
      </c>
      <c r="D129" s="478"/>
      <c r="E129" s="479" t="s">
        <v>1722</v>
      </c>
      <c r="G129" s="479" t="str">
        <f t="shared" si="1"/>
        <v>02Soutien administratif</v>
      </c>
      <c r="K129" s="477" t="s">
        <v>2723</v>
      </c>
      <c r="M129" s="570" t="s">
        <v>2976</v>
      </c>
    </row>
    <row r="130" spans="3:13" ht="15.75">
      <c r="C130" s="474" t="s">
        <v>1724</v>
      </c>
      <c r="D130" s="474"/>
      <c r="E130" s="475" t="s">
        <v>1833</v>
      </c>
      <c r="G130" s="475" t="str">
        <f t="shared" si="1"/>
        <v>009Moudjahidine et Ayants Droits</v>
      </c>
      <c r="K130" s="477" t="s">
        <v>2858</v>
      </c>
      <c r="M130" s="570" t="s">
        <v>2891</v>
      </c>
    </row>
    <row r="131" spans="3:13" ht="15.75">
      <c r="C131" s="476" t="s">
        <v>1834</v>
      </c>
      <c r="D131" s="476"/>
      <c r="E131" s="477" t="s">
        <v>1835</v>
      </c>
      <c r="G131" s="477" t="str">
        <f t="shared" si="1"/>
        <v>037Patrimoine historique et culturel</v>
      </c>
      <c r="K131" s="477" t="s">
        <v>2859</v>
      </c>
      <c r="M131" s="570" t="s">
        <v>2892</v>
      </c>
    </row>
    <row r="132" spans="3:13" ht="15.75">
      <c r="C132" s="478" t="s">
        <v>1582</v>
      </c>
      <c r="D132" s="478"/>
      <c r="E132" s="479" t="s">
        <v>1836</v>
      </c>
      <c r="G132" s="479" t="str">
        <f t="shared" si="1"/>
        <v>01Protection des symboles et des hauts -fait historique</v>
      </c>
      <c r="K132" s="477" t="s">
        <v>2860</v>
      </c>
      <c r="M132" s="570" t="s">
        <v>2977</v>
      </c>
    </row>
    <row r="133" spans="3:13" ht="15.75">
      <c r="C133" s="478" t="s">
        <v>1588</v>
      </c>
      <c r="D133" s="478"/>
      <c r="E133" s="479" t="s">
        <v>1837</v>
      </c>
      <c r="G133" s="479" t="str">
        <f t="shared" ref="G133:G196" si="2">CONCATENATE(C133,D133,E133)</f>
        <v>02Recherche historique et suivi des activités muséales</v>
      </c>
      <c r="K133" s="477" t="s">
        <v>2861</v>
      </c>
      <c r="M133" s="570" t="s">
        <v>2978</v>
      </c>
    </row>
    <row r="134" spans="3:13" ht="15.75">
      <c r="C134" s="476" t="s">
        <v>1838</v>
      </c>
      <c r="D134" s="476"/>
      <c r="E134" s="477" t="s">
        <v>1839</v>
      </c>
      <c r="G134" s="477" t="str">
        <f t="shared" si="2"/>
        <v>038Pensions</v>
      </c>
      <c r="K134" s="477" t="s">
        <v>2862</v>
      </c>
      <c r="M134" s="570" t="s">
        <v>2979</v>
      </c>
    </row>
    <row r="135" spans="3:13" ht="15.75">
      <c r="C135" s="478" t="s">
        <v>1582</v>
      </c>
      <c r="D135" s="478"/>
      <c r="E135" s="479" t="s">
        <v>1840</v>
      </c>
      <c r="G135" s="479" t="str">
        <f t="shared" si="2"/>
        <v>01Invalides et recours</v>
      </c>
      <c r="K135" s="477" t="s">
        <v>2863</v>
      </c>
      <c r="M135" s="570" t="s">
        <v>2980</v>
      </c>
    </row>
    <row r="136" spans="3:13" ht="15.75">
      <c r="C136" s="478" t="s">
        <v>1588</v>
      </c>
      <c r="D136" s="478"/>
      <c r="E136" s="479" t="s">
        <v>1841</v>
      </c>
      <c r="G136" s="479" t="str">
        <f t="shared" si="2"/>
        <v>02Ayants droit</v>
      </c>
      <c r="K136" s="477" t="s">
        <v>2864</v>
      </c>
      <c r="M136" s="570" t="s">
        <v>2892</v>
      </c>
    </row>
    <row r="137" spans="3:13" ht="15.75">
      <c r="C137" s="476" t="s">
        <v>1842</v>
      </c>
      <c r="D137" s="476"/>
      <c r="E137" s="477" t="s">
        <v>1843</v>
      </c>
      <c r="G137" s="477" t="str">
        <f t="shared" si="2"/>
        <v>039Protection sociale</v>
      </c>
      <c r="K137" s="477" t="s">
        <v>2865</v>
      </c>
      <c r="M137" s="570" t="s">
        <v>2981</v>
      </c>
    </row>
    <row r="138" spans="3:13" ht="15.75">
      <c r="C138" s="478" t="s">
        <v>1582</v>
      </c>
      <c r="D138" s="478"/>
      <c r="E138" s="479" t="s">
        <v>1844</v>
      </c>
      <c r="G138" s="479" t="str">
        <f t="shared" si="2"/>
        <v>01Santé des Moudjahidine et ayants droit</v>
      </c>
      <c r="K138" s="477" t="s">
        <v>2866</v>
      </c>
      <c r="M138" s="570" t="s">
        <v>2982</v>
      </c>
    </row>
    <row r="139" spans="3:13" ht="15.75">
      <c r="C139" s="478" t="s">
        <v>1588</v>
      </c>
      <c r="D139" s="478"/>
      <c r="E139" s="479" t="s">
        <v>1845</v>
      </c>
      <c r="G139" s="479" t="str">
        <f t="shared" si="2"/>
        <v>02Promotion sociale</v>
      </c>
      <c r="K139" s="477" t="s">
        <v>2867</v>
      </c>
      <c r="M139" s="570" t="s">
        <v>2983</v>
      </c>
    </row>
    <row r="140" spans="3:13" ht="15.75">
      <c r="C140" s="476" t="s">
        <v>1846</v>
      </c>
      <c r="D140" s="476"/>
      <c r="E140" s="477" t="s">
        <v>1729</v>
      </c>
      <c r="G140" s="477" t="str">
        <f t="shared" si="2"/>
        <v>040Administration générale</v>
      </c>
      <c r="K140" s="477" t="s">
        <v>2868</v>
      </c>
      <c r="M140" s="570" t="s">
        <v>2984</v>
      </c>
    </row>
    <row r="141" spans="3:13" ht="15.75">
      <c r="C141" s="478" t="s">
        <v>1582</v>
      </c>
      <c r="D141" s="478"/>
      <c r="E141" s="479" t="s">
        <v>1736</v>
      </c>
      <c r="G141" s="479" t="str">
        <f t="shared" si="2"/>
        <v>01Gestion du ministère</v>
      </c>
      <c r="K141" s="477" t="s">
        <v>2869</v>
      </c>
      <c r="M141" s="570" t="s">
        <v>2985</v>
      </c>
    </row>
    <row r="142" spans="3:13" ht="15.75">
      <c r="C142" s="478" t="s">
        <v>1588</v>
      </c>
      <c r="D142" s="478"/>
      <c r="E142" s="479" t="s">
        <v>1722</v>
      </c>
      <c r="G142" s="479" t="str">
        <f t="shared" si="2"/>
        <v>02Soutien administratif</v>
      </c>
      <c r="K142" s="477" t="s">
        <v>2870</v>
      </c>
      <c r="M142" s="570" t="s">
        <v>2986</v>
      </c>
    </row>
    <row r="143" spans="3:13" ht="15.75">
      <c r="C143" s="474" t="s">
        <v>1726</v>
      </c>
      <c r="D143" s="474"/>
      <c r="E143" s="475" t="s">
        <v>1847</v>
      </c>
      <c r="G143" s="475" t="str">
        <f t="shared" si="2"/>
        <v>010Affaires Religieuses et Wakfs</v>
      </c>
      <c r="K143" s="477" t="s">
        <v>2871</v>
      </c>
      <c r="M143" s="570" t="s">
        <v>2891</v>
      </c>
    </row>
    <row r="144" spans="3:13" ht="15.75">
      <c r="C144" s="476" t="s">
        <v>1848</v>
      </c>
      <c r="D144" s="476"/>
      <c r="E144" s="477" t="s">
        <v>1849</v>
      </c>
      <c r="G144" s="477" t="str">
        <f t="shared" si="2"/>
        <v>041Orientation religieuses et culture islamique</v>
      </c>
      <c r="M144" s="570" t="s">
        <v>2892</v>
      </c>
    </row>
    <row r="145" spans="3:13" ht="15.75">
      <c r="C145" s="478" t="s">
        <v>1582</v>
      </c>
      <c r="D145" s="478"/>
      <c r="E145" s="479" t="s">
        <v>1850</v>
      </c>
      <c r="G145" s="479" t="str">
        <f t="shared" si="2"/>
        <v>01Orientation religieuses</v>
      </c>
      <c r="M145" s="570" t="s">
        <v>2987</v>
      </c>
    </row>
    <row r="146" spans="3:13" ht="15.75">
      <c r="C146" s="478" t="s">
        <v>1588</v>
      </c>
      <c r="D146" s="478"/>
      <c r="E146" s="479" t="s">
        <v>1851</v>
      </c>
      <c r="G146" s="479" t="str">
        <f t="shared" si="2"/>
        <v>02Culture islamique</v>
      </c>
      <c r="M146" s="570" t="s">
        <v>2988</v>
      </c>
    </row>
    <row r="147" spans="3:13" ht="15.75">
      <c r="C147" s="478" t="s">
        <v>1594</v>
      </c>
      <c r="D147" s="478"/>
      <c r="E147" s="479" t="s">
        <v>1852</v>
      </c>
      <c r="G147" s="479" t="str">
        <f t="shared" si="2"/>
        <v>03Communication et coopération</v>
      </c>
      <c r="M147" s="570" t="s">
        <v>2989</v>
      </c>
    </row>
    <row r="148" spans="3:13" ht="15.75">
      <c r="C148" s="478" t="s">
        <v>1599</v>
      </c>
      <c r="D148" s="478"/>
      <c r="E148" s="479" t="s">
        <v>1853</v>
      </c>
      <c r="G148" s="479" t="str">
        <f t="shared" si="2"/>
        <v>04Lieux de cultes</v>
      </c>
      <c r="M148" s="570" t="s">
        <v>2990</v>
      </c>
    </row>
    <row r="149" spans="3:13" ht="15.75">
      <c r="C149" s="476" t="s">
        <v>1854</v>
      </c>
      <c r="D149" s="476"/>
      <c r="E149" s="477" t="s">
        <v>1855</v>
      </c>
      <c r="G149" s="477" t="str">
        <f t="shared" si="2"/>
        <v>042Formation et enseignement coranique</v>
      </c>
      <c r="M149" s="570" t="s">
        <v>2991</v>
      </c>
    </row>
    <row r="150" spans="3:13" ht="15.75">
      <c r="C150" s="478" t="s">
        <v>1582</v>
      </c>
      <c r="D150" s="478"/>
      <c r="E150" s="479" t="s">
        <v>1856</v>
      </c>
      <c r="G150" s="479" t="str">
        <f t="shared" si="2"/>
        <v>01Formation et évaluation et recherche</v>
      </c>
      <c r="M150" s="570" t="s">
        <v>2992</v>
      </c>
    </row>
    <row r="151" spans="3:13" ht="15.75">
      <c r="C151" s="478" t="s">
        <v>1588</v>
      </c>
      <c r="D151" s="478"/>
      <c r="E151" s="479" t="s">
        <v>1857</v>
      </c>
      <c r="G151" s="479" t="str">
        <f t="shared" si="2"/>
        <v>02Enseignement coranique</v>
      </c>
      <c r="M151" s="570" t="s">
        <v>2891</v>
      </c>
    </row>
    <row r="152" spans="3:13" ht="15.75">
      <c r="C152" s="476" t="s">
        <v>1858</v>
      </c>
      <c r="D152" s="476"/>
      <c r="E152" s="477" t="s">
        <v>1729</v>
      </c>
      <c r="G152" s="477" t="str">
        <f t="shared" si="2"/>
        <v>043Administration générale</v>
      </c>
      <c r="M152" s="570" t="s">
        <v>2892</v>
      </c>
    </row>
    <row r="153" spans="3:13" ht="15.75">
      <c r="C153" s="478" t="s">
        <v>1582</v>
      </c>
      <c r="D153" s="478"/>
      <c r="E153" s="479" t="s">
        <v>1810</v>
      </c>
      <c r="G153" s="479" t="str">
        <f t="shared" si="2"/>
        <v>01Gestion du Ministère</v>
      </c>
      <c r="M153" s="570" t="s">
        <v>2993</v>
      </c>
    </row>
    <row r="154" spans="3:13" ht="15.75">
      <c r="C154" s="478" t="s">
        <v>1588</v>
      </c>
      <c r="D154" s="478"/>
      <c r="E154" s="479" t="s">
        <v>1722</v>
      </c>
      <c r="G154" s="479" t="str">
        <f t="shared" si="2"/>
        <v>02Soutien administratif</v>
      </c>
      <c r="M154" s="570" t="s">
        <v>2994</v>
      </c>
    </row>
    <row r="155" spans="3:13" ht="15.75">
      <c r="C155" s="474" t="s">
        <v>1728</v>
      </c>
      <c r="D155" s="474"/>
      <c r="E155" s="475" t="s">
        <v>1859</v>
      </c>
      <c r="G155" s="475" t="str">
        <f t="shared" si="2"/>
        <v>011Education Nationale</v>
      </c>
      <c r="M155" s="570" t="s">
        <v>2995</v>
      </c>
    </row>
    <row r="156" spans="3:13" ht="15.75">
      <c r="C156" s="476" t="s">
        <v>1860</v>
      </c>
      <c r="D156" s="476"/>
      <c r="E156" s="477" t="s">
        <v>1861</v>
      </c>
      <c r="G156" s="477" t="str">
        <f t="shared" si="2"/>
        <v>044Enseignement</v>
      </c>
      <c r="M156" s="570" t="s">
        <v>2996</v>
      </c>
    </row>
    <row r="157" spans="3:13" ht="15.75">
      <c r="C157" s="478" t="s">
        <v>1582</v>
      </c>
      <c r="D157" s="478"/>
      <c r="E157" s="479" t="s">
        <v>1862</v>
      </c>
      <c r="G157" s="479" t="str">
        <f t="shared" si="2"/>
        <v>01Enseignement préparatoire et primaire</v>
      </c>
      <c r="M157" s="570" t="s">
        <v>2997</v>
      </c>
    </row>
    <row r="158" spans="3:13" ht="15.75">
      <c r="C158" s="478" t="s">
        <v>1588</v>
      </c>
      <c r="D158" s="478"/>
      <c r="E158" s="479" t="s">
        <v>1863</v>
      </c>
      <c r="G158" s="479" t="str">
        <f t="shared" si="2"/>
        <v>02Enseignement moyen normal et spécifique et à distance</v>
      </c>
      <c r="M158" s="570" t="s">
        <v>2930</v>
      </c>
    </row>
    <row r="159" spans="3:13" ht="15.75">
      <c r="C159" s="478" t="s">
        <v>1594</v>
      </c>
      <c r="D159" s="478"/>
      <c r="E159" s="479" t="s">
        <v>1864</v>
      </c>
      <c r="G159" s="479" t="str">
        <f t="shared" si="2"/>
        <v>03Enseignement secondaire normal, spécifique et à distance</v>
      </c>
      <c r="M159" s="570" t="s">
        <v>2880</v>
      </c>
    </row>
    <row r="160" spans="3:13" ht="15.75">
      <c r="C160" s="476" t="s">
        <v>1865</v>
      </c>
      <c r="D160" s="476"/>
      <c r="E160" s="477" t="s">
        <v>1866</v>
      </c>
      <c r="G160" s="477" t="str">
        <f t="shared" si="2"/>
        <v>046Formation</v>
      </c>
      <c r="M160" s="570" t="s">
        <v>2998</v>
      </c>
    </row>
    <row r="161" spans="3:13" ht="15.75">
      <c r="C161" s="478" t="s">
        <v>1582</v>
      </c>
      <c r="D161" s="478"/>
      <c r="E161" s="479" t="s">
        <v>1867</v>
      </c>
      <c r="G161" s="479" t="str">
        <f t="shared" si="2"/>
        <v>01Formation en cours d’emploi et Spécialisée</v>
      </c>
      <c r="M161" s="570" t="s">
        <v>2999</v>
      </c>
    </row>
    <row r="162" spans="3:13" ht="15.75">
      <c r="C162" s="476" t="s">
        <v>1868</v>
      </c>
      <c r="D162" s="476"/>
      <c r="E162" s="477" t="s">
        <v>1869</v>
      </c>
      <c r="G162" s="477" t="str">
        <f t="shared" si="2"/>
        <v>047Vie scolaire et transferts sociaux</v>
      </c>
      <c r="M162" s="570" t="s">
        <v>3000</v>
      </c>
    </row>
    <row r="163" spans="3:13" ht="15.75">
      <c r="C163" s="478" t="s">
        <v>1582</v>
      </c>
      <c r="D163" s="478"/>
      <c r="E163" s="479" t="s">
        <v>1870</v>
      </c>
      <c r="G163" s="479" t="str">
        <f t="shared" si="2"/>
        <v>01Vie scolaire</v>
      </c>
      <c r="M163" s="570" t="s">
        <v>3001</v>
      </c>
    </row>
    <row r="164" spans="3:13" ht="15.75">
      <c r="C164" s="478" t="s">
        <v>1588</v>
      </c>
      <c r="D164" s="478"/>
      <c r="E164" s="479" t="s">
        <v>1871</v>
      </c>
      <c r="G164" s="479" t="str">
        <f t="shared" si="2"/>
        <v>02Transferts sociaux</v>
      </c>
      <c r="M164" s="570" t="s">
        <v>3002</v>
      </c>
    </row>
    <row r="165" spans="3:13" ht="15.75">
      <c r="C165" s="476" t="s">
        <v>1872</v>
      </c>
      <c r="D165" s="476"/>
      <c r="E165" s="477" t="s">
        <v>1729</v>
      </c>
      <c r="G165" s="477" t="str">
        <f t="shared" si="2"/>
        <v>048Administration générale</v>
      </c>
      <c r="M165" s="570" t="s">
        <v>3003</v>
      </c>
    </row>
    <row r="166" spans="3:13" ht="15.75">
      <c r="C166" s="478" t="s">
        <v>1582</v>
      </c>
      <c r="D166" s="478"/>
      <c r="E166" s="479" t="s">
        <v>1736</v>
      </c>
      <c r="G166" s="479" t="str">
        <f t="shared" si="2"/>
        <v>01Gestion du ministère</v>
      </c>
      <c r="M166" s="570" t="s">
        <v>3004</v>
      </c>
    </row>
    <row r="167" spans="3:13" ht="15.75">
      <c r="C167" s="478" t="s">
        <v>1588</v>
      </c>
      <c r="D167" s="478"/>
      <c r="E167" s="479" t="s">
        <v>1722</v>
      </c>
      <c r="G167" s="479" t="str">
        <f t="shared" si="2"/>
        <v>02Soutien administratif</v>
      </c>
      <c r="M167" s="570" t="s">
        <v>3005</v>
      </c>
    </row>
    <row r="168" spans="3:13" ht="15.75">
      <c r="C168" s="474" t="s">
        <v>1731</v>
      </c>
      <c r="D168" s="474"/>
      <c r="E168" s="475" t="s">
        <v>1873</v>
      </c>
      <c r="G168" s="475" t="str">
        <f t="shared" si="2"/>
        <v>012Enseignement Supérieur et  Recherche Scientifique</v>
      </c>
      <c r="M168" s="570" t="s">
        <v>2891</v>
      </c>
    </row>
    <row r="169" spans="3:13" ht="15.75">
      <c r="C169" s="476" t="s">
        <v>1874</v>
      </c>
      <c r="D169" s="476"/>
      <c r="E169" s="477" t="s">
        <v>1875</v>
      </c>
      <c r="G169" s="477" t="str">
        <f t="shared" si="2"/>
        <v>049Enseignement et formation supérieurs</v>
      </c>
      <c r="M169" s="570" t="s">
        <v>3006</v>
      </c>
    </row>
    <row r="170" spans="3:13" ht="15.75">
      <c r="C170" s="478" t="s">
        <v>1582</v>
      </c>
      <c r="D170" s="478"/>
      <c r="E170" s="479" t="s">
        <v>1876</v>
      </c>
      <c r="G170" s="479" t="str">
        <f t="shared" si="2"/>
        <v>011er et 2ème cycles d’enseignement</v>
      </c>
      <c r="M170" s="570" t="s">
        <v>3007</v>
      </c>
    </row>
    <row r="171" spans="3:13" ht="15.75">
      <c r="C171" s="478" t="s">
        <v>1588</v>
      </c>
      <c r="D171" s="478"/>
      <c r="E171" s="479" t="s">
        <v>1877</v>
      </c>
      <c r="G171" s="479" t="str">
        <f t="shared" si="2"/>
        <v>02Formation au 3ème  cycle</v>
      </c>
      <c r="M171" s="570" t="s">
        <v>3008</v>
      </c>
    </row>
    <row r="172" spans="3:13" ht="15.75">
      <c r="C172" s="476" t="s">
        <v>1878</v>
      </c>
      <c r="D172" s="476"/>
      <c r="E172" s="477" t="s">
        <v>1879</v>
      </c>
      <c r="G172" s="477" t="str">
        <f t="shared" si="2"/>
        <v>050Recherche scientifique et développement technologique</v>
      </c>
      <c r="M172" s="570" t="s">
        <v>3009</v>
      </c>
    </row>
    <row r="173" spans="3:13" ht="15.75">
      <c r="C173" s="478" t="s">
        <v>1582</v>
      </c>
      <c r="D173" s="478"/>
      <c r="E173" s="479" t="s">
        <v>1880</v>
      </c>
      <c r="G173" s="479" t="str">
        <f t="shared" si="2"/>
        <v>01Soutien administratif à la recherche et gestion des finances</v>
      </c>
      <c r="M173" s="570" t="s">
        <v>3010</v>
      </c>
    </row>
    <row r="174" spans="3:13" ht="15.75">
      <c r="C174" s="478" t="s">
        <v>1588</v>
      </c>
      <c r="D174" s="478"/>
      <c r="E174" s="479" t="s">
        <v>1881</v>
      </c>
      <c r="G174" s="479" t="str">
        <f t="shared" si="2"/>
        <v>02Recherche et développement</v>
      </c>
      <c r="M174" s="570" t="s">
        <v>3011</v>
      </c>
    </row>
    <row r="175" spans="3:13" ht="15.75">
      <c r="C175" s="478" t="s">
        <v>1594</v>
      </c>
      <c r="D175" s="478"/>
      <c r="E175" s="479" t="s">
        <v>1882</v>
      </c>
      <c r="G175" s="479" t="str">
        <f t="shared" si="2"/>
        <v>03Innovation technologique</v>
      </c>
      <c r="M175" s="570" t="s">
        <v>3012</v>
      </c>
    </row>
    <row r="176" spans="3:13" ht="15.75">
      <c r="C176" s="476" t="s">
        <v>1883</v>
      </c>
      <c r="D176" s="476"/>
      <c r="E176" s="477" t="s">
        <v>1884</v>
      </c>
      <c r="G176" s="477" t="str">
        <f t="shared" si="2"/>
        <v>051Vie estudiantine</v>
      </c>
      <c r="M176" s="570" t="s">
        <v>3013</v>
      </c>
    </row>
    <row r="177" spans="3:13" ht="15.75">
      <c r="C177" s="478" t="s">
        <v>1582</v>
      </c>
      <c r="D177" s="478"/>
      <c r="E177" s="479" t="s">
        <v>1885</v>
      </c>
      <c r="G177" s="479" t="str">
        <f t="shared" si="2"/>
        <v>01Œuvres universitaires</v>
      </c>
      <c r="M177" s="570" t="s">
        <v>3014</v>
      </c>
    </row>
    <row r="178" spans="3:13" ht="15.75">
      <c r="C178" s="478" t="s">
        <v>1588</v>
      </c>
      <c r="D178" s="478"/>
      <c r="E178" s="479" t="s">
        <v>1886</v>
      </c>
      <c r="G178" s="479" t="str">
        <f t="shared" si="2"/>
        <v>02Conditions de vie des étudiants</v>
      </c>
      <c r="M178" s="570" t="s">
        <v>2891</v>
      </c>
    </row>
    <row r="179" spans="3:13" ht="15.75">
      <c r="C179" s="476" t="s">
        <v>1887</v>
      </c>
      <c r="D179" s="476"/>
      <c r="E179" s="477" t="s">
        <v>1729</v>
      </c>
      <c r="G179" s="477" t="str">
        <f t="shared" si="2"/>
        <v>052Administration générale</v>
      </c>
      <c r="M179" s="570" t="s">
        <v>2892</v>
      </c>
    </row>
    <row r="180" spans="3:13" ht="15.75">
      <c r="C180" s="478" t="s">
        <v>1582</v>
      </c>
      <c r="D180" s="478"/>
      <c r="E180" s="479" t="s">
        <v>1736</v>
      </c>
      <c r="G180" s="479" t="str">
        <f t="shared" si="2"/>
        <v>01Gestion du ministère</v>
      </c>
      <c r="M180" s="570" t="s">
        <v>3015</v>
      </c>
    </row>
    <row r="181" spans="3:13" ht="15.75">
      <c r="C181" s="478" t="s">
        <v>1588</v>
      </c>
      <c r="D181" s="478"/>
      <c r="E181" s="479" t="s">
        <v>1722</v>
      </c>
      <c r="G181" s="479" t="str">
        <f t="shared" si="2"/>
        <v>02Soutien administratif</v>
      </c>
      <c r="M181" s="570" t="s">
        <v>3016</v>
      </c>
    </row>
    <row r="182" spans="3:13" ht="15.75">
      <c r="C182" s="474" t="s">
        <v>1735</v>
      </c>
      <c r="D182" s="474"/>
      <c r="E182" s="475" t="s">
        <v>1888</v>
      </c>
      <c r="G182" s="475" t="str">
        <f t="shared" si="2"/>
        <v>013Formation et Enseignement Professionnels</v>
      </c>
      <c r="M182" s="570" t="s">
        <v>3017</v>
      </c>
    </row>
    <row r="183" spans="3:13" ht="15.75">
      <c r="C183" s="476" t="s">
        <v>1889</v>
      </c>
      <c r="D183" s="476"/>
      <c r="E183" s="477" t="s">
        <v>1890</v>
      </c>
      <c r="G183" s="477" t="str">
        <f t="shared" si="2"/>
        <v>053Formation Professionnelle</v>
      </c>
      <c r="M183" s="570" t="s">
        <v>3018</v>
      </c>
    </row>
    <row r="184" spans="3:13" ht="15.75">
      <c r="C184" s="478" t="s">
        <v>1582</v>
      </c>
      <c r="D184" s="478"/>
      <c r="E184" s="479" t="s">
        <v>1891</v>
      </c>
      <c r="G184" s="479" t="str">
        <f t="shared" si="2"/>
        <v>01Formation Professionnelle initiale</v>
      </c>
      <c r="M184" s="570" t="s">
        <v>2930</v>
      </c>
    </row>
    <row r="185" spans="3:13" ht="15.75">
      <c r="C185" s="478" t="s">
        <v>1588</v>
      </c>
      <c r="D185" s="478"/>
      <c r="E185" s="479" t="s">
        <v>1892</v>
      </c>
      <c r="G185" s="479" t="str">
        <f t="shared" si="2"/>
        <v>02Formation professionnelle continue et à distance</v>
      </c>
      <c r="M185" s="570" t="s">
        <v>2880</v>
      </c>
    </row>
    <row r="186" spans="3:13" ht="15.75">
      <c r="C186" s="478" t="s">
        <v>1594</v>
      </c>
      <c r="D186" s="478"/>
      <c r="E186" s="479" t="s">
        <v>1893</v>
      </c>
      <c r="G186" s="479" t="str">
        <f t="shared" si="2"/>
        <v>03Ingénierie pédagogique de la Formation Professionnelle</v>
      </c>
      <c r="M186" s="570" t="s">
        <v>3019</v>
      </c>
    </row>
    <row r="187" spans="3:13" ht="15.75">
      <c r="C187" s="476" t="s">
        <v>1894</v>
      </c>
      <c r="D187" s="476"/>
      <c r="E187" s="477" t="s">
        <v>1895</v>
      </c>
      <c r="G187" s="477" t="str">
        <f t="shared" si="2"/>
        <v>054Enseignement Professionnel</v>
      </c>
      <c r="M187" s="570" t="s">
        <v>3020</v>
      </c>
    </row>
    <row r="188" spans="3:13" ht="15.75">
      <c r="C188" s="478" t="s">
        <v>1582</v>
      </c>
      <c r="D188" s="478"/>
      <c r="E188" s="479" t="s">
        <v>1895</v>
      </c>
      <c r="G188" s="479" t="str">
        <f t="shared" si="2"/>
        <v>01Enseignement Professionnel</v>
      </c>
      <c r="M188" s="570" t="s">
        <v>3021</v>
      </c>
    </row>
    <row r="189" spans="3:13" ht="15.75">
      <c r="C189" s="478" t="s">
        <v>1588</v>
      </c>
      <c r="D189" s="478"/>
      <c r="E189" s="479" t="s">
        <v>1896</v>
      </c>
      <c r="G189" s="479" t="str">
        <f t="shared" si="2"/>
        <v>02Ingénierie pédagogique de l’Enseignement Professionnel</v>
      </c>
      <c r="M189" s="570" t="s">
        <v>2880</v>
      </c>
    </row>
    <row r="190" spans="3:13" ht="15.75">
      <c r="C190" s="476" t="s">
        <v>1897</v>
      </c>
      <c r="D190" s="476"/>
      <c r="E190" s="477" t="s">
        <v>1710</v>
      </c>
      <c r="G190" s="477" t="str">
        <f t="shared" si="2"/>
        <v>055Administration Générale</v>
      </c>
      <c r="M190" s="570" t="s">
        <v>3022</v>
      </c>
    </row>
    <row r="191" spans="3:13" ht="15.75">
      <c r="C191" s="478" t="s">
        <v>1582</v>
      </c>
      <c r="D191" s="478"/>
      <c r="E191" s="479" t="s">
        <v>1736</v>
      </c>
      <c r="G191" s="479" t="str">
        <f t="shared" si="2"/>
        <v>01Gestion du ministère</v>
      </c>
      <c r="M191" s="570" t="s">
        <v>3023</v>
      </c>
    </row>
    <row r="192" spans="3:13" ht="15.75">
      <c r="C192" s="478" t="s">
        <v>1588</v>
      </c>
      <c r="D192" s="478"/>
      <c r="E192" s="479" t="s">
        <v>1722</v>
      </c>
      <c r="G192" s="479" t="str">
        <f t="shared" si="2"/>
        <v>02Soutien administratif</v>
      </c>
      <c r="M192" s="570" t="s">
        <v>3024</v>
      </c>
    </row>
    <row r="193" spans="3:13" ht="15.75">
      <c r="C193" s="474" t="s">
        <v>1738</v>
      </c>
      <c r="D193" s="474"/>
      <c r="E193" s="475" t="s">
        <v>1898</v>
      </c>
      <c r="G193" s="475" t="str">
        <f t="shared" si="2"/>
        <v>014Culture et Arts</v>
      </c>
      <c r="M193" s="570" t="s">
        <v>3025</v>
      </c>
    </row>
    <row r="194" spans="3:13" ht="15.75">
      <c r="C194" s="476" t="s">
        <v>1899</v>
      </c>
      <c r="D194" s="476"/>
      <c r="E194" s="477" t="s">
        <v>1900</v>
      </c>
      <c r="G194" s="477" t="str">
        <f t="shared" si="2"/>
        <v>056Arts et Lettres</v>
      </c>
      <c r="M194" s="570" t="s">
        <v>3026</v>
      </c>
    </row>
    <row r="195" spans="3:13" ht="15.75">
      <c r="C195" s="478" t="s">
        <v>1582</v>
      </c>
      <c r="D195" s="478"/>
      <c r="E195" s="479" t="s">
        <v>1901</v>
      </c>
      <c r="G195" s="479" t="str">
        <f t="shared" si="2"/>
        <v>01Livre et lecture publique</v>
      </c>
      <c r="M195" s="570" t="s">
        <v>3027</v>
      </c>
    </row>
    <row r="196" spans="3:13" ht="15.75">
      <c r="C196" s="478" t="s">
        <v>1588</v>
      </c>
      <c r="D196" s="478"/>
      <c r="E196" s="479" t="s">
        <v>1902</v>
      </c>
      <c r="G196" s="479" t="str">
        <f t="shared" si="2"/>
        <v>02Création et diffusion du produit culturel  et artistique</v>
      </c>
      <c r="M196" s="570" t="s">
        <v>3028</v>
      </c>
    </row>
    <row r="197" spans="3:13" ht="15.75">
      <c r="C197" s="476" t="s">
        <v>1903</v>
      </c>
      <c r="D197" s="476"/>
      <c r="E197" s="477" t="s">
        <v>1904</v>
      </c>
      <c r="G197" s="477" t="str">
        <f t="shared" ref="G197:G260" si="3">CONCATENATE(C197,D197,E197)</f>
        <v>057Patrimoine culturel</v>
      </c>
      <c r="M197" s="570" t="s">
        <v>3029</v>
      </c>
    </row>
    <row r="198" spans="3:13" ht="15.75">
      <c r="C198" s="478" t="s">
        <v>1582</v>
      </c>
      <c r="D198" s="478"/>
      <c r="E198" s="479" t="s">
        <v>1905</v>
      </c>
      <c r="G198" s="479" t="str">
        <f t="shared" si="3"/>
        <v>01Protection, valorisation et exploitation du patrimoine culturel</v>
      </c>
      <c r="M198" s="570" t="s">
        <v>3030</v>
      </c>
    </row>
    <row r="199" spans="3:13" ht="15.75">
      <c r="C199" s="478" t="s">
        <v>1588</v>
      </c>
      <c r="D199" s="478"/>
      <c r="E199" s="479" t="s">
        <v>1906</v>
      </c>
      <c r="G199" s="479" t="str">
        <f t="shared" si="3"/>
        <v>02Restauration du patrimoine culturel</v>
      </c>
      <c r="M199" s="570" t="s">
        <v>2891</v>
      </c>
    </row>
    <row r="200" spans="3:13" ht="15.75">
      <c r="C200" s="476" t="s">
        <v>1907</v>
      </c>
      <c r="D200" s="476"/>
      <c r="E200" s="477" t="s">
        <v>1729</v>
      </c>
      <c r="G200" s="477" t="str">
        <f t="shared" si="3"/>
        <v>058Administration générale</v>
      </c>
      <c r="M200" s="570" t="s">
        <v>2892</v>
      </c>
    </row>
    <row r="201" spans="3:13" ht="15.75">
      <c r="C201" s="478" t="s">
        <v>1582</v>
      </c>
      <c r="D201" s="478"/>
      <c r="E201" s="479" t="s">
        <v>1736</v>
      </c>
      <c r="G201" s="479" t="str">
        <f t="shared" si="3"/>
        <v>01Gestion du ministère</v>
      </c>
      <c r="M201" s="570" t="s">
        <v>3031</v>
      </c>
    </row>
    <row r="202" spans="3:13" ht="15.75">
      <c r="C202" s="478" t="s">
        <v>1588</v>
      </c>
      <c r="D202" s="478"/>
      <c r="E202" s="479" t="s">
        <v>1722</v>
      </c>
      <c r="G202" s="479" t="str">
        <f t="shared" si="3"/>
        <v>02Soutien administratif</v>
      </c>
      <c r="M202" s="570" t="s">
        <v>3032</v>
      </c>
    </row>
    <row r="203" spans="3:13" ht="15.75">
      <c r="C203" s="474" t="s">
        <v>1744</v>
      </c>
      <c r="D203" s="474"/>
      <c r="E203" s="475" t="s">
        <v>1908</v>
      </c>
      <c r="G203" s="475" t="str">
        <f t="shared" si="3"/>
        <v>015Sports</v>
      </c>
      <c r="M203" s="570" t="s">
        <v>3033</v>
      </c>
    </row>
    <row r="204" spans="3:13" ht="15.75">
      <c r="C204" s="476" t="s">
        <v>1909</v>
      </c>
      <c r="D204" s="476"/>
      <c r="E204" s="477" t="s">
        <v>1908</v>
      </c>
      <c r="G204" s="477" t="str">
        <f t="shared" si="3"/>
        <v>060Sports</v>
      </c>
      <c r="M204" s="570" t="s">
        <v>3034</v>
      </c>
    </row>
    <row r="205" spans="3:13" ht="15.75">
      <c r="C205" s="478" t="s">
        <v>1582</v>
      </c>
      <c r="D205" s="478"/>
      <c r="E205" s="479" t="s">
        <v>1910</v>
      </c>
      <c r="G205" s="479" t="str">
        <f t="shared" si="3"/>
        <v>01Jeunes talents, sports de l'elite et de haut niveau</v>
      </c>
      <c r="M205" s="570" t="s">
        <v>3035</v>
      </c>
    </row>
    <row r="206" spans="3:13" ht="15.75">
      <c r="C206" s="478" t="s">
        <v>1588</v>
      </c>
      <c r="D206" s="478"/>
      <c r="E206" s="479" t="s">
        <v>1911</v>
      </c>
      <c r="G206" s="479" t="str">
        <f t="shared" si="3"/>
        <v>02Promotion du sport pour tous et en milieux educatif et spécialisé</v>
      </c>
      <c r="M206" s="570" t="s">
        <v>3036</v>
      </c>
    </row>
    <row r="207" spans="3:13" ht="15.75">
      <c r="C207" s="478" t="s">
        <v>1594</v>
      </c>
      <c r="D207" s="478"/>
      <c r="E207" s="479" t="s">
        <v>1912</v>
      </c>
      <c r="G207" s="479" t="str">
        <f t="shared" si="3"/>
        <v>03Vie associative, établissements sportifs et l'éthique sportive</v>
      </c>
      <c r="M207" s="570" t="s">
        <v>2891</v>
      </c>
    </row>
    <row r="208" spans="3:13" ht="15.75">
      <c r="C208" s="476" t="s">
        <v>1913</v>
      </c>
      <c r="D208" s="476"/>
      <c r="E208" s="477" t="s">
        <v>1710</v>
      </c>
      <c r="G208" s="477" t="str">
        <f t="shared" si="3"/>
        <v>061Administration Générale</v>
      </c>
      <c r="M208" s="570" t="s">
        <v>2892</v>
      </c>
    </row>
    <row r="209" spans="3:13" ht="15.75">
      <c r="C209" s="478" t="s">
        <v>1582</v>
      </c>
      <c r="D209" s="478"/>
      <c r="E209" s="479" t="s">
        <v>1914</v>
      </c>
      <c r="G209" s="479" t="str">
        <f t="shared" si="3"/>
        <v>01Gestion du Ministere</v>
      </c>
      <c r="M209" s="570" t="s">
        <v>3037</v>
      </c>
    </row>
    <row r="210" spans="3:13" ht="15.75">
      <c r="C210" s="478" t="s">
        <v>1588</v>
      </c>
      <c r="D210" s="478"/>
      <c r="E210" s="479" t="s">
        <v>1722</v>
      </c>
      <c r="G210" s="479" t="str">
        <f t="shared" si="3"/>
        <v>02Soutien administratif</v>
      </c>
      <c r="M210" s="570" t="s">
        <v>3038</v>
      </c>
    </row>
    <row r="211" spans="3:13" ht="15.75">
      <c r="C211" s="474" t="s">
        <v>1752</v>
      </c>
      <c r="D211" s="474"/>
      <c r="E211" s="475" t="s">
        <v>1915</v>
      </c>
      <c r="G211" s="475" t="str">
        <f t="shared" si="3"/>
        <v>017Poste et Télécommunications</v>
      </c>
      <c r="M211" s="570" t="s">
        <v>3039</v>
      </c>
    </row>
    <row r="212" spans="3:13" ht="15.75">
      <c r="C212" s="476" t="s">
        <v>1916</v>
      </c>
      <c r="D212" s="476"/>
      <c r="E212" s="477" t="s">
        <v>1917</v>
      </c>
      <c r="G212" s="477" t="str">
        <f t="shared" si="3"/>
        <v>065Développement des services postaux</v>
      </c>
      <c r="M212" s="570" t="s">
        <v>3040</v>
      </c>
    </row>
    <row r="213" spans="3:13" ht="15.75">
      <c r="C213" s="478" t="s">
        <v>1582</v>
      </c>
      <c r="D213" s="478"/>
      <c r="E213" s="479" t="s">
        <v>1918</v>
      </c>
      <c r="G213" s="479" t="str">
        <f t="shared" si="3"/>
        <v>01Développement de l'activité postale</v>
      </c>
      <c r="M213" s="570" t="s">
        <v>2891</v>
      </c>
    </row>
    <row r="214" spans="3:13" ht="15.75">
      <c r="C214" s="478" t="s">
        <v>1588</v>
      </c>
      <c r="D214" s="478"/>
      <c r="E214" s="479" t="s">
        <v>1919</v>
      </c>
      <c r="G214" s="479" t="str">
        <f t="shared" si="3"/>
        <v>02Développement des services financiers postaux</v>
      </c>
      <c r="M214" s="570" t="s">
        <v>2892</v>
      </c>
    </row>
    <row r="215" spans="3:13" ht="15.75">
      <c r="C215" s="476" t="s">
        <v>1920</v>
      </c>
      <c r="D215" s="476"/>
      <c r="E215" s="477" t="s">
        <v>1921</v>
      </c>
      <c r="G215" s="477" t="str">
        <f t="shared" si="3"/>
        <v>066Développement des télécommunications</v>
      </c>
      <c r="M215" s="570" t="s">
        <v>3041</v>
      </c>
    </row>
    <row r="216" spans="3:13" ht="15.75">
      <c r="C216" s="478" t="s">
        <v>1582</v>
      </c>
      <c r="D216" s="478"/>
      <c r="E216" s="479" t="s">
        <v>1922</v>
      </c>
      <c r="G216" s="479" t="str">
        <f t="shared" si="3"/>
        <v>01Développement et la sécurisation des infrastructures des Technologies de l'Information et de la Communication (TIC)</v>
      </c>
      <c r="M216" s="570" t="s">
        <v>3042</v>
      </c>
    </row>
    <row r="217" spans="3:13" ht="15.75">
      <c r="C217" s="478" t="s">
        <v>1588</v>
      </c>
      <c r="D217" s="478"/>
      <c r="E217" s="479" t="s">
        <v>1923</v>
      </c>
      <c r="G217" s="479" t="str">
        <f t="shared" si="3"/>
        <v>02Développement des activités liées à la radiocommunication et des équipements sensibles des télécommunications</v>
      </c>
      <c r="M217" s="570" t="s">
        <v>2891</v>
      </c>
    </row>
    <row r="218" spans="3:13" ht="15.75">
      <c r="C218" s="476" t="s">
        <v>1924</v>
      </c>
      <c r="D218" s="476"/>
      <c r="E218" s="477" t="s">
        <v>1925</v>
      </c>
      <c r="G218" s="477" t="str">
        <f t="shared" si="3"/>
        <v>067Edification de la société algérienne  de l'information</v>
      </c>
      <c r="M218" s="570" t="s">
        <v>2892</v>
      </c>
    </row>
    <row r="219" spans="3:13" ht="15.75">
      <c r="C219" s="478" t="s">
        <v>1582</v>
      </c>
      <c r="D219" s="478"/>
      <c r="E219" s="479" t="s">
        <v>1926</v>
      </c>
      <c r="G219" s="479" t="str">
        <f t="shared" si="3"/>
        <v>01Développement et promotion du contenu national, des services en ligne et généralisation des usages</v>
      </c>
      <c r="M219" s="570" t="s">
        <v>3043</v>
      </c>
    </row>
    <row r="220" spans="3:13" ht="15.75">
      <c r="C220" s="478" t="s">
        <v>1588</v>
      </c>
      <c r="D220" s="478"/>
      <c r="E220" s="479" t="s">
        <v>1927</v>
      </c>
      <c r="G220" s="479" t="str">
        <f t="shared" si="3"/>
        <v>02Mise en place et la promotion d'un environnement de confiance pour l’utilisation des nouvelles technologies</v>
      </c>
      <c r="M220" s="570" t="s">
        <v>3044</v>
      </c>
    </row>
    <row r="221" spans="3:13" ht="15.75">
      <c r="C221" s="476" t="s">
        <v>1928</v>
      </c>
      <c r="D221" s="476"/>
      <c r="E221" s="477" t="s">
        <v>1710</v>
      </c>
      <c r="G221" s="477" t="str">
        <f t="shared" si="3"/>
        <v>068Administration Générale</v>
      </c>
      <c r="M221" s="570" t="s">
        <v>3045</v>
      </c>
    </row>
    <row r="222" spans="3:13" ht="15.75">
      <c r="C222" s="478" t="s">
        <v>1582</v>
      </c>
      <c r="D222" s="478"/>
      <c r="E222" s="479" t="s">
        <v>1736</v>
      </c>
      <c r="G222" s="479" t="str">
        <f t="shared" si="3"/>
        <v>01Gestion du ministère</v>
      </c>
      <c r="M222" s="570" t="s">
        <v>3046</v>
      </c>
    </row>
    <row r="223" spans="3:13" ht="15.75">
      <c r="C223" s="478" t="s">
        <v>1588</v>
      </c>
      <c r="D223" s="478"/>
      <c r="E223" s="479" t="s">
        <v>1722</v>
      </c>
      <c r="G223" s="479" t="str">
        <f t="shared" si="3"/>
        <v>02Soutien administratif</v>
      </c>
      <c r="M223" s="570" t="s">
        <v>3047</v>
      </c>
    </row>
    <row r="224" spans="3:13" ht="15.75">
      <c r="C224" s="474" t="s">
        <v>1757</v>
      </c>
      <c r="D224" s="474"/>
      <c r="E224" s="475" t="s">
        <v>1929</v>
      </c>
      <c r="G224" s="475" t="str">
        <f t="shared" si="3"/>
        <v>018Solidarité Nationale, Famille et Condition de la Femme</v>
      </c>
      <c r="M224" s="570" t="s">
        <v>3048</v>
      </c>
    </row>
    <row r="225" spans="3:13" ht="15.75">
      <c r="C225" s="476" t="s">
        <v>1930</v>
      </c>
      <c r="D225" s="476"/>
      <c r="E225" s="477" t="s">
        <v>1931</v>
      </c>
      <c r="G225" s="477" t="str">
        <f t="shared" si="3"/>
        <v>069Personnes aux besoins spécifiques</v>
      </c>
      <c r="M225" s="570" t="s">
        <v>2891</v>
      </c>
    </row>
    <row r="226" spans="3:13" ht="15.75">
      <c r="C226" s="478" t="s">
        <v>1582</v>
      </c>
      <c r="D226" s="478"/>
      <c r="E226" s="479" t="s">
        <v>1932</v>
      </c>
      <c r="G226" s="479" t="str">
        <f t="shared" si="3"/>
        <v>01Protection et insertion des personnes aux besoins spécifiques</v>
      </c>
      <c r="M226" s="570" t="s">
        <v>2892</v>
      </c>
    </row>
    <row r="227" spans="3:13" ht="15.75">
      <c r="C227" s="478" t="s">
        <v>1588</v>
      </c>
      <c r="D227" s="478"/>
      <c r="E227" s="479" t="s">
        <v>1933</v>
      </c>
      <c r="G227" s="479" t="str">
        <f t="shared" si="3"/>
        <v>02Education et enseignement spécialisé des personnes aux besoins spécifiques</v>
      </c>
      <c r="M227" s="570" t="s">
        <v>3049</v>
      </c>
    </row>
    <row r="228" spans="3:13" ht="15.75">
      <c r="C228" s="476" t="s">
        <v>1934</v>
      </c>
      <c r="D228" s="476"/>
      <c r="E228" s="477" t="s">
        <v>1935</v>
      </c>
      <c r="G228" s="477" t="str">
        <f t="shared" si="3"/>
        <v>070Famille et condition de la femme</v>
      </c>
      <c r="M228" s="570" t="s">
        <v>3050</v>
      </c>
    </row>
    <row r="229" spans="3:13" ht="15.75">
      <c r="C229" s="478" t="s">
        <v>1582</v>
      </c>
      <c r="D229" s="478"/>
      <c r="E229" s="479" t="s">
        <v>1936</v>
      </c>
      <c r="G229" s="479" t="str">
        <f t="shared" si="3"/>
        <v>01Protection et promotion de la Famille et de la femme</v>
      </c>
      <c r="M229" s="570" t="s">
        <v>2891</v>
      </c>
    </row>
    <row r="230" spans="3:13" ht="15.75">
      <c r="C230" s="478" t="s">
        <v>1588</v>
      </c>
      <c r="D230" s="478"/>
      <c r="E230" s="479" t="s">
        <v>1937</v>
      </c>
      <c r="G230" s="479" t="str">
        <f t="shared" si="3"/>
        <v>02Protection de l'enfance et des personnes âgées</v>
      </c>
      <c r="M230" s="570" t="s">
        <v>2892</v>
      </c>
    </row>
    <row r="231" spans="3:13" ht="15.75">
      <c r="C231" s="476" t="s">
        <v>1938</v>
      </c>
      <c r="D231" s="476"/>
      <c r="E231" s="477" t="s">
        <v>1939</v>
      </c>
      <c r="G231" s="477" t="str">
        <f t="shared" si="3"/>
        <v>071Développement social et Action humanitaire</v>
      </c>
      <c r="M231" s="570" t="s">
        <v>3051</v>
      </c>
    </row>
    <row r="232" spans="3:13" ht="15.75">
      <c r="C232" s="478" t="s">
        <v>1582</v>
      </c>
      <c r="D232" s="478"/>
      <c r="E232" s="479" t="s">
        <v>1940</v>
      </c>
      <c r="G232" s="479" t="str">
        <f t="shared" si="3"/>
        <v>01Développement social</v>
      </c>
      <c r="M232" s="570" t="s">
        <v>3052</v>
      </c>
    </row>
    <row r="233" spans="3:13" ht="15.75">
      <c r="C233" s="478" t="s">
        <v>1588</v>
      </c>
      <c r="D233" s="478"/>
      <c r="E233" s="479" t="s">
        <v>1941</v>
      </c>
      <c r="G233" s="479" t="str">
        <f t="shared" si="3"/>
        <v>02Mouvement associatif et Action humanitaire</v>
      </c>
      <c r="M233" s="570" t="s">
        <v>3053</v>
      </c>
    </row>
    <row r="234" spans="3:13" ht="15.75">
      <c r="C234" s="476" t="s">
        <v>1942</v>
      </c>
      <c r="D234" s="476"/>
      <c r="E234" s="477" t="s">
        <v>1729</v>
      </c>
      <c r="G234" s="477" t="str">
        <f t="shared" si="3"/>
        <v>072Administration générale</v>
      </c>
      <c r="M234" s="570" t="s">
        <v>2930</v>
      </c>
    </row>
    <row r="235" spans="3:13" ht="15.75">
      <c r="C235" s="478" t="s">
        <v>1582</v>
      </c>
      <c r="D235" s="478"/>
      <c r="E235" s="479" t="s">
        <v>1736</v>
      </c>
      <c r="G235" s="479" t="str">
        <f t="shared" si="3"/>
        <v>01Gestion du ministère</v>
      </c>
      <c r="M235" s="570" t="s">
        <v>2880</v>
      </c>
    </row>
    <row r="236" spans="3:13" ht="15.75">
      <c r="C236" s="478" t="s">
        <v>1588</v>
      </c>
      <c r="D236" s="478"/>
      <c r="E236" s="479" t="s">
        <v>1722</v>
      </c>
      <c r="G236" s="479" t="str">
        <f t="shared" si="3"/>
        <v>02Soutien administratif</v>
      </c>
      <c r="M236" s="570" t="s">
        <v>3054</v>
      </c>
    </row>
    <row r="237" spans="3:13" ht="15.75">
      <c r="C237" s="474" t="s">
        <v>1761</v>
      </c>
      <c r="D237" s="474"/>
      <c r="E237" s="475" t="s">
        <v>1943</v>
      </c>
      <c r="G237" s="475" t="str">
        <f t="shared" si="3"/>
        <v>019Industrie et Production Pharmaceutique</v>
      </c>
      <c r="M237" s="570" t="s">
        <v>3055</v>
      </c>
    </row>
    <row r="238" spans="3:13" ht="15.75">
      <c r="C238" s="476" t="s">
        <v>1944</v>
      </c>
      <c r="D238" s="476"/>
      <c r="E238" s="477" t="s">
        <v>1945</v>
      </c>
      <c r="G238" s="477" t="str">
        <f t="shared" si="3"/>
        <v>073Compétitivité et Développement Industriels</v>
      </c>
      <c r="M238" s="570" t="s">
        <v>2930</v>
      </c>
    </row>
    <row r="239" spans="3:13" ht="15.75">
      <c r="C239" s="478" t="s">
        <v>1582</v>
      </c>
      <c r="D239" s="478"/>
      <c r="E239" s="479" t="s">
        <v>1946</v>
      </c>
      <c r="G239" s="479" t="str">
        <f t="shared" si="3"/>
        <v>01Compétitivité Industrielle</v>
      </c>
      <c r="M239" s="570" t="s">
        <v>2880</v>
      </c>
    </row>
    <row r="240" spans="3:13" ht="15.75">
      <c r="C240" s="478" t="s">
        <v>1588</v>
      </c>
      <c r="D240" s="478"/>
      <c r="E240" s="479" t="s">
        <v>1947</v>
      </c>
      <c r="G240" s="479" t="str">
        <f t="shared" si="3"/>
        <v>02Développement Industriel</v>
      </c>
      <c r="M240" s="570" t="s">
        <v>3056</v>
      </c>
    </row>
    <row r="241" spans="3:13" ht="15.75">
      <c r="C241" s="476" t="s">
        <v>1948</v>
      </c>
      <c r="D241" s="476"/>
      <c r="E241" s="477" t="s">
        <v>1949</v>
      </c>
      <c r="G241" s="477" t="str">
        <f t="shared" si="3"/>
        <v>074Appui à l'investissement</v>
      </c>
      <c r="M241" s="570" t="s">
        <v>3057</v>
      </c>
    </row>
    <row r="242" spans="3:13" ht="15.75">
      <c r="C242" s="478" t="s">
        <v>1582</v>
      </c>
      <c r="D242" s="478"/>
      <c r="E242" s="479" t="s">
        <v>1950</v>
      </c>
      <c r="G242" s="479" t="str">
        <f t="shared" si="3"/>
        <v>01Promotion de l'Investissement</v>
      </c>
      <c r="M242" s="570" t="s">
        <v>3058</v>
      </c>
    </row>
    <row r="243" spans="3:13" ht="15.75">
      <c r="C243" s="478" t="s">
        <v>1588</v>
      </c>
      <c r="D243" s="478"/>
      <c r="E243" s="479" t="s">
        <v>1951</v>
      </c>
      <c r="G243" s="479" t="str">
        <f t="shared" si="3"/>
        <v>02Appui à la PME</v>
      </c>
      <c r="M243" s="570" t="s">
        <v>3059</v>
      </c>
    </row>
    <row r="244" spans="3:13" ht="15.75">
      <c r="C244" s="476" t="s">
        <v>1952</v>
      </c>
      <c r="D244" s="476"/>
      <c r="E244" s="477" t="s">
        <v>1953</v>
      </c>
      <c r="G244" s="477" t="str">
        <f t="shared" si="3"/>
        <v>121Développement et Promotion de l'Industrie Pharmaceutique en Algerie</v>
      </c>
      <c r="M244" s="570" t="s">
        <v>3060</v>
      </c>
    </row>
    <row r="245" spans="3:13" ht="15.75">
      <c r="C245" s="478" t="s">
        <v>1582</v>
      </c>
      <c r="D245" s="478"/>
      <c r="E245" s="479" t="s">
        <v>1953</v>
      </c>
      <c r="G245" s="479" t="str">
        <f t="shared" si="3"/>
        <v>01Développement et Promotion de l'Industrie Pharmaceutique en Algerie</v>
      </c>
      <c r="M245" s="570" t="s">
        <v>3061</v>
      </c>
    </row>
    <row r="246" spans="3:13" ht="15.75">
      <c r="C246" s="476" t="s">
        <v>1954</v>
      </c>
      <c r="D246" s="476"/>
      <c r="E246" s="477" t="s">
        <v>1710</v>
      </c>
      <c r="G246" s="477" t="str">
        <f t="shared" si="3"/>
        <v>075Administration Générale</v>
      </c>
      <c r="M246" s="570" t="s">
        <v>3062</v>
      </c>
    </row>
    <row r="247" spans="3:13" ht="15.75">
      <c r="C247" s="478" t="s">
        <v>1582</v>
      </c>
      <c r="D247" s="478"/>
      <c r="E247" s="479" t="s">
        <v>1810</v>
      </c>
      <c r="G247" s="479" t="str">
        <f t="shared" si="3"/>
        <v>01Gestion du Ministère</v>
      </c>
      <c r="M247" s="570" t="s">
        <v>2891</v>
      </c>
    </row>
    <row r="248" spans="3:13" ht="15.75">
      <c r="C248" s="478" t="s">
        <v>1588</v>
      </c>
      <c r="D248" s="478"/>
      <c r="E248" s="479" t="s">
        <v>1712</v>
      </c>
      <c r="G248" s="479" t="str">
        <f t="shared" si="3"/>
        <v>02Soutien Administratif</v>
      </c>
      <c r="M248" s="570" t="s">
        <v>2892</v>
      </c>
    </row>
    <row r="249" spans="3:13" ht="15.75">
      <c r="C249" s="474" t="s">
        <v>1764</v>
      </c>
      <c r="D249" s="474"/>
      <c r="E249" s="475" t="s">
        <v>1955</v>
      </c>
      <c r="G249" s="475" t="str">
        <f t="shared" si="3"/>
        <v>020Agriculture, Développement Rural et Pêche</v>
      </c>
      <c r="M249" s="570" t="s">
        <v>3063</v>
      </c>
    </row>
    <row r="250" spans="3:13" ht="15.75">
      <c r="C250" s="476" t="s">
        <v>1956</v>
      </c>
      <c r="D250" s="476"/>
      <c r="E250" s="477" t="s">
        <v>1957</v>
      </c>
      <c r="G250" s="477" t="str">
        <f t="shared" si="3"/>
        <v>076Agriculture et Développement Rural</v>
      </c>
      <c r="M250" s="570" t="s">
        <v>3064</v>
      </c>
    </row>
    <row r="251" spans="3:13" ht="15.75">
      <c r="C251" s="478" t="s">
        <v>1582</v>
      </c>
      <c r="D251" s="478"/>
      <c r="E251" s="479" t="s">
        <v>1958</v>
      </c>
      <c r="G251" s="479" t="str">
        <f t="shared" si="3"/>
        <v>01Développement de l'agriculture</v>
      </c>
      <c r="M251" s="570" t="s">
        <v>3065</v>
      </c>
    </row>
    <row r="252" spans="3:13" ht="15.75">
      <c r="C252" s="478" t="s">
        <v>1588</v>
      </c>
      <c r="D252" s="478"/>
      <c r="E252" s="479" t="s">
        <v>1959</v>
      </c>
      <c r="G252" s="479" t="str">
        <f t="shared" si="3"/>
        <v>02Sécurité et qualité sanitaires des aliments</v>
      </c>
      <c r="M252" s="570" t="s">
        <v>2980</v>
      </c>
    </row>
    <row r="253" spans="3:13" ht="15.75">
      <c r="C253" s="478" t="s">
        <v>1594</v>
      </c>
      <c r="D253" s="478"/>
      <c r="E253" s="479" t="s">
        <v>1960</v>
      </c>
      <c r="G253" s="479" t="str">
        <f t="shared" si="3"/>
        <v>03Développement rural et gestion équilibrée et durable des territoires</v>
      </c>
      <c r="M253" s="570" t="s">
        <v>2892</v>
      </c>
    </row>
    <row r="254" spans="3:13" ht="15.75">
      <c r="C254" s="476" t="s">
        <v>1961</v>
      </c>
      <c r="D254" s="476"/>
      <c r="E254" s="477" t="s">
        <v>1962</v>
      </c>
      <c r="G254" s="477" t="str">
        <f t="shared" si="3"/>
        <v>077Forêts</v>
      </c>
      <c r="M254" s="570" t="s">
        <v>3066</v>
      </c>
    </row>
    <row r="255" spans="3:13" ht="15.75">
      <c r="C255" s="478" t="s">
        <v>1582</v>
      </c>
      <c r="D255" s="478"/>
      <c r="E255" s="479" t="s">
        <v>1963</v>
      </c>
      <c r="G255" s="479" t="str">
        <f t="shared" si="3"/>
        <v>01Gestion et soutien</v>
      </c>
      <c r="M255" s="570" t="s">
        <v>3067</v>
      </c>
    </row>
    <row r="256" spans="3:13" ht="15.75">
      <c r="C256" s="478" t="s">
        <v>1588</v>
      </c>
      <c r="D256" s="478"/>
      <c r="E256" s="479" t="s">
        <v>1964</v>
      </c>
      <c r="G256" s="479" t="str">
        <f t="shared" si="3"/>
        <v>02Gestion durable et conservation du patrimoine</v>
      </c>
      <c r="M256" s="570" t="s">
        <v>2930</v>
      </c>
    </row>
    <row r="257" spans="3:13" ht="15.75">
      <c r="C257" s="476" t="s">
        <v>1965</v>
      </c>
      <c r="D257" s="476"/>
      <c r="E257" s="477" t="s">
        <v>1966</v>
      </c>
      <c r="G257" s="477" t="str">
        <f t="shared" si="3"/>
        <v>117Pêche maritime</v>
      </c>
      <c r="M257" s="570" t="s">
        <v>2880</v>
      </c>
    </row>
    <row r="258" spans="3:13" ht="15.75">
      <c r="C258" s="478" t="s">
        <v>1582</v>
      </c>
      <c r="D258" s="478"/>
      <c r="E258" s="479" t="s">
        <v>1967</v>
      </c>
      <c r="G258" s="479" t="str">
        <f t="shared" si="3"/>
        <v>01Développement des activités et des infrastructures liées à la Pêche</v>
      </c>
      <c r="M258" s="570" t="s">
        <v>2719</v>
      </c>
    </row>
    <row r="259" spans="3:13" ht="15.75">
      <c r="C259" s="476" t="s">
        <v>1968</v>
      </c>
      <c r="D259" s="476"/>
      <c r="E259" s="477" t="s">
        <v>1969</v>
      </c>
      <c r="G259" s="477" t="str">
        <f t="shared" si="3"/>
        <v>118Aquaculture</v>
      </c>
      <c r="M259" s="570" t="s">
        <v>3068</v>
      </c>
    </row>
    <row r="260" spans="3:13" ht="15.75">
      <c r="C260" s="478" t="s">
        <v>1582</v>
      </c>
      <c r="D260" s="478"/>
      <c r="E260" s="479" t="s">
        <v>1970</v>
      </c>
      <c r="G260" s="479" t="str">
        <f t="shared" si="3"/>
        <v>01Développement des activités et des infrastructures liées à l'Aquaculture</v>
      </c>
      <c r="M260" s="570" t="s">
        <v>3068</v>
      </c>
    </row>
    <row r="261" spans="3:13" ht="15.75">
      <c r="C261" s="476" t="s">
        <v>1971</v>
      </c>
      <c r="D261" s="476"/>
      <c r="E261" s="477" t="s">
        <v>1972</v>
      </c>
      <c r="G261" s="477" t="str">
        <f t="shared" ref="G261:G324" si="4">CONCATENATE(C261,D261,E261)</f>
        <v>119Contrôle des actvités et de la qualité des produits de la pêche et de l'aquaculture</v>
      </c>
      <c r="M261" s="570" t="s">
        <v>3069</v>
      </c>
    </row>
    <row r="262" spans="3:13" ht="15.75">
      <c r="C262" s="478" t="s">
        <v>1582</v>
      </c>
      <c r="D262" s="478"/>
      <c r="E262" s="479" t="s">
        <v>1973</v>
      </c>
      <c r="G262" s="479" t="str">
        <f t="shared" si="4"/>
        <v>01Contrôle des activités de la Pêche et de l'aquaculture et de la salubrité des milieux et des produits halieutiques</v>
      </c>
      <c r="M262" s="570" t="s">
        <v>2723</v>
      </c>
    </row>
    <row r="263" spans="3:13" ht="15.75">
      <c r="C263" s="476" t="s">
        <v>1974</v>
      </c>
      <c r="D263" s="476"/>
      <c r="E263" s="477" t="s">
        <v>1710</v>
      </c>
      <c r="G263" s="477" t="str">
        <f t="shared" si="4"/>
        <v>078Administration Générale</v>
      </c>
      <c r="M263" s="570" t="s">
        <v>3070</v>
      </c>
    </row>
    <row r="264" spans="3:13" ht="15.75">
      <c r="C264" s="478" t="s">
        <v>1582</v>
      </c>
      <c r="D264" s="478"/>
      <c r="E264" s="479" t="s">
        <v>1736</v>
      </c>
      <c r="G264" s="479" t="str">
        <f t="shared" si="4"/>
        <v>01Gestion du ministère</v>
      </c>
      <c r="M264" s="570" t="s">
        <v>3071</v>
      </c>
    </row>
    <row r="265" spans="3:13" ht="15.75">
      <c r="C265" s="478" t="s">
        <v>1588</v>
      </c>
      <c r="D265" s="478"/>
      <c r="E265" s="479" t="s">
        <v>1975</v>
      </c>
      <c r="G265" s="479" t="str">
        <f t="shared" si="4"/>
        <v>02Gestion, intervention et soutien</v>
      </c>
      <c r="M265" s="570" t="s">
        <v>3072</v>
      </c>
    </row>
    <row r="266" spans="3:13" ht="15.75">
      <c r="C266" s="474" t="s">
        <v>1769</v>
      </c>
      <c r="D266" s="474"/>
      <c r="E266" s="475" t="s">
        <v>1976</v>
      </c>
      <c r="G266" s="475" t="str">
        <f t="shared" si="4"/>
        <v>021Habitat, Urbanisme et Ville</v>
      </c>
      <c r="M266" s="570" t="s">
        <v>3073</v>
      </c>
    </row>
    <row r="267" spans="3:13" ht="15.75">
      <c r="C267" s="476" t="s">
        <v>1977</v>
      </c>
      <c r="D267" s="476"/>
      <c r="E267" s="477" t="s">
        <v>1978</v>
      </c>
      <c r="G267" s="477" t="str">
        <f t="shared" si="4"/>
        <v>079Logement</v>
      </c>
      <c r="M267" s="570" t="s">
        <v>3072</v>
      </c>
    </row>
    <row r="268" spans="3:13" ht="15.75">
      <c r="C268" s="478" t="s">
        <v>1582</v>
      </c>
      <c r="D268" s="478"/>
      <c r="E268" s="479" t="s">
        <v>1979</v>
      </c>
      <c r="G268" s="479" t="str">
        <f t="shared" si="4"/>
        <v>01Logement public locatif</v>
      </c>
      <c r="M268" s="570" t="s">
        <v>3074</v>
      </c>
    </row>
    <row r="269" spans="3:13" ht="15.75">
      <c r="C269" s="478" t="s">
        <v>1588</v>
      </c>
      <c r="D269" s="478"/>
      <c r="E269" s="479" t="s">
        <v>1980</v>
      </c>
      <c r="G269" s="479" t="str">
        <f t="shared" si="4"/>
        <v>02Aides aux logement</v>
      </c>
      <c r="M269" s="570" t="s">
        <v>3075</v>
      </c>
    </row>
    <row r="270" spans="3:13" ht="15.75">
      <c r="C270" s="476" t="s">
        <v>1981</v>
      </c>
      <c r="D270" s="476"/>
      <c r="E270" s="477" t="s">
        <v>1982</v>
      </c>
      <c r="G270" s="477" t="str">
        <f t="shared" si="4"/>
        <v>080Urbanisme et aménagement</v>
      </c>
      <c r="M270" s="570" t="s">
        <v>3076</v>
      </c>
    </row>
    <row r="271" spans="3:13" ht="15.75">
      <c r="C271" s="478" t="s">
        <v>1582</v>
      </c>
      <c r="D271" s="478"/>
      <c r="E271" s="479" t="s">
        <v>1983</v>
      </c>
      <c r="G271" s="479" t="str">
        <f t="shared" si="4"/>
        <v>01Urbanisme</v>
      </c>
      <c r="M271" s="570" t="s">
        <v>3072</v>
      </c>
    </row>
    <row r="272" spans="3:13" ht="15.75">
      <c r="C272" s="478" t="s">
        <v>1588</v>
      </c>
      <c r="D272" s="478"/>
      <c r="E272" s="479" t="s">
        <v>1984</v>
      </c>
      <c r="G272" s="479" t="str">
        <f t="shared" si="4"/>
        <v>02Aménagement du foncier</v>
      </c>
      <c r="M272" s="570" t="s">
        <v>3077</v>
      </c>
    </row>
    <row r="273" spans="3:13" ht="15.75">
      <c r="C273" s="476" t="s">
        <v>1985</v>
      </c>
      <c r="D273" s="476"/>
      <c r="E273" s="477" t="s">
        <v>1986</v>
      </c>
      <c r="G273" s="477" t="str">
        <f t="shared" si="4"/>
        <v>081Villes et Villes nouvelles</v>
      </c>
      <c r="M273" s="570" t="s">
        <v>3078</v>
      </c>
    </row>
    <row r="274" spans="3:13" ht="15.75">
      <c r="C274" s="478" t="s">
        <v>1582</v>
      </c>
      <c r="D274" s="478"/>
      <c r="E274" s="479" t="s">
        <v>1986</v>
      </c>
      <c r="G274" s="479" t="str">
        <f t="shared" si="4"/>
        <v>01Villes et Villes nouvelles</v>
      </c>
      <c r="M274" s="570" t="s">
        <v>3079</v>
      </c>
    </row>
    <row r="275" spans="3:13" ht="15.75">
      <c r="C275" s="476" t="s">
        <v>1987</v>
      </c>
      <c r="D275" s="476"/>
      <c r="E275" s="477" t="s">
        <v>1988</v>
      </c>
      <c r="G275" s="477" t="str">
        <f t="shared" si="4"/>
        <v>082Equipements publics</v>
      </c>
      <c r="M275" s="570" t="s">
        <v>3080</v>
      </c>
    </row>
    <row r="276" spans="3:13" ht="15.75">
      <c r="C276" s="478" t="s">
        <v>1582</v>
      </c>
      <c r="D276" s="478"/>
      <c r="E276" s="479" t="s">
        <v>1989</v>
      </c>
      <c r="G276" s="479" t="str">
        <f t="shared" si="4"/>
        <v>01Équipements publics de l'éducation et de la formation</v>
      </c>
      <c r="M276" s="570" t="s">
        <v>3081</v>
      </c>
    </row>
    <row r="277" spans="3:13" ht="15.75">
      <c r="C277" s="478" t="s">
        <v>1588</v>
      </c>
      <c r="D277" s="478"/>
      <c r="E277" s="479" t="s">
        <v>1990</v>
      </c>
      <c r="G277" s="479" t="str">
        <f t="shared" si="4"/>
        <v>02Équipements publics de sécurité et de santé</v>
      </c>
      <c r="M277" s="570" t="s">
        <v>3082</v>
      </c>
    </row>
    <row r="278" spans="3:13" ht="15.75">
      <c r="C278" s="478" t="s">
        <v>1594</v>
      </c>
      <c r="D278" s="478"/>
      <c r="E278" s="479" t="s">
        <v>1991</v>
      </c>
      <c r="G278" s="479" t="str">
        <f t="shared" si="4"/>
        <v>03Autres publics équipements publics</v>
      </c>
      <c r="M278" s="570" t="s">
        <v>3072</v>
      </c>
    </row>
    <row r="279" spans="3:13" ht="15.75">
      <c r="C279" s="476" t="s">
        <v>1992</v>
      </c>
      <c r="D279" s="476"/>
      <c r="E279" s="477" t="s">
        <v>1729</v>
      </c>
      <c r="G279" s="477" t="str">
        <f t="shared" si="4"/>
        <v>083Administration générale</v>
      </c>
      <c r="M279" s="570" t="s">
        <v>3083</v>
      </c>
    </row>
    <row r="280" spans="3:13" ht="15.75">
      <c r="C280" s="478" t="s">
        <v>1582</v>
      </c>
      <c r="D280" s="478"/>
      <c r="E280" s="479" t="s">
        <v>1736</v>
      </c>
      <c r="G280" s="479" t="str">
        <f t="shared" si="4"/>
        <v>01Gestion du ministère</v>
      </c>
      <c r="M280" s="570" t="s">
        <v>3084</v>
      </c>
    </row>
    <row r="281" spans="3:13" ht="15.75">
      <c r="C281" s="478" t="s">
        <v>1588</v>
      </c>
      <c r="D281" s="478"/>
      <c r="E281" s="479" t="s">
        <v>1722</v>
      </c>
      <c r="G281" s="479" t="str">
        <f t="shared" si="4"/>
        <v>02Soutien administratif</v>
      </c>
      <c r="M281" s="570" t="s">
        <v>3085</v>
      </c>
    </row>
    <row r="282" spans="3:13" ht="15.75">
      <c r="C282" s="474" t="s">
        <v>1773</v>
      </c>
      <c r="D282" s="474"/>
      <c r="E282" s="475" t="s">
        <v>1993</v>
      </c>
      <c r="G282" s="475" t="str">
        <f t="shared" si="4"/>
        <v>022Commerce Intérieur et Régulation du Marché National</v>
      </c>
      <c r="M282" s="570" t="s">
        <v>3072</v>
      </c>
    </row>
    <row r="283" spans="3:13" ht="15.75">
      <c r="C283" s="476" t="s">
        <v>1994</v>
      </c>
      <c r="D283" s="476"/>
      <c r="E283" s="477" t="s">
        <v>1995</v>
      </c>
      <c r="G283" s="477" t="str">
        <f t="shared" si="4"/>
        <v>084Régulation et Promotion de la Concurrence</v>
      </c>
      <c r="M283" s="570" t="s">
        <v>3086</v>
      </c>
    </row>
    <row r="284" spans="3:13" ht="15.75">
      <c r="C284" s="478" t="s">
        <v>1582</v>
      </c>
      <c r="D284" s="478"/>
      <c r="E284" s="479" t="s">
        <v>1996</v>
      </c>
      <c r="G284" s="479" t="str">
        <f t="shared" si="4"/>
        <v>01Régulation des Marchés</v>
      </c>
      <c r="M284" s="570" t="s">
        <v>3072</v>
      </c>
    </row>
    <row r="285" spans="3:13" ht="15.75">
      <c r="C285" s="478" t="s">
        <v>1588</v>
      </c>
      <c r="D285" s="478"/>
      <c r="E285" s="479" t="s">
        <v>1997</v>
      </c>
      <c r="G285" s="479" t="str">
        <f t="shared" si="4"/>
        <v>02Organisation des Activités Commerciales</v>
      </c>
      <c r="M285" s="570" t="s">
        <v>3087</v>
      </c>
    </row>
    <row r="286" spans="3:13" ht="15.75">
      <c r="C286" s="476" t="s">
        <v>1998</v>
      </c>
      <c r="D286" s="476"/>
      <c r="E286" s="477" t="s">
        <v>1999</v>
      </c>
      <c r="G286" s="477" t="str">
        <f t="shared" si="4"/>
        <v>085Protection du Consommateur</v>
      </c>
      <c r="M286" s="570" t="s">
        <v>3072</v>
      </c>
    </row>
    <row r="287" spans="3:13" ht="15.75">
      <c r="C287" s="478" t="s">
        <v>1582</v>
      </c>
      <c r="D287" s="478"/>
      <c r="E287" s="479" t="s">
        <v>2000</v>
      </c>
      <c r="G287" s="479" t="str">
        <f t="shared" si="4"/>
        <v>01Analyse et contrôle de la qualité</v>
      </c>
      <c r="M287" s="570" t="s">
        <v>3088</v>
      </c>
    </row>
    <row r="288" spans="3:13" ht="15.75">
      <c r="C288" s="478" t="s">
        <v>1588</v>
      </c>
      <c r="D288" s="478"/>
      <c r="E288" s="479" t="s">
        <v>2001</v>
      </c>
      <c r="G288" s="479" t="str">
        <f t="shared" si="4"/>
        <v>02Contrôle des Pratiques Commerciales</v>
      </c>
      <c r="M288" s="570" t="s">
        <v>3072</v>
      </c>
    </row>
    <row r="289" spans="3:13" ht="15.75">
      <c r="C289" s="476" t="s">
        <v>2002</v>
      </c>
      <c r="D289" s="476"/>
      <c r="E289" s="477" t="s">
        <v>1710</v>
      </c>
      <c r="G289" s="477" t="str">
        <f t="shared" si="4"/>
        <v>087Administration Générale</v>
      </c>
      <c r="M289" s="570" t="s">
        <v>3089</v>
      </c>
    </row>
    <row r="290" spans="3:13" ht="15.75">
      <c r="C290" s="478" t="s">
        <v>1582</v>
      </c>
      <c r="D290" s="478"/>
      <c r="E290" s="479" t="s">
        <v>1810</v>
      </c>
      <c r="G290" s="479" t="str">
        <f t="shared" si="4"/>
        <v>01Gestion du Ministère</v>
      </c>
      <c r="M290" s="570" t="s">
        <v>3084</v>
      </c>
    </row>
    <row r="291" spans="3:13" ht="15.75">
      <c r="C291" s="478" t="s">
        <v>1588</v>
      </c>
      <c r="D291" s="478"/>
      <c r="E291" s="479" t="s">
        <v>1712</v>
      </c>
      <c r="G291" s="479" t="str">
        <f t="shared" si="4"/>
        <v>02Soutien Administratif</v>
      </c>
      <c r="M291" s="570" t="s">
        <v>3090</v>
      </c>
    </row>
    <row r="292" spans="3:13" ht="15.75">
      <c r="C292" s="474" t="s">
        <v>1778</v>
      </c>
      <c r="D292" s="474"/>
      <c r="E292" s="475" t="s">
        <v>2003</v>
      </c>
      <c r="G292" s="475" t="str">
        <f t="shared" si="4"/>
        <v>023Communication</v>
      </c>
      <c r="M292" s="570" t="s">
        <v>3084</v>
      </c>
    </row>
    <row r="293" spans="3:13" ht="15.75">
      <c r="C293" s="476" t="s">
        <v>2004</v>
      </c>
      <c r="D293" s="476"/>
      <c r="E293" s="477" t="s">
        <v>2005</v>
      </c>
      <c r="G293" s="477" t="str">
        <f t="shared" si="4"/>
        <v>088Médias et Communication institutionnelle</v>
      </c>
    </row>
    <row r="294" spans="3:13" ht="15.75">
      <c r="C294" s="478" t="s">
        <v>1582</v>
      </c>
      <c r="D294" s="478"/>
      <c r="E294" s="479" t="s">
        <v>2006</v>
      </c>
      <c r="G294" s="479" t="str">
        <f t="shared" si="4"/>
        <v>01Médias</v>
      </c>
    </row>
    <row r="295" spans="3:13" ht="15.75">
      <c r="C295" s="478" t="s">
        <v>1588</v>
      </c>
      <c r="D295" s="478"/>
      <c r="E295" s="479" t="s">
        <v>2007</v>
      </c>
      <c r="G295" s="479" t="str">
        <f t="shared" si="4"/>
        <v>02Communication Institutionnelle</v>
      </c>
    </row>
    <row r="296" spans="3:13" ht="15.75">
      <c r="C296" s="476" t="s">
        <v>2008</v>
      </c>
      <c r="D296" s="476"/>
      <c r="E296" s="477" t="s">
        <v>1710</v>
      </c>
      <c r="G296" s="477" t="str">
        <f t="shared" si="4"/>
        <v>089Administration Générale</v>
      </c>
    </row>
    <row r="297" spans="3:13" ht="15.75">
      <c r="C297" s="478" t="s">
        <v>1582</v>
      </c>
      <c r="D297" s="478"/>
      <c r="E297" s="479" t="s">
        <v>2009</v>
      </c>
      <c r="G297" s="479" t="str">
        <f t="shared" si="4"/>
        <v>01Gestion Du Ministère</v>
      </c>
    </row>
    <row r="298" spans="3:13" ht="15.75">
      <c r="C298" s="478" t="s">
        <v>1588</v>
      </c>
      <c r="D298" s="478"/>
      <c r="E298" s="479" t="s">
        <v>1712</v>
      </c>
      <c r="G298" s="479" t="str">
        <f t="shared" si="4"/>
        <v>02Soutien Administratif</v>
      </c>
    </row>
    <row r="299" spans="3:13" ht="15.75">
      <c r="C299" s="474" t="s">
        <v>1782</v>
      </c>
      <c r="D299" s="474"/>
      <c r="E299" s="475" t="s">
        <v>2010</v>
      </c>
      <c r="G299" s="475" t="str">
        <f t="shared" si="4"/>
        <v>024Travaux Publics et Infrastructures de Base</v>
      </c>
    </row>
    <row r="300" spans="3:13" ht="15.75">
      <c r="C300" s="476" t="s">
        <v>2011</v>
      </c>
      <c r="D300" s="476"/>
      <c r="E300" s="477" t="s">
        <v>2012</v>
      </c>
      <c r="G300" s="477" t="str">
        <f t="shared" si="4"/>
        <v>090Infrastructures routières et autoroutières</v>
      </c>
    </row>
    <row r="301" spans="3:13" ht="15.75">
      <c r="C301" s="478" t="s">
        <v>1582</v>
      </c>
      <c r="D301" s="478"/>
      <c r="E301" s="479" t="s">
        <v>2013</v>
      </c>
      <c r="G301" s="479" t="str">
        <f t="shared" si="4"/>
        <v>01Développement des infrastructures routiéres</v>
      </c>
    </row>
    <row r="302" spans="3:13" ht="15.75">
      <c r="C302" s="478" t="s">
        <v>1588</v>
      </c>
      <c r="D302" s="478"/>
      <c r="E302" s="479" t="s">
        <v>2014</v>
      </c>
      <c r="G302" s="479" t="str">
        <f t="shared" si="4"/>
        <v>02Entretien routier</v>
      </c>
    </row>
    <row r="303" spans="3:13" ht="15.75">
      <c r="C303" s="478" t="s">
        <v>1594</v>
      </c>
      <c r="D303" s="478"/>
      <c r="E303" s="479" t="s">
        <v>2015</v>
      </c>
      <c r="G303" s="479" t="str">
        <f t="shared" si="4"/>
        <v>03Développement et entretien des autoroutes</v>
      </c>
    </row>
    <row r="304" spans="3:13" ht="15.75">
      <c r="C304" s="476" t="s">
        <v>2016</v>
      </c>
      <c r="D304" s="476"/>
      <c r="E304" s="477" t="s">
        <v>2017</v>
      </c>
      <c r="G304" s="477" t="str">
        <f t="shared" si="4"/>
        <v>091Infrastructures aéroportuaires</v>
      </c>
    </row>
    <row r="305" spans="3:7" ht="15.75">
      <c r="C305" s="478" t="s">
        <v>1582</v>
      </c>
      <c r="D305" s="478"/>
      <c r="E305" s="479" t="s">
        <v>2018</v>
      </c>
      <c r="G305" s="479" t="str">
        <f t="shared" si="4"/>
        <v>01Développements des infrastructures aéroportuaires</v>
      </c>
    </row>
    <row r="306" spans="3:7" ht="15.75">
      <c r="C306" s="478" t="s">
        <v>1588</v>
      </c>
      <c r="D306" s="478"/>
      <c r="E306" s="479" t="s">
        <v>2019</v>
      </c>
      <c r="G306" s="479" t="str">
        <f t="shared" si="4"/>
        <v>02Maintenances des infrastructures aéroportuaires</v>
      </c>
    </row>
    <row r="307" spans="3:7" ht="15.75">
      <c r="C307" s="476" t="s">
        <v>2020</v>
      </c>
      <c r="D307" s="476"/>
      <c r="E307" s="477" t="s">
        <v>2021</v>
      </c>
      <c r="G307" s="477" t="str">
        <f t="shared" si="4"/>
        <v>092Infrastructures maritimes</v>
      </c>
    </row>
    <row r="308" spans="3:7" ht="15.75">
      <c r="C308" s="478" t="s">
        <v>1582</v>
      </c>
      <c r="D308" s="478"/>
      <c r="E308" s="479" t="s">
        <v>2022</v>
      </c>
      <c r="G308" s="479" t="str">
        <f t="shared" si="4"/>
        <v>01Développement des infrastructures maritimes</v>
      </c>
    </row>
    <row r="309" spans="3:7" ht="15.75">
      <c r="C309" s="478" t="s">
        <v>1588</v>
      </c>
      <c r="D309" s="478"/>
      <c r="E309" s="479" t="s">
        <v>2023</v>
      </c>
      <c r="G309" s="479" t="str">
        <f t="shared" si="4"/>
        <v>02Maintenance des infrastructures maritimes et signalisation</v>
      </c>
    </row>
    <row r="310" spans="3:7" ht="15.75">
      <c r="C310" s="476" t="s">
        <v>2024</v>
      </c>
      <c r="D310" s="476"/>
      <c r="E310" s="477" t="s">
        <v>2025</v>
      </c>
      <c r="G310" s="477" t="str">
        <f t="shared" si="4"/>
        <v>142Infrastructures ferroviaires et transports guidés</v>
      </c>
    </row>
    <row r="311" spans="3:7" ht="15.75">
      <c r="C311" s="478" t="s">
        <v>1582</v>
      </c>
      <c r="D311" s="478"/>
      <c r="E311" s="479" t="s">
        <v>2026</v>
      </c>
      <c r="G311" s="479" t="str">
        <f t="shared" si="4"/>
        <v>01Développement des Infrastructures Ferroviaires</v>
      </c>
    </row>
    <row r="312" spans="3:7" ht="15.75">
      <c r="C312" s="478" t="s">
        <v>1588</v>
      </c>
      <c r="D312" s="478"/>
      <c r="E312" s="479" t="s">
        <v>2027</v>
      </c>
      <c r="G312" s="479" t="str">
        <f t="shared" si="4"/>
        <v>02Développement des infrastructures de transports guidés</v>
      </c>
    </row>
    <row r="313" spans="3:7" ht="15.75">
      <c r="C313" s="476" t="s">
        <v>2028</v>
      </c>
      <c r="D313" s="476"/>
      <c r="E313" s="477" t="s">
        <v>1729</v>
      </c>
      <c r="G313" s="477" t="str">
        <f t="shared" si="4"/>
        <v>097Administration générale</v>
      </c>
    </row>
    <row r="314" spans="3:7" ht="15.75">
      <c r="C314" s="478" t="s">
        <v>1582</v>
      </c>
      <c r="D314" s="478"/>
      <c r="E314" s="479" t="s">
        <v>1736</v>
      </c>
      <c r="G314" s="479" t="str">
        <f t="shared" si="4"/>
        <v>01Gestion du ministère</v>
      </c>
    </row>
    <row r="315" spans="3:7" ht="15.75">
      <c r="C315" s="478" t="s">
        <v>1588</v>
      </c>
      <c r="D315" s="478"/>
      <c r="E315" s="479" t="s">
        <v>1722</v>
      </c>
      <c r="G315" s="479" t="str">
        <f t="shared" si="4"/>
        <v>02Soutien administratif</v>
      </c>
    </row>
    <row r="316" spans="3:7" ht="15.75">
      <c r="C316" s="474" t="s">
        <v>1785</v>
      </c>
      <c r="D316" s="474"/>
      <c r="E316" s="475" t="s">
        <v>2029</v>
      </c>
      <c r="G316" s="475" t="str">
        <f t="shared" si="4"/>
        <v>025Transports</v>
      </c>
    </row>
    <row r="317" spans="3:7" ht="15.75">
      <c r="C317" s="476" t="s">
        <v>2030</v>
      </c>
      <c r="D317" s="476"/>
      <c r="E317" s="477" t="s">
        <v>2031</v>
      </c>
      <c r="G317" s="477" t="str">
        <f t="shared" si="4"/>
        <v>098Mobilité et logistique</v>
      </c>
    </row>
    <row r="318" spans="3:7" ht="15.75">
      <c r="C318" s="478" t="s">
        <v>1582</v>
      </c>
      <c r="D318" s="478"/>
      <c r="E318" s="479" t="s">
        <v>2032</v>
      </c>
      <c r="G318" s="479" t="str">
        <f t="shared" si="4"/>
        <v>01Transports routiers et logistique</v>
      </c>
    </row>
    <row r="319" spans="3:7" ht="15.75">
      <c r="C319" s="478" t="s">
        <v>1588</v>
      </c>
      <c r="D319" s="478"/>
      <c r="E319" s="479" t="s">
        <v>2033</v>
      </c>
      <c r="G319" s="479" t="str">
        <f t="shared" si="4"/>
        <v>02Transports ferroviaires et guidés</v>
      </c>
    </row>
    <row r="320" spans="3:7" ht="15.75">
      <c r="C320" s="476" t="s">
        <v>2034</v>
      </c>
      <c r="D320" s="476"/>
      <c r="E320" s="477" t="s">
        <v>2035</v>
      </c>
      <c r="G320" s="477" t="str">
        <f t="shared" si="4"/>
        <v>099Marine marchande et ports</v>
      </c>
    </row>
    <row r="321" spans="3:7" ht="15.75">
      <c r="C321" s="478" t="s">
        <v>1582</v>
      </c>
      <c r="D321" s="478"/>
      <c r="E321" s="479" t="s">
        <v>2036</v>
      </c>
      <c r="G321" s="479" t="str">
        <f t="shared" si="4"/>
        <v>01Marine marchande</v>
      </c>
    </row>
    <row r="322" spans="3:7" ht="15.75">
      <c r="C322" s="478" t="s">
        <v>1588</v>
      </c>
      <c r="D322" s="478"/>
      <c r="E322" s="479" t="s">
        <v>2037</v>
      </c>
      <c r="G322" s="479" t="str">
        <f t="shared" si="4"/>
        <v>02Ports</v>
      </c>
    </row>
    <row r="323" spans="3:7" ht="15.75">
      <c r="C323" s="476" t="s">
        <v>116</v>
      </c>
      <c r="D323" s="476"/>
      <c r="E323" s="477" t="s">
        <v>2038</v>
      </c>
      <c r="G323" s="477" t="str">
        <f t="shared" si="4"/>
        <v>100Aéronautique et météorologie</v>
      </c>
    </row>
    <row r="324" spans="3:7" ht="15.75">
      <c r="C324" s="478" t="s">
        <v>1582</v>
      </c>
      <c r="D324" s="478"/>
      <c r="E324" s="479" t="s">
        <v>2039</v>
      </c>
      <c r="G324" s="479" t="str">
        <f t="shared" si="4"/>
        <v>01Aéronautique</v>
      </c>
    </row>
    <row r="325" spans="3:7" ht="15.75">
      <c r="C325" s="478" t="s">
        <v>1588</v>
      </c>
      <c r="D325" s="478"/>
      <c r="E325" s="479" t="s">
        <v>2040</v>
      </c>
      <c r="G325" s="479" t="str">
        <f t="shared" ref="G325:G388" si="5">CONCATENATE(C325,D325,E325)</f>
        <v>02Météorologie</v>
      </c>
    </row>
    <row r="326" spans="3:7" ht="15.75">
      <c r="C326" s="476" t="s">
        <v>2041</v>
      </c>
      <c r="D326" s="476"/>
      <c r="E326" s="477" t="s">
        <v>1729</v>
      </c>
      <c r="G326" s="477" t="str">
        <f t="shared" si="5"/>
        <v>101Administration générale</v>
      </c>
    </row>
    <row r="327" spans="3:7" ht="15.75">
      <c r="C327" s="478" t="s">
        <v>1582</v>
      </c>
      <c r="D327" s="478"/>
      <c r="E327" s="479" t="s">
        <v>1736</v>
      </c>
      <c r="G327" s="479" t="str">
        <f t="shared" si="5"/>
        <v>01Gestion du ministère</v>
      </c>
    </row>
    <row r="328" spans="3:7" ht="15.75">
      <c r="C328" s="478" t="s">
        <v>1588</v>
      </c>
      <c r="D328" s="478"/>
      <c r="E328" s="479" t="s">
        <v>1722</v>
      </c>
      <c r="G328" s="479" t="str">
        <f t="shared" si="5"/>
        <v>02Soutien administratif</v>
      </c>
    </row>
    <row r="329" spans="3:7" ht="15.75">
      <c r="C329" s="474" t="s">
        <v>1791</v>
      </c>
      <c r="D329" s="474"/>
      <c r="E329" s="475" t="s">
        <v>2042</v>
      </c>
      <c r="G329" s="475" t="str">
        <f t="shared" si="5"/>
        <v>026Tourisme et Artisanat</v>
      </c>
    </row>
    <row r="330" spans="3:7" ht="15.75">
      <c r="C330" s="476" t="s">
        <v>2043</v>
      </c>
      <c r="D330" s="476"/>
      <c r="E330" s="477" t="s">
        <v>2044</v>
      </c>
      <c r="G330" s="477" t="str">
        <f t="shared" si="5"/>
        <v>102Tourisme</v>
      </c>
    </row>
    <row r="331" spans="3:7" ht="15.75">
      <c r="C331" s="478" t="s">
        <v>1582</v>
      </c>
      <c r="D331" s="478"/>
      <c r="E331" s="479" t="s">
        <v>2045</v>
      </c>
      <c r="G331" s="479" t="str">
        <f t="shared" si="5"/>
        <v>01Politique et promotion du  tourisme</v>
      </c>
    </row>
    <row r="332" spans="3:7" ht="15.75">
      <c r="C332" s="478" t="s">
        <v>1588</v>
      </c>
      <c r="D332" s="478"/>
      <c r="E332" s="479" t="s">
        <v>2046</v>
      </c>
      <c r="G332" s="479" t="str">
        <f t="shared" si="5"/>
        <v>02Soutien aux projets touristiques</v>
      </c>
    </row>
    <row r="333" spans="3:7" ht="15.75">
      <c r="C333" s="476" t="s">
        <v>2047</v>
      </c>
      <c r="D333" s="476"/>
      <c r="E333" s="477" t="s">
        <v>2048</v>
      </c>
      <c r="G333" s="477" t="str">
        <f t="shared" si="5"/>
        <v>103Artisanat et métiers</v>
      </c>
    </row>
    <row r="334" spans="3:7" ht="15.75">
      <c r="C334" s="478" t="s">
        <v>1582</v>
      </c>
      <c r="D334" s="478"/>
      <c r="E334" s="479" t="s">
        <v>2049</v>
      </c>
      <c r="G334" s="479" t="str">
        <f t="shared" si="5"/>
        <v>01Pilotage et encadrement du développement de l’artisanat et des métiers</v>
      </c>
    </row>
    <row r="335" spans="3:7" ht="15.75">
      <c r="C335" s="478" t="s">
        <v>1588</v>
      </c>
      <c r="D335" s="478"/>
      <c r="E335" s="479" t="s">
        <v>2050</v>
      </c>
      <c r="G335" s="479" t="str">
        <f t="shared" si="5"/>
        <v>02Promotion et amélioration des performances des acteurs</v>
      </c>
    </row>
    <row r="336" spans="3:7" ht="15.75">
      <c r="C336" s="476" t="s">
        <v>2051</v>
      </c>
      <c r="D336" s="476"/>
      <c r="E336" s="477" t="s">
        <v>1729</v>
      </c>
      <c r="G336" s="477" t="str">
        <f t="shared" si="5"/>
        <v>104Administration générale</v>
      </c>
    </row>
    <row r="337" spans="3:7" ht="15.75">
      <c r="C337" s="478" t="s">
        <v>1582</v>
      </c>
      <c r="D337" s="478"/>
      <c r="E337" s="479" t="s">
        <v>1736</v>
      </c>
      <c r="G337" s="479" t="str">
        <f t="shared" si="5"/>
        <v>01Gestion du ministère</v>
      </c>
    </row>
    <row r="338" spans="3:7" ht="15.75">
      <c r="C338" s="478" t="s">
        <v>1588</v>
      </c>
      <c r="D338" s="478"/>
      <c r="E338" s="479" t="s">
        <v>1722</v>
      </c>
      <c r="G338" s="479" t="str">
        <f t="shared" si="5"/>
        <v>02Soutien administratif</v>
      </c>
    </row>
    <row r="339" spans="3:7" ht="15.75">
      <c r="C339" s="474" t="s">
        <v>1794</v>
      </c>
      <c r="D339" s="474"/>
      <c r="E339" s="475" t="s">
        <v>2052</v>
      </c>
      <c r="G339" s="475" t="str">
        <f t="shared" si="5"/>
        <v>027Santé</v>
      </c>
    </row>
    <row r="340" spans="3:7" ht="15.75">
      <c r="C340" s="476" t="s">
        <v>2053</v>
      </c>
      <c r="D340" s="476"/>
      <c r="E340" s="477" t="s">
        <v>2054</v>
      </c>
      <c r="G340" s="477" t="str">
        <f t="shared" si="5"/>
        <v>105Prévention et soins</v>
      </c>
    </row>
    <row r="341" spans="3:7" ht="15.75">
      <c r="C341" s="478" t="s">
        <v>1582</v>
      </c>
      <c r="D341" s="478"/>
      <c r="E341" s="479" t="s">
        <v>2054</v>
      </c>
      <c r="G341" s="479" t="str">
        <f t="shared" si="5"/>
        <v>01Prévention et soins</v>
      </c>
    </row>
    <row r="342" spans="3:7" ht="15.75">
      <c r="C342" s="476" t="s">
        <v>2055</v>
      </c>
      <c r="D342" s="476"/>
      <c r="E342" s="477" t="s">
        <v>2056</v>
      </c>
      <c r="G342" s="477" t="str">
        <f t="shared" si="5"/>
        <v>106Formation dans le domaine de la santé</v>
      </c>
    </row>
    <row r="343" spans="3:7" ht="15.75">
      <c r="C343" s="478" t="s">
        <v>1582</v>
      </c>
      <c r="D343" s="478"/>
      <c r="E343" s="479" t="s">
        <v>2057</v>
      </c>
      <c r="G343" s="479" t="str">
        <f t="shared" si="5"/>
        <v>01Formation et renforcement des compétences</v>
      </c>
    </row>
    <row r="344" spans="3:7" ht="15.75">
      <c r="C344" s="476" t="s">
        <v>2058</v>
      </c>
      <c r="D344" s="476"/>
      <c r="E344" s="477" t="s">
        <v>1729</v>
      </c>
      <c r="G344" s="477" t="str">
        <f t="shared" si="5"/>
        <v>107Administration générale</v>
      </c>
    </row>
    <row r="345" spans="3:7" ht="15.75">
      <c r="C345" s="478" t="s">
        <v>1582</v>
      </c>
      <c r="D345" s="478"/>
      <c r="E345" s="479" t="s">
        <v>1736</v>
      </c>
      <c r="G345" s="479" t="str">
        <f t="shared" si="5"/>
        <v>01Gestion du ministère</v>
      </c>
    </row>
    <row r="346" spans="3:7" ht="15.75">
      <c r="C346" s="478" t="s">
        <v>1588</v>
      </c>
      <c r="D346" s="478"/>
      <c r="E346" s="479" t="s">
        <v>1722</v>
      </c>
      <c r="G346" s="479" t="str">
        <f t="shared" si="5"/>
        <v>02Soutien administratif</v>
      </c>
    </row>
    <row r="347" spans="3:7" ht="15.75">
      <c r="C347" s="474" t="s">
        <v>1798</v>
      </c>
      <c r="D347" s="474"/>
      <c r="E347" s="475" t="s">
        <v>2059</v>
      </c>
      <c r="G347" s="475" t="str">
        <f t="shared" si="5"/>
        <v>028Travail, Emploi et Sécurité Sociale</v>
      </c>
    </row>
    <row r="348" spans="3:7" ht="15.75">
      <c r="C348" s="476" t="s">
        <v>2060</v>
      </c>
      <c r="D348" s="476"/>
      <c r="E348" s="477" t="s">
        <v>2061</v>
      </c>
      <c r="G348" s="477" t="str">
        <f t="shared" si="5"/>
        <v>108Inspection Générale du Travail</v>
      </c>
    </row>
    <row r="349" spans="3:7" ht="15.75">
      <c r="C349" s="478" t="s">
        <v>1588</v>
      </c>
      <c r="D349" s="478"/>
      <c r="E349" s="479" t="s">
        <v>2062</v>
      </c>
      <c r="G349" s="479" t="str">
        <f t="shared" si="5"/>
        <v>02Gestion administrative et financière</v>
      </c>
    </row>
    <row r="350" spans="3:7" ht="15.75">
      <c r="C350" s="478" t="s">
        <v>1582</v>
      </c>
      <c r="D350" s="478"/>
      <c r="E350" s="479" t="s">
        <v>2063</v>
      </c>
      <c r="G350" s="479" t="str">
        <f t="shared" si="5"/>
        <v>01Contrôle de l’application des dispositions  législatives et réglementaires du travail</v>
      </c>
    </row>
    <row r="351" spans="3:7" ht="15.75">
      <c r="C351" s="476" t="s">
        <v>2064</v>
      </c>
      <c r="D351" s="476"/>
      <c r="E351" s="477" t="s">
        <v>2065</v>
      </c>
      <c r="G351" s="477" t="str">
        <f t="shared" si="5"/>
        <v>109Soutien et promotion de l’emploi</v>
      </c>
    </row>
    <row r="352" spans="3:7" ht="15.75">
      <c r="C352" s="478" t="s">
        <v>1582</v>
      </c>
      <c r="D352" s="478"/>
      <c r="E352" s="479" t="s">
        <v>2066</v>
      </c>
      <c r="G352" s="479" t="str">
        <f t="shared" si="5"/>
        <v>01Accès au marché  de l’emploi</v>
      </c>
    </row>
    <row r="353" spans="3:7" ht="15.75">
      <c r="C353" s="478" t="s">
        <v>1588</v>
      </c>
      <c r="D353" s="478"/>
      <c r="E353" s="479" t="s">
        <v>2067</v>
      </c>
      <c r="G353" s="479" t="str">
        <f t="shared" si="5"/>
        <v>02Dispositif d’emploi</v>
      </c>
    </row>
    <row r="354" spans="3:7" ht="15.75">
      <c r="C354" s="476" t="s">
        <v>2068</v>
      </c>
      <c r="D354" s="476"/>
      <c r="E354" s="477" t="s">
        <v>2069</v>
      </c>
      <c r="G354" s="477" t="str">
        <f t="shared" si="5"/>
        <v>110Système de protection sociale</v>
      </c>
    </row>
    <row r="355" spans="3:7" ht="15.75">
      <c r="C355" s="478" t="s">
        <v>1582</v>
      </c>
      <c r="D355" s="478"/>
      <c r="E355" s="479" t="s">
        <v>2070</v>
      </c>
      <c r="G355" s="479" t="str">
        <f t="shared" si="5"/>
        <v>01Mise en œuvre de la politique de sécurité sociale</v>
      </c>
    </row>
    <row r="356" spans="3:7" ht="15.75">
      <c r="C356" s="478" t="s">
        <v>1588</v>
      </c>
      <c r="D356" s="478"/>
      <c r="E356" s="479" t="s">
        <v>2071</v>
      </c>
      <c r="G356" s="479" t="str">
        <f t="shared" si="5"/>
        <v>02Soutien au système de sécurité sociale</v>
      </c>
    </row>
    <row r="357" spans="3:7" ht="15.75">
      <c r="C357" s="476" t="s">
        <v>2072</v>
      </c>
      <c r="D357" s="476"/>
      <c r="E357" s="477" t="s">
        <v>1729</v>
      </c>
      <c r="G357" s="477" t="str">
        <f t="shared" si="5"/>
        <v>111Administration générale</v>
      </c>
    </row>
    <row r="358" spans="3:7" ht="15.75">
      <c r="C358" s="478" t="s">
        <v>1582</v>
      </c>
      <c r="D358" s="478"/>
      <c r="E358" s="479" t="s">
        <v>1736</v>
      </c>
      <c r="G358" s="479" t="str">
        <f t="shared" si="5"/>
        <v>01Gestion du ministère</v>
      </c>
    </row>
    <row r="359" spans="3:7" ht="15.75">
      <c r="C359" s="478" t="s">
        <v>1588</v>
      </c>
      <c r="D359" s="478"/>
      <c r="E359" s="479" t="s">
        <v>1722</v>
      </c>
      <c r="G359" s="479" t="str">
        <f t="shared" si="5"/>
        <v>02Soutien administratif</v>
      </c>
    </row>
    <row r="360" spans="3:7" ht="15.75">
      <c r="C360" s="474" t="s">
        <v>1802</v>
      </c>
      <c r="D360" s="474"/>
      <c r="E360" s="475" t="s">
        <v>2073</v>
      </c>
      <c r="G360" s="475" t="str">
        <f t="shared" si="5"/>
        <v>029Relations avec le Parlement</v>
      </c>
    </row>
    <row r="361" spans="3:7" ht="15.75">
      <c r="C361" s="476" t="s">
        <v>2074</v>
      </c>
      <c r="D361" s="476"/>
      <c r="E361" s="477" t="s">
        <v>2075</v>
      </c>
      <c r="G361" s="477" t="str">
        <f t="shared" si="5"/>
        <v>112Renforcement des relations entre le Gouvernement et le Parlement</v>
      </c>
    </row>
    <row r="362" spans="3:7" ht="15.75">
      <c r="C362" s="478" t="s">
        <v>1582</v>
      </c>
      <c r="D362" s="478"/>
      <c r="E362" s="479" t="s">
        <v>2076</v>
      </c>
      <c r="G362" s="479" t="str">
        <f t="shared" si="5"/>
        <v>01Suivi du travail Parlementaire</v>
      </c>
    </row>
    <row r="363" spans="3:7" ht="15.75">
      <c r="C363" s="478" t="s">
        <v>1588</v>
      </c>
      <c r="D363" s="478"/>
      <c r="E363" s="479" t="s">
        <v>2077</v>
      </c>
      <c r="G363" s="479" t="str">
        <f t="shared" si="5"/>
        <v>02Etude de textes législatifs et règlementaires</v>
      </c>
    </row>
    <row r="364" spans="3:7" ht="15.75">
      <c r="C364" s="476" t="s">
        <v>2078</v>
      </c>
      <c r="D364" s="476"/>
      <c r="E364" s="477" t="s">
        <v>1729</v>
      </c>
      <c r="G364" s="477" t="str">
        <f t="shared" si="5"/>
        <v>113Administration générale</v>
      </c>
    </row>
    <row r="365" spans="3:7" ht="15.75">
      <c r="C365" s="478" t="s">
        <v>1582</v>
      </c>
      <c r="D365" s="478"/>
      <c r="E365" s="479" t="s">
        <v>1736</v>
      </c>
      <c r="G365" s="479" t="str">
        <f t="shared" si="5"/>
        <v>01Gestion du ministère</v>
      </c>
    </row>
    <row r="366" spans="3:7" ht="15.75">
      <c r="C366" s="478" t="s">
        <v>1588</v>
      </c>
      <c r="D366" s="478"/>
      <c r="E366" s="479" t="s">
        <v>1722</v>
      </c>
      <c r="G366" s="479" t="str">
        <f t="shared" si="5"/>
        <v>02Soutien administratif</v>
      </c>
    </row>
    <row r="367" spans="3:7" ht="15.75">
      <c r="C367" s="474" t="s">
        <v>1806</v>
      </c>
      <c r="D367" s="474"/>
      <c r="E367" s="475" t="s">
        <v>2079</v>
      </c>
      <c r="G367" s="475" t="str">
        <f t="shared" si="5"/>
        <v>030Environnement et Qualité de la Vie</v>
      </c>
    </row>
    <row r="368" spans="3:7" ht="15.75">
      <c r="C368" s="476" t="s">
        <v>2080</v>
      </c>
      <c r="D368" s="476"/>
      <c r="E368" s="477" t="s">
        <v>2081</v>
      </c>
      <c r="G368" s="477" t="str">
        <f t="shared" si="5"/>
        <v>114Environnement et développement durable</v>
      </c>
    </row>
    <row r="369" spans="3:7" ht="15.75">
      <c r="C369" s="478" t="s">
        <v>1582</v>
      </c>
      <c r="D369" s="478"/>
      <c r="E369" s="479" t="s">
        <v>2082</v>
      </c>
      <c r="G369" s="479" t="str">
        <f t="shared" si="5"/>
        <v>01Environnement urbain et industriel</v>
      </c>
    </row>
    <row r="370" spans="3:7" ht="15.75">
      <c r="C370" s="478" t="s">
        <v>1588</v>
      </c>
      <c r="D370" s="478"/>
      <c r="E370" s="479" t="s">
        <v>2083</v>
      </c>
      <c r="G370" s="479" t="str">
        <f t="shared" si="5"/>
        <v>02Biodiversité et changement climatique</v>
      </c>
    </row>
    <row r="371" spans="3:7" ht="15.75">
      <c r="C371" s="478" t="s">
        <v>1594</v>
      </c>
      <c r="D371" s="478"/>
      <c r="E371" s="479" t="s">
        <v>2084</v>
      </c>
      <c r="G371" s="479" t="str">
        <f t="shared" si="5"/>
        <v>03Education et sensibilisation environnementale</v>
      </c>
    </row>
    <row r="372" spans="3:7" ht="15.75">
      <c r="C372" s="476" t="s">
        <v>2085</v>
      </c>
      <c r="D372" s="476"/>
      <c r="E372" s="477" t="s">
        <v>1710</v>
      </c>
      <c r="G372" s="477" t="str">
        <f t="shared" si="5"/>
        <v>116Administration Générale</v>
      </c>
    </row>
    <row r="373" spans="3:7" ht="15.75">
      <c r="C373" s="478" t="s">
        <v>1582</v>
      </c>
      <c r="D373" s="478"/>
      <c r="E373" s="479" t="s">
        <v>1810</v>
      </c>
      <c r="G373" s="479" t="str">
        <f t="shared" si="5"/>
        <v>01Gestion du Ministère</v>
      </c>
    </row>
    <row r="374" spans="3:7" ht="15.75">
      <c r="C374" s="478" t="s">
        <v>1588</v>
      </c>
      <c r="D374" s="478"/>
      <c r="E374" s="479" t="s">
        <v>1712</v>
      </c>
      <c r="G374" s="479" t="str">
        <f t="shared" si="5"/>
        <v>02Soutien Administratif</v>
      </c>
    </row>
    <row r="375" spans="3:7" ht="15.75">
      <c r="C375" s="474" t="s">
        <v>1821</v>
      </c>
      <c r="D375" s="474"/>
      <c r="E375" s="475" t="s">
        <v>2086</v>
      </c>
      <c r="G375" s="475" t="str">
        <f t="shared" si="5"/>
        <v>033Economie de la Connaissance, Start-up et Micro-Entreprises</v>
      </c>
    </row>
    <row r="376" spans="3:7" ht="15.75">
      <c r="C376" s="476" t="s">
        <v>2087</v>
      </c>
      <c r="D376" s="476"/>
      <c r="E376" s="477" t="s">
        <v>2088</v>
      </c>
      <c r="G376" s="477" t="str">
        <f t="shared" si="5"/>
        <v>123Promotion de l'économie de la connaissance, des startup et de l'entrepreneuriat</v>
      </c>
    </row>
    <row r="377" spans="3:7" ht="15.75">
      <c r="C377" s="478" t="s">
        <v>1582</v>
      </c>
      <c r="D377" s="478"/>
      <c r="E377" s="479" t="s">
        <v>2089</v>
      </c>
      <c r="G377" s="479" t="str">
        <f t="shared" si="5"/>
        <v>01Promotion  de l'Economie de la Connaissance et des Startup</v>
      </c>
    </row>
    <row r="378" spans="3:7" ht="15.75">
      <c r="C378" s="478" t="s">
        <v>1588</v>
      </c>
      <c r="D378" s="478"/>
      <c r="E378" s="479" t="s">
        <v>2090</v>
      </c>
      <c r="G378" s="479" t="str">
        <f t="shared" si="5"/>
        <v>02Promotion de l'Entrepreneuriat et de la créativité</v>
      </c>
    </row>
    <row r="379" spans="3:7" ht="15.75">
      <c r="C379" s="476" t="s">
        <v>2091</v>
      </c>
      <c r="D379" s="476"/>
      <c r="E379" s="477" t="s">
        <v>1710</v>
      </c>
      <c r="G379" s="477" t="str">
        <f t="shared" si="5"/>
        <v>124Administration Générale</v>
      </c>
    </row>
    <row r="380" spans="3:7" ht="15.75">
      <c r="C380" s="478" t="s">
        <v>1582</v>
      </c>
      <c r="D380" s="478"/>
      <c r="E380" s="479" t="s">
        <v>1810</v>
      </c>
      <c r="G380" s="479" t="str">
        <f t="shared" si="5"/>
        <v>01Gestion du Ministère</v>
      </c>
    </row>
    <row r="381" spans="3:7" ht="15.75">
      <c r="C381" s="478" t="s">
        <v>1588</v>
      </c>
      <c r="D381" s="478"/>
      <c r="E381" s="479" t="s">
        <v>1712</v>
      </c>
      <c r="G381" s="479" t="str">
        <f t="shared" si="5"/>
        <v>02Soutien Administratif</v>
      </c>
    </row>
    <row r="382" spans="3:7" ht="15.75">
      <c r="C382" s="474" t="s">
        <v>1883</v>
      </c>
      <c r="D382" s="474"/>
      <c r="E382" s="475" t="s">
        <v>2092</v>
      </c>
      <c r="G382" s="475" t="str">
        <f t="shared" si="5"/>
        <v>051Hydraulique</v>
      </c>
    </row>
    <row r="383" spans="3:7" ht="15.75">
      <c r="C383" s="476" t="s">
        <v>2093</v>
      </c>
      <c r="D383" s="476"/>
      <c r="E383" s="477" t="s">
        <v>2094</v>
      </c>
      <c r="G383" s="477" t="str">
        <f t="shared" si="5"/>
        <v>093Mobilisation des ressources en eau et de la sécurité hydrique</v>
      </c>
    </row>
    <row r="384" spans="3:7" ht="15.75">
      <c r="C384" s="478" t="s">
        <v>1582</v>
      </c>
      <c r="D384" s="478"/>
      <c r="E384" s="479" t="s">
        <v>2095</v>
      </c>
      <c r="G384" s="479" t="str">
        <f t="shared" si="5"/>
        <v>01Mobilisation des ressources en  eau Conventionnelles</v>
      </c>
    </row>
    <row r="385" spans="3:7" ht="15.75">
      <c r="C385" s="478" t="s">
        <v>1588</v>
      </c>
      <c r="D385" s="478"/>
      <c r="E385" s="479" t="s">
        <v>2096</v>
      </c>
      <c r="G385" s="479" t="str">
        <f t="shared" si="5"/>
        <v>02Eau non conventionnelle</v>
      </c>
    </row>
    <row r="386" spans="3:7" ht="15.75">
      <c r="C386" s="476" t="s">
        <v>2097</v>
      </c>
      <c r="D386" s="476"/>
      <c r="E386" s="477" t="s">
        <v>2098</v>
      </c>
      <c r="G386" s="477" t="str">
        <f t="shared" si="5"/>
        <v>094Approvisionnement en eau potable et industrielle</v>
      </c>
    </row>
    <row r="387" spans="3:7" ht="15.75">
      <c r="C387" s="478" t="s">
        <v>1582</v>
      </c>
      <c r="D387" s="478"/>
      <c r="E387" s="479" t="s">
        <v>2099</v>
      </c>
      <c r="G387" s="479" t="str">
        <f t="shared" si="5"/>
        <v>01Adduction et Réseaux de distribution en eau potable et industrielle</v>
      </c>
    </row>
    <row r="388" spans="3:7" ht="15.75">
      <c r="C388" s="476" t="s">
        <v>2100</v>
      </c>
      <c r="D388" s="476"/>
      <c r="E388" s="477" t="s">
        <v>2101</v>
      </c>
      <c r="G388" s="477" t="str">
        <f t="shared" si="5"/>
        <v>095Hydraulique agricole</v>
      </c>
    </row>
    <row r="389" spans="3:7" ht="15.75">
      <c r="C389" s="478" t="s">
        <v>1582</v>
      </c>
      <c r="D389" s="478"/>
      <c r="E389" s="479" t="s">
        <v>2102</v>
      </c>
      <c r="G389" s="479" t="str">
        <f t="shared" ref="G389:G452" si="6">CONCATENATE(C389,D389,E389)</f>
        <v>01Périmètres irrigués</v>
      </c>
    </row>
    <row r="390" spans="3:7" ht="15.75">
      <c r="C390" s="478" t="s">
        <v>1588</v>
      </c>
      <c r="D390" s="478"/>
      <c r="E390" s="479" t="s">
        <v>2103</v>
      </c>
      <c r="G390" s="479" t="str">
        <f t="shared" si="6"/>
        <v>02Petite et moyenne hydraulique</v>
      </c>
    </row>
    <row r="391" spans="3:7" ht="15.75">
      <c r="C391" s="476" t="s">
        <v>2104</v>
      </c>
      <c r="D391" s="476"/>
      <c r="E391" s="477" t="s">
        <v>2105</v>
      </c>
      <c r="G391" s="477" t="str">
        <f t="shared" si="6"/>
        <v>096Assainissement et protection du milieu naturel</v>
      </c>
    </row>
    <row r="392" spans="3:7" ht="15.75">
      <c r="C392" s="478" t="s">
        <v>1582</v>
      </c>
      <c r="D392" s="478"/>
      <c r="E392" s="479" t="s">
        <v>2106</v>
      </c>
      <c r="G392" s="479" t="str">
        <f t="shared" si="6"/>
        <v>01Réseaux d'assainissement et Systeme d'épuration</v>
      </c>
    </row>
    <row r="393" spans="3:7" ht="15.75">
      <c r="C393" s="478" t="s">
        <v>1588</v>
      </c>
      <c r="D393" s="478"/>
      <c r="E393" s="479" t="s">
        <v>2107</v>
      </c>
      <c r="G393" s="479" t="str">
        <f t="shared" si="6"/>
        <v>02Protection des villes contre les inondations</v>
      </c>
    </row>
    <row r="394" spans="3:7" ht="15.75">
      <c r="C394" s="476" t="s">
        <v>2108</v>
      </c>
      <c r="D394" s="476"/>
      <c r="E394" s="477" t="s">
        <v>1729</v>
      </c>
      <c r="G394" s="477" t="str">
        <f t="shared" si="6"/>
        <v>143Administration générale</v>
      </c>
    </row>
    <row r="395" spans="3:7" ht="15.75">
      <c r="C395" s="478" t="s">
        <v>1582</v>
      </c>
      <c r="D395" s="478"/>
      <c r="E395" s="479" t="s">
        <v>1736</v>
      </c>
      <c r="G395" s="479" t="str">
        <f t="shared" si="6"/>
        <v>01Gestion du ministère</v>
      </c>
    </row>
    <row r="396" spans="3:7" ht="15.75">
      <c r="C396" s="478" t="s">
        <v>1588</v>
      </c>
      <c r="D396" s="478"/>
      <c r="E396" s="479" t="s">
        <v>1722</v>
      </c>
      <c r="G396" s="479" t="str">
        <f t="shared" si="6"/>
        <v>02Soutien administratif</v>
      </c>
    </row>
    <row r="397" spans="3:7" ht="15.75">
      <c r="C397" s="474" t="s">
        <v>1887</v>
      </c>
      <c r="D397" s="474"/>
      <c r="E397" s="475" t="s">
        <v>2109</v>
      </c>
      <c r="G397" s="475" t="str">
        <f t="shared" si="6"/>
        <v>052Jeunesse</v>
      </c>
    </row>
    <row r="398" spans="3:7" ht="15.75">
      <c r="C398" s="476" t="s">
        <v>2110</v>
      </c>
      <c r="D398" s="476"/>
      <c r="E398" s="477" t="s">
        <v>2109</v>
      </c>
      <c r="G398" s="477" t="str">
        <f t="shared" si="6"/>
        <v>059Jeunesse</v>
      </c>
    </row>
    <row r="399" spans="3:7" ht="15.75">
      <c r="C399" s="478" t="s">
        <v>1582</v>
      </c>
      <c r="D399" s="478"/>
      <c r="E399" s="479" t="s">
        <v>2111</v>
      </c>
      <c r="G399" s="479" t="str">
        <f t="shared" si="6"/>
        <v>01Promotion de l'animation socio-educative</v>
      </c>
    </row>
    <row r="400" spans="3:7" ht="15.75">
      <c r="C400" s="478" t="s">
        <v>1588</v>
      </c>
      <c r="D400" s="478"/>
      <c r="E400" s="479" t="s">
        <v>2112</v>
      </c>
      <c r="G400" s="479" t="str">
        <f t="shared" si="6"/>
        <v>02Partenariat et établissements de jeunes</v>
      </c>
    </row>
    <row r="401" spans="3:7" ht="15.75">
      <c r="C401" s="478" t="s">
        <v>1594</v>
      </c>
      <c r="D401" s="478"/>
      <c r="E401" s="479" t="s">
        <v>2113</v>
      </c>
      <c r="G401" s="479" t="str">
        <f t="shared" si="6"/>
        <v>03Tourisme et loisirs de jeunes</v>
      </c>
    </row>
    <row r="402" spans="3:7" ht="15.75">
      <c r="C402" s="476" t="s">
        <v>2114</v>
      </c>
      <c r="D402" s="476"/>
      <c r="E402" s="477" t="s">
        <v>1710</v>
      </c>
      <c r="G402" s="477" t="str">
        <f t="shared" si="6"/>
        <v>144Administration Générale</v>
      </c>
    </row>
    <row r="403" spans="3:7" ht="15.75">
      <c r="C403" s="478" t="s">
        <v>1582</v>
      </c>
      <c r="D403" s="478"/>
      <c r="E403" s="479" t="s">
        <v>1914</v>
      </c>
      <c r="G403" s="479" t="str">
        <f t="shared" si="6"/>
        <v>01Gestion du Ministere</v>
      </c>
    </row>
    <row r="404" spans="3:7" ht="15.75">
      <c r="C404" s="478" t="s">
        <v>1588</v>
      </c>
      <c r="D404" s="478"/>
      <c r="E404" s="479" t="s">
        <v>1722</v>
      </c>
      <c r="G404" s="479" t="str">
        <f t="shared" si="6"/>
        <v>02Soutien administratif</v>
      </c>
    </row>
    <row r="405" spans="3:7" ht="15.75">
      <c r="C405" s="474" t="s">
        <v>1889</v>
      </c>
      <c r="D405" s="474"/>
      <c r="E405" s="475" t="s">
        <v>2115</v>
      </c>
      <c r="G405" s="475" t="str">
        <f t="shared" si="6"/>
        <v>053Commerce Extérieur et Promotion des Exportations</v>
      </c>
    </row>
    <row r="406" spans="3:7" ht="15.75">
      <c r="C406" s="476" t="s">
        <v>2116</v>
      </c>
      <c r="D406" s="476"/>
      <c r="E406" s="477" t="s">
        <v>2117</v>
      </c>
      <c r="G406" s="477" t="str">
        <f t="shared" si="6"/>
        <v>086Encadrement des Echanges Commerciaux et Promotion des Exportations</v>
      </c>
    </row>
    <row r="407" spans="3:7" ht="15.75">
      <c r="C407" s="478" t="s">
        <v>1582</v>
      </c>
      <c r="D407" s="478"/>
      <c r="E407" s="479" t="s">
        <v>2118</v>
      </c>
      <c r="G407" s="479" t="str">
        <f t="shared" si="6"/>
        <v>01Echanges Commerciaux</v>
      </c>
    </row>
    <row r="408" spans="3:7" ht="15.75">
      <c r="C408" s="478" t="s">
        <v>1588</v>
      </c>
      <c r="D408" s="478"/>
      <c r="E408" s="479" t="s">
        <v>2119</v>
      </c>
      <c r="G408" s="479" t="str">
        <f t="shared" si="6"/>
        <v>02Promotion des Exportations hors Hydrocarbures</v>
      </c>
    </row>
    <row r="409" spans="3:7" ht="15.75">
      <c r="C409" s="476" t="s">
        <v>2120</v>
      </c>
      <c r="D409" s="476"/>
      <c r="E409" s="477" t="s">
        <v>1710</v>
      </c>
      <c r="G409" s="477" t="str">
        <f t="shared" si="6"/>
        <v>145Administration Générale</v>
      </c>
    </row>
    <row r="410" spans="3:7" ht="15.75">
      <c r="C410" s="478" t="s">
        <v>1582</v>
      </c>
      <c r="D410" s="478"/>
      <c r="E410" s="479" t="s">
        <v>1810</v>
      </c>
      <c r="G410" s="479" t="str">
        <f t="shared" si="6"/>
        <v>01Gestion du Ministère</v>
      </c>
    </row>
    <row r="411" spans="3:7" ht="15.75">
      <c r="C411" s="478" t="s">
        <v>1588</v>
      </c>
      <c r="D411" s="478"/>
      <c r="E411" s="479" t="s">
        <v>1712</v>
      </c>
      <c r="G411" s="479" t="str">
        <f t="shared" si="6"/>
        <v>02Soutien Administratif</v>
      </c>
    </row>
    <row r="412" spans="3:7" ht="15.75">
      <c r="C412" s="473"/>
      <c r="D412" s="473"/>
      <c r="E412" s="480" t="s">
        <v>2121</v>
      </c>
      <c r="G412" s="480" t="str">
        <f t="shared" si="6"/>
        <v>S/Total Portefeuilles de Programmes 'Ministères'</v>
      </c>
    </row>
    <row r="413" spans="3:7" ht="15.75">
      <c r="C413" s="474" t="s">
        <v>1509</v>
      </c>
      <c r="D413" s="474"/>
      <c r="E413" s="475" t="s">
        <v>2122</v>
      </c>
      <c r="G413" s="475" t="str">
        <f t="shared" si="6"/>
        <v>500Assemblée  Populaire  Nationale</v>
      </c>
    </row>
    <row r="414" spans="3:7" ht="15.75">
      <c r="C414" s="476" t="s">
        <v>2123</v>
      </c>
      <c r="D414" s="476"/>
      <c r="E414" s="477" t="s">
        <v>2124</v>
      </c>
      <c r="G414" s="477" t="str">
        <f t="shared" si="6"/>
        <v>125Législation et contrôle de l'Action du Gouvernement.</v>
      </c>
    </row>
    <row r="415" spans="3:7" ht="15.75">
      <c r="C415" s="478" t="s">
        <v>1725</v>
      </c>
      <c r="D415" s="478"/>
      <c r="E415" s="479" t="s">
        <v>2124</v>
      </c>
      <c r="G415" s="479" t="str">
        <f t="shared" si="6"/>
        <v>00Législation et contrôle de l'Action du Gouvernement.</v>
      </c>
    </row>
    <row r="416" spans="3:7" ht="15.75">
      <c r="C416" s="474" t="s">
        <v>2125</v>
      </c>
      <c r="D416" s="474"/>
      <c r="E416" s="475" t="s">
        <v>2126</v>
      </c>
      <c r="G416" s="475" t="str">
        <f t="shared" si="6"/>
        <v>501Conseil de la Nation</v>
      </c>
    </row>
    <row r="417" spans="3:7" ht="15.75">
      <c r="C417" s="476" t="s">
        <v>2127</v>
      </c>
      <c r="D417" s="476"/>
      <c r="E417" s="477" t="s">
        <v>2124</v>
      </c>
      <c r="G417" s="477" t="str">
        <f t="shared" si="6"/>
        <v>126Législation et contrôle de l'Action du Gouvernement.</v>
      </c>
    </row>
    <row r="418" spans="3:7" ht="15.75">
      <c r="C418" s="478" t="s">
        <v>1725</v>
      </c>
      <c r="D418" s="478"/>
      <c r="E418" s="479" t="s">
        <v>2124</v>
      </c>
      <c r="G418" s="479" t="str">
        <f t="shared" si="6"/>
        <v>00Législation et contrôle de l'Action du Gouvernement.</v>
      </c>
    </row>
    <row r="419" spans="3:7" ht="15.75">
      <c r="C419" s="474" t="s">
        <v>2128</v>
      </c>
      <c r="D419" s="474"/>
      <c r="E419" s="475" t="s">
        <v>2129</v>
      </c>
      <c r="G419" s="475" t="str">
        <f t="shared" si="6"/>
        <v>505Cour Constitutionnelle</v>
      </c>
    </row>
    <row r="420" spans="3:7" ht="15.75">
      <c r="C420" s="476" t="s">
        <v>2130</v>
      </c>
      <c r="D420" s="476"/>
      <c r="E420" s="477" t="s">
        <v>2129</v>
      </c>
      <c r="G420" s="477" t="str">
        <f t="shared" si="6"/>
        <v>130Cour Constitutionnelle</v>
      </c>
    </row>
    <row r="421" spans="3:7" ht="15.75">
      <c r="C421" s="478" t="s">
        <v>1725</v>
      </c>
      <c r="D421" s="478"/>
      <c r="E421" s="479" t="s">
        <v>2129</v>
      </c>
      <c r="G421" s="479" t="str">
        <f t="shared" si="6"/>
        <v>00Cour Constitutionnelle</v>
      </c>
    </row>
    <row r="422" spans="3:7" ht="15.75">
      <c r="C422" s="473"/>
      <c r="D422" s="473"/>
      <c r="E422" s="480" t="s">
        <v>2131</v>
      </c>
      <c r="G422" s="480" t="str">
        <f t="shared" si="6"/>
        <v>S/Total Portefeuilles de Dotations</v>
      </c>
    </row>
    <row r="423" spans="3:7" ht="15.75">
      <c r="C423" s="474" t="s">
        <v>2132</v>
      </c>
      <c r="D423" s="474"/>
      <c r="E423" s="475" t="s">
        <v>2133</v>
      </c>
      <c r="G423" s="475" t="str">
        <f t="shared" si="6"/>
        <v>502Cour Suprême</v>
      </c>
    </row>
    <row r="424" spans="3:7" ht="15.75">
      <c r="C424" s="476" t="s">
        <v>2134</v>
      </c>
      <c r="D424" s="476"/>
      <c r="E424" s="477" t="s">
        <v>2135</v>
      </c>
      <c r="G424" s="477" t="str">
        <f t="shared" si="6"/>
        <v>127Contrôle et évaluation des décisions judiciaires et l'unification de la jurisprudence</v>
      </c>
    </row>
    <row r="425" spans="3:7" ht="15.75">
      <c r="C425" s="478" t="s">
        <v>1582</v>
      </c>
      <c r="D425" s="478"/>
      <c r="E425" s="479" t="s">
        <v>1770</v>
      </c>
      <c r="G425" s="479" t="str">
        <f t="shared" si="6"/>
        <v>01Activité judiciaire</v>
      </c>
    </row>
    <row r="426" spans="3:7" ht="15.75">
      <c r="C426" s="474" t="s">
        <v>2136</v>
      </c>
      <c r="D426" s="474"/>
      <c r="E426" s="475" t="s">
        <v>2137</v>
      </c>
      <c r="G426" s="475" t="str">
        <f t="shared" si="6"/>
        <v>503Conseil d'Etat</v>
      </c>
    </row>
    <row r="427" spans="3:7" ht="15.75">
      <c r="C427" s="476" t="s">
        <v>2138</v>
      </c>
      <c r="D427" s="476"/>
      <c r="E427" s="477" t="s">
        <v>2137</v>
      </c>
      <c r="G427" s="477" t="str">
        <f t="shared" si="6"/>
        <v>128Conseil d'Etat</v>
      </c>
    </row>
    <row r="428" spans="3:7" ht="15.75">
      <c r="C428" s="478" t="s">
        <v>1582</v>
      </c>
      <c r="D428" s="478"/>
      <c r="E428" s="479" t="s">
        <v>2139</v>
      </c>
      <c r="G428" s="479" t="str">
        <f t="shared" si="6"/>
        <v>01Régulation de l'activité des juridictions administratives et compétences consultatives</v>
      </c>
    </row>
    <row r="429" spans="3:7" ht="15.75">
      <c r="C429" s="478" t="s">
        <v>1588</v>
      </c>
      <c r="D429" s="478"/>
      <c r="E429" s="479" t="s">
        <v>1729</v>
      </c>
      <c r="G429" s="479" t="str">
        <f t="shared" si="6"/>
        <v>02Administration générale</v>
      </c>
    </row>
    <row r="430" spans="3:7" ht="15.75">
      <c r="C430" s="474" t="s">
        <v>2140</v>
      </c>
      <c r="D430" s="474"/>
      <c r="E430" s="475" t="s">
        <v>2141</v>
      </c>
      <c r="G430" s="475" t="str">
        <f t="shared" si="6"/>
        <v>504Conseil Supérieur de la Magistrature</v>
      </c>
    </row>
    <row r="431" spans="3:7" ht="15.75">
      <c r="C431" s="476" t="s">
        <v>2142</v>
      </c>
      <c r="D431" s="476"/>
      <c r="E431" s="477" t="s">
        <v>2143</v>
      </c>
      <c r="G431" s="477" t="str">
        <f t="shared" si="6"/>
        <v>129Indépendance de la justice</v>
      </c>
    </row>
    <row r="432" spans="3:7" ht="15.75">
      <c r="C432" s="478" t="s">
        <v>1582</v>
      </c>
      <c r="D432" s="478"/>
      <c r="E432" s="479" t="s">
        <v>2144</v>
      </c>
      <c r="G432" s="479" t="str">
        <f t="shared" si="6"/>
        <v>01Gestion des sessions du Conseil</v>
      </c>
    </row>
    <row r="433" spans="3:7" ht="15.75">
      <c r="C433" s="478" t="s">
        <v>1588</v>
      </c>
      <c r="D433" s="478"/>
      <c r="E433" s="479" t="s">
        <v>1729</v>
      </c>
      <c r="G433" s="479" t="str">
        <f t="shared" si="6"/>
        <v>02Administration générale</v>
      </c>
    </row>
    <row r="434" spans="3:7" ht="15.75">
      <c r="C434" s="474" t="s">
        <v>2145</v>
      </c>
      <c r="D434" s="474"/>
      <c r="E434" s="475" t="s">
        <v>2146</v>
      </c>
      <c r="G434" s="475" t="str">
        <f t="shared" si="6"/>
        <v>506Cour des Comptes</v>
      </c>
    </row>
    <row r="435" spans="3:7" ht="15.75">
      <c r="C435" s="476" t="s">
        <v>2147</v>
      </c>
      <c r="D435" s="476"/>
      <c r="E435" s="477" t="s">
        <v>2148</v>
      </c>
      <c r="G435" s="477" t="str">
        <f t="shared" si="6"/>
        <v>131Contrôle du patrimoine et des fonds publics</v>
      </c>
    </row>
    <row r="436" spans="3:7" ht="15.75">
      <c r="C436" s="478" t="s">
        <v>1582</v>
      </c>
      <c r="D436" s="478"/>
      <c r="E436" s="479" t="s">
        <v>2149</v>
      </c>
      <c r="G436" s="479" t="str">
        <f t="shared" si="6"/>
        <v>01Vérification et jugement des comptes de gestion.</v>
      </c>
    </row>
    <row r="437" spans="3:7" ht="15.75">
      <c r="C437" s="478" t="s">
        <v>1588</v>
      </c>
      <c r="D437" s="478"/>
      <c r="E437" s="479" t="s">
        <v>2150</v>
      </c>
      <c r="G437" s="479" t="str">
        <f t="shared" si="6"/>
        <v>02Contrôle de la qualité de gestion, de l’exécution de la loi de Finances et l’évaluation des programmes publics</v>
      </c>
    </row>
    <row r="438" spans="3:7" ht="15.75">
      <c r="C438" s="478" t="s">
        <v>1594</v>
      </c>
      <c r="D438" s="478"/>
      <c r="E438" s="479" t="s">
        <v>2151</v>
      </c>
      <c r="G438" s="479" t="str">
        <f t="shared" si="6"/>
        <v>03Administration et  générale</v>
      </c>
    </row>
    <row r="439" spans="3:7" ht="15.75">
      <c r="C439" s="474" t="s">
        <v>2152</v>
      </c>
      <c r="D439" s="474"/>
      <c r="E439" s="475" t="s">
        <v>2153</v>
      </c>
      <c r="G439" s="475" t="str">
        <f t="shared" si="6"/>
        <v>507Haute Autorité de Transparence, de Prévention et de Lutte Contre la Corruption</v>
      </c>
    </row>
    <row r="440" spans="3:7" ht="15.75">
      <c r="C440" s="476" t="s">
        <v>2154</v>
      </c>
      <c r="D440" s="476"/>
      <c r="E440" s="477" t="s">
        <v>2155</v>
      </c>
      <c r="G440" s="477" t="str">
        <f t="shared" si="6"/>
        <v>132Prévention et lutte contre la corruption</v>
      </c>
    </row>
    <row r="441" spans="3:7" ht="15.75">
      <c r="C441" s="478" t="s">
        <v>1588</v>
      </c>
      <c r="D441" s="478"/>
      <c r="E441" s="479" t="s">
        <v>1729</v>
      </c>
      <c r="G441" s="479" t="str">
        <f t="shared" si="6"/>
        <v>02Administration générale</v>
      </c>
    </row>
    <row r="442" spans="3:7" ht="15.75">
      <c r="C442" s="478" t="s">
        <v>1582</v>
      </c>
      <c r="D442" s="478"/>
      <c r="E442" s="479" t="s">
        <v>2156</v>
      </c>
      <c r="G442" s="479" t="str">
        <f t="shared" si="6"/>
        <v>01Formation, sensibilisation, prévention et lutte contre la corruption</v>
      </c>
    </row>
    <row r="443" spans="3:7" ht="15.75">
      <c r="C443" s="474" t="s">
        <v>2157</v>
      </c>
      <c r="D443" s="474"/>
      <c r="E443" s="475" t="s">
        <v>2158</v>
      </c>
      <c r="G443" s="475" t="str">
        <f t="shared" si="6"/>
        <v>508Autorité Nationale Indépendante des Elections</v>
      </c>
    </row>
    <row r="444" spans="3:7" ht="15.75">
      <c r="C444" s="476" t="s">
        <v>2159</v>
      </c>
      <c r="D444" s="476"/>
      <c r="E444" s="477" t="s">
        <v>2160</v>
      </c>
      <c r="G444" s="477" t="str">
        <f t="shared" si="6"/>
        <v>133Préparation, organisation, gestion et supervision de l'ensemble des opérations éléctorales et référendaires</v>
      </c>
    </row>
    <row r="445" spans="3:7" ht="15.75">
      <c r="C445" s="478" t="s">
        <v>1582</v>
      </c>
      <c r="D445" s="478"/>
      <c r="E445" s="479" t="s">
        <v>2161</v>
      </c>
      <c r="G445" s="479" t="str">
        <f t="shared" si="6"/>
        <v>01Préparation de l'ensemble des opérations éléctorales et référendaires</v>
      </c>
    </row>
    <row r="446" spans="3:7" ht="15.75">
      <c r="C446" s="478" t="s">
        <v>1588</v>
      </c>
      <c r="D446" s="478"/>
      <c r="E446" s="479" t="s">
        <v>2162</v>
      </c>
      <c r="G446" s="479" t="str">
        <f t="shared" si="6"/>
        <v>02Organisation, gestion et supervision de l'ensemble des opérations éléctorales et référendaires</v>
      </c>
    </row>
    <row r="447" spans="3:7" ht="15.75">
      <c r="C447" s="478" t="s">
        <v>1594</v>
      </c>
      <c r="D447" s="478"/>
      <c r="E447" s="479" t="s">
        <v>2163</v>
      </c>
      <c r="G447" s="479" t="str">
        <f t="shared" si="6"/>
        <v>03Révision ordinaire des listes électorales</v>
      </c>
    </row>
    <row r="448" spans="3:7" ht="15.75">
      <c r="C448" s="478" t="s">
        <v>1599</v>
      </c>
      <c r="D448" s="478"/>
      <c r="E448" s="479" t="s">
        <v>2151</v>
      </c>
      <c r="G448" s="479" t="str">
        <f t="shared" si="6"/>
        <v>04Administration et  générale</v>
      </c>
    </row>
    <row r="449" spans="3:7" ht="15.75">
      <c r="C449" s="474" t="s">
        <v>2164</v>
      </c>
      <c r="D449" s="474"/>
      <c r="E449" s="475" t="s">
        <v>2165</v>
      </c>
      <c r="G449" s="475" t="str">
        <f t="shared" si="6"/>
        <v>509Conseil National Economique, Social et Environnemental</v>
      </c>
    </row>
    <row r="450" spans="3:7" ht="15.75">
      <c r="C450" s="476" t="s">
        <v>2166</v>
      </c>
      <c r="D450" s="476"/>
      <c r="E450" s="477" t="s">
        <v>2167</v>
      </c>
      <c r="G450" s="477" t="str">
        <f t="shared" si="6"/>
        <v>134Dialogue ,  concertation et évaluation dans le domaine Economique, Social et Environnemental</v>
      </c>
    </row>
    <row r="451" spans="3:7" ht="15.75">
      <c r="C451" s="478" t="s">
        <v>1582</v>
      </c>
      <c r="D451" s="478"/>
      <c r="E451" s="479" t="s">
        <v>2168</v>
      </c>
      <c r="G451" s="479" t="str">
        <f t="shared" si="6"/>
        <v>01Avis , recommandations et   élaboration des rapports et des études</v>
      </c>
    </row>
    <row r="452" spans="3:7" ht="15.75">
      <c r="C452" s="478" t="s">
        <v>1588</v>
      </c>
      <c r="D452" s="478"/>
      <c r="E452" s="479" t="s">
        <v>1729</v>
      </c>
      <c r="G452" s="479" t="str">
        <f t="shared" si="6"/>
        <v>02Administration générale</v>
      </c>
    </row>
    <row r="453" spans="3:7" ht="15.75">
      <c r="C453" s="474" t="s">
        <v>2169</v>
      </c>
      <c r="D453" s="474"/>
      <c r="E453" s="475" t="s">
        <v>2170</v>
      </c>
      <c r="G453" s="475" t="str">
        <f t="shared" ref="G453:G481" si="7">CONCATENATE(C453,D453,E453)</f>
        <v>510Haut Conseil Islamique</v>
      </c>
    </row>
    <row r="454" spans="3:7" ht="15.75">
      <c r="C454" s="476" t="s">
        <v>2171</v>
      </c>
      <c r="D454" s="476"/>
      <c r="E454" s="477" t="s">
        <v>2172</v>
      </c>
      <c r="G454" s="477" t="str">
        <f t="shared" si="7"/>
        <v>135Promotion des prescriptions religieuses islamiques</v>
      </c>
    </row>
    <row r="455" spans="3:7" ht="15.75">
      <c r="C455" s="478" t="s">
        <v>1582</v>
      </c>
      <c r="D455" s="478"/>
      <c r="E455" s="479" t="s">
        <v>2173</v>
      </c>
      <c r="G455" s="479" t="str">
        <f t="shared" si="7"/>
        <v>01Encouragement et  promotion de l'ijtihad</v>
      </c>
    </row>
    <row r="456" spans="3:7" ht="15.75">
      <c r="C456" s="478" t="s">
        <v>1588</v>
      </c>
      <c r="D456" s="478"/>
      <c r="E456" s="479" t="s">
        <v>2151</v>
      </c>
      <c r="G456" s="479" t="str">
        <f t="shared" si="7"/>
        <v>02Administration et  générale</v>
      </c>
    </row>
    <row r="457" spans="3:7" ht="15.75">
      <c r="C457" s="474" t="s">
        <v>2174</v>
      </c>
      <c r="D457" s="474"/>
      <c r="E457" s="475" t="s">
        <v>2175</v>
      </c>
      <c r="G457" s="475" t="str">
        <f t="shared" si="7"/>
        <v>511Haut Conseil de la Langue Arabe</v>
      </c>
    </row>
    <row r="458" spans="3:7" ht="15.75">
      <c r="C458" s="476" t="s">
        <v>2176</v>
      </c>
      <c r="D458" s="476"/>
      <c r="E458" s="477" t="s">
        <v>2177</v>
      </c>
      <c r="G458" s="477" t="str">
        <f t="shared" si="7"/>
        <v>136Promotion et généralisation de la langue arabe</v>
      </c>
    </row>
    <row r="459" spans="3:7" ht="15.75">
      <c r="C459" s="478" t="s">
        <v>1582</v>
      </c>
      <c r="D459" s="478"/>
      <c r="E459" s="479" t="s">
        <v>2178</v>
      </c>
      <c r="G459" s="479" t="str">
        <f t="shared" si="7"/>
        <v>01Activités du Haut Conseil de la Langue Arabe</v>
      </c>
    </row>
    <row r="460" spans="3:7" ht="15.75">
      <c r="C460" s="478" t="s">
        <v>1588</v>
      </c>
      <c r="D460" s="478"/>
      <c r="E460" s="479" t="s">
        <v>1729</v>
      </c>
      <c r="G460" s="479" t="str">
        <f t="shared" si="7"/>
        <v>02Administration générale</v>
      </c>
    </row>
    <row r="461" spans="3:7" ht="15.75">
      <c r="C461" s="474" t="s">
        <v>2179</v>
      </c>
      <c r="D461" s="474"/>
      <c r="E461" s="475" t="s">
        <v>2180</v>
      </c>
      <c r="G461" s="475" t="str">
        <f t="shared" si="7"/>
        <v>512Conseil National des Droits de l'Homme</v>
      </c>
    </row>
    <row r="462" spans="3:7" ht="15.75">
      <c r="C462" s="476" t="s">
        <v>2181</v>
      </c>
      <c r="D462" s="476"/>
      <c r="E462" s="477" t="s">
        <v>2182</v>
      </c>
      <c r="G462" s="477" t="str">
        <f t="shared" si="7"/>
        <v>137Droits de l'Homme</v>
      </c>
    </row>
    <row r="463" spans="3:7" ht="15.75">
      <c r="C463" s="478" t="s">
        <v>1582</v>
      </c>
      <c r="D463" s="478"/>
      <c r="E463" s="479" t="s">
        <v>2183</v>
      </c>
      <c r="G463" s="479" t="str">
        <f t="shared" si="7"/>
        <v>01Promotion et protection des droits de l’homme</v>
      </c>
    </row>
    <row r="464" spans="3:7" ht="15.75">
      <c r="C464" s="478" t="s">
        <v>1588</v>
      </c>
      <c r="D464" s="478"/>
      <c r="E464" s="479" t="s">
        <v>1729</v>
      </c>
      <c r="G464" s="479" t="str">
        <f t="shared" si="7"/>
        <v>02Administration générale</v>
      </c>
    </row>
    <row r="465" spans="3:7" ht="15.75">
      <c r="C465" s="474" t="s">
        <v>2184</v>
      </c>
      <c r="D465" s="474"/>
      <c r="E465" s="475" t="s">
        <v>2185</v>
      </c>
      <c r="G465" s="475" t="str">
        <f t="shared" si="7"/>
        <v>513Académie Algérienne des Sciences et des Technologies</v>
      </c>
    </row>
    <row r="466" spans="3:7" ht="15.75">
      <c r="C466" s="476" t="s">
        <v>2186</v>
      </c>
      <c r="D466" s="476"/>
      <c r="E466" s="477" t="s">
        <v>2187</v>
      </c>
      <c r="G466" s="477" t="str">
        <f t="shared" si="7"/>
        <v>138Promouvoir le développement national durable par les sciences et les technologies</v>
      </c>
    </row>
    <row r="467" spans="3:7" ht="15.75">
      <c r="C467" s="478" t="s">
        <v>1582</v>
      </c>
      <c r="D467" s="478"/>
      <c r="E467" s="479" t="s">
        <v>2188</v>
      </c>
      <c r="G467" s="479" t="str">
        <f t="shared" si="7"/>
        <v>01La consultation et l'expertise dans le domaine des sciences et des technologies</v>
      </c>
    </row>
    <row r="468" spans="3:7" ht="15.75">
      <c r="C468" s="478" t="s">
        <v>1588</v>
      </c>
      <c r="D468" s="478"/>
      <c r="E468" s="479" t="s">
        <v>1729</v>
      </c>
      <c r="G468" s="479" t="str">
        <f t="shared" si="7"/>
        <v>02Administration générale</v>
      </c>
    </row>
    <row r="469" spans="3:7" ht="15.75">
      <c r="C469" s="474" t="s">
        <v>2189</v>
      </c>
      <c r="D469" s="474"/>
      <c r="E469" s="475" t="s">
        <v>2190</v>
      </c>
      <c r="G469" s="475" t="str">
        <f t="shared" si="7"/>
        <v>514Conseil National de la Recherche Scientifique et des Technologies</v>
      </c>
    </row>
    <row r="470" spans="3:7" ht="15.75">
      <c r="C470" s="476" t="s">
        <v>2191</v>
      </c>
      <c r="D470" s="476"/>
      <c r="E470" s="477" t="s">
        <v>2192</v>
      </c>
      <c r="G470" s="477" t="str">
        <f t="shared" si="7"/>
        <v>139Développement de la recherche scientifique et technologique</v>
      </c>
    </row>
    <row r="471" spans="3:7" ht="15.75">
      <c r="C471" s="478" t="s">
        <v>1582</v>
      </c>
      <c r="D471" s="478"/>
      <c r="E471" s="479" t="s">
        <v>2193</v>
      </c>
      <c r="G471" s="479" t="str">
        <f t="shared" si="7"/>
        <v>01Activité du Conseil</v>
      </c>
    </row>
    <row r="472" spans="3:7" ht="15.75">
      <c r="C472" s="478" t="s">
        <v>1588</v>
      </c>
      <c r="D472" s="478"/>
      <c r="E472" s="479" t="s">
        <v>1729</v>
      </c>
      <c r="G472" s="479" t="str">
        <f t="shared" si="7"/>
        <v>02Administration générale</v>
      </c>
    </row>
    <row r="473" spans="3:7" ht="15.75">
      <c r="C473" s="474" t="s">
        <v>2194</v>
      </c>
      <c r="D473" s="474"/>
      <c r="E473" s="475" t="s">
        <v>2195</v>
      </c>
      <c r="G473" s="475" t="str">
        <f t="shared" si="7"/>
        <v>515Observatoire National de la Société Civile</v>
      </c>
    </row>
    <row r="474" spans="3:7" ht="15.75">
      <c r="C474" s="476" t="s">
        <v>2196</v>
      </c>
      <c r="D474" s="476"/>
      <c r="E474" s="477" t="s">
        <v>2197</v>
      </c>
      <c r="G474" s="477" t="str">
        <f t="shared" si="7"/>
        <v>140Promotion de la société civile.</v>
      </c>
    </row>
    <row r="475" spans="3:7" ht="15.75">
      <c r="C475" s="478" t="s">
        <v>1582</v>
      </c>
      <c r="D475" s="478"/>
      <c r="E475" s="479" t="s">
        <v>2198</v>
      </c>
      <c r="G475" s="479" t="str">
        <f t="shared" si="7"/>
        <v>01Promotion de l'Action de la société civile</v>
      </c>
    </row>
    <row r="476" spans="3:7" ht="15.75">
      <c r="C476" s="478" t="s">
        <v>1588</v>
      </c>
      <c r="D476" s="478"/>
      <c r="E476" s="479" t="s">
        <v>2151</v>
      </c>
      <c r="G476" s="479" t="str">
        <f t="shared" si="7"/>
        <v>02Administration et  générale</v>
      </c>
    </row>
    <row r="477" spans="3:7" ht="15.75">
      <c r="C477" s="474" t="s">
        <v>2199</v>
      </c>
      <c r="D477" s="474"/>
      <c r="E477" s="475" t="s">
        <v>2200</v>
      </c>
      <c r="G477" s="475" t="str">
        <f t="shared" si="7"/>
        <v>516Conseil Superieur de la Jeunesse</v>
      </c>
    </row>
    <row r="478" spans="3:7" ht="15.75">
      <c r="C478" s="476" t="s">
        <v>2201</v>
      </c>
      <c r="D478" s="476"/>
      <c r="E478" s="477" t="s">
        <v>2202</v>
      </c>
      <c r="G478" s="477" t="str">
        <f t="shared" si="7"/>
        <v>141Promotion  de la jeunesse</v>
      </c>
    </row>
    <row r="479" spans="3:7" ht="15.75">
      <c r="C479" s="478" t="s">
        <v>1582</v>
      </c>
      <c r="D479" s="478"/>
      <c r="E479" s="479" t="s">
        <v>2203</v>
      </c>
      <c r="G479" s="479" t="str">
        <f t="shared" si="7"/>
        <v>01Activités du Conseil</v>
      </c>
    </row>
    <row r="480" spans="3:7" ht="15.75">
      <c r="C480" s="478" t="s">
        <v>1588</v>
      </c>
      <c r="D480" s="478"/>
      <c r="E480" s="479" t="s">
        <v>2151</v>
      </c>
      <c r="G480" s="479" t="str">
        <f t="shared" si="7"/>
        <v>02Administration et  générale</v>
      </c>
    </row>
    <row r="481" spans="3:7" ht="15.75">
      <c r="C481" s="473"/>
      <c r="D481" s="473"/>
      <c r="E481" s="480" t="s">
        <v>2204</v>
      </c>
      <c r="G481" s="480" t="str">
        <f t="shared" si="7"/>
        <v>S/Total Portefeuilles de Programmes 'Institutions'</v>
      </c>
    </row>
    <row r="482" spans="3:7" ht="15.75">
      <c r="C482" s="473"/>
      <c r="D482" s="473"/>
      <c r="E482" s="480" t="s">
        <v>2205</v>
      </c>
      <c r="G482" s="480"/>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79"/>
  <sheetViews>
    <sheetView zoomScale="70" zoomScaleNormal="70" workbookViewId="0">
      <pane xSplit="1" ySplit="3" topLeftCell="B52" activePane="bottomRight" state="frozen"/>
      <selection activeCell="I13" sqref="I13"/>
      <selection pane="topRight" activeCell="I13" sqref="I13"/>
      <selection pane="bottomLeft" activeCell="I13" sqref="I13"/>
      <selection pane="bottomRight" activeCell="I13" sqref="I13"/>
    </sheetView>
  </sheetViews>
  <sheetFormatPr baseColWidth="10" defaultRowHeight="12.75"/>
  <cols>
    <col min="1" max="1" width="21.42578125" style="2" customWidth="1"/>
    <col min="2" max="2" width="35.42578125" style="23" bestFit="1" customWidth="1"/>
    <col min="3" max="3" width="35.5703125" style="2" customWidth="1"/>
    <col min="4" max="4" width="56.7109375" style="2" bestFit="1" customWidth="1"/>
    <col min="5" max="5" width="23.140625" style="2" customWidth="1"/>
    <col min="6" max="6" width="8.42578125" style="2" customWidth="1"/>
    <col min="7" max="7" width="10.42578125" style="2" customWidth="1"/>
    <col min="8" max="8" width="8" style="2" customWidth="1"/>
    <col min="9" max="9" width="11.5703125" style="2" customWidth="1"/>
    <col min="10" max="10" width="12.140625" style="2" customWidth="1"/>
    <col min="11" max="11" width="34.5703125" style="2" bestFit="1" customWidth="1"/>
    <col min="12" max="12" width="30.7109375" style="2" bestFit="1" customWidth="1"/>
    <col min="13" max="13" width="11.5703125" style="27" bestFit="1" customWidth="1"/>
    <col min="14" max="14" width="7.42578125" style="27" bestFit="1" customWidth="1"/>
    <col min="15" max="15" width="11.140625" style="2" bestFit="1" customWidth="1"/>
    <col min="16" max="16" width="50.140625" style="2" customWidth="1"/>
    <col min="17" max="16384" width="11.42578125" style="2"/>
  </cols>
  <sheetData>
    <row r="1" spans="1:16" ht="21">
      <c r="A1" s="846" t="s">
        <v>227</v>
      </c>
      <c r="B1" s="846"/>
      <c r="C1" s="846"/>
      <c r="D1" s="846"/>
      <c r="E1" s="846"/>
      <c r="F1" s="846"/>
      <c r="G1" s="846"/>
      <c r="H1" s="846"/>
      <c r="I1" s="846"/>
      <c r="J1" s="846"/>
      <c r="K1" s="846"/>
      <c r="L1" s="846"/>
      <c r="M1" s="846"/>
      <c r="N1" s="846"/>
      <c r="O1" s="846"/>
      <c r="P1" s="846"/>
    </row>
    <row r="2" spans="1:16">
      <c r="K2" s="2" t="s">
        <v>223</v>
      </c>
    </row>
    <row r="3" spans="1:16" ht="37.5">
      <c r="A3" s="31" t="s">
        <v>47</v>
      </c>
      <c r="B3" s="32" t="s">
        <v>0</v>
      </c>
      <c r="C3" s="31" t="s">
        <v>1</v>
      </c>
      <c r="D3" s="31" t="s">
        <v>44</v>
      </c>
      <c r="E3" s="31" t="s">
        <v>2</v>
      </c>
      <c r="F3" s="33" t="s">
        <v>3</v>
      </c>
      <c r="G3" s="33" t="s">
        <v>4</v>
      </c>
      <c r="H3" s="33" t="s">
        <v>5</v>
      </c>
      <c r="I3" s="33" t="s">
        <v>6</v>
      </c>
      <c r="J3" s="31" t="s">
        <v>224</v>
      </c>
      <c r="K3" s="31" t="s">
        <v>225</v>
      </c>
      <c r="L3" s="31" t="s">
        <v>226</v>
      </c>
      <c r="M3" s="34" t="s">
        <v>7</v>
      </c>
      <c r="N3" s="34" t="s">
        <v>8</v>
      </c>
      <c r="O3" s="31" t="s">
        <v>9</v>
      </c>
      <c r="P3" s="31" t="s">
        <v>10</v>
      </c>
    </row>
    <row r="4" spans="1:16" ht="38.25">
      <c r="A4" s="1" t="s">
        <v>46</v>
      </c>
      <c r="B4" s="10" t="s">
        <v>45</v>
      </c>
      <c r="C4" s="1" t="s">
        <v>11</v>
      </c>
      <c r="D4" s="11" t="s">
        <v>195</v>
      </c>
      <c r="E4" s="9" t="s">
        <v>12</v>
      </c>
      <c r="F4" s="12">
        <v>38717</v>
      </c>
      <c r="G4" s="13">
        <v>40422</v>
      </c>
      <c r="H4" s="14"/>
      <c r="I4" s="12"/>
      <c r="J4" s="15">
        <v>10789000</v>
      </c>
      <c r="K4" s="15">
        <v>10468489.869489999</v>
      </c>
      <c r="L4" s="15">
        <v>10270308.711719999</v>
      </c>
      <c r="M4" s="21">
        <v>0.95192406263045692</v>
      </c>
      <c r="N4" s="17">
        <v>1</v>
      </c>
      <c r="O4" s="18" t="s">
        <v>13</v>
      </c>
      <c r="P4" s="3" t="s">
        <v>14</v>
      </c>
    </row>
    <row r="5" spans="1:16" ht="25.5">
      <c r="A5" s="1" t="s">
        <v>46</v>
      </c>
      <c r="B5" s="19" t="s">
        <v>15</v>
      </c>
      <c r="C5" s="1" t="s">
        <v>16</v>
      </c>
      <c r="D5" s="11" t="s">
        <v>196</v>
      </c>
      <c r="E5" s="9" t="s">
        <v>17</v>
      </c>
      <c r="F5" s="12">
        <v>40727</v>
      </c>
      <c r="G5" s="13">
        <v>40993</v>
      </c>
      <c r="H5" s="9" t="s">
        <v>18</v>
      </c>
      <c r="I5" s="12" t="s">
        <v>19</v>
      </c>
      <c r="J5" s="15">
        <v>13400000</v>
      </c>
      <c r="K5" s="15">
        <v>13258054.142879998</v>
      </c>
      <c r="L5" s="15">
        <v>12588559.163829999</v>
      </c>
      <c r="M5" s="21">
        <v>0.93944471371865668</v>
      </c>
      <c r="N5" s="17">
        <v>0.99</v>
      </c>
      <c r="O5" s="18" t="s">
        <v>20</v>
      </c>
      <c r="P5" s="8" t="s">
        <v>21</v>
      </c>
    </row>
    <row r="6" spans="1:16" ht="25.5">
      <c r="A6" s="1" t="s">
        <v>46</v>
      </c>
      <c r="B6" s="10" t="s">
        <v>45</v>
      </c>
      <c r="C6" s="1" t="s">
        <v>11</v>
      </c>
      <c r="D6" s="11" t="s">
        <v>197</v>
      </c>
      <c r="E6" s="9" t="s">
        <v>22</v>
      </c>
      <c r="F6" s="12">
        <v>41841</v>
      </c>
      <c r="G6" s="13" t="s">
        <v>23</v>
      </c>
      <c r="H6" s="14"/>
      <c r="I6" s="12"/>
      <c r="J6" s="15">
        <v>15920000</v>
      </c>
      <c r="K6" s="15">
        <v>15903704.166100001</v>
      </c>
      <c r="L6" s="15">
        <v>14384685.092309998</v>
      </c>
      <c r="M6" s="21">
        <v>0.90356062137625615</v>
      </c>
      <c r="N6" s="17">
        <v>1</v>
      </c>
      <c r="O6" s="18" t="s">
        <v>13</v>
      </c>
      <c r="P6" s="3" t="s">
        <v>213</v>
      </c>
    </row>
    <row r="7" spans="1:16" ht="114.75">
      <c r="A7" s="1" t="s">
        <v>46</v>
      </c>
      <c r="B7" s="10" t="s">
        <v>24</v>
      </c>
      <c r="C7" s="20" t="s">
        <v>25</v>
      </c>
      <c r="D7" s="11" t="s">
        <v>198</v>
      </c>
      <c r="E7" s="21" t="s">
        <v>26</v>
      </c>
      <c r="F7" s="12">
        <v>39813</v>
      </c>
      <c r="G7" s="13">
        <v>39814</v>
      </c>
      <c r="H7" s="9"/>
      <c r="I7" s="15"/>
      <c r="J7" s="15">
        <v>16108000</v>
      </c>
      <c r="K7" s="15">
        <v>15142080.705219999</v>
      </c>
      <c r="L7" s="15">
        <v>10670180.696830001</v>
      </c>
      <c r="M7" s="21">
        <v>0.662414992353489</v>
      </c>
      <c r="N7" s="17">
        <v>0.56999999999999995</v>
      </c>
      <c r="O7" s="18" t="s">
        <v>20</v>
      </c>
      <c r="P7" s="8" t="s">
        <v>206</v>
      </c>
    </row>
    <row r="8" spans="1:16" ht="76.5">
      <c r="A8" s="1" t="s">
        <v>46</v>
      </c>
      <c r="B8" s="10" t="s">
        <v>27</v>
      </c>
      <c r="C8" s="1" t="s">
        <v>28</v>
      </c>
      <c r="D8" s="11" t="s">
        <v>199</v>
      </c>
      <c r="E8" s="16" t="s">
        <v>29</v>
      </c>
      <c r="F8" s="12">
        <v>37432</v>
      </c>
      <c r="G8" s="13">
        <v>40026</v>
      </c>
      <c r="H8" s="14"/>
      <c r="I8" s="12"/>
      <c r="J8" s="15">
        <v>16117420</v>
      </c>
      <c r="K8" s="15">
        <v>14444734.85826</v>
      </c>
      <c r="L8" s="15">
        <v>12355378.156100001</v>
      </c>
      <c r="M8" s="21">
        <v>0.76658535647144521</v>
      </c>
      <c r="N8" s="26">
        <v>0.44</v>
      </c>
      <c r="O8" s="18" t="s">
        <v>30</v>
      </c>
      <c r="P8" s="16" t="s">
        <v>207</v>
      </c>
    </row>
    <row r="9" spans="1:16" ht="38.25">
      <c r="A9" s="1" t="s">
        <v>46</v>
      </c>
      <c r="B9" s="10" t="s">
        <v>31</v>
      </c>
      <c r="C9" s="9" t="s">
        <v>32</v>
      </c>
      <c r="D9" s="11" t="s">
        <v>200</v>
      </c>
      <c r="E9" s="16" t="s">
        <v>33</v>
      </c>
      <c r="F9" s="12">
        <v>42803</v>
      </c>
      <c r="G9" s="13"/>
      <c r="H9" s="9"/>
      <c r="I9" s="12"/>
      <c r="J9" s="15">
        <v>17867591</v>
      </c>
      <c r="K9" s="15">
        <v>1922185.49905</v>
      </c>
      <c r="L9" s="15">
        <v>563080.16738999996</v>
      </c>
      <c r="M9" s="21">
        <v>3.1514050628873247E-2</v>
      </c>
      <c r="N9" s="17">
        <v>0.17</v>
      </c>
      <c r="O9" s="18" t="s">
        <v>20</v>
      </c>
      <c r="P9" s="16" t="s">
        <v>208</v>
      </c>
    </row>
    <row r="10" spans="1:16" ht="76.5">
      <c r="A10" s="1" t="s">
        <v>46</v>
      </c>
      <c r="B10" s="19" t="s">
        <v>15</v>
      </c>
      <c r="C10" s="1" t="s">
        <v>34</v>
      </c>
      <c r="D10" s="11" t="s">
        <v>201</v>
      </c>
      <c r="E10" s="9" t="s">
        <v>35</v>
      </c>
      <c r="F10" s="12">
        <v>41031</v>
      </c>
      <c r="G10" s="13">
        <v>41266</v>
      </c>
      <c r="H10" s="9" t="s">
        <v>36</v>
      </c>
      <c r="I10" s="12"/>
      <c r="J10" s="15">
        <v>24450000</v>
      </c>
      <c r="K10" s="15">
        <v>24282957.477630001</v>
      </c>
      <c r="L10" s="15">
        <v>23938306.589190003</v>
      </c>
      <c r="M10" s="21">
        <v>0.97907184413865045</v>
      </c>
      <c r="N10" s="17">
        <v>1</v>
      </c>
      <c r="O10" s="18" t="s">
        <v>13</v>
      </c>
      <c r="P10" s="3" t="s">
        <v>37</v>
      </c>
    </row>
    <row r="11" spans="1:16" ht="25.5">
      <c r="A11" s="1" t="s">
        <v>46</v>
      </c>
      <c r="B11" s="10" t="s">
        <v>45</v>
      </c>
      <c r="C11" s="1" t="s">
        <v>38</v>
      </c>
      <c r="D11" s="11" t="s">
        <v>202</v>
      </c>
      <c r="E11" s="9" t="s">
        <v>22</v>
      </c>
      <c r="F11" s="12">
        <v>41423</v>
      </c>
      <c r="G11" s="13"/>
      <c r="H11" s="14"/>
      <c r="I11" s="12"/>
      <c r="J11" s="15">
        <v>25411055</v>
      </c>
      <c r="K11" s="15">
        <v>25385758.7192</v>
      </c>
      <c r="L11" s="15">
        <v>21196181.722270001</v>
      </c>
      <c r="M11" s="21">
        <v>0.87162681739768</v>
      </c>
      <c r="N11" s="17">
        <v>1</v>
      </c>
      <c r="O11" s="18" t="s">
        <v>13</v>
      </c>
      <c r="P11" s="3" t="s">
        <v>209</v>
      </c>
    </row>
    <row r="12" spans="1:16" ht="63.75">
      <c r="A12" s="1" t="s">
        <v>46</v>
      </c>
      <c r="B12" s="10" t="s">
        <v>39</v>
      </c>
      <c r="C12" s="7" t="s">
        <v>40</v>
      </c>
      <c r="D12" s="11" t="s">
        <v>203</v>
      </c>
      <c r="E12" s="3" t="s">
        <v>210</v>
      </c>
      <c r="F12" s="12">
        <v>41064</v>
      </c>
      <c r="G12" s="13"/>
      <c r="H12" s="14" t="s">
        <v>41</v>
      </c>
      <c r="I12" s="12" t="s">
        <v>42</v>
      </c>
      <c r="J12" s="15">
        <v>48980888</v>
      </c>
      <c r="K12" s="15">
        <v>48561355.460129999</v>
      </c>
      <c r="L12" s="15">
        <v>46595777.233440004</v>
      </c>
      <c r="M12" s="21">
        <v>0.95130527714074931</v>
      </c>
      <c r="N12" s="17">
        <v>0.98</v>
      </c>
      <c r="O12" s="18" t="s">
        <v>20</v>
      </c>
      <c r="P12" s="8" t="s">
        <v>43</v>
      </c>
    </row>
    <row r="13" spans="1:16" ht="25.5">
      <c r="A13" s="1" t="s">
        <v>56</v>
      </c>
      <c r="B13" s="8" t="s">
        <v>15</v>
      </c>
      <c r="C13" s="4"/>
      <c r="D13" s="3" t="s">
        <v>48</v>
      </c>
      <c r="E13" s="4" t="s">
        <v>57</v>
      </c>
      <c r="F13" s="4"/>
      <c r="G13" s="4"/>
      <c r="H13" s="4"/>
      <c r="I13" s="4"/>
      <c r="J13" s="37">
        <v>3500000</v>
      </c>
      <c r="K13" s="37"/>
      <c r="L13" s="37"/>
      <c r="M13" s="22">
        <v>1</v>
      </c>
      <c r="N13" s="22">
        <v>1</v>
      </c>
      <c r="O13" s="4" t="s">
        <v>14</v>
      </c>
      <c r="P13" s="4" t="s">
        <v>14</v>
      </c>
    </row>
    <row r="14" spans="1:16" ht="25.5">
      <c r="A14" s="1" t="s">
        <v>56</v>
      </c>
      <c r="B14" s="8" t="s">
        <v>15</v>
      </c>
      <c r="C14" s="4"/>
      <c r="D14" s="3" t="s">
        <v>211</v>
      </c>
      <c r="E14" s="4" t="s">
        <v>58</v>
      </c>
      <c r="F14" s="4"/>
      <c r="G14" s="4"/>
      <c r="H14" s="4"/>
      <c r="I14" s="4"/>
      <c r="J14" s="37">
        <v>2250000</v>
      </c>
      <c r="K14" s="37"/>
      <c r="L14" s="37"/>
      <c r="M14" s="22">
        <v>0.35</v>
      </c>
      <c r="N14" s="22">
        <v>0.17</v>
      </c>
      <c r="O14" s="4" t="s">
        <v>67</v>
      </c>
      <c r="P14" s="4" t="s">
        <v>67</v>
      </c>
    </row>
    <row r="15" spans="1:16">
      <c r="A15" s="1" t="s">
        <v>56</v>
      </c>
      <c r="B15" s="8" t="s">
        <v>39</v>
      </c>
      <c r="C15" s="4"/>
      <c r="D15" s="850" t="s">
        <v>49</v>
      </c>
      <c r="E15" s="847" t="s">
        <v>59</v>
      </c>
      <c r="F15" s="4"/>
      <c r="G15" s="4"/>
      <c r="H15" s="4"/>
      <c r="I15" s="4"/>
      <c r="J15" s="849">
        <v>2550000</v>
      </c>
      <c r="K15" s="38"/>
      <c r="L15" s="38"/>
      <c r="M15" s="848">
        <v>0.98</v>
      </c>
      <c r="N15" s="848">
        <v>0.7</v>
      </c>
      <c r="O15" s="848" t="s">
        <v>212</v>
      </c>
      <c r="P15" s="848" t="s">
        <v>212</v>
      </c>
    </row>
    <row r="16" spans="1:16">
      <c r="A16" s="1" t="s">
        <v>56</v>
      </c>
      <c r="B16" s="8" t="s">
        <v>39</v>
      </c>
      <c r="C16" s="4"/>
      <c r="D16" s="850"/>
      <c r="E16" s="847"/>
      <c r="F16" s="4"/>
      <c r="G16" s="4"/>
      <c r="H16" s="4"/>
      <c r="I16" s="4"/>
      <c r="J16" s="849"/>
      <c r="K16" s="38"/>
      <c r="L16" s="38"/>
      <c r="M16" s="848"/>
      <c r="N16" s="848"/>
      <c r="O16" s="848"/>
      <c r="P16" s="848"/>
    </row>
    <row r="17" spans="1:16" ht="51">
      <c r="A17" s="1" t="s">
        <v>56</v>
      </c>
      <c r="B17" s="30" t="s">
        <v>188</v>
      </c>
      <c r="C17" s="4"/>
      <c r="D17" s="3" t="s">
        <v>50</v>
      </c>
      <c r="E17" s="4" t="s">
        <v>60</v>
      </c>
      <c r="F17" s="4"/>
      <c r="G17" s="4"/>
      <c r="H17" s="4"/>
      <c r="I17" s="4"/>
      <c r="J17" s="39">
        <v>2023771.4240000001</v>
      </c>
      <c r="K17" s="39"/>
      <c r="L17" s="39"/>
      <c r="M17" s="22">
        <v>0.5</v>
      </c>
      <c r="N17" s="22">
        <v>0.01</v>
      </c>
      <c r="O17" s="4"/>
      <c r="P17" s="4"/>
    </row>
    <row r="18" spans="1:16" ht="76.5">
      <c r="A18" s="1" t="s">
        <v>56</v>
      </c>
      <c r="B18" s="24" t="s">
        <v>194</v>
      </c>
      <c r="C18" s="4"/>
      <c r="D18" s="3" t="s">
        <v>51</v>
      </c>
      <c r="E18" s="4" t="s">
        <v>61</v>
      </c>
      <c r="F18" s="4"/>
      <c r="G18" s="4"/>
      <c r="H18" s="4"/>
      <c r="I18" s="4"/>
      <c r="J18" s="38">
        <v>2953000</v>
      </c>
      <c r="K18" s="38"/>
      <c r="L18" s="38"/>
      <c r="M18" s="22">
        <v>0.95</v>
      </c>
      <c r="N18" s="22">
        <v>0.72</v>
      </c>
      <c r="O18" s="4" t="s">
        <v>68</v>
      </c>
      <c r="P18" s="4" t="s">
        <v>68</v>
      </c>
    </row>
    <row r="19" spans="1:16" ht="25.5">
      <c r="A19" s="1" t="s">
        <v>56</v>
      </c>
      <c r="B19" s="25" t="s">
        <v>185</v>
      </c>
      <c r="C19" s="4"/>
      <c r="D19" s="5" t="s">
        <v>52</v>
      </c>
      <c r="E19" s="5" t="s">
        <v>61</v>
      </c>
      <c r="F19" s="4"/>
      <c r="G19" s="4"/>
      <c r="H19" s="4"/>
      <c r="I19" s="4"/>
      <c r="J19" s="40">
        <v>2671000</v>
      </c>
      <c r="K19" s="38"/>
      <c r="L19" s="38"/>
      <c r="M19" s="22">
        <v>1</v>
      </c>
      <c r="N19" s="22">
        <v>1</v>
      </c>
      <c r="O19" s="5" t="s">
        <v>69</v>
      </c>
      <c r="P19" s="5" t="s">
        <v>69</v>
      </c>
    </row>
    <row r="20" spans="1:16" ht="25.5">
      <c r="A20" s="1" t="s">
        <v>56</v>
      </c>
      <c r="B20" s="25" t="s">
        <v>185</v>
      </c>
      <c r="C20" s="4"/>
      <c r="D20" s="847" t="s">
        <v>53</v>
      </c>
      <c r="E20" s="847" t="s">
        <v>61</v>
      </c>
      <c r="F20" s="4"/>
      <c r="G20" s="4"/>
      <c r="H20" s="4"/>
      <c r="I20" s="4"/>
      <c r="J20" s="849">
        <v>8158300</v>
      </c>
      <c r="K20" s="38"/>
      <c r="L20" s="38"/>
      <c r="M20" s="22" t="s">
        <v>64</v>
      </c>
      <c r="N20" s="22">
        <v>1</v>
      </c>
      <c r="O20" s="847" t="s">
        <v>70</v>
      </c>
      <c r="P20" s="847" t="s">
        <v>70</v>
      </c>
    </row>
    <row r="21" spans="1:16" ht="25.5">
      <c r="A21" s="1" t="s">
        <v>56</v>
      </c>
      <c r="B21" s="25" t="s">
        <v>185</v>
      </c>
      <c r="C21" s="4"/>
      <c r="D21" s="847"/>
      <c r="E21" s="847"/>
      <c r="F21" s="4"/>
      <c r="G21" s="4"/>
      <c r="H21" s="4"/>
      <c r="I21" s="4"/>
      <c r="J21" s="849"/>
      <c r="K21" s="38"/>
      <c r="L21" s="38"/>
      <c r="M21" s="22" t="s">
        <v>65</v>
      </c>
      <c r="N21" s="22">
        <v>0.89</v>
      </c>
      <c r="O21" s="847"/>
      <c r="P21" s="847"/>
    </row>
    <row r="22" spans="1:16" ht="25.5">
      <c r="A22" s="1" t="s">
        <v>56</v>
      </c>
      <c r="B22" s="25" t="s">
        <v>185</v>
      </c>
      <c r="C22" s="4"/>
      <c r="D22" s="4" t="s">
        <v>54</v>
      </c>
      <c r="E22" s="4" t="s">
        <v>62</v>
      </c>
      <c r="F22" s="4"/>
      <c r="G22" s="4"/>
      <c r="H22" s="4"/>
      <c r="I22" s="4"/>
      <c r="J22" s="38">
        <v>2720000</v>
      </c>
      <c r="K22" s="38"/>
      <c r="L22" s="38"/>
      <c r="M22" s="22" t="s">
        <v>66</v>
      </c>
      <c r="N22" s="22">
        <v>0.8</v>
      </c>
      <c r="O22" s="4" t="s">
        <v>71</v>
      </c>
      <c r="P22" s="4" t="s">
        <v>71</v>
      </c>
    </row>
    <row r="23" spans="1:16" ht="63.75">
      <c r="A23" s="1" t="s">
        <v>56</v>
      </c>
      <c r="B23" s="25" t="s">
        <v>185</v>
      </c>
      <c r="C23" s="4"/>
      <c r="D23" s="4" t="s">
        <v>55</v>
      </c>
      <c r="E23" s="4" t="s">
        <v>63</v>
      </c>
      <c r="F23" s="4"/>
      <c r="G23" s="4"/>
      <c r="H23" s="4"/>
      <c r="I23" s="4"/>
      <c r="J23" s="38">
        <v>2500000</v>
      </c>
      <c r="K23" s="38"/>
      <c r="L23" s="38"/>
      <c r="M23" s="22">
        <v>0.02</v>
      </c>
      <c r="N23" s="22">
        <v>0.01</v>
      </c>
      <c r="O23" s="4" t="s">
        <v>72</v>
      </c>
      <c r="P23" s="4" t="s">
        <v>72</v>
      </c>
    </row>
    <row r="24" spans="1:16" ht="25.5">
      <c r="A24" s="1" t="s">
        <v>74</v>
      </c>
      <c r="B24" s="8" t="s">
        <v>45</v>
      </c>
      <c r="C24" s="4" t="s">
        <v>73</v>
      </c>
      <c r="D24" s="7" t="s">
        <v>75</v>
      </c>
      <c r="E24" s="4"/>
      <c r="F24" s="4"/>
      <c r="G24" s="4"/>
      <c r="H24" s="4"/>
      <c r="I24" s="4"/>
      <c r="J24" s="6">
        <v>2500000</v>
      </c>
      <c r="K24" s="41">
        <v>2479731.2784799999</v>
      </c>
      <c r="L24" s="41">
        <v>2434168</v>
      </c>
      <c r="M24" s="22"/>
      <c r="N24" s="42">
        <v>1</v>
      </c>
      <c r="O24" s="7" t="s">
        <v>13</v>
      </c>
      <c r="P24" s="7" t="s">
        <v>13</v>
      </c>
    </row>
    <row r="25" spans="1:16" ht="38.25">
      <c r="A25" s="1" t="s">
        <v>74</v>
      </c>
      <c r="B25" s="24" t="s">
        <v>188</v>
      </c>
      <c r="C25" s="4" t="s">
        <v>77</v>
      </c>
      <c r="D25" s="7" t="s">
        <v>76</v>
      </c>
      <c r="E25" s="4"/>
      <c r="F25" s="4"/>
      <c r="G25" s="4"/>
      <c r="H25" s="4"/>
      <c r="I25" s="4"/>
      <c r="J25" s="6">
        <v>3035657.1359999999</v>
      </c>
      <c r="K25" s="41">
        <v>2655436.7627099999</v>
      </c>
      <c r="L25" s="41">
        <v>570295.61488999997</v>
      </c>
      <c r="M25" s="22"/>
      <c r="N25" s="42">
        <v>0.67</v>
      </c>
      <c r="O25" s="7" t="s">
        <v>20</v>
      </c>
      <c r="P25" s="7"/>
    </row>
    <row r="26" spans="1:16" ht="25.5">
      <c r="A26" s="1" t="s">
        <v>74</v>
      </c>
      <c r="B26" s="8" t="s">
        <v>15</v>
      </c>
      <c r="C26" s="4" t="s">
        <v>80</v>
      </c>
      <c r="D26" s="7" t="s">
        <v>78</v>
      </c>
      <c r="E26" s="4"/>
      <c r="F26" s="4"/>
      <c r="G26" s="4"/>
      <c r="H26" s="4"/>
      <c r="I26" s="4"/>
      <c r="J26" s="6">
        <v>3750000</v>
      </c>
      <c r="K26" s="41">
        <v>3335589.9153400003</v>
      </c>
      <c r="L26" s="41">
        <v>3098229.6641500001</v>
      </c>
      <c r="M26" s="22"/>
      <c r="N26" s="42">
        <v>0.85</v>
      </c>
      <c r="O26" s="7" t="s">
        <v>20</v>
      </c>
      <c r="P26" s="7"/>
    </row>
    <row r="27" spans="1:16" ht="25.5">
      <c r="A27" s="1" t="s">
        <v>74</v>
      </c>
      <c r="B27" s="8" t="s">
        <v>15</v>
      </c>
      <c r="C27" s="4" t="s">
        <v>80</v>
      </c>
      <c r="D27" s="7" t="s">
        <v>79</v>
      </c>
      <c r="E27" s="4"/>
      <c r="F27" s="4"/>
      <c r="G27" s="4"/>
      <c r="H27" s="4"/>
      <c r="I27" s="4"/>
      <c r="J27" s="6">
        <v>8000000</v>
      </c>
      <c r="K27" s="41">
        <v>6376600.51339</v>
      </c>
      <c r="L27" s="41">
        <v>1500620.6656900002</v>
      </c>
      <c r="M27" s="22"/>
      <c r="N27" s="42">
        <v>0.67</v>
      </c>
      <c r="O27" s="7" t="s">
        <v>20</v>
      </c>
      <c r="P27" s="7"/>
    </row>
    <row r="28" spans="1:16" ht="25.5">
      <c r="A28" s="1" t="s">
        <v>74</v>
      </c>
      <c r="B28" s="25" t="s">
        <v>185</v>
      </c>
      <c r="C28" s="4" t="s">
        <v>83</v>
      </c>
      <c r="D28" s="7" t="s">
        <v>81</v>
      </c>
      <c r="E28" s="4"/>
      <c r="F28" s="4"/>
      <c r="G28" s="4"/>
      <c r="H28" s="4"/>
      <c r="I28" s="4"/>
      <c r="J28" s="6">
        <v>3200000</v>
      </c>
      <c r="K28" s="41">
        <v>2815424.44147</v>
      </c>
      <c r="L28" s="41">
        <v>194883.28863999998</v>
      </c>
      <c r="M28" s="22"/>
      <c r="N28" s="42">
        <v>0.1</v>
      </c>
      <c r="O28" s="7" t="s">
        <v>20</v>
      </c>
      <c r="P28" s="7"/>
    </row>
    <row r="29" spans="1:16">
      <c r="A29" s="1" t="s">
        <v>74</v>
      </c>
      <c r="B29" s="25" t="s">
        <v>185</v>
      </c>
      <c r="C29" s="4" t="s">
        <v>83</v>
      </c>
      <c r="D29" s="7" t="s">
        <v>82</v>
      </c>
      <c r="E29" s="4"/>
      <c r="F29" s="4"/>
      <c r="G29" s="4"/>
      <c r="H29" s="4"/>
      <c r="I29" s="4"/>
      <c r="J29" s="6">
        <v>5550000</v>
      </c>
      <c r="K29" s="41">
        <v>5549952.52049</v>
      </c>
      <c r="L29" s="41">
        <v>4113061.57681</v>
      </c>
      <c r="M29" s="22"/>
      <c r="N29" s="42">
        <v>0.75</v>
      </c>
      <c r="O29" s="7" t="s">
        <v>20</v>
      </c>
      <c r="P29" s="7"/>
    </row>
    <row r="30" spans="1:16" ht="38.25">
      <c r="A30" s="1" t="s">
        <v>74</v>
      </c>
      <c r="B30" s="8" t="s">
        <v>39</v>
      </c>
      <c r="C30" s="4" t="s">
        <v>85</v>
      </c>
      <c r="D30" s="7" t="s">
        <v>84</v>
      </c>
      <c r="E30" s="4"/>
      <c r="F30" s="4"/>
      <c r="G30" s="4"/>
      <c r="H30" s="4"/>
      <c r="I30" s="4"/>
      <c r="J30" s="6">
        <v>2800000</v>
      </c>
      <c r="K30" s="41">
        <v>1987035.7790999999</v>
      </c>
      <c r="L30" s="41">
        <v>296331.09010000003</v>
      </c>
      <c r="M30" s="22"/>
      <c r="N30" s="42">
        <v>0.15</v>
      </c>
      <c r="O30" s="7" t="s">
        <v>20</v>
      </c>
      <c r="P30" s="7"/>
    </row>
    <row r="31" spans="1:16" ht="38.25">
      <c r="A31" s="1" t="s">
        <v>89</v>
      </c>
      <c r="B31" s="8" t="s">
        <v>15</v>
      </c>
      <c r="C31" s="4" t="s">
        <v>86</v>
      </c>
      <c r="D31" s="7" t="s">
        <v>87</v>
      </c>
      <c r="E31" s="4"/>
      <c r="F31" s="4"/>
      <c r="G31" s="4"/>
      <c r="H31" s="4"/>
      <c r="I31" s="4"/>
      <c r="J31" s="6">
        <v>12000000</v>
      </c>
      <c r="K31" s="41">
        <v>0</v>
      </c>
      <c r="L31" s="41">
        <v>0</v>
      </c>
      <c r="M31" s="22">
        <v>0</v>
      </c>
      <c r="N31" s="42">
        <v>0</v>
      </c>
      <c r="O31" s="7"/>
      <c r="P31" s="7" t="s">
        <v>88</v>
      </c>
    </row>
    <row r="32" spans="1:16" ht="51">
      <c r="A32" s="1" t="s">
        <v>92</v>
      </c>
      <c r="B32" s="8" t="s">
        <v>39</v>
      </c>
      <c r="C32" s="4"/>
      <c r="D32" s="7" t="s">
        <v>90</v>
      </c>
      <c r="E32" s="7" t="s">
        <v>93</v>
      </c>
      <c r="F32" s="4"/>
      <c r="G32" s="43">
        <v>41047</v>
      </c>
      <c r="H32" s="4" t="s">
        <v>98</v>
      </c>
      <c r="I32" s="43">
        <v>46203</v>
      </c>
      <c r="J32" s="6">
        <v>32226000</v>
      </c>
      <c r="K32" s="6"/>
      <c r="L32" s="6">
        <v>23524980</v>
      </c>
      <c r="M32" s="22"/>
      <c r="N32" s="42"/>
      <c r="O32" s="7"/>
      <c r="P32" s="7" t="s">
        <v>101</v>
      </c>
    </row>
    <row r="33" spans="1:16" ht="38.25">
      <c r="A33" s="1" t="s">
        <v>92</v>
      </c>
      <c r="B33" s="8" t="s">
        <v>39</v>
      </c>
      <c r="C33" s="4"/>
      <c r="D33" s="7" t="s">
        <v>91</v>
      </c>
      <c r="E33" s="7" t="s">
        <v>94</v>
      </c>
      <c r="F33" s="4"/>
      <c r="G33" s="43"/>
      <c r="H33" s="4" t="s">
        <v>99</v>
      </c>
      <c r="I33" s="43">
        <v>45930</v>
      </c>
      <c r="J33" s="6">
        <v>12543752.188999999</v>
      </c>
      <c r="K33" s="6"/>
      <c r="L33" s="6">
        <v>0</v>
      </c>
      <c r="M33" s="22"/>
      <c r="N33" s="42"/>
      <c r="O33" s="7"/>
      <c r="P33" s="7" t="s">
        <v>214</v>
      </c>
    </row>
    <row r="34" spans="1:16" ht="38.25">
      <c r="A34" s="1" t="s">
        <v>92</v>
      </c>
      <c r="B34" s="8" t="s">
        <v>15</v>
      </c>
      <c r="C34" s="4"/>
      <c r="D34" s="5" t="s">
        <v>204</v>
      </c>
      <c r="E34" s="5" t="s">
        <v>95</v>
      </c>
      <c r="F34" s="4"/>
      <c r="G34" s="43">
        <v>41700</v>
      </c>
      <c r="H34" s="4" t="s">
        <v>100</v>
      </c>
      <c r="I34" s="43" t="s">
        <v>97</v>
      </c>
      <c r="J34" s="6">
        <v>130800000</v>
      </c>
      <c r="K34" s="6"/>
      <c r="L34" s="6">
        <v>76882000</v>
      </c>
      <c r="M34" s="22"/>
      <c r="N34" s="42"/>
      <c r="O34" s="7"/>
      <c r="P34" s="7" t="s">
        <v>102</v>
      </c>
    </row>
    <row r="35" spans="1:16" ht="102">
      <c r="A35" s="1" t="s">
        <v>92</v>
      </c>
      <c r="B35" s="25" t="s">
        <v>185</v>
      </c>
      <c r="C35" s="4"/>
      <c r="D35" s="5" t="s">
        <v>205</v>
      </c>
      <c r="E35" s="5" t="s">
        <v>96</v>
      </c>
      <c r="F35" s="4"/>
      <c r="G35" s="43" t="s">
        <v>97</v>
      </c>
      <c r="H35" s="4" t="s">
        <v>97</v>
      </c>
      <c r="I35" s="43" t="s">
        <v>97</v>
      </c>
      <c r="J35" s="6">
        <v>26300000</v>
      </c>
      <c r="K35" s="6"/>
      <c r="L35" s="6">
        <v>0</v>
      </c>
      <c r="M35" s="22"/>
      <c r="N35" s="42"/>
      <c r="O35" s="7"/>
      <c r="P35" s="7" t="s">
        <v>215</v>
      </c>
    </row>
    <row r="36" spans="1:16" ht="25.5">
      <c r="A36" s="1" t="s">
        <v>104</v>
      </c>
      <c r="B36" s="8" t="s">
        <v>45</v>
      </c>
      <c r="C36" s="4" t="s">
        <v>103</v>
      </c>
      <c r="D36" s="5" t="s">
        <v>105</v>
      </c>
      <c r="E36" s="5"/>
      <c r="F36" s="4"/>
      <c r="G36" s="43"/>
      <c r="H36" s="4"/>
      <c r="I36" s="43"/>
      <c r="J36" s="6">
        <v>2310000</v>
      </c>
      <c r="K36" s="6">
        <v>0</v>
      </c>
      <c r="L36" s="6">
        <v>0</v>
      </c>
      <c r="M36" s="22"/>
      <c r="N36" s="42" t="s">
        <v>106</v>
      </c>
      <c r="O36" s="7" t="s">
        <v>107</v>
      </c>
      <c r="P36" s="7" t="s">
        <v>108</v>
      </c>
    </row>
    <row r="37" spans="1:16" ht="25.5">
      <c r="A37" s="1" t="s">
        <v>104</v>
      </c>
      <c r="B37" s="8" t="s">
        <v>45</v>
      </c>
      <c r="C37" s="4" t="s">
        <v>103</v>
      </c>
      <c r="D37" s="5" t="s">
        <v>109</v>
      </c>
      <c r="E37" s="5"/>
      <c r="F37" s="4"/>
      <c r="G37" s="43"/>
      <c r="H37" s="4"/>
      <c r="I37" s="43"/>
      <c r="J37" s="6">
        <v>3740000</v>
      </c>
      <c r="K37" s="6">
        <v>3052865.96062</v>
      </c>
      <c r="L37" s="6">
        <v>1978724.52856</v>
      </c>
      <c r="M37" s="22"/>
      <c r="N37" s="42" t="s">
        <v>110</v>
      </c>
      <c r="O37" s="7" t="s">
        <v>20</v>
      </c>
      <c r="P37" s="7" t="s">
        <v>67</v>
      </c>
    </row>
    <row r="38" spans="1:16" ht="25.5">
      <c r="A38" s="1" t="s">
        <v>104</v>
      </c>
      <c r="B38" s="24" t="s">
        <v>193</v>
      </c>
      <c r="C38" s="4" t="s">
        <v>112</v>
      </c>
      <c r="D38" s="5" t="s">
        <v>111</v>
      </c>
      <c r="E38" s="5"/>
      <c r="F38" s="4"/>
      <c r="G38" s="43"/>
      <c r="H38" s="4"/>
      <c r="I38" s="43"/>
      <c r="J38" s="6">
        <v>2200000</v>
      </c>
      <c r="K38" s="6">
        <v>702335.67540999991</v>
      </c>
      <c r="L38" s="6">
        <v>675969.30566000007</v>
      </c>
      <c r="M38" s="22"/>
      <c r="N38" s="26">
        <v>0.45</v>
      </c>
      <c r="O38" s="7" t="s">
        <v>30</v>
      </c>
      <c r="P38" s="7" t="s">
        <v>216</v>
      </c>
    </row>
    <row r="39" spans="1:16" ht="38.25">
      <c r="A39" s="1" t="s">
        <v>104</v>
      </c>
      <c r="B39" s="8" t="s">
        <v>39</v>
      </c>
      <c r="C39" s="4" t="s">
        <v>113</v>
      </c>
      <c r="D39" s="5" t="s">
        <v>117</v>
      </c>
      <c r="E39" s="5"/>
      <c r="F39" s="4"/>
      <c r="G39" s="43"/>
      <c r="H39" s="4"/>
      <c r="I39" s="43"/>
      <c r="J39" s="6">
        <v>3750000</v>
      </c>
      <c r="K39" s="6">
        <v>3639861.63693</v>
      </c>
      <c r="L39" s="6">
        <v>3392146.1676000003</v>
      </c>
      <c r="M39" s="22"/>
      <c r="N39" s="44">
        <v>96</v>
      </c>
      <c r="O39" s="7" t="s">
        <v>114</v>
      </c>
      <c r="P39" s="7" t="s">
        <v>115</v>
      </c>
    </row>
    <row r="40" spans="1:16" ht="25.5">
      <c r="A40" s="1" t="s">
        <v>104</v>
      </c>
      <c r="B40" s="8" t="s">
        <v>39</v>
      </c>
      <c r="C40" s="4" t="s">
        <v>113</v>
      </c>
      <c r="D40" s="5" t="s">
        <v>118</v>
      </c>
      <c r="E40" s="5"/>
      <c r="F40" s="4"/>
      <c r="G40" s="43"/>
      <c r="H40" s="4"/>
      <c r="I40" s="43"/>
      <c r="J40" s="6">
        <v>2600000</v>
      </c>
      <c r="K40" s="6">
        <v>2571314.0070500001</v>
      </c>
      <c r="L40" s="6">
        <v>2570938.0471099997</v>
      </c>
      <c r="M40" s="22"/>
      <c r="N40" s="44">
        <v>100</v>
      </c>
      <c r="O40" s="7" t="s">
        <v>13</v>
      </c>
      <c r="P40" s="7" t="s">
        <v>135</v>
      </c>
    </row>
    <row r="41" spans="1:16" ht="25.5">
      <c r="A41" s="1" t="s">
        <v>104</v>
      </c>
      <c r="B41" s="25" t="s">
        <v>185</v>
      </c>
      <c r="C41" s="4" t="s">
        <v>119</v>
      </c>
      <c r="D41" s="5" t="s">
        <v>120</v>
      </c>
      <c r="E41" s="5"/>
      <c r="F41" s="4"/>
      <c r="G41" s="43"/>
      <c r="H41" s="4"/>
      <c r="I41" s="43"/>
      <c r="J41" s="6">
        <v>1743638</v>
      </c>
      <c r="K41" s="6">
        <v>105475.68238</v>
      </c>
      <c r="L41" s="6">
        <v>27361.35152</v>
      </c>
      <c r="M41" s="22"/>
      <c r="N41" s="44">
        <v>0</v>
      </c>
      <c r="O41" s="7" t="s">
        <v>126</v>
      </c>
      <c r="P41" s="7" t="s">
        <v>127</v>
      </c>
    </row>
    <row r="42" spans="1:16">
      <c r="A42" s="1" t="s">
        <v>104</v>
      </c>
      <c r="B42" s="25" t="s">
        <v>185</v>
      </c>
      <c r="C42" s="4" t="s">
        <v>119</v>
      </c>
      <c r="D42" s="5" t="s">
        <v>121</v>
      </c>
      <c r="E42" s="5"/>
      <c r="F42" s="4"/>
      <c r="G42" s="43"/>
      <c r="H42" s="4"/>
      <c r="I42" s="43"/>
      <c r="J42" s="6">
        <v>1600000</v>
      </c>
      <c r="K42" s="6">
        <v>1442450.3391099998</v>
      </c>
      <c r="L42" s="6">
        <v>227372.04347999999</v>
      </c>
      <c r="M42" s="22"/>
      <c r="N42" s="44">
        <v>30</v>
      </c>
      <c r="O42" s="7" t="s">
        <v>20</v>
      </c>
      <c r="P42" s="7" t="s">
        <v>67</v>
      </c>
    </row>
    <row r="43" spans="1:16" ht="25.5">
      <c r="A43" s="1" t="s">
        <v>104</v>
      </c>
      <c r="B43" s="25" t="s">
        <v>185</v>
      </c>
      <c r="C43" s="4" t="s">
        <v>119</v>
      </c>
      <c r="D43" s="5" t="s">
        <v>122</v>
      </c>
      <c r="E43" s="5"/>
      <c r="F43" s="4"/>
      <c r="G43" s="43"/>
      <c r="H43" s="4"/>
      <c r="I43" s="43"/>
      <c r="J43" s="6">
        <v>2110000</v>
      </c>
      <c r="K43" s="6">
        <v>1516941.0222799999</v>
      </c>
      <c r="L43" s="6">
        <v>1069818.3300800002</v>
      </c>
      <c r="M43" s="22"/>
      <c r="N43" s="26">
        <v>0.85</v>
      </c>
      <c r="O43" s="7" t="s">
        <v>30</v>
      </c>
      <c r="P43" s="7" t="s">
        <v>217</v>
      </c>
    </row>
    <row r="44" spans="1:16">
      <c r="A44" s="1" t="s">
        <v>104</v>
      </c>
      <c r="B44" s="25" t="s">
        <v>185</v>
      </c>
      <c r="C44" s="4" t="s">
        <v>119</v>
      </c>
      <c r="D44" s="5" t="s">
        <v>123</v>
      </c>
      <c r="E44" s="5"/>
      <c r="F44" s="4"/>
      <c r="G44" s="43"/>
      <c r="H44" s="4"/>
      <c r="I44" s="43"/>
      <c r="J44" s="6">
        <v>5520000</v>
      </c>
      <c r="K44" s="6">
        <v>5518318.4793800004</v>
      </c>
      <c r="L44" s="6">
        <v>2562608.4536299999</v>
      </c>
      <c r="M44" s="22"/>
      <c r="N44" s="42" t="s">
        <v>128</v>
      </c>
      <c r="O44" s="7" t="s">
        <v>20</v>
      </c>
      <c r="P44" s="7" t="s">
        <v>67</v>
      </c>
    </row>
    <row r="45" spans="1:16" ht="25.5">
      <c r="A45" s="1" t="s">
        <v>104</v>
      </c>
      <c r="B45" s="25" t="s">
        <v>185</v>
      </c>
      <c r="C45" s="4" t="s">
        <v>119</v>
      </c>
      <c r="D45" s="5" t="s">
        <v>124</v>
      </c>
      <c r="E45" s="5"/>
      <c r="F45" s="4"/>
      <c r="G45" s="43"/>
      <c r="H45" s="4"/>
      <c r="I45" s="43"/>
      <c r="J45" s="6">
        <v>2900000</v>
      </c>
      <c r="K45" s="6">
        <v>8390.2854499999994</v>
      </c>
      <c r="L45" s="6">
        <v>4445.8162300000004</v>
      </c>
      <c r="M45" s="22"/>
      <c r="N45" s="42" t="s">
        <v>106</v>
      </c>
      <c r="O45" s="7" t="s">
        <v>129</v>
      </c>
      <c r="P45" s="7" t="s">
        <v>127</v>
      </c>
    </row>
    <row r="46" spans="1:16" ht="25.5">
      <c r="A46" s="1" t="s">
        <v>104</v>
      </c>
      <c r="B46" s="25" t="s">
        <v>185</v>
      </c>
      <c r="C46" s="4" t="s">
        <v>119</v>
      </c>
      <c r="D46" s="5" t="s">
        <v>125</v>
      </c>
      <c r="E46" s="5"/>
      <c r="F46" s="4"/>
      <c r="G46" s="43"/>
      <c r="H46" s="4"/>
      <c r="I46" s="43"/>
      <c r="J46" s="6">
        <v>1700000</v>
      </c>
      <c r="K46" s="6">
        <v>3156.20318</v>
      </c>
      <c r="L46" s="6">
        <v>1596.20318</v>
      </c>
      <c r="M46" s="22"/>
      <c r="N46" s="42" t="s">
        <v>106</v>
      </c>
      <c r="O46" s="7" t="s">
        <v>126</v>
      </c>
      <c r="P46" s="7" t="s">
        <v>127</v>
      </c>
    </row>
    <row r="47" spans="1:16" ht="25.5">
      <c r="A47" s="1" t="s">
        <v>104</v>
      </c>
      <c r="B47" s="8" t="s">
        <v>15</v>
      </c>
      <c r="C47" s="4" t="s">
        <v>130</v>
      </c>
      <c r="D47" s="5" t="s">
        <v>131</v>
      </c>
      <c r="E47" s="5"/>
      <c r="F47" s="4"/>
      <c r="G47" s="43"/>
      <c r="H47" s="4"/>
      <c r="I47" s="43"/>
      <c r="J47" s="6">
        <v>8400000</v>
      </c>
      <c r="K47" s="6">
        <v>8188286.16273</v>
      </c>
      <c r="L47" s="6">
        <v>7337675.353219999</v>
      </c>
      <c r="M47" s="22"/>
      <c r="N47" s="42" t="s">
        <v>134</v>
      </c>
      <c r="O47" s="7" t="s">
        <v>20</v>
      </c>
      <c r="P47" s="7" t="s">
        <v>67</v>
      </c>
    </row>
    <row r="48" spans="1:16" ht="25.5">
      <c r="A48" s="1" t="s">
        <v>104</v>
      </c>
      <c r="B48" s="8" t="s">
        <v>15</v>
      </c>
      <c r="C48" s="4" t="s">
        <v>130</v>
      </c>
      <c r="D48" s="5" t="s">
        <v>132</v>
      </c>
      <c r="E48" s="5"/>
      <c r="F48" s="4"/>
      <c r="G48" s="43"/>
      <c r="H48" s="4"/>
      <c r="I48" s="43"/>
      <c r="J48" s="6">
        <v>1753614</v>
      </c>
      <c r="K48" s="6">
        <v>1688998.4175199999</v>
      </c>
      <c r="L48" s="6">
        <v>1623094.8989000004</v>
      </c>
      <c r="M48" s="22"/>
      <c r="N48" s="42" t="s">
        <v>116</v>
      </c>
      <c r="O48" s="7" t="s">
        <v>13</v>
      </c>
      <c r="P48" s="7" t="s">
        <v>135</v>
      </c>
    </row>
    <row r="49" spans="1:16" ht="25.5">
      <c r="A49" s="1" t="s">
        <v>104</v>
      </c>
      <c r="B49" s="8" t="s">
        <v>15</v>
      </c>
      <c r="C49" s="4" t="s">
        <v>130</v>
      </c>
      <c r="D49" s="5" t="s">
        <v>133</v>
      </c>
      <c r="E49" s="5"/>
      <c r="F49" s="4"/>
      <c r="G49" s="43"/>
      <c r="H49" s="4"/>
      <c r="I49" s="43"/>
      <c r="J49" s="6">
        <v>4216500</v>
      </c>
      <c r="K49" s="6">
        <v>4119821.8514299998</v>
      </c>
      <c r="L49" s="6">
        <v>4042541.5100300005</v>
      </c>
      <c r="M49" s="45"/>
      <c r="N49" s="42" t="s">
        <v>116</v>
      </c>
      <c r="O49" s="7" t="s">
        <v>13</v>
      </c>
      <c r="P49" s="7" t="s">
        <v>135</v>
      </c>
    </row>
    <row r="50" spans="1:16" ht="38.25">
      <c r="A50" s="1" t="s">
        <v>104</v>
      </c>
      <c r="B50" s="8" t="s">
        <v>39</v>
      </c>
      <c r="C50" s="4" t="s">
        <v>113</v>
      </c>
      <c r="D50" s="5" t="s">
        <v>136</v>
      </c>
      <c r="E50" s="5" t="s">
        <v>140</v>
      </c>
      <c r="F50" s="4"/>
      <c r="G50" s="43"/>
      <c r="H50" s="4"/>
      <c r="I50" s="43"/>
      <c r="J50" s="6">
        <v>20000000</v>
      </c>
      <c r="K50" s="6"/>
      <c r="L50" s="6"/>
      <c r="M50" s="22">
        <v>0.87</v>
      </c>
      <c r="N50" s="22">
        <v>0.98</v>
      </c>
      <c r="O50" s="7"/>
      <c r="P50" s="7" t="s">
        <v>218</v>
      </c>
    </row>
    <row r="51" spans="1:16" ht="25.5">
      <c r="A51" s="1" t="s">
        <v>104</v>
      </c>
      <c r="B51" s="8" t="s">
        <v>39</v>
      </c>
      <c r="C51" s="4" t="s">
        <v>191</v>
      </c>
      <c r="D51" s="5" t="s">
        <v>137</v>
      </c>
      <c r="E51" s="6" t="s">
        <v>141</v>
      </c>
      <c r="F51" s="6"/>
      <c r="G51" s="6"/>
      <c r="H51" s="46"/>
      <c r="I51" s="46"/>
      <c r="J51" s="6">
        <v>1900000</v>
      </c>
      <c r="K51" s="7"/>
      <c r="L51" s="29"/>
      <c r="M51" s="22">
        <v>0.2</v>
      </c>
      <c r="N51" s="22">
        <v>0.2</v>
      </c>
      <c r="O51" s="7"/>
      <c r="P51" s="29" t="s">
        <v>219</v>
      </c>
    </row>
    <row r="52" spans="1:16" ht="38.25">
      <c r="A52" s="1" t="s">
        <v>104</v>
      </c>
      <c r="B52" s="8" t="s">
        <v>39</v>
      </c>
      <c r="C52" s="4" t="s">
        <v>191</v>
      </c>
      <c r="D52" s="5" t="s">
        <v>138</v>
      </c>
      <c r="E52" s="7" t="s">
        <v>142</v>
      </c>
      <c r="F52" s="7"/>
      <c r="G52" s="29"/>
      <c r="H52" s="29"/>
      <c r="I52" s="29"/>
      <c r="J52" s="6">
        <v>4200000</v>
      </c>
      <c r="K52" s="29"/>
      <c r="L52" s="29"/>
      <c r="M52" s="22">
        <v>0</v>
      </c>
      <c r="N52" s="22">
        <v>0</v>
      </c>
      <c r="O52" s="7"/>
      <c r="P52" s="29" t="s">
        <v>220</v>
      </c>
    </row>
    <row r="53" spans="1:16" ht="38.25">
      <c r="A53" s="1" t="s">
        <v>104</v>
      </c>
      <c r="B53" s="8" t="s">
        <v>39</v>
      </c>
      <c r="C53" s="4" t="s">
        <v>191</v>
      </c>
      <c r="D53" s="5" t="s">
        <v>139</v>
      </c>
      <c r="E53" s="7" t="s">
        <v>143</v>
      </c>
      <c r="F53" s="7"/>
      <c r="G53" s="29"/>
      <c r="H53" s="29"/>
      <c r="I53" s="29"/>
      <c r="J53" s="6">
        <v>5177000</v>
      </c>
      <c r="K53" s="29"/>
      <c r="L53" s="29"/>
      <c r="M53" s="22">
        <v>0</v>
      </c>
      <c r="N53" s="22">
        <v>0</v>
      </c>
      <c r="O53" s="7"/>
      <c r="P53" s="29" t="s">
        <v>221</v>
      </c>
    </row>
    <row r="54" spans="1:16" ht="25.5">
      <c r="A54" s="1" t="s">
        <v>144</v>
      </c>
      <c r="B54" s="8" t="s">
        <v>15</v>
      </c>
      <c r="C54" s="4" t="s">
        <v>150</v>
      </c>
      <c r="D54" s="5" t="s">
        <v>145</v>
      </c>
      <c r="E54" s="5"/>
      <c r="F54" s="4"/>
      <c r="G54" s="43"/>
      <c r="H54" s="4"/>
      <c r="I54" s="43"/>
      <c r="J54" s="6">
        <v>3715000</v>
      </c>
      <c r="K54" s="6">
        <v>3711941.58978</v>
      </c>
      <c r="L54" s="6">
        <v>3707512.0858200002</v>
      </c>
      <c r="M54" s="22">
        <v>0.99</v>
      </c>
      <c r="N54" s="22"/>
      <c r="O54" s="22" t="s">
        <v>149</v>
      </c>
      <c r="P54" s="7"/>
    </row>
    <row r="55" spans="1:16" ht="25.5">
      <c r="A55" s="1" t="s">
        <v>144</v>
      </c>
      <c r="B55" s="8" t="s">
        <v>15</v>
      </c>
      <c r="C55" s="4" t="s">
        <v>150</v>
      </c>
      <c r="D55" s="5" t="s">
        <v>146</v>
      </c>
      <c r="E55" s="5"/>
      <c r="F55" s="4"/>
      <c r="G55" s="43"/>
      <c r="H55" s="4"/>
      <c r="I55" s="43"/>
      <c r="J55" s="6">
        <v>5813000</v>
      </c>
      <c r="K55" s="6">
        <v>5732396</v>
      </c>
      <c r="L55" s="6">
        <v>5570823</v>
      </c>
      <c r="M55" s="45"/>
      <c r="N55" s="22">
        <v>0.97</v>
      </c>
      <c r="O55" s="46" t="s">
        <v>149</v>
      </c>
      <c r="P55" s="7"/>
    </row>
    <row r="56" spans="1:16" ht="25.5">
      <c r="A56" s="1" t="s">
        <v>144</v>
      </c>
      <c r="B56" s="8" t="s">
        <v>15</v>
      </c>
      <c r="C56" s="4" t="s">
        <v>150</v>
      </c>
      <c r="D56" s="5" t="s">
        <v>147</v>
      </c>
      <c r="E56" s="5"/>
      <c r="F56" s="4"/>
      <c r="G56" s="43"/>
      <c r="H56" s="4"/>
      <c r="I56" s="43"/>
      <c r="J56" s="6">
        <v>1770127</v>
      </c>
      <c r="K56" s="6">
        <v>1718151.71478</v>
      </c>
      <c r="L56" s="6">
        <v>1650832</v>
      </c>
      <c r="M56" s="45"/>
      <c r="N56" s="22">
        <v>0.96</v>
      </c>
      <c r="O56" s="46" t="s">
        <v>149</v>
      </c>
      <c r="P56" s="7"/>
    </row>
    <row r="57" spans="1:16" ht="38.25">
      <c r="A57" s="1" t="s">
        <v>144</v>
      </c>
      <c r="B57" s="8" t="s">
        <v>15</v>
      </c>
      <c r="C57" s="4" t="s">
        <v>150</v>
      </c>
      <c r="D57" s="5" t="s">
        <v>148</v>
      </c>
      <c r="E57" s="5"/>
      <c r="F57" s="4"/>
      <c r="G57" s="43"/>
      <c r="H57" s="4"/>
      <c r="I57" s="43"/>
      <c r="J57" s="6">
        <v>4000000</v>
      </c>
      <c r="K57" s="6">
        <v>2649570.8295700001</v>
      </c>
      <c r="L57" s="6">
        <v>960980.72667</v>
      </c>
      <c r="M57" s="45"/>
      <c r="N57" s="22">
        <v>0.35</v>
      </c>
      <c r="O57" s="46" t="s">
        <v>149</v>
      </c>
      <c r="P57" s="7"/>
    </row>
    <row r="58" spans="1:16">
      <c r="A58" s="1" t="s">
        <v>144</v>
      </c>
      <c r="B58" s="25" t="s">
        <v>185</v>
      </c>
      <c r="C58" s="4" t="s">
        <v>151</v>
      </c>
      <c r="D58" s="5" t="s">
        <v>152</v>
      </c>
      <c r="E58" s="5"/>
      <c r="F58" s="4"/>
      <c r="G58" s="43"/>
      <c r="H58" s="4"/>
      <c r="I58" s="43"/>
      <c r="J58" s="6">
        <v>2730000</v>
      </c>
      <c r="K58" s="6">
        <v>603770.76642999996</v>
      </c>
      <c r="L58" s="6">
        <v>563379.12698000006</v>
      </c>
      <c r="M58" s="45"/>
      <c r="N58" s="22">
        <v>0.35</v>
      </c>
      <c r="O58" s="46" t="s">
        <v>149</v>
      </c>
      <c r="P58" s="7"/>
    </row>
    <row r="59" spans="1:16">
      <c r="A59" s="1" t="s">
        <v>144</v>
      </c>
      <c r="B59" s="25" t="s">
        <v>185</v>
      </c>
      <c r="C59" s="4" t="s">
        <v>151</v>
      </c>
      <c r="D59" s="5" t="s">
        <v>153</v>
      </c>
      <c r="E59" s="5"/>
      <c r="F59" s="4"/>
      <c r="G59" s="43"/>
      <c r="H59" s="4"/>
      <c r="I59" s="43"/>
      <c r="J59" s="6">
        <v>2000000</v>
      </c>
      <c r="K59" s="6">
        <v>1070656.74444</v>
      </c>
      <c r="L59" s="6">
        <v>819399.51109000004</v>
      </c>
      <c r="M59" s="45"/>
      <c r="N59" s="22">
        <v>0.7</v>
      </c>
      <c r="O59" s="46" t="s">
        <v>149</v>
      </c>
      <c r="P59" s="7"/>
    </row>
    <row r="60" spans="1:16" ht="25.5">
      <c r="A60" s="1" t="s">
        <v>144</v>
      </c>
      <c r="B60" s="25" t="s">
        <v>185</v>
      </c>
      <c r="C60" s="4" t="s">
        <v>151</v>
      </c>
      <c r="D60" s="5" t="s">
        <v>154</v>
      </c>
      <c r="E60" s="5"/>
      <c r="F60" s="4"/>
      <c r="G60" s="43"/>
      <c r="H60" s="4"/>
      <c r="I60" s="43"/>
      <c r="J60" s="6">
        <v>3400000</v>
      </c>
      <c r="K60" s="6">
        <v>124623.52535</v>
      </c>
      <c r="L60" s="6">
        <v>13449.51281</v>
      </c>
      <c r="M60" s="45"/>
      <c r="N60" s="22">
        <v>0.02</v>
      </c>
      <c r="O60" s="46" t="s">
        <v>149</v>
      </c>
      <c r="P60" s="7"/>
    </row>
    <row r="61" spans="1:16">
      <c r="A61" s="1" t="s">
        <v>144</v>
      </c>
      <c r="B61" s="25" t="s">
        <v>185</v>
      </c>
      <c r="C61" s="4" t="s">
        <v>151</v>
      </c>
      <c r="D61" s="5" t="s">
        <v>155</v>
      </c>
      <c r="E61" s="5"/>
      <c r="F61" s="4"/>
      <c r="G61" s="43"/>
      <c r="H61" s="4"/>
      <c r="I61" s="43"/>
      <c r="J61" s="6">
        <v>4448000</v>
      </c>
      <c r="K61" s="6">
        <v>3958952.8348099999</v>
      </c>
      <c r="L61" s="6">
        <v>833517.22701999999</v>
      </c>
      <c r="M61" s="45"/>
      <c r="N61" s="22">
        <v>0.35</v>
      </c>
      <c r="O61" s="46" t="s">
        <v>149</v>
      </c>
      <c r="P61" s="7"/>
    </row>
    <row r="62" spans="1:16" ht="38.25">
      <c r="A62" s="1" t="s">
        <v>144</v>
      </c>
      <c r="B62" s="8" t="s">
        <v>39</v>
      </c>
      <c r="C62" s="4" t="s">
        <v>156</v>
      </c>
      <c r="D62" s="5" t="s">
        <v>157</v>
      </c>
      <c r="E62" s="5"/>
      <c r="F62" s="4"/>
      <c r="G62" s="43"/>
      <c r="H62" s="4"/>
      <c r="I62" s="43"/>
      <c r="J62" s="6">
        <v>1100000</v>
      </c>
      <c r="K62" s="6">
        <v>1096253.23612</v>
      </c>
      <c r="L62" s="6">
        <v>892983.16842999996</v>
      </c>
      <c r="M62" s="45"/>
      <c r="N62" s="22">
        <v>0.95</v>
      </c>
      <c r="O62" s="46" t="s">
        <v>149</v>
      </c>
      <c r="P62" s="7"/>
    </row>
    <row r="63" spans="1:16" ht="25.5">
      <c r="A63" s="1" t="s">
        <v>144</v>
      </c>
      <c r="B63" s="8" t="s">
        <v>39</v>
      </c>
      <c r="C63" s="4" t="s">
        <v>156</v>
      </c>
      <c r="D63" s="5" t="s">
        <v>158</v>
      </c>
      <c r="E63" s="5"/>
      <c r="F63" s="4"/>
      <c r="G63" s="43"/>
      <c r="H63" s="4"/>
      <c r="I63" s="43"/>
      <c r="J63" s="6">
        <v>1000000</v>
      </c>
      <c r="K63" s="6">
        <v>961564.05536</v>
      </c>
      <c r="L63" s="6">
        <v>803878.77549999999</v>
      </c>
      <c r="M63" s="45"/>
      <c r="N63" s="22">
        <v>0.95</v>
      </c>
      <c r="O63" s="46" t="s">
        <v>149</v>
      </c>
      <c r="P63" s="7"/>
    </row>
    <row r="64" spans="1:16" ht="25.5">
      <c r="A64" s="1" t="s">
        <v>144</v>
      </c>
      <c r="B64" s="8" t="s">
        <v>39</v>
      </c>
      <c r="C64" s="4" t="s">
        <v>160</v>
      </c>
      <c r="D64" s="4" t="s">
        <v>159</v>
      </c>
      <c r="E64" s="5"/>
      <c r="F64" s="4"/>
      <c r="G64" s="43"/>
      <c r="H64" s="4"/>
      <c r="I64" s="43"/>
      <c r="J64" s="6">
        <v>2500000</v>
      </c>
      <c r="K64" s="6">
        <v>2487357.3569</v>
      </c>
      <c r="L64" s="6">
        <v>1054772</v>
      </c>
      <c r="M64" s="22"/>
      <c r="N64" s="22">
        <v>0.35</v>
      </c>
      <c r="O64" s="7" t="s">
        <v>149</v>
      </c>
      <c r="P64" s="7"/>
    </row>
    <row r="65" spans="1:16" ht="38.25">
      <c r="A65" s="1" t="s">
        <v>144</v>
      </c>
      <c r="B65" s="24" t="s">
        <v>188</v>
      </c>
      <c r="C65" s="29" t="s">
        <v>162</v>
      </c>
      <c r="D65" s="5" t="s">
        <v>161</v>
      </c>
      <c r="E65" s="5"/>
      <c r="F65" s="4"/>
      <c r="G65" s="43"/>
      <c r="H65" s="4"/>
      <c r="I65" s="43"/>
      <c r="J65" s="6">
        <v>2023771.4240000001</v>
      </c>
      <c r="K65" s="6">
        <v>2004612.6216099998</v>
      </c>
      <c r="L65" s="6">
        <v>633165.14153000002</v>
      </c>
      <c r="M65" s="45"/>
      <c r="N65" s="22">
        <v>0.35</v>
      </c>
      <c r="O65" s="46" t="s">
        <v>149</v>
      </c>
      <c r="P65" s="7"/>
    </row>
    <row r="66" spans="1:16" ht="25.5">
      <c r="A66" s="1" t="s">
        <v>144</v>
      </c>
      <c r="B66" s="25" t="s">
        <v>192</v>
      </c>
      <c r="C66" s="4" t="s">
        <v>165</v>
      </c>
      <c r="D66" s="5" t="s">
        <v>163</v>
      </c>
      <c r="E66" s="5"/>
      <c r="F66" s="4"/>
      <c r="G66" s="43"/>
      <c r="H66" s="4"/>
      <c r="I66" s="43"/>
      <c r="J66" s="6">
        <v>1500000</v>
      </c>
      <c r="K66" s="6">
        <v>1492019.9834799999</v>
      </c>
      <c r="L66" s="6">
        <v>1450673.42732</v>
      </c>
      <c r="M66" s="22"/>
      <c r="N66" s="22">
        <v>1</v>
      </c>
      <c r="O66" s="7"/>
      <c r="P66" s="7"/>
    </row>
    <row r="67" spans="1:16">
      <c r="A67" s="1" t="s">
        <v>144</v>
      </c>
      <c r="B67" s="25" t="s">
        <v>192</v>
      </c>
      <c r="C67" s="4" t="s">
        <v>165</v>
      </c>
      <c r="D67" s="5" t="s">
        <v>164</v>
      </c>
      <c r="E67" s="5"/>
      <c r="F67" s="4"/>
      <c r="G67" s="43"/>
      <c r="H67" s="4"/>
      <c r="I67" s="43"/>
      <c r="J67" s="6">
        <v>2500000</v>
      </c>
      <c r="K67" s="6">
        <v>1833365.2957899999</v>
      </c>
      <c r="L67" s="6">
        <v>1470926.7498399999</v>
      </c>
      <c r="M67" s="22"/>
      <c r="N67" s="22">
        <v>0.9</v>
      </c>
      <c r="O67" s="7"/>
      <c r="P67" s="7"/>
    </row>
    <row r="68" spans="1:16" ht="63.75">
      <c r="A68" s="1" t="s">
        <v>166</v>
      </c>
      <c r="B68" s="8" t="s">
        <v>39</v>
      </c>
      <c r="C68" s="4" t="s">
        <v>167</v>
      </c>
      <c r="D68" s="5" t="s">
        <v>168</v>
      </c>
      <c r="E68" s="5"/>
      <c r="F68" s="4"/>
      <c r="G68" s="43"/>
      <c r="H68" s="4"/>
      <c r="I68" s="43"/>
      <c r="J68" s="35">
        <v>900000</v>
      </c>
      <c r="K68" s="35">
        <v>747749</v>
      </c>
      <c r="L68" s="35">
        <v>554326</v>
      </c>
      <c r="M68" s="45"/>
      <c r="N68" s="45">
        <v>0.99</v>
      </c>
      <c r="O68" s="7"/>
      <c r="P68" s="7"/>
    </row>
    <row r="69" spans="1:16" ht="25.5">
      <c r="A69" s="1" t="s">
        <v>166</v>
      </c>
      <c r="B69" s="8" t="s">
        <v>39</v>
      </c>
      <c r="C69" s="4" t="s">
        <v>167</v>
      </c>
      <c r="D69" s="5" t="s">
        <v>169</v>
      </c>
      <c r="E69" s="5"/>
      <c r="F69" s="4"/>
      <c r="G69" s="43"/>
      <c r="H69" s="4"/>
      <c r="I69" s="43"/>
      <c r="J69" s="35">
        <v>200000</v>
      </c>
      <c r="K69" s="35">
        <v>162512</v>
      </c>
      <c r="L69" s="35">
        <v>147833</v>
      </c>
      <c r="M69" s="45"/>
      <c r="N69" s="45">
        <v>0.99</v>
      </c>
      <c r="O69" s="7"/>
      <c r="P69" s="7"/>
    </row>
    <row r="70" spans="1:16" ht="51">
      <c r="A70" s="1" t="s">
        <v>166</v>
      </c>
      <c r="B70" s="8" t="s">
        <v>39</v>
      </c>
      <c r="C70" s="36" t="s">
        <v>170</v>
      </c>
      <c r="D70" s="8" t="s">
        <v>171</v>
      </c>
      <c r="E70" s="5"/>
      <c r="F70" s="4"/>
      <c r="G70" s="43"/>
      <c r="H70" s="4"/>
      <c r="I70" s="43"/>
      <c r="J70" s="35">
        <v>200000</v>
      </c>
      <c r="K70" s="35">
        <v>193424</v>
      </c>
      <c r="L70" s="35">
        <v>192267</v>
      </c>
      <c r="M70" s="45"/>
      <c r="N70" s="45">
        <v>0.96</v>
      </c>
      <c r="O70" s="7"/>
      <c r="P70" s="7"/>
    </row>
    <row r="71" spans="1:16" ht="25.5">
      <c r="A71" s="1" t="s">
        <v>166</v>
      </c>
      <c r="B71" s="8" t="s">
        <v>39</v>
      </c>
      <c r="C71" s="36" t="s">
        <v>40</v>
      </c>
      <c r="D71" s="8" t="s">
        <v>172</v>
      </c>
      <c r="E71" s="5"/>
      <c r="F71" s="4"/>
      <c r="G71" s="43"/>
      <c r="H71" s="4"/>
      <c r="I71" s="43"/>
      <c r="J71" s="35">
        <v>5000000</v>
      </c>
      <c r="K71" s="35">
        <v>0</v>
      </c>
      <c r="L71" s="35">
        <v>0</v>
      </c>
      <c r="M71" s="26"/>
      <c r="N71" s="45">
        <v>0</v>
      </c>
      <c r="O71" s="29"/>
      <c r="P71" s="29" t="s">
        <v>175</v>
      </c>
    </row>
    <row r="72" spans="1:16" ht="25.5">
      <c r="A72" s="1" t="s">
        <v>166</v>
      </c>
      <c r="B72" s="8" t="s">
        <v>39</v>
      </c>
      <c r="C72" s="36" t="s">
        <v>40</v>
      </c>
      <c r="D72" s="8" t="s">
        <v>173</v>
      </c>
      <c r="E72" s="5"/>
      <c r="F72" s="4"/>
      <c r="G72" s="43"/>
      <c r="H72" s="4"/>
      <c r="I72" s="43"/>
      <c r="J72" s="35">
        <v>3500000</v>
      </c>
      <c r="K72" s="35">
        <v>0</v>
      </c>
      <c r="L72" s="35">
        <v>0</v>
      </c>
      <c r="M72" s="26"/>
      <c r="N72" s="45">
        <v>0</v>
      </c>
      <c r="O72" s="29"/>
      <c r="P72" s="29" t="s">
        <v>175</v>
      </c>
    </row>
    <row r="73" spans="1:16" ht="25.5">
      <c r="A73" s="1" t="s">
        <v>166</v>
      </c>
      <c r="B73" s="8" t="s">
        <v>39</v>
      </c>
      <c r="C73" s="36" t="s">
        <v>40</v>
      </c>
      <c r="D73" s="8" t="s">
        <v>174</v>
      </c>
      <c r="E73" s="5"/>
      <c r="F73" s="4"/>
      <c r="G73" s="43"/>
      <c r="H73" s="4"/>
      <c r="I73" s="43"/>
      <c r="J73" s="35">
        <v>5494000</v>
      </c>
      <c r="K73" s="35"/>
      <c r="L73" s="35"/>
      <c r="M73" s="26"/>
      <c r="N73" s="45">
        <v>0.25</v>
      </c>
      <c r="O73" s="29"/>
      <c r="P73" s="29" t="s">
        <v>176</v>
      </c>
    </row>
    <row r="74" spans="1:16" ht="38.25">
      <c r="A74" s="1" t="s">
        <v>166</v>
      </c>
      <c r="B74" s="8" t="s">
        <v>15</v>
      </c>
      <c r="C74" s="4" t="s">
        <v>177</v>
      </c>
      <c r="D74" s="8" t="s">
        <v>178</v>
      </c>
      <c r="E74" s="5"/>
      <c r="F74" s="4"/>
      <c r="G74" s="43"/>
      <c r="H74" s="4"/>
      <c r="I74" s="43"/>
      <c r="J74" s="35">
        <v>5900000</v>
      </c>
      <c r="K74" s="35">
        <v>5771602</v>
      </c>
      <c r="L74" s="35">
        <v>5428259</v>
      </c>
      <c r="M74" s="26"/>
      <c r="N74" s="45">
        <v>0.99</v>
      </c>
      <c r="O74" s="29"/>
      <c r="P74" s="29"/>
    </row>
    <row r="75" spans="1:16" ht="38.25">
      <c r="A75" s="1" t="s">
        <v>166</v>
      </c>
      <c r="B75" s="8" t="s">
        <v>15</v>
      </c>
      <c r="C75" s="4" t="s">
        <v>183</v>
      </c>
      <c r="D75" s="28" t="s">
        <v>179</v>
      </c>
      <c r="E75" s="5"/>
      <c r="F75" s="4"/>
      <c r="G75" s="43"/>
      <c r="H75" s="4"/>
      <c r="I75" s="43"/>
      <c r="J75" s="35">
        <v>3000000</v>
      </c>
      <c r="K75" s="35">
        <v>1699931</v>
      </c>
      <c r="L75" s="35">
        <v>439863</v>
      </c>
      <c r="M75" s="26"/>
      <c r="N75" s="45">
        <v>0.25</v>
      </c>
      <c r="O75" s="29"/>
      <c r="P75" s="29"/>
    </row>
    <row r="76" spans="1:16" ht="38.25">
      <c r="A76" s="1" t="s">
        <v>166</v>
      </c>
      <c r="B76" s="8" t="s">
        <v>15</v>
      </c>
      <c r="C76" s="4" t="s">
        <v>184</v>
      </c>
      <c r="D76" s="28" t="s">
        <v>180</v>
      </c>
      <c r="E76" s="5"/>
      <c r="F76" s="4"/>
      <c r="G76" s="43"/>
      <c r="H76" s="4"/>
      <c r="I76" s="43"/>
      <c r="J76" s="35">
        <v>3000000</v>
      </c>
      <c r="K76" s="35">
        <v>2160908</v>
      </c>
      <c r="L76" s="35">
        <v>749639</v>
      </c>
      <c r="M76" s="26"/>
      <c r="N76" s="45">
        <v>0.95</v>
      </c>
      <c r="O76" s="29"/>
      <c r="P76" s="29"/>
    </row>
    <row r="77" spans="1:16" ht="25.5">
      <c r="A77" s="1" t="s">
        <v>166</v>
      </c>
      <c r="B77" s="24" t="s">
        <v>194</v>
      </c>
      <c r="C77" s="4" t="s">
        <v>181</v>
      </c>
      <c r="D77" s="28" t="s">
        <v>182</v>
      </c>
      <c r="E77" s="5"/>
      <c r="F77" s="4"/>
      <c r="G77" s="43"/>
      <c r="H77" s="4"/>
      <c r="I77" s="43"/>
      <c r="J77" s="35">
        <v>1000000</v>
      </c>
      <c r="K77" s="35">
        <v>989297</v>
      </c>
      <c r="L77" s="35">
        <v>199422</v>
      </c>
      <c r="M77" s="26"/>
      <c r="N77" s="45">
        <v>0.35</v>
      </c>
      <c r="O77" s="29"/>
      <c r="P77" s="29"/>
    </row>
    <row r="78" spans="1:16" ht="25.5">
      <c r="A78" s="1" t="s">
        <v>166</v>
      </c>
      <c r="B78" s="25" t="s">
        <v>185</v>
      </c>
      <c r="C78" s="4" t="s">
        <v>186</v>
      </c>
      <c r="D78" s="28" t="s">
        <v>187</v>
      </c>
      <c r="E78" s="5"/>
      <c r="F78" s="4"/>
      <c r="G78" s="43"/>
      <c r="H78" s="4"/>
      <c r="I78" s="43"/>
      <c r="J78" s="35">
        <v>250000</v>
      </c>
      <c r="K78" s="35">
        <v>27688</v>
      </c>
      <c r="L78" s="35">
        <v>478</v>
      </c>
      <c r="M78" s="26"/>
      <c r="N78" s="45">
        <v>0</v>
      </c>
      <c r="O78" s="29"/>
      <c r="P78" s="29"/>
    </row>
    <row r="79" spans="1:16" ht="38.25">
      <c r="A79" s="1" t="s">
        <v>166</v>
      </c>
      <c r="B79" s="30" t="s">
        <v>188</v>
      </c>
      <c r="C79" s="29" t="s">
        <v>189</v>
      </c>
      <c r="D79" s="28" t="s">
        <v>190</v>
      </c>
      <c r="E79" s="29"/>
      <c r="F79" s="29"/>
      <c r="G79" s="29"/>
      <c r="H79" s="29"/>
      <c r="I79" s="29"/>
      <c r="J79" s="35">
        <v>1517829</v>
      </c>
      <c r="K79" s="35">
        <v>1316051</v>
      </c>
      <c r="L79" s="35">
        <v>725356</v>
      </c>
      <c r="M79" s="26"/>
      <c r="N79" s="45">
        <v>0.85</v>
      </c>
      <c r="O79" s="29"/>
      <c r="P79" s="29"/>
    </row>
  </sheetData>
  <autoFilter ref="A3:P79" xr:uid="{00000000-0009-0000-0000-000001000000}"/>
  <mergeCells count="13">
    <mergeCell ref="A1:P1"/>
    <mergeCell ref="P20:P21"/>
    <mergeCell ref="O15:O16"/>
    <mergeCell ref="J15:J16"/>
    <mergeCell ref="N15:N16"/>
    <mergeCell ref="P15:P16"/>
    <mergeCell ref="M15:M16"/>
    <mergeCell ref="D15:D16"/>
    <mergeCell ref="D20:D21"/>
    <mergeCell ref="O20:O21"/>
    <mergeCell ref="E20:E21"/>
    <mergeCell ref="J20:J21"/>
    <mergeCell ref="E15:E16"/>
  </mergeCells>
  <phoneticPr fontId="5" type="noConversion"/>
  <pageMargins left="0" right="0" top="0" bottom="0" header="0" footer="0"/>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7"/>
  <sheetViews>
    <sheetView zoomScale="70" zoomScaleNormal="70" workbookViewId="0">
      <pane xSplit="1" ySplit="3" topLeftCell="B4" activePane="bottomRight" state="frozen"/>
      <selection activeCell="I13" sqref="I13"/>
      <selection pane="topRight" activeCell="I13" sqref="I13"/>
      <selection pane="bottomLeft" activeCell="I13" sqref="I13"/>
      <selection pane="bottomRight" activeCell="I13" sqref="I13"/>
    </sheetView>
  </sheetViews>
  <sheetFormatPr baseColWidth="10" defaultRowHeight="12.75"/>
  <cols>
    <col min="1" max="1" width="21.42578125" style="94" customWidth="1"/>
    <col min="2" max="2" width="35.42578125" style="95" bestFit="1" customWidth="1"/>
    <col min="3" max="3" width="56.7109375" style="49" bestFit="1" customWidth="1"/>
    <col min="4" max="4" width="19.85546875" style="96" customWidth="1"/>
    <col min="5" max="5" width="27.7109375" style="96" customWidth="1"/>
    <col min="6" max="6" width="23.7109375" style="96" customWidth="1"/>
    <col min="7" max="7" width="11.5703125" style="50" bestFit="1" customWidth="1"/>
    <col min="8" max="8" width="7.42578125" style="50" bestFit="1" customWidth="1"/>
    <col min="9" max="9" width="20.140625" style="48" customWidth="1"/>
    <col min="10" max="10" width="28.42578125" style="48" customWidth="1"/>
    <col min="11" max="16384" width="11.42578125" style="48"/>
  </cols>
  <sheetData>
    <row r="1" spans="1:16" ht="21">
      <c r="A1" s="846" t="s">
        <v>227</v>
      </c>
      <c r="B1" s="846"/>
      <c r="C1" s="846"/>
      <c r="D1" s="846"/>
      <c r="E1" s="846"/>
      <c r="F1" s="846"/>
      <c r="G1" s="846"/>
      <c r="H1" s="846"/>
      <c r="I1" s="846"/>
      <c r="J1" s="846"/>
      <c r="K1" s="47"/>
      <c r="L1" s="47"/>
      <c r="M1" s="47"/>
      <c r="N1" s="47"/>
      <c r="O1" s="47"/>
      <c r="P1" s="47"/>
    </row>
    <row r="2" spans="1:16">
      <c r="A2" s="48"/>
      <c r="B2" s="49"/>
      <c r="C2" s="48"/>
      <c r="D2" s="48"/>
      <c r="E2" s="48"/>
      <c r="F2" s="48"/>
      <c r="G2" s="48"/>
      <c r="H2" s="48"/>
      <c r="I2" s="48" t="s">
        <v>223</v>
      </c>
      <c r="M2" s="50"/>
      <c r="N2" s="50"/>
    </row>
    <row r="3" spans="1:16" ht="33">
      <c r="A3" s="51" t="s">
        <v>47</v>
      </c>
      <c r="B3" s="52" t="s">
        <v>0</v>
      </c>
      <c r="C3" s="52" t="s">
        <v>44</v>
      </c>
      <c r="D3" s="53" t="s">
        <v>224</v>
      </c>
      <c r="E3" s="53" t="s">
        <v>225</v>
      </c>
      <c r="F3" s="53" t="s">
        <v>226</v>
      </c>
      <c r="G3" s="54" t="s">
        <v>7</v>
      </c>
      <c r="H3" s="54" t="s">
        <v>8</v>
      </c>
      <c r="I3" s="55" t="s">
        <v>9</v>
      </c>
      <c r="J3" s="56" t="s">
        <v>10</v>
      </c>
    </row>
    <row r="4" spans="1:16" ht="38.25">
      <c r="A4" s="57" t="s">
        <v>56</v>
      </c>
      <c r="B4" s="58" t="s">
        <v>194</v>
      </c>
      <c r="C4" s="58" t="s">
        <v>51</v>
      </c>
      <c r="D4" s="59">
        <v>2953000</v>
      </c>
      <c r="E4" s="59"/>
      <c r="F4" s="59"/>
      <c r="G4" s="60">
        <v>0.95</v>
      </c>
      <c r="H4" s="60">
        <v>0.72</v>
      </c>
      <c r="I4" s="61" t="s">
        <v>68</v>
      </c>
      <c r="J4" s="61"/>
    </row>
    <row r="5" spans="1:16" ht="38.25">
      <c r="A5" s="57" t="s">
        <v>56</v>
      </c>
      <c r="B5" s="62" t="s">
        <v>188</v>
      </c>
      <c r="C5" s="58" t="s">
        <v>50</v>
      </c>
      <c r="D5" s="63">
        <v>2023771.4240000001</v>
      </c>
      <c r="E5" s="63"/>
      <c r="F5" s="63"/>
      <c r="G5" s="60">
        <v>0.5</v>
      </c>
      <c r="H5" s="60">
        <v>0.01</v>
      </c>
      <c r="I5" s="64"/>
      <c r="J5" s="61"/>
    </row>
    <row r="6" spans="1:16" ht="25.5">
      <c r="A6" s="57" t="s">
        <v>56</v>
      </c>
      <c r="B6" s="58" t="s">
        <v>15</v>
      </c>
      <c r="C6" s="58" t="s">
        <v>211</v>
      </c>
      <c r="D6" s="63">
        <v>2250000</v>
      </c>
      <c r="E6" s="63"/>
      <c r="F6" s="63"/>
      <c r="G6" s="60">
        <v>0.35</v>
      </c>
      <c r="H6" s="60">
        <v>0.17</v>
      </c>
      <c r="I6" s="64" t="s">
        <v>67</v>
      </c>
      <c r="J6" s="61"/>
    </row>
    <row r="7" spans="1:16" ht="25.5">
      <c r="A7" s="57" t="s">
        <v>56</v>
      </c>
      <c r="B7" s="58" t="s">
        <v>15</v>
      </c>
      <c r="C7" s="58" t="s">
        <v>48</v>
      </c>
      <c r="D7" s="63">
        <v>3500000</v>
      </c>
      <c r="E7" s="63"/>
      <c r="F7" s="63"/>
      <c r="G7" s="60">
        <v>1</v>
      </c>
      <c r="H7" s="60">
        <v>1</v>
      </c>
      <c r="I7" s="64" t="s">
        <v>14</v>
      </c>
      <c r="J7" s="61"/>
    </row>
    <row r="8" spans="1:16" ht="25.5">
      <c r="A8" s="57" t="s">
        <v>56</v>
      </c>
      <c r="B8" s="62" t="s">
        <v>185</v>
      </c>
      <c r="C8" s="58" t="s">
        <v>55</v>
      </c>
      <c r="D8" s="59">
        <v>2500000</v>
      </c>
      <c r="E8" s="59"/>
      <c r="F8" s="59"/>
      <c r="G8" s="60">
        <v>0.02</v>
      </c>
      <c r="H8" s="60">
        <v>0.01</v>
      </c>
      <c r="I8" s="64" t="s">
        <v>72</v>
      </c>
      <c r="J8" s="61"/>
    </row>
    <row r="9" spans="1:16" ht="25.5">
      <c r="A9" s="57" t="s">
        <v>56</v>
      </c>
      <c r="B9" s="62" t="s">
        <v>185</v>
      </c>
      <c r="C9" s="58" t="s">
        <v>54</v>
      </c>
      <c r="D9" s="59">
        <v>2720000</v>
      </c>
      <c r="E9" s="59"/>
      <c r="F9" s="59"/>
      <c r="G9" s="65">
        <v>0.85</v>
      </c>
      <c r="H9" s="60">
        <v>0.8</v>
      </c>
      <c r="I9" s="64" t="s">
        <v>71</v>
      </c>
      <c r="J9" s="61"/>
    </row>
    <row r="10" spans="1:16" ht="25.5">
      <c r="A10" s="57" t="s">
        <v>56</v>
      </c>
      <c r="B10" s="62" t="s">
        <v>185</v>
      </c>
      <c r="C10" s="58" t="s">
        <v>53</v>
      </c>
      <c r="D10" s="66">
        <v>8158300</v>
      </c>
      <c r="E10" s="59"/>
      <c r="F10" s="59"/>
      <c r="G10" s="65">
        <v>0.95</v>
      </c>
      <c r="H10" s="60">
        <v>0.89</v>
      </c>
      <c r="I10" s="67" t="s">
        <v>70</v>
      </c>
      <c r="J10" s="68"/>
    </row>
    <row r="11" spans="1:16" ht="25.5">
      <c r="A11" s="57" t="s">
        <v>56</v>
      </c>
      <c r="B11" s="58" t="s">
        <v>185</v>
      </c>
      <c r="C11" s="58" t="s">
        <v>52</v>
      </c>
      <c r="D11" s="66">
        <v>2671000</v>
      </c>
      <c r="E11" s="59"/>
      <c r="F11" s="59"/>
      <c r="G11" s="65">
        <v>1</v>
      </c>
      <c r="H11" s="60">
        <v>1</v>
      </c>
      <c r="I11" s="67" t="s">
        <v>69</v>
      </c>
      <c r="J11" s="68"/>
    </row>
    <row r="12" spans="1:16" ht="38.25">
      <c r="A12" s="57" t="s">
        <v>56</v>
      </c>
      <c r="B12" s="58" t="s">
        <v>39</v>
      </c>
      <c r="C12" s="58" t="s">
        <v>49</v>
      </c>
      <c r="D12" s="66">
        <v>2550000</v>
      </c>
      <c r="E12" s="59"/>
      <c r="F12" s="59"/>
      <c r="G12" s="60">
        <v>0.98</v>
      </c>
      <c r="H12" s="60">
        <v>0.7</v>
      </c>
      <c r="I12" s="69" t="s">
        <v>67</v>
      </c>
      <c r="J12" s="70" t="s">
        <v>212</v>
      </c>
    </row>
    <row r="13" spans="1:16">
      <c r="A13" s="57" t="s">
        <v>166</v>
      </c>
      <c r="B13" s="58" t="s">
        <v>194</v>
      </c>
      <c r="C13" s="71" t="s">
        <v>228</v>
      </c>
      <c r="D13" s="72">
        <v>1000000</v>
      </c>
      <c r="E13" s="72">
        <v>989297</v>
      </c>
      <c r="F13" s="72">
        <v>199422</v>
      </c>
      <c r="G13" s="65"/>
      <c r="H13" s="60">
        <v>0.35</v>
      </c>
      <c r="I13" s="73"/>
      <c r="J13" s="68"/>
    </row>
    <row r="14" spans="1:16" ht="38.25">
      <c r="A14" s="57" t="s">
        <v>166</v>
      </c>
      <c r="B14" s="62" t="s">
        <v>188</v>
      </c>
      <c r="C14" s="71" t="s">
        <v>240</v>
      </c>
      <c r="D14" s="72">
        <v>1517829</v>
      </c>
      <c r="E14" s="72">
        <v>1316051</v>
      </c>
      <c r="F14" s="72">
        <v>725356</v>
      </c>
      <c r="G14" s="65"/>
      <c r="H14" s="60">
        <v>0.85</v>
      </c>
      <c r="I14" s="73"/>
      <c r="J14" s="68"/>
    </row>
    <row r="15" spans="1:16" ht="38.25">
      <c r="A15" s="57" t="s">
        <v>166</v>
      </c>
      <c r="B15" s="58" t="s">
        <v>15</v>
      </c>
      <c r="C15" s="71" t="s">
        <v>238</v>
      </c>
      <c r="D15" s="72">
        <v>3000000</v>
      </c>
      <c r="E15" s="72">
        <v>2160908</v>
      </c>
      <c r="F15" s="72">
        <v>749639</v>
      </c>
      <c r="G15" s="65"/>
      <c r="H15" s="60">
        <v>0.95</v>
      </c>
      <c r="I15" s="73"/>
      <c r="J15" s="68"/>
    </row>
    <row r="16" spans="1:16" ht="25.5">
      <c r="A16" s="57" t="s">
        <v>166</v>
      </c>
      <c r="B16" s="58" t="s">
        <v>15</v>
      </c>
      <c r="C16" s="71" t="s">
        <v>229</v>
      </c>
      <c r="D16" s="72">
        <v>3000000</v>
      </c>
      <c r="E16" s="72">
        <v>1699931</v>
      </c>
      <c r="F16" s="72">
        <v>439863</v>
      </c>
      <c r="G16" s="65"/>
      <c r="H16" s="60">
        <v>0.25</v>
      </c>
      <c r="I16" s="73"/>
      <c r="J16" s="68"/>
    </row>
    <row r="17" spans="1:10" ht="25.5">
      <c r="A17" s="57" t="s">
        <v>166</v>
      </c>
      <c r="B17" s="58" t="s">
        <v>15</v>
      </c>
      <c r="C17" s="58" t="s">
        <v>230</v>
      </c>
      <c r="D17" s="72">
        <v>5900000</v>
      </c>
      <c r="E17" s="72">
        <v>5771602</v>
      </c>
      <c r="F17" s="72">
        <v>5428259</v>
      </c>
      <c r="G17" s="65"/>
      <c r="H17" s="60">
        <v>0.99</v>
      </c>
      <c r="I17" s="73"/>
      <c r="J17" s="68"/>
    </row>
    <row r="18" spans="1:10" ht="25.5">
      <c r="A18" s="57" t="s">
        <v>166</v>
      </c>
      <c r="B18" s="58" t="s">
        <v>185</v>
      </c>
      <c r="C18" s="71" t="s">
        <v>239</v>
      </c>
      <c r="D18" s="72">
        <v>250000</v>
      </c>
      <c r="E18" s="72">
        <v>27688</v>
      </c>
      <c r="F18" s="72">
        <v>478</v>
      </c>
      <c r="G18" s="65"/>
      <c r="H18" s="60">
        <v>0</v>
      </c>
      <c r="I18" s="73"/>
      <c r="J18" s="68"/>
    </row>
    <row r="19" spans="1:10" ht="63.75">
      <c r="A19" s="57" t="s">
        <v>166</v>
      </c>
      <c r="B19" s="58" t="s">
        <v>39</v>
      </c>
      <c r="C19" s="58" t="s">
        <v>237</v>
      </c>
      <c r="D19" s="72">
        <v>900000</v>
      </c>
      <c r="E19" s="72">
        <v>747749</v>
      </c>
      <c r="F19" s="72">
        <v>554326</v>
      </c>
      <c r="G19" s="60"/>
      <c r="H19" s="60">
        <v>0.99</v>
      </c>
      <c r="I19" s="67"/>
      <c r="J19" s="68"/>
    </row>
    <row r="20" spans="1:10" ht="51">
      <c r="A20" s="57" t="s">
        <v>166</v>
      </c>
      <c r="B20" s="58" t="s">
        <v>39</v>
      </c>
      <c r="C20" s="58" t="s">
        <v>236</v>
      </c>
      <c r="D20" s="72">
        <v>200000</v>
      </c>
      <c r="E20" s="72">
        <v>193424</v>
      </c>
      <c r="F20" s="72">
        <v>192267</v>
      </c>
      <c r="G20" s="60"/>
      <c r="H20" s="60">
        <v>0.96</v>
      </c>
      <c r="I20" s="67"/>
      <c r="J20" s="68"/>
    </row>
    <row r="21" spans="1:10" ht="25.5">
      <c r="A21" s="57" t="s">
        <v>166</v>
      </c>
      <c r="B21" s="58" t="s">
        <v>39</v>
      </c>
      <c r="C21" s="58" t="s">
        <v>241</v>
      </c>
      <c r="D21" s="72">
        <v>200000</v>
      </c>
      <c r="E21" s="72">
        <v>162512</v>
      </c>
      <c r="F21" s="72">
        <v>147833</v>
      </c>
      <c r="G21" s="60"/>
      <c r="H21" s="60">
        <v>0.99</v>
      </c>
      <c r="I21" s="67"/>
      <c r="J21" s="68"/>
    </row>
    <row r="22" spans="1:10" ht="25.5">
      <c r="A22" s="57" t="s">
        <v>166</v>
      </c>
      <c r="B22" s="58" t="s">
        <v>39</v>
      </c>
      <c r="C22" s="58" t="s">
        <v>174</v>
      </c>
      <c r="D22" s="72">
        <v>5494000</v>
      </c>
      <c r="E22" s="72"/>
      <c r="F22" s="72"/>
      <c r="G22" s="65"/>
      <c r="H22" s="60">
        <v>0.25</v>
      </c>
      <c r="I22" s="73"/>
      <c r="J22" s="68" t="s">
        <v>176</v>
      </c>
    </row>
    <row r="23" spans="1:10" ht="25.5">
      <c r="A23" s="57" t="s">
        <v>166</v>
      </c>
      <c r="B23" s="58" t="s">
        <v>39</v>
      </c>
      <c r="C23" s="58" t="s">
        <v>173</v>
      </c>
      <c r="D23" s="72">
        <v>3500000</v>
      </c>
      <c r="E23" s="72">
        <v>0</v>
      </c>
      <c r="F23" s="72">
        <v>0</v>
      </c>
      <c r="G23" s="65"/>
      <c r="H23" s="60">
        <v>0</v>
      </c>
      <c r="I23" s="73"/>
      <c r="J23" s="68" t="s">
        <v>175</v>
      </c>
    </row>
    <row r="24" spans="1:10" ht="25.5">
      <c r="A24" s="57" t="s">
        <v>166</v>
      </c>
      <c r="B24" s="58" t="s">
        <v>39</v>
      </c>
      <c r="C24" s="58" t="s">
        <v>172</v>
      </c>
      <c r="D24" s="72">
        <v>5000000</v>
      </c>
      <c r="E24" s="72">
        <v>0</v>
      </c>
      <c r="F24" s="72">
        <v>0</v>
      </c>
      <c r="G24" s="65"/>
      <c r="H24" s="60">
        <v>0</v>
      </c>
      <c r="I24" s="73"/>
      <c r="J24" s="68" t="s">
        <v>175</v>
      </c>
    </row>
    <row r="25" spans="1:10" ht="25.5">
      <c r="A25" s="57" t="s">
        <v>144</v>
      </c>
      <c r="B25" s="58" t="s">
        <v>192</v>
      </c>
      <c r="C25" s="58" t="s">
        <v>164</v>
      </c>
      <c r="D25" s="74">
        <v>2500000</v>
      </c>
      <c r="E25" s="74">
        <v>1833365.2957899999</v>
      </c>
      <c r="F25" s="74">
        <v>1470926.7498399999</v>
      </c>
      <c r="G25" s="60"/>
      <c r="H25" s="60">
        <v>0.9</v>
      </c>
      <c r="I25" s="67"/>
      <c r="J25" s="68"/>
    </row>
    <row r="26" spans="1:10" ht="25.5">
      <c r="A26" s="57" t="s">
        <v>144</v>
      </c>
      <c r="B26" s="58" t="s">
        <v>192</v>
      </c>
      <c r="C26" s="58" t="s">
        <v>163</v>
      </c>
      <c r="D26" s="74">
        <v>1500000</v>
      </c>
      <c r="E26" s="74">
        <v>1492019.9834799999</v>
      </c>
      <c r="F26" s="74">
        <v>1450673.42732</v>
      </c>
      <c r="G26" s="60"/>
      <c r="H26" s="60">
        <v>1</v>
      </c>
      <c r="I26" s="67"/>
      <c r="J26" s="68"/>
    </row>
    <row r="27" spans="1:10" ht="38.25">
      <c r="A27" s="57" t="s">
        <v>144</v>
      </c>
      <c r="B27" s="58" t="s">
        <v>188</v>
      </c>
      <c r="C27" s="58" t="s">
        <v>161</v>
      </c>
      <c r="D27" s="74">
        <v>2023771.4240000001</v>
      </c>
      <c r="E27" s="74">
        <v>2004612.6216099998</v>
      </c>
      <c r="F27" s="74">
        <v>633165.14153000002</v>
      </c>
      <c r="G27" s="60"/>
      <c r="H27" s="60">
        <v>0.35</v>
      </c>
      <c r="I27" s="75" t="s">
        <v>149</v>
      </c>
      <c r="J27" s="68"/>
    </row>
    <row r="28" spans="1:10" ht="38.25">
      <c r="A28" s="57" t="s">
        <v>144</v>
      </c>
      <c r="B28" s="58" t="s">
        <v>15</v>
      </c>
      <c r="C28" s="58" t="s">
        <v>146</v>
      </c>
      <c r="D28" s="74">
        <v>5813000</v>
      </c>
      <c r="E28" s="74">
        <v>5732396</v>
      </c>
      <c r="F28" s="74">
        <v>5570823</v>
      </c>
      <c r="G28" s="60"/>
      <c r="H28" s="60">
        <v>0.97</v>
      </c>
      <c r="I28" s="75" t="s">
        <v>149</v>
      </c>
      <c r="J28" s="68"/>
    </row>
    <row r="29" spans="1:10" ht="25.5">
      <c r="A29" s="57" t="s">
        <v>144</v>
      </c>
      <c r="B29" s="58" t="s">
        <v>15</v>
      </c>
      <c r="C29" s="58" t="s">
        <v>145</v>
      </c>
      <c r="D29" s="74">
        <v>3715000</v>
      </c>
      <c r="E29" s="74">
        <v>3711941.58978</v>
      </c>
      <c r="F29" s="74">
        <v>3707512.0858200002</v>
      </c>
      <c r="G29" s="60">
        <v>0.99</v>
      </c>
      <c r="H29" s="60"/>
      <c r="I29" s="60" t="s">
        <v>149</v>
      </c>
      <c r="J29" s="68"/>
    </row>
    <row r="30" spans="1:10" ht="38.25">
      <c r="A30" s="57" t="s">
        <v>144</v>
      </c>
      <c r="B30" s="58" t="s">
        <v>15</v>
      </c>
      <c r="C30" s="58" t="s">
        <v>148</v>
      </c>
      <c r="D30" s="74">
        <v>4000000</v>
      </c>
      <c r="E30" s="74">
        <v>2649570.8295700001</v>
      </c>
      <c r="F30" s="74">
        <v>960980.72667</v>
      </c>
      <c r="G30" s="60"/>
      <c r="H30" s="60">
        <v>0.35</v>
      </c>
      <c r="I30" s="75" t="s">
        <v>149</v>
      </c>
      <c r="J30" s="68"/>
    </row>
    <row r="31" spans="1:10" ht="25.5">
      <c r="A31" s="57" t="s">
        <v>144</v>
      </c>
      <c r="B31" s="58" t="s">
        <v>15</v>
      </c>
      <c r="C31" s="58" t="s">
        <v>147</v>
      </c>
      <c r="D31" s="74">
        <v>1770127</v>
      </c>
      <c r="E31" s="74">
        <v>1718151.71478</v>
      </c>
      <c r="F31" s="74">
        <v>1650832</v>
      </c>
      <c r="G31" s="60"/>
      <c r="H31" s="60">
        <v>0.96</v>
      </c>
      <c r="I31" s="75" t="s">
        <v>149</v>
      </c>
      <c r="J31" s="68"/>
    </row>
    <row r="32" spans="1:10">
      <c r="A32" s="57" t="s">
        <v>144</v>
      </c>
      <c r="B32" s="58" t="s">
        <v>185</v>
      </c>
      <c r="C32" s="58" t="s">
        <v>155</v>
      </c>
      <c r="D32" s="74">
        <v>4448000</v>
      </c>
      <c r="E32" s="74">
        <v>3958952.8348099999</v>
      </c>
      <c r="F32" s="74">
        <v>833517.22701999999</v>
      </c>
      <c r="G32" s="60"/>
      <c r="H32" s="60">
        <v>0.35</v>
      </c>
      <c r="I32" s="75" t="s">
        <v>149</v>
      </c>
      <c r="J32" s="68"/>
    </row>
    <row r="33" spans="1:10">
      <c r="A33" s="57" t="s">
        <v>144</v>
      </c>
      <c r="B33" s="58" t="s">
        <v>185</v>
      </c>
      <c r="C33" s="58" t="s">
        <v>152</v>
      </c>
      <c r="D33" s="74">
        <v>2730000</v>
      </c>
      <c r="E33" s="74">
        <v>603770.76642999996</v>
      </c>
      <c r="F33" s="74">
        <v>563379.12698000006</v>
      </c>
      <c r="G33" s="60"/>
      <c r="H33" s="60">
        <v>0.35</v>
      </c>
      <c r="I33" s="75" t="s">
        <v>149</v>
      </c>
      <c r="J33" s="68"/>
    </row>
    <row r="34" spans="1:10" ht="25.5">
      <c r="A34" s="57" t="s">
        <v>144</v>
      </c>
      <c r="B34" s="58" t="s">
        <v>185</v>
      </c>
      <c r="C34" s="58" t="s">
        <v>154</v>
      </c>
      <c r="D34" s="74">
        <v>3400000</v>
      </c>
      <c r="E34" s="74">
        <v>124623.52535</v>
      </c>
      <c r="F34" s="74">
        <v>13449.51281</v>
      </c>
      <c r="G34" s="60"/>
      <c r="H34" s="60">
        <v>0.02</v>
      </c>
      <c r="I34" s="75" t="s">
        <v>149</v>
      </c>
      <c r="J34" s="68"/>
    </row>
    <row r="35" spans="1:10">
      <c r="A35" s="57" t="s">
        <v>144</v>
      </c>
      <c r="B35" s="58" t="s">
        <v>185</v>
      </c>
      <c r="C35" s="58" t="s">
        <v>153</v>
      </c>
      <c r="D35" s="74">
        <v>2000000</v>
      </c>
      <c r="E35" s="74">
        <v>1070656.74444</v>
      </c>
      <c r="F35" s="74">
        <v>819399.51109000004</v>
      </c>
      <c r="G35" s="60"/>
      <c r="H35" s="60">
        <v>0.7</v>
      </c>
      <c r="I35" s="75" t="s">
        <v>149</v>
      </c>
      <c r="J35" s="68"/>
    </row>
    <row r="36" spans="1:10" ht="38.25">
      <c r="A36" s="57" t="s">
        <v>144</v>
      </c>
      <c r="B36" s="58" t="s">
        <v>39</v>
      </c>
      <c r="C36" s="58" t="s">
        <v>157</v>
      </c>
      <c r="D36" s="74">
        <v>1100000</v>
      </c>
      <c r="E36" s="74">
        <v>1096253.23612</v>
      </c>
      <c r="F36" s="74">
        <v>892983.16842999996</v>
      </c>
      <c r="G36" s="60"/>
      <c r="H36" s="60">
        <v>0.95</v>
      </c>
      <c r="I36" s="75" t="s">
        <v>149</v>
      </c>
      <c r="J36" s="68"/>
    </row>
    <row r="37" spans="1:10" ht="25.5">
      <c r="A37" s="57" t="s">
        <v>144</v>
      </c>
      <c r="B37" s="58" t="s">
        <v>39</v>
      </c>
      <c r="C37" s="58" t="s">
        <v>159</v>
      </c>
      <c r="D37" s="74">
        <v>2500000</v>
      </c>
      <c r="E37" s="74">
        <v>2487357.3569</v>
      </c>
      <c r="F37" s="74">
        <v>1054772</v>
      </c>
      <c r="G37" s="60"/>
      <c r="H37" s="60">
        <v>0.35</v>
      </c>
      <c r="I37" s="75" t="s">
        <v>149</v>
      </c>
      <c r="J37" s="68"/>
    </row>
    <row r="38" spans="1:10" ht="25.5">
      <c r="A38" s="57" t="s">
        <v>144</v>
      </c>
      <c r="B38" s="58" t="s">
        <v>39</v>
      </c>
      <c r="C38" s="58" t="s">
        <v>158</v>
      </c>
      <c r="D38" s="74">
        <v>1000000</v>
      </c>
      <c r="E38" s="74">
        <v>961564.05536</v>
      </c>
      <c r="F38" s="74">
        <v>803878.77549999999</v>
      </c>
      <c r="G38" s="60"/>
      <c r="H38" s="60">
        <v>0.95</v>
      </c>
      <c r="I38" s="75" t="s">
        <v>149</v>
      </c>
      <c r="J38" s="68"/>
    </row>
    <row r="39" spans="1:10" ht="63.75">
      <c r="A39" s="57" t="s">
        <v>92</v>
      </c>
      <c r="B39" s="58" t="s">
        <v>15</v>
      </c>
      <c r="C39" s="58" t="s">
        <v>204</v>
      </c>
      <c r="D39" s="74">
        <v>130800000</v>
      </c>
      <c r="E39" s="74"/>
      <c r="F39" s="74">
        <v>76882000</v>
      </c>
      <c r="G39" s="60"/>
      <c r="H39" s="60"/>
      <c r="I39" s="67"/>
      <c r="J39" s="68" t="s">
        <v>102</v>
      </c>
    </row>
    <row r="40" spans="1:10" ht="204">
      <c r="A40" s="57" t="s">
        <v>92</v>
      </c>
      <c r="B40" s="58" t="s">
        <v>185</v>
      </c>
      <c r="C40" s="58" t="s">
        <v>205</v>
      </c>
      <c r="D40" s="74">
        <v>26300000</v>
      </c>
      <c r="E40" s="74"/>
      <c r="F40" s="74">
        <v>0</v>
      </c>
      <c r="G40" s="60"/>
      <c r="H40" s="60"/>
      <c r="I40" s="67"/>
      <c r="J40" s="68" t="s">
        <v>215</v>
      </c>
    </row>
    <row r="41" spans="1:10" ht="25.5">
      <c r="A41" s="57" t="s">
        <v>92</v>
      </c>
      <c r="B41" s="58" t="s">
        <v>39</v>
      </c>
      <c r="C41" s="58" t="s">
        <v>90</v>
      </c>
      <c r="D41" s="74">
        <v>32226000</v>
      </c>
      <c r="E41" s="74"/>
      <c r="F41" s="74">
        <v>23524980</v>
      </c>
      <c r="G41" s="60"/>
      <c r="H41" s="60"/>
      <c r="I41" s="67"/>
      <c r="J41" s="68" t="s">
        <v>231</v>
      </c>
    </row>
    <row r="42" spans="1:10" ht="51">
      <c r="A42" s="57" t="s">
        <v>92</v>
      </c>
      <c r="B42" s="58" t="s">
        <v>39</v>
      </c>
      <c r="C42" s="58" t="s">
        <v>91</v>
      </c>
      <c r="D42" s="74">
        <v>12543752.188999999</v>
      </c>
      <c r="E42" s="74"/>
      <c r="F42" s="74">
        <v>0</v>
      </c>
      <c r="G42" s="60"/>
      <c r="H42" s="60"/>
      <c r="I42" s="67"/>
      <c r="J42" s="68" t="s">
        <v>214</v>
      </c>
    </row>
    <row r="43" spans="1:10" ht="229.5">
      <c r="A43" s="57" t="s">
        <v>46</v>
      </c>
      <c r="B43" s="76" t="s">
        <v>24</v>
      </c>
      <c r="C43" s="77" t="s">
        <v>198</v>
      </c>
      <c r="D43" s="78">
        <v>16108000</v>
      </c>
      <c r="E43" s="78">
        <v>15142080.705219999</v>
      </c>
      <c r="F43" s="78">
        <v>10670180.696830001</v>
      </c>
      <c r="G43" s="79">
        <v>0.662414992353489</v>
      </c>
      <c r="H43" s="80">
        <v>0.56999999999999995</v>
      </c>
      <c r="I43" s="81" t="s">
        <v>20</v>
      </c>
      <c r="J43" s="82" t="s">
        <v>206</v>
      </c>
    </row>
    <row r="44" spans="1:10" ht="38.25">
      <c r="A44" s="57" t="s">
        <v>46</v>
      </c>
      <c r="B44" s="76" t="s">
        <v>45</v>
      </c>
      <c r="C44" s="77" t="s">
        <v>195</v>
      </c>
      <c r="D44" s="78">
        <v>10789000</v>
      </c>
      <c r="E44" s="78">
        <v>10468489.869489999</v>
      </c>
      <c r="F44" s="78">
        <v>10270308.711719999</v>
      </c>
      <c r="G44" s="79">
        <v>0.95192406263045692</v>
      </c>
      <c r="H44" s="80">
        <v>1</v>
      </c>
      <c r="I44" s="81" t="s">
        <v>13</v>
      </c>
      <c r="J44" s="61" t="s">
        <v>14</v>
      </c>
    </row>
    <row r="45" spans="1:10" ht="25.5">
      <c r="A45" s="57" t="s">
        <v>46</v>
      </c>
      <c r="B45" s="76" t="s">
        <v>45</v>
      </c>
      <c r="C45" s="77" t="s">
        <v>197</v>
      </c>
      <c r="D45" s="78">
        <v>15920000</v>
      </c>
      <c r="E45" s="78">
        <v>15903704.166100001</v>
      </c>
      <c r="F45" s="78">
        <v>14384685.092309998</v>
      </c>
      <c r="G45" s="79">
        <v>0.90356062137625615</v>
      </c>
      <c r="H45" s="80">
        <v>1</v>
      </c>
      <c r="I45" s="81" t="s">
        <v>13</v>
      </c>
      <c r="J45" s="61" t="s">
        <v>213</v>
      </c>
    </row>
    <row r="46" spans="1:10" ht="25.5">
      <c r="A46" s="57" t="s">
        <v>46</v>
      </c>
      <c r="B46" s="76" t="s">
        <v>45</v>
      </c>
      <c r="C46" s="77" t="s">
        <v>202</v>
      </c>
      <c r="D46" s="78">
        <v>25411055</v>
      </c>
      <c r="E46" s="78">
        <v>25385758.7192</v>
      </c>
      <c r="F46" s="78">
        <v>21196181.722270001</v>
      </c>
      <c r="G46" s="79">
        <v>0.87162681739768</v>
      </c>
      <c r="H46" s="80">
        <v>1</v>
      </c>
      <c r="I46" s="81" t="s">
        <v>13</v>
      </c>
      <c r="J46" s="61" t="s">
        <v>209</v>
      </c>
    </row>
    <row r="47" spans="1:10" ht="38.25">
      <c r="A47" s="57" t="s">
        <v>46</v>
      </c>
      <c r="B47" s="76" t="s">
        <v>31</v>
      </c>
      <c r="C47" s="77" t="s">
        <v>200</v>
      </c>
      <c r="D47" s="78">
        <v>17867591</v>
      </c>
      <c r="E47" s="78">
        <v>1922185.49905</v>
      </c>
      <c r="F47" s="78">
        <v>563080.16738999996</v>
      </c>
      <c r="G47" s="79">
        <v>3.1514050628873247E-2</v>
      </c>
      <c r="H47" s="80">
        <v>0.17</v>
      </c>
      <c r="I47" s="81" t="s">
        <v>20</v>
      </c>
      <c r="J47" s="83" t="s">
        <v>208</v>
      </c>
    </row>
    <row r="48" spans="1:10" ht="153">
      <c r="A48" s="57" t="s">
        <v>46</v>
      </c>
      <c r="B48" s="76" t="s">
        <v>27</v>
      </c>
      <c r="C48" s="77" t="s">
        <v>199</v>
      </c>
      <c r="D48" s="78">
        <v>16117420</v>
      </c>
      <c r="E48" s="78">
        <v>14444734.85826</v>
      </c>
      <c r="F48" s="78">
        <v>12355378.156100001</v>
      </c>
      <c r="G48" s="79">
        <v>0.76658535647144521</v>
      </c>
      <c r="H48" s="65">
        <v>0.44</v>
      </c>
      <c r="I48" s="81" t="s">
        <v>30</v>
      </c>
      <c r="J48" s="83" t="s">
        <v>207</v>
      </c>
    </row>
    <row r="49" spans="1:10" ht="38.25">
      <c r="A49" s="57" t="s">
        <v>46</v>
      </c>
      <c r="B49" s="84" t="s">
        <v>15</v>
      </c>
      <c r="C49" s="77" t="s">
        <v>196</v>
      </c>
      <c r="D49" s="78">
        <v>13400000</v>
      </c>
      <c r="E49" s="78">
        <v>13258054.142879998</v>
      </c>
      <c r="F49" s="78">
        <v>12588559.163829999</v>
      </c>
      <c r="G49" s="79">
        <v>0.93944471371865668</v>
      </c>
      <c r="H49" s="80">
        <v>0.99</v>
      </c>
      <c r="I49" s="81" t="s">
        <v>20</v>
      </c>
      <c r="J49" s="82" t="s">
        <v>21</v>
      </c>
    </row>
    <row r="50" spans="1:10" ht="140.25">
      <c r="A50" s="57" t="s">
        <v>46</v>
      </c>
      <c r="B50" s="84" t="s">
        <v>15</v>
      </c>
      <c r="C50" s="77" t="s">
        <v>201</v>
      </c>
      <c r="D50" s="78">
        <v>24450000</v>
      </c>
      <c r="E50" s="78">
        <v>24282957.477630001</v>
      </c>
      <c r="F50" s="78">
        <v>23938306.589190003</v>
      </c>
      <c r="G50" s="79">
        <v>0.97907184413865045</v>
      </c>
      <c r="H50" s="80">
        <v>1</v>
      </c>
      <c r="I50" s="81" t="s">
        <v>13</v>
      </c>
      <c r="J50" s="61" t="s">
        <v>37</v>
      </c>
    </row>
    <row r="51" spans="1:10" ht="38.25">
      <c r="A51" s="57" t="s">
        <v>46</v>
      </c>
      <c r="B51" s="76" t="s">
        <v>39</v>
      </c>
      <c r="C51" s="77" t="s">
        <v>203</v>
      </c>
      <c r="D51" s="78">
        <v>48980888</v>
      </c>
      <c r="E51" s="78">
        <v>48561355.460129999</v>
      </c>
      <c r="F51" s="78">
        <v>46595777.233440004</v>
      </c>
      <c r="G51" s="79">
        <v>0.95130527714074931</v>
      </c>
      <c r="H51" s="80">
        <v>0.98</v>
      </c>
      <c r="I51" s="81" t="s">
        <v>20</v>
      </c>
      <c r="J51" s="82" t="s">
        <v>43</v>
      </c>
    </row>
    <row r="52" spans="1:10" ht="38.25">
      <c r="A52" s="57" t="s">
        <v>89</v>
      </c>
      <c r="B52" s="58" t="s">
        <v>15</v>
      </c>
      <c r="C52" s="58" t="s">
        <v>245</v>
      </c>
      <c r="D52" s="74">
        <v>12000000</v>
      </c>
      <c r="E52" s="85">
        <v>0</v>
      </c>
      <c r="F52" s="85">
        <v>0</v>
      </c>
      <c r="G52" s="60">
        <v>0</v>
      </c>
      <c r="H52" s="60">
        <v>0</v>
      </c>
      <c r="I52" s="67"/>
      <c r="J52" s="68" t="s">
        <v>88</v>
      </c>
    </row>
    <row r="53" spans="1:10" ht="25.5">
      <c r="A53" s="57" t="s">
        <v>74</v>
      </c>
      <c r="B53" s="58" t="s">
        <v>45</v>
      </c>
      <c r="C53" s="58" t="s">
        <v>75</v>
      </c>
      <c r="D53" s="74">
        <v>2500000</v>
      </c>
      <c r="E53" s="85">
        <v>2479731.2784799999</v>
      </c>
      <c r="F53" s="85">
        <v>2434168</v>
      </c>
      <c r="G53" s="60"/>
      <c r="H53" s="60">
        <v>1</v>
      </c>
      <c r="I53" s="67" t="s">
        <v>13</v>
      </c>
      <c r="J53" s="68" t="s">
        <v>13</v>
      </c>
    </row>
    <row r="54" spans="1:10" ht="38.25">
      <c r="A54" s="57" t="s">
        <v>74</v>
      </c>
      <c r="B54" s="58" t="s">
        <v>188</v>
      </c>
      <c r="C54" s="58" t="s">
        <v>232</v>
      </c>
      <c r="D54" s="74">
        <v>3035657.1359999999</v>
      </c>
      <c r="E54" s="85">
        <v>2655436.7627099999</v>
      </c>
      <c r="F54" s="85">
        <v>570295.61488999997</v>
      </c>
      <c r="G54" s="60"/>
      <c r="H54" s="60">
        <v>0.67</v>
      </c>
      <c r="I54" s="67" t="s">
        <v>20</v>
      </c>
      <c r="J54" s="68"/>
    </row>
    <row r="55" spans="1:10" ht="25.5">
      <c r="A55" s="57" t="s">
        <v>74</v>
      </c>
      <c r="B55" s="58" t="s">
        <v>15</v>
      </c>
      <c r="C55" s="58" t="s">
        <v>79</v>
      </c>
      <c r="D55" s="74">
        <v>8000000</v>
      </c>
      <c r="E55" s="85">
        <v>6376600.51339</v>
      </c>
      <c r="F55" s="85">
        <v>1500620.6656900002</v>
      </c>
      <c r="G55" s="60"/>
      <c r="H55" s="60">
        <v>0.67</v>
      </c>
      <c r="I55" s="67" t="s">
        <v>20</v>
      </c>
      <c r="J55" s="68"/>
    </row>
    <row r="56" spans="1:10" ht="25.5">
      <c r="A56" s="57" t="s">
        <v>74</v>
      </c>
      <c r="B56" s="58" t="s">
        <v>15</v>
      </c>
      <c r="C56" s="58" t="s">
        <v>78</v>
      </c>
      <c r="D56" s="74">
        <v>3750000</v>
      </c>
      <c r="E56" s="85">
        <v>3335589.9153400003</v>
      </c>
      <c r="F56" s="85">
        <v>3098229.6641500001</v>
      </c>
      <c r="G56" s="60"/>
      <c r="H56" s="60">
        <v>0.85</v>
      </c>
      <c r="I56" s="67" t="s">
        <v>20</v>
      </c>
      <c r="J56" s="68"/>
    </row>
    <row r="57" spans="1:10" ht="25.5">
      <c r="A57" s="57" t="s">
        <v>74</v>
      </c>
      <c r="B57" s="58" t="s">
        <v>185</v>
      </c>
      <c r="C57" s="58" t="s">
        <v>81</v>
      </c>
      <c r="D57" s="74">
        <v>3200000</v>
      </c>
      <c r="E57" s="85">
        <v>2815424.44147</v>
      </c>
      <c r="F57" s="85">
        <v>194883.28863999998</v>
      </c>
      <c r="G57" s="60"/>
      <c r="H57" s="60">
        <v>0.1</v>
      </c>
      <c r="I57" s="67" t="s">
        <v>20</v>
      </c>
      <c r="J57" s="68"/>
    </row>
    <row r="58" spans="1:10">
      <c r="A58" s="57" t="s">
        <v>74</v>
      </c>
      <c r="B58" s="58" t="s">
        <v>185</v>
      </c>
      <c r="C58" s="58" t="s">
        <v>82</v>
      </c>
      <c r="D58" s="74">
        <v>5550000</v>
      </c>
      <c r="E58" s="85">
        <v>5549952.52049</v>
      </c>
      <c r="F58" s="85">
        <v>4113061.57681</v>
      </c>
      <c r="G58" s="60"/>
      <c r="H58" s="60">
        <v>0.75</v>
      </c>
      <c r="I58" s="67" t="s">
        <v>20</v>
      </c>
      <c r="J58" s="68"/>
    </row>
    <row r="59" spans="1:10" ht="38.25">
      <c r="A59" s="57" t="s">
        <v>74</v>
      </c>
      <c r="B59" s="58" t="s">
        <v>39</v>
      </c>
      <c r="C59" s="58" t="s">
        <v>84</v>
      </c>
      <c r="D59" s="74">
        <v>2800000</v>
      </c>
      <c r="E59" s="85">
        <v>1987035.7790999999</v>
      </c>
      <c r="F59" s="85">
        <v>296331.09010000003</v>
      </c>
      <c r="G59" s="60"/>
      <c r="H59" s="60">
        <v>0.15</v>
      </c>
      <c r="I59" s="67" t="s">
        <v>20</v>
      </c>
      <c r="J59" s="68"/>
    </row>
    <row r="60" spans="1:10" ht="38.25">
      <c r="A60" s="57" t="s">
        <v>104</v>
      </c>
      <c r="B60" s="58" t="s">
        <v>193</v>
      </c>
      <c r="C60" s="58" t="s">
        <v>111</v>
      </c>
      <c r="D60" s="74">
        <v>2200000</v>
      </c>
      <c r="E60" s="74">
        <v>702335.67540999991</v>
      </c>
      <c r="F60" s="74">
        <v>675969.30566000007</v>
      </c>
      <c r="G60" s="60"/>
      <c r="H60" s="65">
        <v>0.45</v>
      </c>
      <c r="I60" s="67" t="s">
        <v>30</v>
      </c>
      <c r="J60" s="68" t="s">
        <v>216</v>
      </c>
    </row>
    <row r="61" spans="1:10" ht="25.5">
      <c r="A61" s="57" t="s">
        <v>104</v>
      </c>
      <c r="B61" s="58" t="s">
        <v>45</v>
      </c>
      <c r="C61" s="58" t="s">
        <v>109</v>
      </c>
      <c r="D61" s="74">
        <v>3740000</v>
      </c>
      <c r="E61" s="74">
        <v>3052865.96062</v>
      </c>
      <c r="F61" s="74">
        <v>1978724.52856</v>
      </c>
      <c r="G61" s="60"/>
      <c r="H61" s="60">
        <v>0.7</v>
      </c>
      <c r="I61" s="67" t="s">
        <v>20</v>
      </c>
      <c r="J61" s="68" t="s">
        <v>67</v>
      </c>
    </row>
    <row r="62" spans="1:10" ht="25.5">
      <c r="A62" s="57" t="s">
        <v>104</v>
      </c>
      <c r="B62" s="58" t="s">
        <v>45</v>
      </c>
      <c r="C62" s="58" t="s">
        <v>105</v>
      </c>
      <c r="D62" s="74">
        <v>2310000</v>
      </c>
      <c r="E62" s="74">
        <v>0</v>
      </c>
      <c r="F62" s="74">
        <v>0</v>
      </c>
      <c r="G62" s="60"/>
      <c r="H62" s="60">
        <v>0</v>
      </c>
      <c r="I62" s="67" t="s">
        <v>107</v>
      </c>
      <c r="J62" s="68" t="s">
        <v>108</v>
      </c>
    </row>
    <row r="63" spans="1:10" ht="25.5">
      <c r="A63" s="57" t="s">
        <v>104</v>
      </c>
      <c r="B63" s="58" t="s">
        <v>15</v>
      </c>
      <c r="C63" s="58" t="s">
        <v>132</v>
      </c>
      <c r="D63" s="74">
        <v>1753614</v>
      </c>
      <c r="E63" s="74">
        <v>1688998.4175199999</v>
      </c>
      <c r="F63" s="74">
        <v>1623094.8989000004</v>
      </c>
      <c r="G63" s="60"/>
      <c r="H63" s="60">
        <v>1</v>
      </c>
      <c r="I63" s="67" t="s">
        <v>13</v>
      </c>
      <c r="J63" s="68" t="s">
        <v>135</v>
      </c>
    </row>
    <row r="64" spans="1:10" ht="25.5">
      <c r="A64" s="57" t="s">
        <v>104</v>
      </c>
      <c r="B64" s="58" t="s">
        <v>15</v>
      </c>
      <c r="C64" s="58" t="s">
        <v>131</v>
      </c>
      <c r="D64" s="74">
        <v>8400000</v>
      </c>
      <c r="E64" s="74">
        <v>8188286.16273</v>
      </c>
      <c r="F64" s="74">
        <v>7337675.353219999</v>
      </c>
      <c r="G64" s="60"/>
      <c r="H64" s="60">
        <v>0.9</v>
      </c>
      <c r="I64" s="67" t="s">
        <v>20</v>
      </c>
      <c r="J64" s="68" t="s">
        <v>67</v>
      </c>
    </row>
    <row r="65" spans="1:10" ht="25.5">
      <c r="A65" s="57" t="s">
        <v>104</v>
      </c>
      <c r="B65" s="58" t="s">
        <v>15</v>
      </c>
      <c r="C65" s="58" t="s">
        <v>133</v>
      </c>
      <c r="D65" s="74">
        <v>4216500</v>
      </c>
      <c r="E65" s="74">
        <v>4119821.8514299998</v>
      </c>
      <c r="F65" s="74">
        <v>4042541.5100300005</v>
      </c>
      <c r="G65" s="60"/>
      <c r="H65" s="60">
        <v>1</v>
      </c>
      <c r="I65" s="67" t="s">
        <v>13</v>
      </c>
      <c r="J65" s="68" t="s">
        <v>135</v>
      </c>
    </row>
    <row r="66" spans="1:10" ht="38.25">
      <c r="A66" s="57" t="s">
        <v>104</v>
      </c>
      <c r="B66" s="58" t="s">
        <v>185</v>
      </c>
      <c r="C66" s="58" t="s">
        <v>125</v>
      </c>
      <c r="D66" s="74">
        <v>1700000</v>
      </c>
      <c r="E66" s="74">
        <v>3156.20318</v>
      </c>
      <c r="F66" s="74">
        <v>1596.20318</v>
      </c>
      <c r="G66" s="60"/>
      <c r="H66" s="60">
        <v>0</v>
      </c>
      <c r="I66" s="67" t="s">
        <v>126</v>
      </c>
      <c r="J66" s="68" t="s">
        <v>233</v>
      </c>
    </row>
    <row r="67" spans="1:10" ht="38.25">
      <c r="A67" s="57" t="s">
        <v>104</v>
      </c>
      <c r="B67" s="58" t="s">
        <v>185</v>
      </c>
      <c r="C67" s="58" t="s">
        <v>120</v>
      </c>
      <c r="D67" s="74">
        <v>1743638</v>
      </c>
      <c r="E67" s="74">
        <v>105475.68238</v>
      </c>
      <c r="F67" s="74">
        <v>27361.35152</v>
      </c>
      <c r="G67" s="60"/>
      <c r="H67" s="60">
        <v>0</v>
      </c>
      <c r="I67" s="67" t="s">
        <v>126</v>
      </c>
      <c r="J67" s="68" t="s">
        <v>233</v>
      </c>
    </row>
    <row r="68" spans="1:10">
      <c r="A68" s="57" t="s">
        <v>104</v>
      </c>
      <c r="B68" s="58" t="s">
        <v>185</v>
      </c>
      <c r="C68" s="58" t="s">
        <v>123</v>
      </c>
      <c r="D68" s="74">
        <v>5520000</v>
      </c>
      <c r="E68" s="74">
        <v>5518318.4793800004</v>
      </c>
      <c r="F68" s="74">
        <v>2562608.4536299999</v>
      </c>
      <c r="G68" s="60"/>
      <c r="H68" s="60">
        <v>0.8</v>
      </c>
      <c r="I68" s="67" t="s">
        <v>20</v>
      </c>
      <c r="J68" s="68" t="s">
        <v>67</v>
      </c>
    </row>
    <row r="69" spans="1:10" ht="51">
      <c r="A69" s="57" t="s">
        <v>104</v>
      </c>
      <c r="B69" s="58" t="s">
        <v>185</v>
      </c>
      <c r="C69" s="58" t="s">
        <v>122</v>
      </c>
      <c r="D69" s="74">
        <v>2110000</v>
      </c>
      <c r="E69" s="74">
        <v>1516941.0222799999</v>
      </c>
      <c r="F69" s="74">
        <v>1069818.3300800002</v>
      </c>
      <c r="G69" s="60"/>
      <c r="H69" s="65">
        <v>0.85</v>
      </c>
      <c r="I69" s="67" t="s">
        <v>30</v>
      </c>
      <c r="J69" s="68" t="s">
        <v>234</v>
      </c>
    </row>
    <row r="70" spans="1:10" ht="38.25">
      <c r="A70" s="57" t="s">
        <v>104</v>
      </c>
      <c r="B70" s="58" t="s">
        <v>185</v>
      </c>
      <c r="C70" s="58" t="s">
        <v>124</v>
      </c>
      <c r="D70" s="74">
        <v>2900000</v>
      </c>
      <c r="E70" s="74">
        <v>8390.2854499999994</v>
      </c>
      <c r="F70" s="74">
        <v>4445.8162300000004</v>
      </c>
      <c r="G70" s="60"/>
      <c r="H70" s="60">
        <v>0</v>
      </c>
      <c r="I70" s="67" t="s">
        <v>129</v>
      </c>
      <c r="J70" s="68" t="s">
        <v>233</v>
      </c>
    </row>
    <row r="71" spans="1:10">
      <c r="A71" s="57" t="s">
        <v>104</v>
      </c>
      <c r="B71" s="58" t="s">
        <v>185</v>
      </c>
      <c r="C71" s="58" t="s">
        <v>121</v>
      </c>
      <c r="D71" s="74">
        <v>1600000</v>
      </c>
      <c r="E71" s="74">
        <v>1442450.3391099998</v>
      </c>
      <c r="F71" s="74">
        <v>227372.04347999999</v>
      </c>
      <c r="G71" s="60"/>
      <c r="H71" s="60">
        <v>0.3</v>
      </c>
      <c r="I71" s="67" t="s">
        <v>20</v>
      </c>
      <c r="J71" s="68" t="s">
        <v>67</v>
      </c>
    </row>
    <row r="72" spans="1:10" ht="38.25">
      <c r="A72" s="57" t="s">
        <v>104</v>
      </c>
      <c r="B72" s="58" t="s">
        <v>39</v>
      </c>
      <c r="C72" s="58" t="s">
        <v>117</v>
      </c>
      <c r="D72" s="74">
        <v>3750000</v>
      </c>
      <c r="E72" s="74">
        <v>3639861.63693</v>
      </c>
      <c r="F72" s="74">
        <v>3392146.1676000003</v>
      </c>
      <c r="G72" s="60"/>
      <c r="H72" s="60">
        <v>0.96</v>
      </c>
      <c r="I72" s="67" t="s">
        <v>114</v>
      </c>
      <c r="J72" s="68" t="s">
        <v>115</v>
      </c>
    </row>
    <row r="73" spans="1:10" ht="25.5">
      <c r="A73" s="57" t="s">
        <v>104</v>
      </c>
      <c r="B73" s="58" t="s">
        <v>39</v>
      </c>
      <c r="C73" s="58" t="s">
        <v>246</v>
      </c>
      <c r="D73" s="74">
        <v>1900000</v>
      </c>
      <c r="E73" s="74"/>
      <c r="F73" s="86"/>
      <c r="G73" s="60">
        <v>0.2</v>
      </c>
      <c r="H73" s="60">
        <v>0.2</v>
      </c>
      <c r="I73" s="67"/>
      <c r="J73" s="68" t="s">
        <v>235</v>
      </c>
    </row>
    <row r="74" spans="1:10" ht="63.75">
      <c r="A74" s="57" t="s">
        <v>104</v>
      </c>
      <c r="B74" s="58" t="s">
        <v>39</v>
      </c>
      <c r="C74" s="58" t="s">
        <v>136</v>
      </c>
      <c r="D74" s="74">
        <v>20000000</v>
      </c>
      <c r="E74" s="74"/>
      <c r="F74" s="74"/>
      <c r="G74" s="60">
        <v>0.87</v>
      </c>
      <c r="H74" s="60">
        <v>0.98</v>
      </c>
      <c r="I74" s="67"/>
      <c r="J74" s="68" t="s">
        <v>242</v>
      </c>
    </row>
    <row r="75" spans="1:10" ht="25.5">
      <c r="A75" s="57" t="s">
        <v>104</v>
      </c>
      <c r="B75" s="58" t="s">
        <v>39</v>
      </c>
      <c r="C75" s="58" t="s">
        <v>118</v>
      </c>
      <c r="D75" s="74">
        <v>2600000</v>
      </c>
      <c r="E75" s="74">
        <v>2571314.0070500001</v>
      </c>
      <c r="F75" s="74">
        <v>2570938.0471099997</v>
      </c>
      <c r="G75" s="60"/>
      <c r="H75" s="60">
        <v>1</v>
      </c>
      <c r="I75" s="67" t="s">
        <v>13</v>
      </c>
      <c r="J75" s="68" t="s">
        <v>135</v>
      </c>
    </row>
    <row r="76" spans="1:10" ht="76.5">
      <c r="A76" s="57" t="s">
        <v>104</v>
      </c>
      <c r="B76" s="58" t="s">
        <v>39</v>
      </c>
      <c r="C76" s="58" t="s">
        <v>247</v>
      </c>
      <c r="D76" s="74">
        <v>4200000</v>
      </c>
      <c r="E76" s="86"/>
      <c r="F76" s="86"/>
      <c r="G76" s="60">
        <v>0</v>
      </c>
      <c r="H76" s="60">
        <v>0</v>
      </c>
      <c r="I76" s="67"/>
      <c r="J76" s="68" t="s">
        <v>244</v>
      </c>
    </row>
    <row r="77" spans="1:10" ht="63.75">
      <c r="A77" s="87" t="s">
        <v>104</v>
      </c>
      <c r="B77" s="88" t="s">
        <v>39</v>
      </c>
      <c r="C77" s="88" t="s">
        <v>139</v>
      </c>
      <c r="D77" s="89">
        <v>5177000</v>
      </c>
      <c r="E77" s="90"/>
      <c r="F77" s="90"/>
      <c r="G77" s="91">
        <v>0</v>
      </c>
      <c r="H77" s="91">
        <v>0</v>
      </c>
      <c r="I77" s="92"/>
      <c r="J77" s="93" t="s">
        <v>243</v>
      </c>
    </row>
  </sheetData>
  <mergeCells count="1">
    <mergeCell ref="A1:J1"/>
  </mergeCells>
  <pageMargins left="0" right="0" top="0.19685039370078741" bottom="0.39370078740157483" header="0" footer="0"/>
  <pageSetup paperSize="9" scale="56" orientation="landscape" verticalDpi="0" r:id="rId1"/>
  <headerFooter>
    <oddFooter>&amp;R&amp;P/&amp;N</oddFooter>
  </headerFooter>
  <rowBreaks count="3" manualBreakCount="3">
    <brk id="24" max="9" man="1"/>
    <brk id="42" max="9" man="1"/>
    <brk id="59" max="9" man="1"/>
  </row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V146"/>
  <sheetViews>
    <sheetView zoomScale="85" zoomScaleNormal="85" zoomScaleSheetLayoutView="85" workbookViewId="0">
      <pane ySplit="1" topLeftCell="A2" activePane="bottomLeft" state="frozen"/>
      <selection activeCell="I13" sqref="I13"/>
      <selection pane="bottomLeft" activeCell="I13" sqref="I13"/>
    </sheetView>
  </sheetViews>
  <sheetFormatPr baseColWidth="10" defaultColWidth="22.42578125" defaultRowHeight="17.25"/>
  <cols>
    <col min="1" max="1" width="6.7109375" style="122" bestFit="1" customWidth="1"/>
    <col min="2" max="2" width="11.140625" style="122" customWidth="1"/>
    <col min="3" max="3" width="8.7109375" style="122" customWidth="1"/>
    <col min="4" max="6" width="22.140625" style="125" customWidth="1"/>
    <col min="7" max="8" width="34.85546875" style="122" customWidth="1"/>
    <col min="9" max="9" width="20.5703125" style="122" customWidth="1"/>
    <col min="10" max="10" width="20.5703125" style="124" customWidth="1"/>
    <col min="11" max="11" width="20.5703125" style="122" customWidth="1"/>
    <col min="12" max="13" width="19.28515625" style="122" customWidth="1"/>
    <col min="14" max="15" width="16" style="122" customWidth="1"/>
    <col min="16" max="16" width="17.28515625" style="122" customWidth="1"/>
    <col min="17" max="17" width="20.5703125" style="122" customWidth="1"/>
    <col min="18" max="18" width="12.140625" style="123" bestFit="1" customWidth="1"/>
    <col min="19" max="19" width="26.140625" style="122" customWidth="1"/>
    <col min="20" max="16384" width="22.42578125" style="122"/>
  </cols>
  <sheetData>
    <row r="1" spans="1:22" s="172" customFormat="1">
      <c r="A1" s="173" t="s">
        <v>251</v>
      </c>
      <c r="B1" s="173" t="s">
        <v>47</v>
      </c>
      <c r="C1" s="173" t="s">
        <v>252</v>
      </c>
      <c r="D1" s="173" t="s">
        <v>0</v>
      </c>
      <c r="E1" s="173" t="s">
        <v>253</v>
      </c>
      <c r="F1" s="173" t="s">
        <v>248</v>
      </c>
      <c r="G1" s="173" t="s">
        <v>249</v>
      </c>
      <c r="H1" s="173" t="s">
        <v>250</v>
      </c>
      <c r="I1" s="173" t="s">
        <v>254</v>
      </c>
      <c r="J1" s="173" t="s">
        <v>255</v>
      </c>
      <c r="K1" s="173" t="s">
        <v>256</v>
      </c>
      <c r="L1" s="173" t="s">
        <v>257</v>
      </c>
      <c r="M1" s="173" t="s">
        <v>258</v>
      </c>
      <c r="N1" s="173" t="s">
        <v>259</v>
      </c>
      <c r="O1" s="173" t="s">
        <v>260</v>
      </c>
      <c r="P1" s="173" t="s">
        <v>261</v>
      </c>
      <c r="Q1" s="173" t="s">
        <v>525</v>
      </c>
      <c r="R1" s="173" t="s">
        <v>263</v>
      </c>
      <c r="S1" s="173" t="s">
        <v>10</v>
      </c>
    </row>
    <row r="2" spans="1:22">
      <c r="A2" s="128" t="s">
        <v>318</v>
      </c>
      <c r="B2" s="128" t="s">
        <v>295</v>
      </c>
      <c r="C2" s="128" t="s">
        <v>319</v>
      </c>
      <c r="D2" s="103" t="s">
        <v>320</v>
      </c>
      <c r="E2" s="103"/>
      <c r="F2" s="103"/>
      <c r="G2" s="104" t="s">
        <v>321</v>
      </c>
      <c r="H2" s="104"/>
      <c r="I2" s="105">
        <v>500000</v>
      </c>
      <c r="J2" s="106">
        <v>2350000</v>
      </c>
      <c r="K2" s="106">
        <v>2064650.0142999999</v>
      </c>
      <c r="L2" s="106">
        <v>285349.98569999996</v>
      </c>
      <c r="M2" s="106">
        <v>120681.74495000001</v>
      </c>
      <c r="N2" s="106">
        <v>10000</v>
      </c>
      <c r="O2" s="106">
        <f t="shared" ref="O2:O7" si="0">M2+N2</f>
        <v>130681.74495000001</v>
      </c>
      <c r="P2" s="106">
        <v>79244.913159999996</v>
      </c>
      <c r="Q2" s="106">
        <v>1435907</v>
      </c>
      <c r="R2" s="157">
        <v>0.75</v>
      </c>
      <c r="S2" s="128" t="s">
        <v>20</v>
      </c>
      <c r="T2" s="171"/>
      <c r="U2" s="170"/>
      <c r="V2" s="146"/>
    </row>
    <row r="3" spans="1:22">
      <c r="A3" s="128" t="s">
        <v>318</v>
      </c>
      <c r="B3" s="128" t="s">
        <v>295</v>
      </c>
      <c r="C3" s="128" t="s">
        <v>319</v>
      </c>
      <c r="D3" s="103" t="s">
        <v>322</v>
      </c>
      <c r="E3" s="103"/>
      <c r="F3" s="103"/>
      <c r="G3" s="104" t="s">
        <v>323</v>
      </c>
      <c r="H3" s="104"/>
      <c r="I3" s="105">
        <v>72702</v>
      </c>
      <c r="J3" s="106">
        <v>1134702</v>
      </c>
      <c r="K3" s="106">
        <v>387110.56057999999</v>
      </c>
      <c r="L3" s="106">
        <v>747591.43941999995</v>
      </c>
      <c r="M3" s="106">
        <v>162952.28877000001</v>
      </c>
      <c r="N3" s="106">
        <v>0</v>
      </c>
      <c r="O3" s="106">
        <f t="shared" si="0"/>
        <v>162952.28877000001</v>
      </c>
      <c r="P3" s="106">
        <v>2206.4349300000003</v>
      </c>
      <c r="Q3" s="106">
        <v>180273</v>
      </c>
      <c r="R3" s="157">
        <v>0.2</v>
      </c>
      <c r="S3" s="128" t="s">
        <v>67</v>
      </c>
    </row>
    <row r="4" spans="1:22">
      <c r="A4" s="128" t="s">
        <v>318</v>
      </c>
      <c r="B4" s="128" t="s">
        <v>295</v>
      </c>
      <c r="C4" s="128" t="s">
        <v>319</v>
      </c>
      <c r="D4" s="107" t="s">
        <v>324</v>
      </c>
      <c r="E4" s="107"/>
      <c r="F4" s="107"/>
      <c r="G4" s="108" t="s">
        <v>325</v>
      </c>
      <c r="H4" s="108"/>
      <c r="I4" s="105">
        <v>2500000</v>
      </c>
      <c r="J4" s="106">
        <v>2500000</v>
      </c>
      <c r="K4" s="106">
        <v>1218477.3228</v>
      </c>
      <c r="L4" s="106">
        <v>1281522.6772</v>
      </c>
      <c r="M4" s="106">
        <v>2384541.57008</v>
      </c>
      <c r="N4" s="106">
        <v>0</v>
      </c>
      <c r="O4" s="106">
        <f t="shared" si="0"/>
        <v>2384541.57008</v>
      </c>
      <c r="P4" s="106">
        <v>0</v>
      </c>
      <c r="Q4" s="106">
        <v>115458</v>
      </c>
      <c r="R4" s="157">
        <v>0.4</v>
      </c>
      <c r="S4" s="128" t="s">
        <v>326</v>
      </c>
    </row>
    <row r="5" spans="1:22">
      <c r="A5" s="128" t="s">
        <v>318</v>
      </c>
      <c r="B5" s="128" t="s">
        <v>295</v>
      </c>
      <c r="C5" s="128" t="s">
        <v>319</v>
      </c>
      <c r="D5" s="103" t="s">
        <v>327</v>
      </c>
      <c r="E5" s="103"/>
      <c r="F5" s="103"/>
      <c r="G5" s="104" t="s">
        <v>328</v>
      </c>
      <c r="H5" s="104"/>
      <c r="I5" s="106">
        <v>1450000</v>
      </c>
      <c r="J5" s="106">
        <v>1450000</v>
      </c>
      <c r="K5" s="106">
        <v>1114943.40965</v>
      </c>
      <c r="L5" s="106">
        <v>335056.59035000001</v>
      </c>
      <c r="M5" s="106">
        <v>163860.91881999999</v>
      </c>
      <c r="N5" s="106">
        <v>0</v>
      </c>
      <c r="O5" s="106">
        <f t="shared" si="0"/>
        <v>163860.91881999999</v>
      </c>
      <c r="P5" s="106">
        <v>129611.07982</v>
      </c>
      <c r="Q5" s="106">
        <v>1023623</v>
      </c>
      <c r="R5" s="157">
        <v>0.05</v>
      </c>
      <c r="S5" s="128" t="s">
        <v>20</v>
      </c>
    </row>
    <row r="6" spans="1:22">
      <c r="A6" s="128" t="s">
        <v>318</v>
      </c>
      <c r="B6" s="128" t="s">
        <v>295</v>
      </c>
      <c r="C6" s="128" t="s">
        <v>319</v>
      </c>
      <c r="D6" s="103" t="s">
        <v>327</v>
      </c>
      <c r="E6" s="103"/>
      <c r="F6" s="103"/>
      <c r="G6" s="104" t="s">
        <v>329</v>
      </c>
      <c r="H6" s="104"/>
      <c r="I6" s="106">
        <v>2086885</v>
      </c>
      <c r="J6" s="106">
        <v>2306885</v>
      </c>
      <c r="K6" s="106">
        <v>2278224.0315999999</v>
      </c>
      <c r="L6" s="106">
        <v>28660.968399999998</v>
      </c>
      <c r="M6" s="106">
        <v>353015.15205000003</v>
      </c>
      <c r="N6" s="106">
        <v>0</v>
      </c>
      <c r="O6" s="106">
        <f t="shared" si="0"/>
        <v>353015.15205000003</v>
      </c>
      <c r="P6" s="106">
        <v>0</v>
      </c>
      <c r="Q6" s="106">
        <v>1921212</v>
      </c>
      <c r="R6" s="157">
        <v>0.75</v>
      </c>
      <c r="S6" s="128" t="s">
        <v>330</v>
      </c>
    </row>
    <row r="7" spans="1:22">
      <c r="A7" s="128" t="s">
        <v>318</v>
      </c>
      <c r="B7" s="128" t="s">
        <v>295</v>
      </c>
      <c r="C7" s="128" t="s">
        <v>319</v>
      </c>
      <c r="D7" s="103" t="s">
        <v>327</v>
      </c>
      <c r="E7" s="103"/>
      <c r="F7" s="103"/>
      <c r="G7" s="104" t="s">
        <v>331</v>
      </c>
      <c r="H7" s="104"/>
      <c r="I7" s="106">
        <v>2139000</v>
      </c>
      <c r="J7" s="106">
        <v>2139000</v>
      </c>
      <c r="K7" s="106">
        <v>2127611.2351899999</v>
      </c>
      <c r="L7" s="106">
        <v>11388.764810000001</v>
      </c>
      <c r="M7" s="106">
        <v>692094.34565999999</v>
      </c>
      <c r="N7" s="106">
        <v>0</v>
      </c>
      <c r="O7" s="106">
        <f t="shared" si="0"/>
        <v>692094.34565999999</v>
      </c>
      <c r="P7" s="106">
        <v>0</v>
      </c>
      <c r="Q7" s="106">
        <v>88331</v>
      </c>
      <c r="R7" s="157">
        <v>0</v>
      </c>
      <c r="S7" s="128" t="s">
        <v>20</v>
      </c>
    </row>
    <row r="8" spans="1:22">
      <c r="A8" s="128" t="s">
        <v>318</v>
      </c>
      <c r="B8" s="128" t="s">
        <v>295</v>
      </c>
      <c r="C8" s="128" t="s">
        <v>319</v>
      </c>
      <c r="D8" s="103"/>
      <c r="E8" s="103"/>
      <c r="F8" s="103"/>
      <c r="G8" s="104"/>
      <c r="H8" s="104"/>
      <c r="I8" s="105">
        <f t="shared" ref="I8:Q8" si="1">I7+I6+I5</f>
        <v>5675885</v>
      </c>
      <c r="J8" s="106">
        <f t="shared" si="1"/>
        <v>5895885</v>
      </c>
      <c r="K8" s="106">
        <f t="shared" si="1"/>
        <v>5520778.6764399996</v>
      </c>
      <c r="L8" s="106">
        <f t="shared" si="1"/>
        <v>375106.32355999999</v>
      </c>
      <c r="M8" s="106">
        <f t="shared" si="1"/>
        <v>1208970.41653</v>
      </c>
      <c r="N8" s="106">
        <f t="shared" si="1"/>
        <v>0</v>
      </c>
      <c r="O8" s="106">
        <f t="shared" si="1"/>
        <v>1208970.41653</v>
      </c>
      <c r="P8" s="106">
        <f t="shared" si="1"/>
        <v>129611.07982</v>
      </c>
      <c r="Q8" s="106">
        <f t="shared" si="1"/>
        <v>3033166</v>
      </c>
      <c r="R8" s="157"/>
      <c r="S8" s="128"/>
    </row>
    <row r="9" spans="1:22">
      <c r="A9" s="128" t="s">
        <v>318</v>
      </c>
      <c r="B9" s="128" t="s">
        <v>295</v>
      </c>
      <c r="C9" s="128" t="s">
        <v>319</v>
      </c>
      <c r="D9" s="107" t="s">
        <v>332</v>
      </c>
      <c r="E9" s="107"/>
      <c r="F9" s="107"/>
      <c r="G9" s="108" t="s">
        <v>333</v>
      </c>
      <c r="H9" s="108"/>
      <c r="I9" s="105">
        <v>1200000</v>
      </c>
      <c r="J9" s="106">
        <v>4906524</v>
      </c>
      <c r="K9" s="106">
        <v>1347.913</v>
      </c>
      <c r="L9" s="106">
        <v>4905176.0870000003</v>
      </c>
      <c r="M9" s="106">
        <v>1200000</v>
      </c>
      <c r="N9" s="106">
        <v>0</v>
      </c>
      <c r="O9" s="106">
        <f>M9+N9</f>
        <v>1200000</v>
      </c>
      <c r="P9" s="106">
        <v>1347.913</v>
      </c>
      <c r="Q9" s="106">
        <v>1347.913</v>
      </c>
      <c r="R9" s="157">
        <v>0</v>
      </c>
      <c r="S9" s="128" t="s">
        <v>334</v>
      </c>
    </row>
    <row r="10" spans="1:22">
      <c r="A10" s="128" t="s">
        <v>318</v>
      </c>
      <c r="B10" s="128" t="s">
        <v>295</v>
      </c>
      <c r="C10" s="128" t="s">
        <v>319</v>
      </c>
      <c r="D10" s="109" t="s">
        <v>335</v>
      </c>
      <c r="E10" s="109"/>
      <c r="F10" s="109"/>
      <c r="G10" s="110" t="s">
        <v>336</v>
      </c>
      <c r="H10" s="110"/>
      <c r="I10" s="105">
        <v>1800000</v>
      </c>
      <c r="J10" s="106">
        <v>1800000</v>
      </c>
      <c r="K10" s="106">
        <v>1777648.38674</v>
      </c>
      <c r="L10" s="106">
        <v>22351.613260000002</v>
      </c>
      <c r="M10" s="106">
        <v>140000</v>
      </c>
      <c r="N10" s="106">
        <v>0</v>
      </c>
      <c r="O10" s="106">
        <f>M10+N10</f>
        <v>140000</v>
      </c>
      <c r="P10" s="106">
        <v>0</v>
      </c>
      <c r="Q10" s="106">
        <v>1657587</v>
      </c>
      <c r="R10" s="157">
        <v>0.9</v>
      </c>
      <c r="S10" s="128" t="s">
        <v>330</v>
      </c>
    </row>
    <row r="11" spans="1:22">
      <c r="A11" s="128" t="s">
        <v>318</v>
      </c>
      <c r="B11" s="128" t="s">
        <v>295</v>
      </c>
      <c r="C11" s="128" t="s">
        <v>337</v>
      </c>
      <c r="D11" s="107" t="s">
        <v>324</v>
      </c>
      <c r="E11" s="107"/>
      <c r="F11" s="107"/>
      <c r="G11" s="108" t="s">
        <v>338</v>
      </c>
      <c r="H11" s="108"/>
      <c r="I11" s="111">
        <v>1500000</v>
      </c>
      <c r="J11" s="111">
        <v>1500000</v>
      </c>
      <c r="K11" s="111">
        <v>65993.354000000007</v>
      </c>
      <c r="L11" s="111">
        <v>1434006.6459999999</v>
      </c>
      <c r="M11" s="111">
        <v>0</v>
      </c>
      <c r="N11" s="111">
        <v>100000</v>
      </c>
      <c r="O11" s="111">
        <f>M11+N11</f>
        <v>100000</v>
      </c>
      <c r="P11" s="111">
        <v>10710</v>
      </c>
      <c r="Q11" s="111">
        <v>40170.353999999999</v>
      </c>
      <c r="R11" s="157">
        <v>0.05</v>
      </c>
      <c r="S11" s="128" t="s">
        <v>339</v>
      </c>
    </row>
    <row r="12" spans="1:22">
      <c r="A12" s="128" t="s">
        <v>318</v>
      </c>
      <c r="B12" s="128" t="s">
        <v>295</v>
      </c>
      <c r="C12" s="128" t="s">
        <v>337</v>
      </c>
      <c r="D12" s="107" t="s">
        <v>324</v>
      </c>
      <c r="E12" s="107"/>
      <c r="F12" s="107"/>
      <c r="G12" s="108" t="s">
        <v>340</v>
      </c>
      <c r="H12" s="108"/>
      <c r="I12" s="111">
        <v>1500000</v>
      </c>
      <c r="J12" s="111">
        <v>1500000</v>
      </c>
      <c r="K12" s="111">
        <v>1439636.9235699999</v>
      </c>
      <c r="L12" s="111">
        <v>60363.076430000001</v>
      </c>
      <c r="M12" s="111">
        <v>0</v>
      </c>
      <c r="N12" s="111">
        <v>100000</v>
      </c>
      <c r="O12" s="111">
        <f>M12+N12</f>
        <v>100000</v>
      </c>
      <c r="P12" s="111">
        <v>99559.125199999995</v>
      </c>
      <c r="Q12" s="111">
        <v>567854.47593000007</v>
      </c>
      <c r="R12" s="157">
        <v>0.3</v>
      </c>
      <c r="S12" s="128" t="s">
        <v>339</v>
      </c>
    </row>
    <row r="13" spans="1:22">
      <c r="A13" s="128" t="s">
        <v>318</v>
      </c>
      <c r="B13" s="128" t="s">
        <v>295</v>
      </c>
      <c r="C13" s="128" t="s">
        <v>337</v>
      </c>
      <c r="D13" s="107" t="s">
        <v>324</v>
      </c>
      <c r="E13" s="107"/>
      <c r="F13" s="107"/>
      <c r="G13" s="108" t="s">
        <v>341</v>
      </c>
      <c r="H13" s="108"/>
      <c r="I13" s="111">
        <v>1000000</v>
      </c>
      <c r="J13" s="111">
        <v>1000000</v>
      </c>
      <c r="K13" s="111">
        <v>9093.0596500000011</v>
      </c>
      <c r="L13" s="111">
        <v>990906.94035000005</v>
      </c>
      <c r="M13" s="111">
        <v>0</v>
      </c>
      <c r="N13" s="111">
        <v>100000</v>
      </c>
      <c r="O13" s="111">
        <f>M13+N13</f>
        <v>100000</v>
      </c>
      <c r="P13" s="111">
        <v>7417.8102600000002</v>
      </c>
      <c r="Q13" s="111">
        <v>7909.6372599999995</v>
      </c>
      <c r="R13" s="157">
        <v>0.03</v>
      </c>
      <c r="S13" s="128" t="s">
        <v>339</v>
      </c>
    </row>
    <row r="14" spans="1:22">
      <c r="A14" s="128" t="s">
        <v>318</v>
      </c>
      <c r="B14" s="128" t="s">
        <v>295</v>
      </c>
      <c r="C14" s="128" t="s">
        <v>337</v>
      </c>
      <c r="D14" s="103"/>
      <c r="E14" s="103"/>
      <c r="F14" s="103"/>
      <c r="G14" s="104"/>
      <c r="H14" s="104"/>
      <c r="I14" s="169">
        <f t="shared" ref="I14:Q14" si="2">I13+I12+I11</f>
        <v>4000000</v>
      </c>
      <c r="J14" s="168">
        <f t="shared" si="2"/>
        <v>4000000</v>
      </c>
      <c r="K14" s="168">
        <f t="shared" si="2"/>
        <v>1514723.3372199999</v>
      </c>
      <c r="L14" s="168">
        <f t="shared" si="2"/>
        <v>2485276.6627799999</v>
      </c>
      <c r="M14" s="168">
        <f t="shared" si="2"/>
        <v>0</v>
      </c>
      <c r="N14" s="168">
        <f t="shared" si="2"/>
        <v>300000</v>
      </c>
      <c r="O14" s="168">
        <f t="shared" si="2"/>
        <v>300000</v>
      </c>
      <c r="P14" s="168">
        <f t="shared" si="2"/>
        <v>117686.93545999999</v>
      </c>
      <c r="Q14" s="168">
        <f t="shared" si="2"/>
        <v>615934.46719000011</v>
      </c>
      <c r="R14" s="157"/>
      <c r="S14" s="136"/>
    </row>
    <row r="15" spans="1:22">
      <c r="A15" s="128" t="s">
        <v>318</v>
      </c>
      <c r="B15" s="128" t="s">
        <v>295</v>
      </c>
      <c r="C15" s="128" t="s">
        <v>337</v>
      </c>
      <c r="D15" s="107" t="s">
        <v>332</v>
      </c>
      <c r="E15" s="107"/>
      <c r="F15" s="107"/>
      <c r="G15" s="108" t="s">
        <v>342</v>
      </c>
      <c r="H15" s="108"/>
      <c r="I15" s="113">
        <v>1091961</v>
      </c>
      <c r="J15" s="111">
        <v>1091961</v>
      </c>
      <c r="K15" s="111">
        <v>34970.849000000002</v>
      </c>
      <c r="L15" s="111">
        <v>1056990.1510000001</v>
      </c>
      <c r="M15" s="111">
        <v>0</v>
      </c>
      <c r="N15" s="111">
        <v>0</v>
      </c>
      <c r="O15" s="111">
        <f>M15+N15</f>
        <v>0</v>
      </c>
      <c r="P15" s="111">
        <v>0</v>
      </c>
      <c r="Q15" s="111">
        <v>0</v>
      </c>
      <c r="R15" s="157">
        <v>0</v>
      </c>
      <c r="S15" s="128" t="s">
        <v>330</v>
      </c>
    </row>
    <row r="16" spans="1:22">
      <c r="A16" s="128" t="s">
        <v>318</v>
      </c>
      <c r="B16" s="128" t="s">
        <v>295</v>
      </c>
      <c r="C16" s="128" t="s">
        <v>337</v>
      </c>
      <c r="D16" s="109" t="s">
        <v>343</v>
      </c>
      <c r="E16" s="109"/>
      <c r="F16" s="109"/>
      <c r="G16" s="110" t="s">
        <v>344</v>
      </c>
      <c r="H16" s="110"/>
      <c r="I16" s="113">
        <v>3500000</v>
      </c>
      <c r="J16" s="111">
        <v>3500000</v>
      </c>
      <c r="K16" s="111">
        <v>0</v>
      </c>
      <c r="L16" s="111">
        <v>3500000</v>
      </c>
      <c r="M16" s="111">
        <v>0</v>
      </c>
      <c r="N16" s="111">
        <v>100000</v>
      </c>
      <c r="O16" s="111">
        <f>M16+N16</f>
        <v>100000</v>
      </c>
      <c r="P16" s="111">
        <v>0</v>
      </c>
      <c r="Q16" s="111">
        <v>0</v>
      </c>
      <c r="R16" s="157">
        <v>0</v>
      </c>
      <c r="S16" s="128" t="s">
        <v>330</v>
      </c>
    </row>
    <row r="17" spans="1:19">
      <c r="A17" s="128" t="s">
        <v>318</v>
      </c>
      <c r="B17" s="136" t="s">
        <v>308</v>
      </c>
      <c r="C17" s="128"/>
      <c r="D17" s="128" t="s">
        <v>345</v>
      </c>
      <c r="E17" s="128"/>
      <c r="F17" s="128"/>
      <c r="G17" s="150">
        <v>1</v>
      </c>
      <c r="H17" s="150"/>
      <c r="I17" s="144">
        <v>1092152</v>
      </c>
      <c r="J17" s="144">
        <v>1092152</v>
      </c>
      <c r="K17" s="144">
        <v>912990</v>
      </c>
      <c r="L17" s="144">
        <f t="shared" ref="L17:L25" si="3">J17-K17</f>
        <v>179162</v>
      </c>
      <c r="M17" s="144">
        <v>102153</v>
      </c>
      <c r="N17" s="144">
        <v>0</v>
      </c>
      <c r="O17" s="144"/>
      <c r="P17" s="144">
        <v>0</v>
      </c>
      <c r="Q17" s="144">
        <v>225847</v>
      </c>
      <c r="R17" s="164">
        <v>0.6</v>
      </c>
      <c r="S17" s="131" t="s">
        <v>20</v>
      </c>
    </row>
    <row r="18" spans="1:19">
      <c r="A18" s="128" t="s">
        <v>318</v>
      </c>
      <c r="B18" s="136" t="s">
        <v>308</v>
      </c>
      <c r="C18" s="128"/>
      <c r="D18" s="136" t="s">
        <v>346</v>
      </c>
      <c r="E18" s="136"/>
      <c r="F18" s="136"/>
      <c r="G18" s="136" t="s">
        <v>347</v>
      </c>
      <c r="H18" s="136"/>
      <c r="I18" s="144">
        <v>7187373</v>
      </c>
      <c r="J18" s="144">
        <f>7187373+80000</f>
        <v>7267373</v>
      </c>
      <c r="K18" s="144">
        <v>7185043</v>
      </c>
      <c r="L18" s="144">
        <f t="shared" si="3"/>
        <v>82330</v>
      </c>
      <c r="M18" s="144">
        <v>3946135</v>
      </c>
      <c r="N18" s="144">
        <v>0</v>
      </c>
      <c r="O18" s="144"/>
      <c r="P18" s="144">
        <v>0</v>
      </c>
      <c r="Q18" s="144">
        <v>3241237</v>
      </c>
      <c r="R18" s="164">
        <v>0.86</v>
      </c>
      <c r="S18" s="131" t="s">
        <v>20</v>
      </c>
    </row>
    <row r="19" spans="1:19">
      <c r="A19" s="128" t="s">
        <v>318</v>
      </c>
      <c r="B19" s="136" t="s">
        <v>308</v>
      </c>
      <c r="C19" s="128"/>
      <c r="D19" s="136" t="s">
        <v>346</v>
      </c>
      <c r="E19" s="136"/>
      <c r="F19" s="136"/>
      <c r="G19" s="129" t="s">
        <v>348</v>
      </c>
      <c r="H19" s="129"/>
      <c r="I19" s="167">
        <v>10125000</v>
      </c>
      <c r="J19" s="167">
        <v>10125000</v>
      </c>
      <c r="K19" s="167">
        <v>9926536</v>
      </c>
      <c r="L19" s="167">
        <f t="shared" si="3"/>
        <v>198464</v>
      </c>
      <c r="M19" s="167">
        <v>9628112</v>
      </c>
      <c r="N19" s="167">
        <v>0</v>
      </c>
      <c r="O19" s="167"/>
      <c r="P19" s="167">
        <v>0</v>
      </c>
      <c r="Q19" s="167">
        <v>496888</v>
      </c>
      <c r="R19" s="166">
        <v>0.18</v>
      </c>
      <c r="S19" s="165" t="s">
        <v>20</v>
      </c>
    </row>
    <row r="20" spans="1:19">
      <c r="A20" s="128" t="s">
        <v>318</v>
      </c>
      <c r="B20" s="136" t="s">
        <v>308</v>
      </c>
      <c r="C20" s="128"/>
      <c r="D20" s="136" t="s">
        <v>346</v>
      </c>
      <c r="E20" s="136"/>
      <c r="F20" s="136"/>
      <c r="G20" s="136" t="s">
        <v>349</v>
      </c>
      <c r="H20" s="136"/>
      <c r="I20" s="144">
        <v>10700000</v>
      </c>
      <c r="J20" s="144">
        <v>10700000</v>
      </c>
      <c r="K20" s="144">
        <v>10001729</v>
      </c>
      <c r="L20" s="144">
        <f t="shared" si="3"/>
        <v>698271</v>
      </c>
      <c r="M20" s="144">
        <v>8031425</v>
      </c>
      <c r="N20" s="144">
        <v>0</v>
      </c>
      <c r="O20" s="144"/>
      <c r="P20" s="144">
        <v>0</v>
      </c>
      <c r="Q20" s="144">
        <v>2668575</v>
      </c>
      <c r="R20" s="164">
        <v>0.35</v>
      </c>
      <c r="S20" s="131" t="s">
        <v>20</v>
      </c>
    </row>
    <row r="21" spans="1:19">
      <c r="A21" s="128" t="s">
        <v>318</v>
      </c>
      <c r="B21" s="136" t="s">
        <v>308</v>
      </c>
      <c r="C21" s="128"/>
      <c r="D21" s="136" t="s">
        <v>346</v>
      </c>
      <c r="E21" s="136"/>
      <c r="F21" s="136"/>
      <c r="G21" s="128" t="s">
        <v>350</v>
      </c>
      <c r="H21" s="128"/>
      <c r="I21" s="144">
        <v>1788831</v>
      </c>
      <c r="J21" s="144">
        <v>1788831</v>
      </c>
      <c r="K21" s="144">
        <v>836383</v>
      </c>
      <c r="L21" s="144">
        <f t="shared" si="3"/>
        <v>952448</v>
      </c>
      <c r="M21" s="144">
        <v>0</v>
      </c>
      <c r="N21" s="144">
        <v>0</v>
      </c>
      <c r="O21" s="144"/>
      <c r="P21" s="144">
        <v>0</v>
      </c>
      <c r="Q21" s="144">
        <v>0</v>
      </c>
      <c r="R21" s="164">
        <v>0.87</v>
      </c>
      <c r="S21" s="131" t="s">
        <v>351</v>
      </c>
    </row>
    <row r="22" spans="1:19">
      <c r="A22" s="128" t="s">
        <v>318</v>
      </c>
      <c r="B22" s="136" t="s">
        <v>308</v>
      </c>
      <c r="C22" s="128"/>
      <c r="D22" s="136" t="s">
        <v>346</v>
      </c>
      <c r="E22" s="136"/>
      <c r="F22" s="136"/>
      <c r="G22" s="128" t="s">
        <v>352</v>
      </c>
      <c r="H22" s="128"/>
      <c r="I22" s="144">
        <v>1500000</v>
      </c>
      <c r="J22" s="144">
        <v>1500000</v>
      </c>
      <c r="K22" s="144">
        <v>1409941</v>
      </c>
      <c r="L22" s="144">
        <f t="shared" si="3"/>
        <v>90059</v>
      </c>
      <c r="M22" s="144">
        <v>0</v>
      </c>
      <c r="N22" s="144">
        <v>0</v>
      </c>
      <c r="O22" s="144"/>
      <c r="P22" s="144">
        <v>0</v>
      </c>
      <c r="Q22" s="144">
        <v>0</v>
      </c>
      <c r="R22" s="164">
        <v>0.05</v>
      </c>
      <c r="S22" s="131" t="s">
        <v>67</v>
      </c>
    </row>
    <row r="23" spans="1:19">
      <c r="A23" s="128" t="s">
        <v>318</v>
      </c>
      <c r="B23" s="136" t="s">
        <v>308</v>
      </c>
      <c r="C23" s="128"/>
      <c r="D23" s="136" t="s">
        <v>346</v>
      </c>
      <c r="E23" s="136"/>
      <c r="F23" s="136"/>
      <c r="G23" s="128" t="s">
        <v>353</v>
      </c>
      <c r="H23" s="128"/>
      <c r="I23" s="144">
        <v>2900000</v>
      </c>
      <c r="J23" s="144">
        <v>2900000</v>
      </c>
      <c r="K23" s="144">
        <v>0</v>
      </c>
      <c r="L23" s="144">
        <f t="shared" si="3"/>
        <v>2900000</v>
      </c>
      <c r="M23" s="144">
        <v>0</v>
      </c>
      <c r="N23" s="144">
        <v>0</v>
      </c>
      <c r="O23" s="144"/>
      <c r="P23" s="144">
        <v>0</v>
      </c>
      <c r="Q23" s="144">
        <v>0</v>
      </c>
      <c r="R23" s="157">
        <v>0</v>
      </c>
      <c r="S23" s="144" t="s">
        <v>354</v>
      </c>
    </row>
    <row r="24" spans="1:19">
      <c r="A24" s="128" t="s">
        <v>318</v>
      </c>
      <c r="B24" s="136" t="s">
        <v>308</v>
      </c>
      <c r="C24" s="128"/>
      <c r="D24" s="136" t="s">
        <v>346</v>
      </c>
      <c r="E24" s="136"/>
      <c r="F24" s="136"/>
      <c r="G24" s="128" t="s">
        <v>353</v>
      </c>
      <c r="H24" s="128"/>
      <c r="I24" s="144">
        <v>3633000</v>
      </c>
      <c r="J24" s="144">
        <v>3633000</v>
      </c>
      <c r="K24" s="144">
        <v>0</v>
      </c>
      <c r="L24" s="144">
        <f t="shared" si="3"/>
        <v>3633000</v>
      </c>
      <c r="M24" s="144">
        <v>0</v>
      </c>
      <c r="N24" s="144">
        <v>0</v>
      </c>
      <c r="O24" s="144"/>
      <c r="P24" s="144">
        <v>0</v>
      </c>
      <c r="Q24" s="144">
        <v>0</v>
      </c>
      <c r="R24" s="157">
        <v>0</v>
      </c>
      <c r="S24" s="144" t="s">
        <v>355</v>
      </c>
    </row>
    <row r="25" spans="1:19">
      <c r="A25" s="128" t="s">
        <v>318</v>
      </c>
      <c r="B25" s="136" t="s">
        <v>308</v>
      </c>
      <c r="C25" s="128"/>
      <c r="D25" s="136" t="s">
        <v>346</v>
      </c>
      <c r="E25" s="136"/>
      <c r="F25" s="136"/>
      <c r="G25" s="128" t="s">
        <v>353</v>
      </c>
      <c r="H25" s="128"/>
      <c r="I25" s="144">
        <v>1380000</v>
      </c>
      <c r="J25" s="144">
        <v>1380000</v>
      </c>
      <c r="K25" s="144">
        <v>0</v>
      </c>
      <c r="L25" s="144">
        <f t="shared" si="3"/>
        <v>1380000</v>
      </c>
      <c r="M25" s="144">
        <v>0</v>
      </c>
      <c r="N25" s="144">
        <v>0</v>
      </c>
      <c r="O25" s="144"/>
      <c r="P25" s="144">
        <v>0</v>
      </c>
      <c r="Q25" s="144">
        <v>0</v>
      </c>
      <c r="R25" s="157">
        <v>0</v>
      </c>
      <c r="S25" s="144" t="s">
        <v>356</v>
      </c>
    </row>
    <row r="26" spans="1:19">
      <c r="A26" s="128" t="s">
        <v>318</v>
      </c>
      <c r="B26" s="136" t="s">
        <v>308</v>
      </c>
      <c r="C26" s="128"/>
      <c r="D26" s="163" t="s">
        <v>346</v>
      </c>
      <c r="E26" s="163"/>
      <c r="F26" s="163"/>
      <c r="G26" s="150">
        <v>8</v>
      </c>
      <c r="H26" s="150"/>
      <c r="I26" s="144">
        <f t="shared" ref="I26:N26" si="4">I25+I24+I23+I22+I21+I20+I19+I18</f>
        <v>39214204</v>
      </c>
      <c r="J26" s="144">
        <f t="shared" si="4"/>
        <v>39294204</v>
      </c>
      <c r="K26" s="144">
        <f t="shared" si="4"/>
        <v>29359632</v>
      </c>
      <c r="L26" s="144">
        <f t="shared" si="4"/>
        <v>9934572</v>
      </c>
      <c r="M26" s="144">
        <f t="shared" si="4"/>
        <v>21605672</v>
      </c>
      <c r="N26" s="144">
        <f t="shared" si="4"/>
        <v>0</v>
      </c>
      <c r="O26" s="144"/>
      <c r="P26" s="144">
        <f>P25+P24+P23+P22+P21+P20+P19+P18</f>
        <v>0</v>
      </c>
      <c r="Q26" s="144">
        <f>Q25+Q24+Q23+Q22+Q21+Q20+Q19+Q18</f>
        <v>6406700</v>
      </c>
      <c r="R26" s="144">
        <f>R25+R24+R23+R22+R21+R20+R19+R18</f>
        <v>2.31</v>
      </c>
      <c r="S26" s="144" t="e">
        <f>S25+S24+S23+S22+S21+S20+S19+S18</f>
        <v>#VALUE!</v>
      </c>
    </row>
    <row r="27" spans="1:19">
      <c r="A27" s="128" t="s">
        <v>318</v>
      </c>
      <c r="B27" s="136" t="s">
        <v>308</v>
      </c>
      <c r="C27" s="128"/>
      <c r="D27" s="136" t="s">
        <v>357</v>
      </c>
      <c r="E27" s="136"/>
      <c r="F27" s="136"/>
      <c r="G27" s="150">
        <v>1</v>
      </c>
      <c r="H27" s="150"/>
      <c r="I27" s="144">
        <v>1000000</v>
      </c>
      <c r="J27" s="144">
        <v>1000000</v>
      </c>
      <c r="K27" s="144">
        <v>706252</v>
      </c>
      <c r="L27" s="144">
        <f>J27-K27</f>
        <v>293748</v>
      </c>
      <c r="M27" s="144">
        <v>0</v>
      </c>
      <c r="N27" s="144">
        <v>20000</v>
      </c>
      <c r="O27" s="144"/>
      <c r="P27" s="144">
        <v>0</v>
      </c>
      <c r="Q27" s="144">
        <v>385985</v>
      </c>
      <c r="R27" s="157">
        <v>0.73</v>
      </c>
      <c r="S27" s="131" t="s">
        <v>20</v>
      </c>
    </row>
    <row r="28" spans="1:19">
      <c r="A28" s="128" t="s">
        <v>318</v>
      </c>
      <c r="B28" s="136" t="s">
        <v>307</v>
      </c>
      <c r="C28" s="128"/>
      <c r="D28" s="136" t="s">
        <v>358</v>
      </c>
      <c r="E28" s="162" t="s">
        <v>359</v>
      </c>
      <c r="F28" s="162" t="s">
        <v>360</v>
      </c>
      <c r="G28" s="128" t="s">
        <v>361</v>
      </c>
      <c r="H28" s="136" t="s">
        <v>362</v>
      </c>
      <c r="I28" s="160">
        <v>2276743</v>
      </c>
      <c r="J28" s="160">
        <v>2276743</v>
      </c>
      <c r="K28" s="160">
        <v>2180272</v>
      </c>
      <c r="L28" s="160">
        <v>96472</v>
      </c>
      <c r="M28" s="144">
        <v>0</v>
      </c>
      <c r="N28" s="144">
        <v>1000000</v>
      </c>
      <c r="O28" s="144"/>
      <c r="P28" s="144">
        <v>0</v>
      </c>
      <c r="Q28" s="160">
        <v>359184</v>
      </c>
      <c r="R28" s="147" t="s">
        <v>363</v>
      </c>
      <c r="S28" s="136"/>
    </row>
    <row r="29" spans="1:19">
      <c r="A29" s="128" t="s">
        <v>318</v>
      </c>
      <c r="B29" s="136" t="s">
        <v>307</v>
      </c>
      <c r="C29" s="128"/>
      <c r="D29" s="136" t="s">
        <v>358</v>
      </c>
      <c r="E29" s="162" t="s">
        <v>359</v>
      </c>
      <c r="F29" s="162" t="s">
        <v>364</v>
      </c>
      <c r="G29" s="128" t="s">
        <v>365</v>
      </c>
      <c r="H29" s="136" t="s">
        <v>366</v>
      </c>
      <c r="I29" s="160">
        <v>4200000</v>
      </c>
      <c r="J29" s="160">
        <v>4200000</v>
      </c>
      <c r="K29" s="160">
        <v>0</v>
      </c>
      <c r="L29" s="160">
        <f t="shared" ref="L29:L34" si="5">J29-K29</f>
        <v>4200000</v>
      </c>
      <c r="M29" s="144"/>
      <c r="N29" s="144">
        <v>200000</v>
      </c>
      <c r="O29" s="144"/>
      <c r="P29" s="144">
        <v>0</v>
      </c>
      <c r="Q29" s="160">
        <v>0</v>
      </c>
      <c r="R29" s="147"/>
      <c r="S29" s="136"/>
    </row>
    <row r="30" spans="1:19">
      <c r="A30" s="128" t="s">
        <v>318</v>
      </c>
      <c r="B30" s="136" t="s">
        <v>307</v>
      </c>
      <c r="C30" s="128"/>
      <c r="D30" s="136" t="s">
        <v>358</v>
      </c>
      <c r="E30" s="162" t="s">
        <v>367</v>
      </c>
      <c r="F30" s="162" t="s">
        <v>364</v>
      </c>
      <c r="G30" s="128" t="s">
        <v>365</v>
      </c>
      <c r="H30" s="136" t="s">
        <v>368</v>
      </c>
      <c r="I30" s="160">
        <v>1050000</v>
      </c>
      <c r="J30" s="160">
        <v>1050000</v>
      </c>
      <c r="K30" s="160">
        <v>0</v>
      </c>
      <c r="L30" s="160">
        <f t="shared" si="5"/>
        <v>1050000</v>
      </c>
      <c r="M30" s="144"/>
      <c r="N30" s="144">
        <v>100000</v>
      </c>
      <c r="O30" s="144"/>
      <c r="P30" s="144">
        <v>0</v>
      </c>
      <c r="Q30" s="160">
        <v>0</v>
      </c>
      <c r="R30" s="147"/>
      <c r="S30" s="136"/>
    </row>
    <row r="31" spans="1:19">
      <c r="A31" s="128" t="s">
        <v>318</v>
      </c>
      <c r="B31" s="136" t="s">
        <v>307</v>
      </c>
      <c r="C31" s="128"/>
      <c r="D31" s="136" t="s">
        <v>369</v>
      </c>
      <c r="E31" s="136" t="s">
        <v>370</v>
      </c>
      <c r="F31" s="136" t="s">
        <v>371</v>
      </c>
      <c r="G31" s="128" t="s">
        <v>372</v>
      </c>
      <c r="H31" s="136" t="s">
        <v>373</v>
      </c>
      <c r="I31" s="161">
        <v>1200000</v>
      </c>
      <c r="J31" s="160">
        <v>1200000</v>
      </c>
      <c r="K31" s="160">
        <v>633963</v>
      </c>
      <c r="L31" s="160">
        <f t="shared" si="5"/>
        <v>566037</v>
      </c>
      <c r="M31" s="160">
        <v>0</v>
      </c>
      <c r="N31" s="160" t="s">
        <v>363</v>
      </c>
      <c r="O31" s="160"/>
      <c r="P31" s="160" t="s">
        <v>363</v>
      </c>
      <c r="Q31" s="160" t="s">
        <v>363</v>
      </c>
      <c r="R31" s="160"/>
      <c r="S31" s="160"/>
    </row>
    <row r="32" spans="1:19">
      <c r="A32" s="128" t="s">
        <v>318</v>
      </c>
      <c r="B32" s="136" t="s">
        <v>307</v>
      </c>
      <c r="C32" s="128"/>
      <c r="D32" s="136" t="s">
        <v>374</v>
      </c>
      <c r="E32" s="136" t="s">
        <v>375</v>
      </c>
      <c r="F32" s="136" t="s">
        <v>376</v>
      </c>
      <c r="G32" s="128" t="s">
        <v>377</v>
      </c>
      <c r="H32" s="136" t="s">
        <v>378</v>
      </c>
      <c r="I32" s="161">
        <v>2500000</v>
      </c>
      <c r="J32" s="160">
        <v>2500000</v>
      </c>
      <c r="K32" s="160">
        <v>60767</v>
      </c>
      <c r="L32" s="160">
        <f t="shared" si="5"/>
        <v>2439233</v>
      </c>
      <c r="M32" s="160">
        <v>0</v>
      </c>
      <c r="N32" s="160" t="s">
        <v>363</v>
      </c>
      <c r="O32" s="160"/>
      <c r="P32" s="160" t="s">
        <v>363</v>
      </c>
      <c r="Q32" s="160" t="s">
        <v>363</v>
      </c>
      <c r="R32" s="160"/>
      <c r="S32" s="160"/>
    </row>
    <row r="33" spans="1:19">
      <c r="A33" s="128" t="s">
        <v>318</v>
      </c>
      <c r="B33" s="136" t="s">
        <v>307</v>
      </c>
      <c r="C33" s="128"/>
      <c r="D33" s="136" t="s">
        <v>379</v>
      </c>
      <c r="E33" s="136" t="s">
        <v>380</v>
      </c>
      <c r="F33" s="136" t="s">
        <v>381</v>
      </c>
      <c r="G33" s="128" t="s">
        <v>382</v>
      </c>
      <c r="H33" s="136" t="s">
        <v>383</v>
      </c>
      <c r="I33" s="161">
        <v>3000000</v>
      </c>
      <c r="J33" s="160">
        <v>1630850</v>
      </c>
      <c r="K33" s="160">
        <v>1206759</v>
      </c>
      <c r="L33" s="160">
        <f t="shared" si="5"/>
        <v>424091</v>
      </c>
      <c r="M33" s="160"/>
      <c r="N33" s="160">
        <v>0</v>
      </c>
      <c r="O33" s="160"/>
      <c r="P33" s="160">
        <v>0</v>
      </c>
      <c r="Q33" s="160">
        <v>905796</v>
      </c>
      <c r="R33" s="160"/>
      <c r="S33" s="160"/>
    </row>
    <row r="34" spans="1:19">
      <c r="A34" s="128" t="s">
        <v>318</v>
      </c>
      <c r="B34" s="136" t="s">
        <v>307</v>
      </c>
      <c r="C34" s="128"/>
      <c r="D34" s="136" t="s">
        <v>384</v>
      </c>
      <c r="E34" s="136" t="s">
        <v>385</v>
      </c>
      <c r="F34" s="136" t="s">
        <v>386</v>
      </c>
      <c r="G34" s="128" t="s">
        <v>387</v>
      </c>
      <c r="H34" s="136" t="s">
        <v>388</v>
      </c>
      <c r="I34" s="161">
        <v>1000000</v>
      </c>
      <c r="J34" s="160">
        <v>1000000</v>
      </c>
      <c r="K34" s="160">
        <v>998536</v>
      </c>
      <c r="L34" s="160">
        <f t="shared" si="5"/>
        <v>1464</v>
      </c>
      <c r="M34" s="160"/>
      <c r="N34" s="160" t="s">
        <v>363</v>
      </c>
      <c r="O34" s="160"/>
      <c r="P34" s="160" t="s">
        <v>363</v>
      </c>
      <c r="Q34" s="160" t="s">
        <v>363</v>
      </c>
      <c r="R34" s="160"/>
      <c r="S34" s="160"/>
    </row>
    <row r="35" spans="1:19">
      <c r="A35" s="128" t="s">
        <v>318</v>
      </c>
      <c r="B35" s="136" t="s">
        <v>307</v>
      </c>
      <c r="C35" s="128"/>
      <c r="D35" s="136" t="s">
        <v>389</v>
      </c>
      <c r="E35" s="136" t="s">
        <v>363</v>
      </c>
      <c r="F35" s="136" t="s">
        <v>363</v>
      </c>
      <c r="G35" s="128" t="s">
        <v>363</v>
      </c>
      <c r="H35" s="128" t="s">
        <v>390</v>
      </c>
      <c r="I35" s="160">
        <v>136000000</v>
      </c>
      <c r="J35" s="160">
        <v>136000000</v>
      </c>
      <c r="K35" s="160"/>
      <c r="L35" s="160" t="s">
        <v>363</v>
      </c>
      <c r="M35" s="160" t="s">
        <v>363</v>
      </c>
      <c r="N35" s="160" t="s">
        <v>363</v>
      </c>
      <c r="O35" s="160"/>
      <c r="P35" s="160" t="s">
        <v>363</v>
      </c>
      <c r="Q35" s="160" t="s">
        <v>363</v>
      </c>
      <c r="R35" s="160" t="s">
        <v>363</v>
      </c>
      <c r="S35" s="160"/>
    </row>
    <row r="36" spans="1:19">
      <c r="A36" s="128" t="s">
        <v>318</v>
      </c>
      <c r="B36" s="136" t="s">
        <v>291</v>
      </c>
      <c r="C36" s="128" t="s">
        <v>391</v>
      </c>
      <c r="D36" s="128" t="s">
        <v>392</v>
      </c>
      <c r="E36" s="128"/>
      <c r="F36" s="128"/>
      <c r="G36" s="128" t="s">
        <v>393</v>
      </c>
      <c r="H36" s="128"/>
      <c r="I36" s="144">
        <v>1040000</v>
      </c>
      <c r="J36" s="144">
        <v>1590000</v>
      </c>
      <c r="K36" s="144">
        <v>1399975</v>
      </c>
      <c r="L36" s="144">
        <f>+J36-K36</f>
        <v>190025</v>
      </c>
      <c r="M36" s="144">
        <v>45757</v>
      </c>
      <c r="N36" s="144">
        <v>0</v>
      </c>
      <c r="O36" s="144">
        <f>M36+N36</f>
        <v>45757</v>
      </c>
      <c r="P36" s="144"/>
      <c r="Q36" s="144">
        <v>1345682</v>
      </c>
      <c r="R36" s="157">
        <v>0.95</v>
      </c>
      <c r="S36" s="136"/>
    </row>
    <row r="37" spans="1:19">
      <c r="A37" s="128" t="s">
        <v>318</v>
      </c>
      <c r="B37" s="136" t="s">
        <v>291</v>
      </c>
      <c r="C37" s="128" t="s">
        <v>391</v>
      </c>
      <c r="D37" s="128" t="s">
        <v>392</v>
      </c>
      <c r="E37" s="128"/>
      <c r="F37" s="128"/>
      <c r="G37" s="128" t="s">
        <v>394</v>
      </c>
      <c r="H37" s="128"/>
      <c r="I37" s="144">
        <v>3000000</v>
      </c>
      <c r="J37" s="144">
        <v>3000000</v>
      </c>
      <c r="K37" s="144">
        <v>2586220</v>
      </c>
      <c r="L37" s="144">
        <f>+J37-K37</f>
        <v>413780</v>
      </c>
      <c r="M37" s="144">
        <v>556</v>
      </c>
      <c r="N37" s="144">
        <v>250000</v>
      </c>
      <c r="O37" s="144">
        <f>M37+N37</f>
        <v>250556</v>
      </c>
      <c r="P37" s="144"/>
      <c r="Q37" s="144">
        <v>2301854</v>
      </c>
      <c r="R37" s="157">
        <v>0.95</v>
      </c>
      <c r="S37" s="136"/>
    </row>
    <row r="38" spans="1:19">
      <c r="A38" s="128" t="s">
        <v>318</v>
      </c>
      <c r="B38" s="136" t="s">
        <v>291</v>
      </c>
      <c r="C38" s="128" t="s">
        <v>391</v>
      </c>
      <c r="D38" s="128" t="s">
        <v>392</v>
      </c>
      <c r="E38" s="128"/>
      <c r="F38" s="128"/>
      <c r="G38" s="128" t="s">
        <v>395</v>
      </c>
      <c r="H38" s="128"/>
      <c r="I38" s="144">
        <v>3000000</v>
      </c>
      <c r="J38" s="144">
        <v>3000000</v>
      </c>
      <c r="K38" s="144">
        <v>1364878</v>
      </c>
      <c r="L38" s="144">
        <f>+J38-K38</f>
        <v>1635122</v>
      </c>
      <c r="M38" s="144">
        <v>0</v>
      </c>
      <c r="N38" s="144">
        <v>0</v>
      </c>
      <c r="O38" s="144">
        <f>M38+N38</f>
        <v>0</v>
      </c>
      <c r="P38" s="144"/>
      <c r="Q38" s="144">
        <v>0</v>
      </c>
      <c r="R38" s="157">
        <v>0.05</v>
      </c>
      <c r="S38" s="136"/>
    </row>
    <row r="39" spans="1:19">
      <c r="A39" s="128" t="s">
        <v>318</v>
      </c>
      <c r="B39" s="136" t="s">
        <v>291</v>
      </c>
      <c r="C39" s="128" t="s">
        <v>391</v>
      </c>
      <c r="D39" s="128" t="s">
        <v>392</v>
      </c>
      <c r="E39" s="128"/>
      <c r="F39" s="128"/>
      <c r="G39" s="128" t="s">
        <v>396</v>
      </c>
      <c r="H39" s="128"/>
      <c r="I39" s="144">
        <v>1251000</v>
      </c>
      <c r="J39" s="144">
        <v>1251000</v>
      </c>
      <c r="K39" s="144">
        <v>0</v>
      </c>
      <c r="L39" s="144">
        <f>+J39-K39</f>
        <v>1251000</v>
      </c>
      <c r="M39" s="144">
        <v>0</v>
      </c>
      <c r="N39" s="144">
        <v>0</v>
      </c>
      <c r="O39" s="144">
        <f>M39+N39</f>
        <v>0</v>
      </c>
      <c r="P39" s="144"/>
      <c r="Q39" s="144">
        <v>0</v>
      </c>
      <c r="R39" s="157">
        <v>0</v>
      </c>
      <c r="S39" s="136"/>
    </row>
    <row r="40" spans="1:19">
      <c r="A40" s="128" t="s">
        <v>318</v>
      </c>
      <c r="B40" s="136" t="s">
        <v>291</v>
      </c>
      <c r="C40" s="128" t="s">
        <v>391</v>
      </c>
      <c r="D40" s="128" t="s">
        <v>392</v>
      </c>
      <c r="E40" s="128"/>
      <c r="F40" s="128"/>
      <c r="G40" s="150">
        <v>4</v>
      </c>
      <c r="H40" s="150"/>
      <c r="I40" s="158">
        <f t="shared" ref="I40:Q40" si="6">SUM(I36:I39)</f>
        <v>8291000</v>
      </c>
      <c r="J40" s="158">
        <f t="shared" si="6"/>
        <v>8841000</v>
      </c>
      <c r="K40" s="158">
        <f t="shared" si="6"/>
        <v>5351073</v>
      </c>
      <c r="L40" s="158">
        <f t="shared" si="6"/>
        <v>3489927</v>
      </c>
      <c r="M40" s="158">
        <f t="shared" si="6"/>
        <v>46313</v>
      </c>
      <c r="N40" s="158">
        <f t="shared" si="6"/>
        <v>250000</v>
      </c>
      <c r="O40" s="158">
        <f t="shared" si="6"/>
        <v>296313</v>
      </c>
      <c r="P40" s="158">
        <f t="shared" si="6"/>
        <v>0</v>
      </c>
      <c r="Q40" s="158">
        <f t="shared" si="6"/>
        <v>3647536</v>
      </c>
      <c r="R40" s="144"/>
      <c r="S40" s="136"/>
    </row>
    <row r="41" spans="1:19">
      <c r="A41" s="128" t="s">
        <v>318</v>
      </c>
      <c r="B41" s="136" t="s">
        <v>291</v>
      </c>
      <c r="C41" s="128" t="s">
        <v>391</v>
      </c>
      <c r="D41" s="128" t="s">
        <v>397</v>
      </c>
      <c r="E41" s="128"/>
      <c r="F41" s="128"/>
      <c r="G41" s="128" t="s">
        <v>398</v>
      </c>
      <c r="H41" s="128"/>
      <c r="I41" s="144">
        <v>610000</v>
      </c>
      <c r="J41" s="144">
        <v>2010000</v>
      </c>
      <c r="K41" s="144">
        <v>1848114</v>
      </c>
      <c r="L41" s="144">
        <f>+J41-K41</f>
        <v>161886</v>
      </c>
      <c r="M41" s="144">
        <v>265000</v>
      </c>
      <c r="N41" s="144">
        <v>0</v>
      </c>
      <c r="O41" s="144">
        <f>M41+N41</f>
        <v>265000</v>
      </c>
      <c r="P41" s="144"/>
      <c r="Q41" s="144">
        <v>1398553</v>
      </c>
      <c r="R41" s="157">
        <v>0.77</v>
      </c>
      <c r="S41" s="136"/>
    </row>
    <row r="42" spans="1:19">
      <c r="A42" s="128" t="s">
        <v>318</v>
      </c>
      <c r="B42" s="136" t="s">
        <v>291</v>
      </c>
      <c r="C42" s="128" t="s">
        <v>391</v>
      </c>
      <c r="D42" s="128" t="s">
        <v>397</v>
      </c>
      <c r="E42" s="128"/>
      <c r="F42" s="128"/>
      <c r="G42" s="128" t="s">
        <v>399</v>
      </c>
      <c r="H42" s="128"/>
      <c r="I42" s="144">
        <v>1200000</v>
      </c>
      <c r="J42" s="144">
        <v>3134000</v>
      </c>
      <c r="K42" s="144">
        <v>2399105</v>
      </c>
      <c r="L42" s="144">
        <f>+J42-K42</f>
        <v>734895</v>
      </c>
      <c r="M42" s="144">
        <v>400</v>
      </c>
      <c r="N42" s="144">
        <v>100000</v>
      </c>
      <c r="O42" s="144">
        <f>M42+N42</f>
        <v>100400</v>
      </c>
      <c r="P42" s="144"/>
      <c r="Q42" s="144">
        <v>742717</v>
      </c>
      <c r="R42" s="157" t="s">
        <v>400</v>
      </c>
      <c r="S42" s="136"/>
    </row>
    <row r="43" spans="1:19">
      <c r="A43" s="128" t="s">
        <v>318</v>
      </c>
      <c r="B43" s="136" t="s">
        <v>291</v>
      </c>
      <c r="C43" s="128" t="s">
        <v>391</v>
      </c>
      <c r="D43" s="128" t="s">
        <v>397</v>
      </c>
      <c r="E43" s="128"/>
      <c r="F43" s="128"/>
      <c r="G43" s="128" t="s">
        <v>401</v>
      </c>
      <c r="H43" s="128"/>
      <c r="I43" s="144">
        <v>1500000</v>
      </c>
      <c r="J43" s="144">
        <v>2608300</v>
      </c>
      <c r="K43" s="144">
        <v>1401097</v>
      </c>
      <c r="L43" s="144">
        <f>+J43-K43</f>
        <v>1207203</v>
      </c>
      <c r="M43" s="144">
        <v>1497762</v>
      </c>
      <c r="N43" s="144">
        <v>0</v>
      </c>
      <c r="O43" s="144">
        <f>M43+N43</f>
        <v>1497762</v>
      </c>
      <c r="P43" s="144"/>
      <c r="Q43" s="144">
        <v>2238</v>
      </c>
      <c r="R43" s="157">
        <v>0.05</v>
      </c>
      <c r="S43" s="136" t="s">
        <v>402</v>
      </c>
    </row>
    <row r="44" spans="1:19">
      <c r="A44" s="128" t="s">
        <v>318</v>
      </c>
      <c r="B44" s="136" t="s">
        <v>291</v>
      </c>
      <c r="C44" s="128" t="s">
        <v>391</v>
      </c>
      <c r="D44" s="128" t="s">
        <v>397</v>
      </c>
      <c r="E44" s="128"/>
      <c r="F44" s="128"/>
      <c r="G44" s="150">
        <v>3</v>
      </c>
      <c r="H44" s="150"/>
      <c r="I44" s="158">
        <f t="shared" ref="I44:R44" si="7">SUM(I41:I43)</f>
        <v>3310000</v>
      </c>
      <c r="J44" s="158">
        <f t="shared" si="7"/>
        <v>7752300</v>
      </c>
      <c r="K44" s="158">
        <f t="shared" si="7"/>
        <v>5648316</v>
      </c>
      <c r="L44" s="158">
        <f t="shared" si="7"/>
        <v>2103984</v>
      </c>
      <c r="M44" s="158">
        <f t="shared" si="7"/>
        <v>1763162</v>
      </c>
      <c r="N44" s="158">
        <f t="shared" si="7"/>
        <v>100000</v>
      </c>
      <c r="O44" s="158">
        <f t="shared" si="7"/>
        <v>1863162</v>
      </c>
      <c r="P44" s="158">
        <f t="shared" si="7"/>
        <v>0</v>
      </c>
      <c r="Q44" s="158">
        <f t="shared" si="7"/>
        <v>2143508</v>
      </c>
      <c r="R44" s="158">
        <f t="shared" si="7"/>
        <v>0.82000000000000006</v>
      </c>
      <c r="S44" s="136"/>
    </row>
    <row r="45" spans="1:19">
      <c r="A45" s="128" t="s">
        <v>318</v>
      </c>
      <c r="B45" s="136" t="s">
        <v>291</v>
      </c>
      <c r="C45" s="128" t="s">
        <v>391</v>
      </c>
      <c r="D45" s="128" t="s">
        <v>403</v>
      </c>
      <c r="E45" s="128"/>
      <c r="F45" s="128"/>
      <c r="G45" s="128" t="s">
        <v>404</v>
      </c>
      <c r="H45" s="128"/>
      <c r="I45" s="144">
        <v>415000</v>
      </c>
      <c r="J45" s="144">
        <v>1127000</v>
      </c>
      <c r="K45" s="144">
        <v>926530</v>
      </c>
      <c r="L45" s="144">
        <f>+J45-K45</f>
        <v>200470</v>
      </c>
      <c r="M45" s="144">
        <v>70681</v>
      </c>
      <c r="N45" s="144">
        <v>10000</v>
      </c>
      <c r="O45" s="144">
        <f>M45+N45</f>
        <v>80681</v>
      </c>
      <c r="P45" s="144"/>
      <c r="Q45" s="144">
        <v>907820</v>
      </c>
      <c r="R45" s="157">
        <v>0.95</v>
      </c>
      <c r="S45" s="136" t="s">
        <v>405</v>
      </c>
    </row>
    <row r="46" spans="1:19">
      <c r="A46" s="128" t="s">
        <v>318</v>
      </c>
      <c r="B46" s="136" t="s">
        <v>291</v>
      </c>
      <c r="C46" s="128" t="s">
        <v>391</v>
      </c>
      <c r="D46" s="128" t="s">
        <v>403</v>
      </c>
      <c r="E46" s="128"/>
      <c r="F46" s="128"/>
      <c r="G46" s="159" t="s">
        <v>406</v>
      </c>
      <c r="H46" s="159"/>
      <c r="I46" s="144">
        <v>2380000</v>
      </c>
      <c r="J46" s="144">
        <v>2380000</v>
      </c>
      <c r="K46" s="144">
        <v>567280</v>
      </c>
      <c r="L46" s="144">
        <f>+J46-K46</f>
        <v>1812720</v>
      </c>
      <c r="M46" s="144">
        <v>0</v>
      </c>
      <c r="N46" s="144">
        <v>0</v>
      </c>
      <c r="O46" s="144">
        <f>M46+N46</f>
        <v>0</v>
      </c>
      <c r="P46" s="144"/>
      <c r="Q46" s="144">
        <v>0</v>
      </c>
      <c r="R46" s="157">
        <v>0.6</v>
      </c>
      <c r="S46" s="136"/>
    </row>
    <row r="47" spans="1:19">
      <c r="A47" s="128" t="s">
        <v>318</v>
      </c>
      <c r="B47" s="136" t="s">
        <v>291</v>
      </c>
      <c r="C47" s="128" t="s">
        <v>391</v>
      </c>
      <c r="D47" s="128" t="s">
        <v>403</v>
      </c>
      <c r="E47" s="128"/>
      <c r="F47" s="128"/>
      <c r="G47" s="150">
        <v>2</v>
      </c>
      <c r="H47" s="150"/>
      <c r="I47" s="158">
        <f t="shared" ref="I47:Q47" si="8">SUM(I45:I46)</f>
        <v>2795000</v>
      </c>
      <c r="J47" s="158">
        <f t="shared" si="8"/>
        <v>3507000</v>
      </c>
      <c r="K47" s="158">
        <f t="shared" si="8"/>
        <v>1493810</v>
      </c>
      <c r="L47" s="158">
        <f t="shared" si="8"/>
        <v>2013190</v>
      </c>
      <c r="M47" s="158">
        <f t="shared" si="8"/>
        <v>70681</v>
      </c>
      <c r="N47" s="158">
        <f t="shared" si="8"/>
        <v>10000</v>
      </c>
      <c r="O47" s="158">
        <f t="shared" si="8"/>
        <v>80681</v>
      </c>
      <c r="P47" s="158">
        <f t="shared" si="8"/>
        <v>0</v>
      </c>
      <c r="Q47" s="158">
        <f t="shared" si="8"/>
        <v>907820</v>
      </c>
      <c r="R47" s="157"/>
      <c r="S47" s="136"/>
    </row>
    <row r="48" spans="1:19">
      <c r="A48" s="128" t="s">
        <v>318</v>
      </c>
      <c r="B48" s="136" t="s">
        <v>291</v>
      </c>
      <c r="C48" s="128" t="s">
        <v>391</v>
      </c>
      <c r="D48" s="128" t="s">
        <v>407</v>
      </c>
      <c r="E48" s="128"/>
      <c r="F48" s="128"/>
      <c r="G48" s="128" t="s">
        <v>408</v>
      </c>
      <c r="H48" s="128"/>
      <c r="I48" s="144">
        <v>1000000</v>
      </c>
      <c r="J48" s="144">
        <v>1000000</v>
      </c>
      <c r="K48" s="144">
        <v>893898</v>
      </c>
      <c r="L48" s="144">
        <f>+J48-K48</f>
        <v>106102</v>
      </c>
      <c r="M48" s="144">
        <v>309186</v>
      </c>
      <c r="N48" s="144">
        <v>0</v>
      </c>
      <c r="O48" s="144">
        <f>M48+N48</f>
        <v>309186</v>
      </c>
      <c r="P48" s="144"/>
      <c r="Q48" s="144">
        <v>690814</v>
      </c>
      <c r="R48" s="157">
        <v>0.85</v>
      </c>
      <c r="S48" s="852" t="s">
        <v>409</v>
      </c>
    </row>
    <row r="49" spans="1:19">
      <c r="A49" s="128" t="s">
        <v>318</v>
      </c>
      <c r="B49" s="136" t="s">
        <v>291</v>
      </c>
      <c r="C49" s="128" t="s">
        <v>391</v>
      </c>
      <c r="D49" s="128" t="s">
        <v>407</v>
      </c>
      <c r="E49" s="128"/>
      <c r="F49" s="128"/>
      <c r="G49" s="128" t="s">
        <v>410</v>
      </c>
      <c r="H49" s="128"/>
      <c r="I49" s="144">
        <v>1500000</v>
      </c>
      <c r="J49" s="144">
        <v>1500000</v>
      </c>
      <c r="K49" s="144">
        <v>1490573</v>
      </c>
      <c r="L49" s="144">
        <f>+J49-K49</f>
        <v>9427</v>
      </c>
      <c r="M49" s="144">
        <v>332602</v>
      </c>
      <c r="N49" s="144">
        <v>0</v>
      </c>
      <c r="O49" s="144">
        <f>M49+N49</f>
        <v>332602</v>
      </c>
      <c r="P49" s="144"/>
      <c r="Q49" s="144">
        <v>1167398</v>
      </c>
      <c r="R49" s="157">
        <v>0.8</v>
      </c>
      <c r="S49" s="852"/>
    </row>
    <row r="50" spans="1:19">
      <c r="A50" s="128" t="s">
        <v>318</v>
      </c>
      <c r="B50" s="136" t="s">
        <v>291</v>
      </c>
      <c r="C50" s="128" t="s">
        <v>391</v>
      </c>
      <c r="D50" s="128" t="s">
        <v>407</v>
      </c>
      <c r="E50" s="128"/>
      <c r="F50" s="128"/>
      <c r="G50" s="150">
        <v>2</v>
      </c>
      <c r="H50" s="150"/>
      <c r="I50" s="158">
        <f t="shared" ref="I50:Q50" si="9">SUM(I48:I49)</f>
        <v>2500000</v>
      </c>
      <c r="J50" s="158">
        <f t="shared" si="9"/>
        <v>2500000</v>
      </c>
      <c r="K50" s="158">
        <f t="shared" si="9"/>
        <v>2384471</v>
      </c>
      <c r="L50" s="158">
        <f t="shared" si="9"/>
        <v>115529</v>
      </c>
      <c r="M50" s="158">
        <f t="shared" si="9"/>
        <v>641788</v>
      </c>
      <c r="N50" s="158">
        <f t="shared" si="9"/>
        <v>0</v>
      </c>
      <c r="O50" s="158">
        <f t="shared" si="9"/>
        <v>641788</v>
      </c>
      <c r="P50" s="158">
        <f t="shared" si="9"/>
        <v>0</v>
      </c>
      <c r="Q50" s="158">
        <f t="shared" si="9"/>
        <v>1858212</v>
      </c>
      <c r="R50" s="157"/>
      <c r="S50" s="128"/>
    </row>
    <row r="51" spans="1:19">
      <c r="A51" s="128" t="s">
        <v>318</v>
      </c>
      <c r="B51" s="136" t="s">
        <v>291</v>
      </c>
      <c r="C51" s="128" t="s">
        <v>391</v>
      </c>
      <c r="D51" s="128" t="s">
        <v>411</v>
      </c>
      <c r="E51" s="128"/>
      <c r="F51" s="128"/>
      <c r="G51" s="150">
        <v>1</v>
      </c>
      <c r="H51" s="150"/>
      <c r="I51" s="144">
        <v>1200000</v>
      </c>
      <c r="J51" s="144">
        <v>1200000</v>
      </c>
      <c r="K51" s="144">
        <v>1182853</v>
      </c>
      <c r="L51" s="144">
        <f>+J51-K51</f>
        <v>17147</v>
      </c>
      <c r="M51" s="144">
        <v>203458</v>
      </c>
      <c r="N51" s="144">
        <v>0</v>
      </c>
      <c r="O51" s="144">
        <f>M51+N51</f>
        <v>203458</v>
      </c>
      <c r="P51" s="144"/>
      <c r="Q51" s="144">
        <v>996542</v>
      </c>
      <c r="R51" s="157">
        <v>0.83</v>
      </c>
      <c r="S51" s="136"/>
    </row>
    <row r="52" spans="1:19">
      <c r="A52" s="128" t="s">
        <v>318</v>
      </c>
      <c r="B52" s="136" t="s">
        <v>291</v>
      </c>
      <c r="C52" s="128" t="s">
        <v>391</v>
      </c>
      <c r="D52" s="128" t="s">
        <v>412</v>
      </c>
      <c r="E52" s="128"/>
      <c r="F52" s="128"/>
      <c r="G52" s="150">
        <v>1</v>
      </c>
      <c r="H52" s="150"/>
      <c r="I52" s="144">
        <v>800000</v>
      </c>
      <c r="J52" s="144">
        <v>1650000</v>
      </c>
      <c r="K52" s="144">
        <v>990669</v>
      </c>
      <c r="L52" s="144">
        <f>+J52-K52</f>
        <v>659331</v>
      </c>
      <c r="M52" s="144">
        <v>682517</v>
      </c>
      <c r="N52" s="144">
        <v>0</v>
      </c>
      <c r="O52" s="144">
        <f>M52+N52</f>
        <v>682517</v>
      </c>
      <c r="P52" s="144"/>
      <c r="Q52" s="144">
        <v>967483</v>
      </c>
      <c r="R52" s="157">
        <v>0.95</v>
      </c>
      <c r="S52" s="136" t="s">
        <v>413</v>
      </c>
    </row>
    <row r="53" spans="1:19">
      <c r="A53" s="128" t="s">
        <v>318</v>
      </c>
      <c r="B53" s="136" t="s">
        <v>291</v>
      </c>
      <c r="C53" s="128" t="s">
        <v>391</v>
      </c>
      <c r="D53" s="128" t="s">
        <v>414</v>
      </c>
      <c r="E53" s="128"/>
      <c r="F53" s="128"/>
      <c r="G53" s="128" t="s">
        <v>396</v>
      </c>
      <c r="H53" s="128"/>
      <c r="I53" s="144">
        <v>2754006</v>
      </c>
      <c r="J53" s="144">
        <v>2754006</v>
      </c>
      <c r="K53" s="144">
        <v>0</v>
      </c>
      <c r="L53" s="144">
        <f>+J53-K53</f>
        <v>2754006</v>
      </c>
      <c r="M53" s="144">
        <v>0</v>
      </c>
      <c r="N53" s="144">
        <v>200000</v>
      </c>
      <c r="O53" s="144">
        <f>M53+N53</f>
        <v>200000</v>
      </c>
      <c r="P53" s="144"/>
      <c r="Q53" s="144">
        <v>0</v>
      </c>
      <c r="R53" s="157">
        <v>0</v>
      </c>
      <c r="S53" s="128" t="s">
        <v>415</v>
      </c>
    </row>
    <row r="54" spans="1:19">
      <c r="A54" s="128" t="s">
        <v>318</v>
      </c>
      <c r="B54" s="136" t="s">
        <v>291</v>
      </c>
      <c r="C54" s="128" t="s">
        <v>391</v>
      </c>
      <c r="D54" s="128" t="s">
        <v>414</v>
      </c>
      <c r="E54" s="128"/>
      <c r="F54" s="128"/>
      <c r="G54" s="128" t="s">
        <v>416</v>
      </c>
      <c r="H54" s="128"/>
      <c r="I54" s="144">
        <v>1770800</v>
      </c>
      <c r="J54" s="144">
        <v>1770800</v>
      </c>
      <c r="K54" s="144">
        <v>1415972</v>
      </c>
      <c r="L54" s="144">
        <f>+J54-K54</f>
        <v>354828</v>
      </c>
      <c r="M54" s="144">
        <v>0</v>
      </c>
      <c r="N54" s="144">
        <v>437000</v>
      </c>
      <c r="O54" s="144">
        <f>M54+N54</f>
        <v>437000</v>
      </c>
      <c r="P54" s="144"/>
      <c r="Q54" s="144">
        <v>13708</v>
      </c>
      <c r="R54" s="157">
        <v>0.25</v>
      </c>
      <c r="S54" s="136" t="s">
        <v>417</v>
      </c>
    </row>
    <row r="55" spans="1:19">
      <c r="A55" s="128" t="s">
        <v>318</v>
      </c>
      <c r="B55" s="136" t="s">
        <v>291</v>
      </c>
      <c r="C55" s="128" t="s">
        <v>391</v>
      </c>
      <c r="D55" s="128" t="s">
        <v>414</v>
      </c>
      <c r="E55" s="128"/>
      <c r="F55" s="128"/>
      <c r="G55" s="150">
        <v>2</v>
      </c>
      <c r="H55" s="150"/>
      <c r="I55" s="158">
        <f t="shared" ref="I55:Q55" si="10">I54+I53</f>
        <v>4524806</v>
      </c>
      <c r="J55" s="158">
        <f t="shared" si="10"/>
        <v>4524806</v>
      </c>
      <c r="K55" s="158">
        <f t="shared" si="10"/>
        <v>1415972</v>
      </c>
      <c r="L55" s="158">
        <f t="shared" si="10"/>
        <v>3108834</v>
      </c>
      <c r="M55" s="158">
        <f t="shared" si="10"/>
        <v>0</v>
      </c>
      <c r="N55" s="158">
        <f t="shared" si="10"/>
        <v>637000</v>
      </c>
      <c r="O55" s="158">
        <f t="shared" si="10"/>
        <v>637000</v>
      </c>
      <c r="P55" s="158">
        <f t="shared" si="10"/>
        <v>0</v>
      </c>
      <c r="Q55" s="158">
        <f t="shared" si="10"/>
        <v>13708</v>
      </c>
      <c r="R55" s="157"/>
      <c r="S55" s="136"/>
    </row>
    <row r="56" spans="1:19">
      <c r="A56" s="128" t="s">
        <v>318</v>
      </c>
      <c r="B56" s="136" t="s">
        <v>291</v>
      </c>
      <c r="C56" s="136" t="s">
        <v>418</v>
      </c>
      <c r="D56" s="128" t="s">
        <v>392</v>
      </c>
      <c r="E56" s="128"/>
      <c r="F56" s="128"/>
      <c r="G56" s="128" t="s">
        <v>419</v>
      </c>
      <c r="H56" s="128"/>
      <c r="I56" s="131">
        <v>1056371</v>
      </c>
      <c r="J56" s="131">
        <v>1056371</v>
      </c>
      <c r="K56" s="131">
        <v>1028094</v>
      </c>
      <c r="L56" s="131">
        <f>J56-K56</f>
        <v>28277</v>
      </c>
      <c r="M56" s="144"/>
      <c r="N56" s="144">
        <v>0</v>
      </c>
      <c r="O56" s="144">
        <f>M56+N56</f>
        <v>0</v>
      </c>
      <c r="P56" s="144"/>
      <c r="Q56" s="131">
        <v>1017397</v>
      </c>
      <c r="R56" s="142">
        <v>0.96</v>
      </c>
      <c r="S56" s="128"/>
    </row>
    <row r="57" spans="1:19">
      <c r="A57" s="128" t="s">
        <v>318</v>
      </c>
      <c r="B57" s="136" t="s">
        <v>291</v>
      </c>
      <c r="C57" s="136" t="s">
        <v>418</v>
      </c>
      <c r="D57" s="128" t="s">
        <v>392</v>
      </c>
      <c r="E57" s="128"/>
      <c r="F57" s="128"/>
      <c r="G57" s="128" t="s">
        <v>420</v>
      </c>
      <c r="H57" s="128"/>
      <c r="I57" s="131">
        <v>1088088</v>
      </c>
      <c r="J57" s="131">
        <v>1088088</v>
      </c>
      <c r="K57" s="131">
        <v>1086807</v>
      </c>
      <c r="L57" s="131">
        <f>J57-K57</f>
        <v>1281</v>
      </c>
      <c r="M57" s="128"/>
      <c r="N57" s="128"/>
      <c r="O57" s="144">
        <f>M57+N57</f>
        <v>0</v>
      </c>
      <c r="P57" s="128"/>
      <c r="Q57" s="131">
        <v>1055880</v>
      </c>
      <c r="R57" s="142">
        <v>0.97</v>
      </c>
      <c r="S57" s="128"/>
    </row>
    <row r="58" spans="1:19">
      <c r="A58" s="128" t="s">
        <v>318</v>
      </c>
      <c r="B58" s="136" t="s">
        <v>291</v>
      </c>
      <c r="C58" s="136" t="s">
        <v>418</v>
      </c>
      <c r="D58" s="128" t="s">
        <v>392</v>
      </c>
      <c r="E58" s="128"/>
      <c r="F58" s="128"/>
      <c r="G58" s="150">
        <v>2</v>
      </c>
      <c r="H58" s="150"/>
      <c r="I58" s="139">
        <f t="shared" ref="I58:Q58" si="11">SUM(I56:I57)</f>
        <v>2144459</v>
      </c>
      <c r="J58" s="139">
        <f t="shared" si="11"/>
        <v>2144459</v>
      </c>
      <c r="K58" s="139">
        <f t="shared" si="11"/>
        <v>2114901</v>
      </c>
      <c r="L58" s="139">
        <f t="shared" si="11"/>
        <v>29558</v>
      </c>
      <c r="M58" s="139">
        <f t="shared" si="11"/>
        <v>0</v>
      </c>
      <c r="N58" s="139">
        <f t="shared" si="11"/>
        <v>0</v>
      </c>
      <c r="O58" s="139">
        <f t="shared" si="11"/>
        <v>0</v>
      </c>
      <c r="P58" s="139">
        <f t="shared" si="11"/>
        <v>0</v>
      </c>
      <c r="Q58" s="139">
        <f t="shared" si="11"/>
        <v>2073277</v>
      </c>
      <c r="R58" s="142"/>
      <c r="S58" s="128"/>
    </row>
    <row r="59" spans="1:19">
      <c r="A59" s="128" t="s">
        <v>318</v>
      </c>
      <c r="B59" s="136" t="s">
        <v>291</v>
      </c>
      <c r="C59" s="136" t="s">
        <v>418</v>
      </c>
      <c r="D59" s="128" t="s">
        <v>414</v>
      </c>
      <c r="E59" s="128"/>
      <c r="F59" s="128"/>
      <c r="G59" s="128"/>
      <c r="H59" s="128"/>
      <c r="I59" s="131">
        <v>1275529</v>
      </c>
      <c r="J59" s="131">
        <v>1275529</v>
      </c>
      <c r="K59" s="131">
        <v>1275529</v>
      </c>
      <c r="L59" s="131">
        <f>J59-K59</f>
        <v>0</v>
      </c>
      <c r="M59" s="128"/>
      <c r="N59" s="128"/>
      <c r="O59" s="144">
        <f>M59+N59</f>
        <v>0</v>
      </c>
      <c r="P59" s="128"/>
      <c r="Q59" s="131">
        <v>366834</v>
      </c>
      <c r="R59" s="142">
        <v>0.9</v>
      </c>
      <c r="S59" s="128"/>
    </row>
    <row r="60" spans="1:19">
      <c r="A60" s="128" t="s">
        <v>318</v>
      </c>
      <c r="B60" s="136" t="s">
        <v>291</v>
      </c>
      <c r="C60" s="136" t="s">
        <v>418</v>
      </c>
      <c r="D60" s="128" t="s">
        <v>414</v>
      </c>
      <c r="E60" s="128"/>
      <c r="F60" s="128"/>
      <c r="G60" s="128"/>
      <c r="H60" s="128"/>
      <c r="I60" s="155" t="s">
        <v>421</v>
      </c>
      <c r="J60" s="155" t="s">
        <v>421</v>
      </c>
      <c r="K60" s="131">
        <v>17022505</v>
      </c>
      <c r="L60" s="128"/>
      <c r="M60" s="128"/>
      <c r="N60" s="128"/>
      <c r="O60" s="144">
        <f>M60+N60</f>
        <v>0</v>
      </c>
      <c r="P60" s="128"/>
      <c r="Q60" s="131">
        <v>2215327</v>
      </c>
      <c r="R60" s="155" t="s">
        <v>20</v>
      </c>
      <c r="S60" s="128"/>
    </row>
    <row r="61" spans="1:19">
      <c r="A61" s="128" t="s">
        <v>318</v>
      </c>
      <c r="B61" s="136" t="s">
        <v>291</v>
      </c>
      <c r="C61" s="136" t="s">
        <v>418</v>
      </c>
      <c r="D61" s="128" t="s">
        <v>414</v>
      </c>
      <c r="E61" s="128"/>
      <c r="F61" s="128"/>
      <c r="G61" s="150">
        <v>2</v>
      </c>
      <c r="H61" s="150"/>
      <c r="I61" s="156">
        <f t="shared" ref="I61:Q61" si="12">SUM(I59:I60)</f>
        <v>1275529</v>
      </c>
      <c r="J61" s="156">
        <f t="shared" si="12"/>
        <v>1275529</v>
      </c>
      <c r="K61" s="156">
        <f t="shared" si="12"/>
        <v>18298034</v>
      </c>
      <c r="L61" s="156">
        <f t="shared" si="12"/>
        <v>0</v>
      </c>
      <c r="M61" s="156">
        <f t="shared" si="12"/>
        <v>0</v>
      </c>
      <c r="N61" s="156">
        <f t="shared" si="12"/>
        <v>0</v>
      </c>
      <c r="O61" s="156">
        <f t="shared" si="12"/>
        <v>0</v>
      </c>
      <c r="P61" s="156">
        <f t="shared" si="12"/>
        <v>0</v>
      </c>
      <c r="Q61" s="156">
        <f t="shared" si="12"/>
        <v>2582161</v>
      </c>
      <c r="R61" s="155"/>
      <c r="S61" s="128"/>
    </row>
    <row r="62" spans="1:19">
      <c r="A62" s="128" t="s">
        <v>318</v>
      </c>
      <c r="B62" s="136" t="s">
        <v>291</v>
      </c>
      <c r="C62" s="136" t="s">
        <v>418</v>
      </c>
      <c r="D62" s="128" t="s">
        <v>422</v>
      </c>
      <c r="E62" s="128"/>
      <c r="F62" s="128"/>
      <c r="G62" s="150">
        <v>1</v>
      </c>
      <c r="H62" s="150"/>
      <c r="I62" s="131">
        <v>50000000</v>
      </c>
      <c r="J62" s="131">
        <v>50000000</v>
      </c>
      <c r="K62" s="128"/>
      <c r="L62" s="128"/>
      <c r="M62" s="128"/>
      <c r="N62" s="128"/>
      <c r="O62" s="144">
        <f>M62+N62</f>
        <v>0</v>
      </c>
      <c r="P62" s="128"/>
      <c r="Q62" s="131">
        <f>J62*0.77</f>
        <v>38500000</v>
      </c>
      <c r="R62" s="142">
        <v>0.77</v>
      </c>
      <c r="S62" s="128"/>
    </row>
    <row r="63" spans="1:19">
      <c r="A63" s="128" t="s">
        <v>318</v>
      </c>
      <c r="B63" s="136" t="s">
        <v>291</v>
      </c>
      <c r="C63" s="136" t="s">
        <v>418</v>
      </c>
      <c r="D63" s="128" t="s">
        <v>423</v>
      </c>
      <c r="E63" s="128"/>
      <c r="F63" s="128"/>
      <c r="G63" s="128"/>
      <c r="H63" s="128"/>
      <c r="I63" s="131">
        <v>1200000</v>
      </c>
      <c r="J63" s="131">
        <v>1200000</v>
      </c>
      <c r="K63" s="154"/>
      <c r="L63" s="154"/>
      <c r="M63" s="128"/>
      <c r="N63" s="128"/>
      <c r="O63" s="144">
        <f>M63+N63</f>
        <v>0</v>
      </c>
      <c r="P63" s="128"/>
      <c r="Q63" s="128"/>
      <c r="R63" s="142">
        <v>0.95</v>
      </c>
      <c r="S63" s="152"/>
    </row>
    <row r="64" spans="1:19">
      <c r="A64" s="128" t="s">
        <v>318</v>
      </c>
      <c r="B64" s="136" t="s">
        <v>291</v>
      </c>
      <c r="C64" s="136" t="s">
        <v>418</v>
      </c>
      <c r="D64" s="128" t="s">
        <v>423</v>
      </c>
      <c r="E64" s="128"/>
      <c r="F64" s="128"/>
      <c r="G64" s="128"/>
      <c r="H64" s="128"/>
      <c r="I64" s="131">
        <v>2031000</v>
      </c>
      <c r="J64" s="131">
        <v>2031000</v>
      </c>
      <c r="K64" s="131"/>
      <c r="L64" s="131"/>
      <c r="M64" s="128"/>
      <c r="N64" s="128"/>
      <c r="O64" s="144">
        <f>M64+N64</f>
        <v>0</v>
      </c>
      <c r="P64" s="128"/>
      <c r="Q64" s="128"/>
      <c r="R64" s="154"/>
      <c r="S64" s="153" t="s">
        <v>424</v>
      </c>
    </row>
    <row r="65" spans="1:19">
      <c r="A65" s="128" t="s">
        <v>318</v>
      </c>
      <c r="B65" s="136" t="s">
        <v>291</v>
      </c>
      <c r="C65" s="136" t="s">
        <v>418</v>
      </c>
      <c r="D65" s="128" t="s">
        <v>423</v>
      </c>
      <c r="E65" s="128"/>
      <c r="F65" s="128"/>
      <c r="G65" s="128"/>
      <c r="H65" s="128"/>
      <c r="I65" s="131">
        <v>2000000</v>
      </c>
      <c r="J65" s="131">
        <v>2000000</v>
      </c>
      <c r="K65" s="131"/>
      <c r="L65" s="131"/>
      <c r="M65" s="128"/>
      <c r="N65" s="128"/>
      <c r="O65" s="144">
        <f>M65+N65</f>
        <v>0</v>
      </c>
      <c r="P65" s="128"/>
      <c r="Q65" s="128"/>
      <c r="R65" s="142">
        <v>0.92</v>
      </c>
      <c r="S65" s="152"/>
    </row>
    <row r="66" spans="1:19">
      <c r="A66" s="128" t="s">
        <v>318</v>
      </c>
      <c r="B66" s="136" t="s">
        <v>291</v>
      </c>
      <c r="C66" s="136" t="s">
        <v>418</v>
      </c>
      <c r="D66" s="128" t="s">
        <v>423</v>
      </c>
      <c r="E66" s="128"/>
      <c r="F66" s="128"/>
      <c r="G66" s="128"/>
      <c r="H66" s="128"/>
      <c r="I66" s="131">
        <v>3600000</v>
      </c>
      <c r="J66" s="131">
        <v>3600000</v>
      </c>
      <c r="K66" s="131">
        <v>3600000</v>
      </c>
      <c r="L66" s="131">
        <f>J66-K66</f>
        <v>0</v>
      </c>
      <c r="M66" s="128"/>
      <c r="N66" s="128"/>
      <c r="O66" s="144">
        <f>M66+N66</f>
        <v>0</v>
      </c>
      <c r="P66" s="128"/>
      <c r="Q66" s="128"/>
      <c r="R66" s="142">
        <v>0.42</v>
      </c>
      <c r="S66" s="151" t="s">
        <v>425</v>
      </c>
    </row>
    <row r="67" spans="1:19">
      <c r="A67" s="128" t="s">
        <v>318</v>
      </c>
      <c r="B67" s="136" t="s">
        <v>291</v>
      </c>
      <c r="C67" s="136" t="s">
        <v>418</v>
      </c>
      <c r="D67" s="128" t="s">
        <v>423</v>
      </c>
      <c r="E67" s="128"/>
      <c r="F67" s="128"/>
      <c r="G67" s="150">
        <v>4</v>
      </c>
      <c r="H67" s="150"/>
      <c r="I67" s="139">
        <f t="shared" ref="I67:Q67" si="13">I66+I65+I64+I63</f>
        <v>8831000</v>
      </c>
      <c r="J67" s="139">
        <f t="shared" si="13"/>
        <v>8831000</v>
      </c>
      <c r="K67" s="139">
        <f t="shared" si="13"/>
        <v>3600000</v>
      </c>
      <c r="L67" s="139">
        <f t="shared" si="13"/>
        <v>0</v>
      </c>
      <c r="M67" s="139">
        <f t="shared" si="13"/>
        <v>0</v>
      </c>
      <c r="N67" s="139">
        <f t="shared" si="13"/>
        <v>0</v>
      </c>
      <c r="O67" s="139">
        <f t="shared" si="13"/>
        <v>0</v>
      </c>
      <c r="P67" s="139">
        <f t="shared" si="13"/>
        <v>0</v>
      </c>
      <c r="Q67" s="139">
        <f t="shared" si="13"/>
        <v>0</v>
      </c>
      <c r="R67" s="128"/>
      <c r="S67" s="128"/>
    </row>
    <row r="68" spans="1:19">
      <c r="A68" s="128" t="s">
        <v>318</v>
      </c>
      <c r="B68" s="136" t="s">
        <v>266</v>
      </c>
      <c r="C68" s="128"/>
      <c r="D68" s="128" t="s">
        <v>426</v>
      </c>
      <c r="E68" s="128"/>
      <c r="F68" s="128"/>
      <c r="G68" s="128" t="s">
        <v>427</v>
      </c>
      <c r="H68" s="128"/>
      <c r="I68" s="148">
        <v>1050000</v>
      </c>
      <c r="J68" s="148">
        <v>1050000</v>
      </c>
      <c r="K68" s="148">
        <v>0</v>
      </c>
      <c r="L68" s="148">
        <v>1050000</v>
      </c>
      <c r="M68" s="148">
        <v>0</v>
      </c>
      <c r="N68" s="148">
        <v>52500</v>
      </c>
      <c r="O68" s="148">
        <f>M68+N68</f>
        <v>52500</v>
      </c>
      <c r="P68" s="148">
        <v>0</v>
      </c>
      <c r="Q68" s="144">
        <v>0</v>
      </c>
      <c r="R68" s="128">
        <v>0</v>
      </c>
      <c r="S68" s="136" t="s">
        <v>428</v>
      </c>
    </row>
    <row r="69" spans="1:19">
      <c r="A69" s="128" t="s">
        <v>318</v>
      </c>
      <c r="B69" s="136" t="s">
        <v>266</v>
      </c>
      <c r="C69" s="128"/>
      <c r="D69" s="128" t="s">
        <v>426</v>
      </c>
      <c r="E69" s="128"/>
      <c r="F69" s="128"/>
      <c r="G69" s="128" t="s">
        <v>427</v>
      </c>
      <c r="H69" s="128"/>
      <c r="I69" s="148">
        <v>3000000</v>
      </c>
      <c r="J69" s="148">
        <v>3000000</v>
      </c>
      <c r="K69" s="148">
        <v>0</v>
      </c>
      <c r="L69" s="148">
        <v>3000000</v>
      </c>
      <c r="M69" s="148">
        <v>0</v>
      </c>
      <c r="N69" s="148">
        <v>200000</v>
      </c>
      <c r="O69" s="148">
        <f>M69+N69</f>
        <v>200000</v>
      </c>
      <c r="P69" s="148">
        <v>0</v>
      </c>
      <c r="Q69" s="144">
        <v>0</v>
      </c>
      <c r="R69" s="128">
        <v>0</v>
      </c>
      <c r="S69" s="136" t="s">
        <v>429</v>
      </c>
    </row>
    <row r="70" spans="1:19">
      <c r="A70" s="128" t="s">
        <v>318</v>
      </c>
      <c r="B70" s="136" t="s">
        <v>266</v>
      </c>
      <c r="C70" s="128"/>
      <c r="D70" s="128" t="s">
        <v>426</v>
      </c>
      <c r="E70" s="128"/>
      <c r="F70" s="128"/>
      <c r="G70" s="128" t="s">
        <v>430</v>
      </c>
      <c r="H70" s="128"/>
      <c r="I70" s="148">
        <v>2782686</v>
      </c>
      <c r="J70" s="148">
        <v>2782686</v>
      </c>
      <c r="K70" s="148">
        <v>2590291</v>
      </c>
      <c r="L70" s="148">
        <v>192395</v>
      </c>
      <c r="M70" s="148">
        <v>0</v>
      </c>
      <c r="N70" s="148">
        <v>643462</v>
      </c>
      <c r="O70" s="148">
        <f>M70+N70</f>
        <v>643462</v>
      </c>
      <c r="P70" s="148">
        <v>0</v>
      </c>
      <c r="Q70" s="148">
        <v>179870</v>
      </c>
      <c r="R70" s="144">
        <v>50</v>
      </c>
      <c r="S70" s="136" t="s">
        <v>431</v>
      </c>
    </row>
    <row r="71" spans="1:19">
      <c r="A71" s="128" t="s">
        <v>318</v>
      </c>
      <c r="B71" s="136" t="s">
        <v>266</v>
      </c>
      <c r="C71" s="128"/>
      <c r="D71" s="128"/>
      <c r="E71" s="128"/>
      <c r="F71" s="128"/>
      <c r="G71" s="128"/>
      <c r="H71" s="128"/>
      <c r="I71" s="148">
        <f t="shared" ref="I71:Q71" si="14">I70+I69+I68</f>
        <v>6832686</v>
      </c>
      <c r="J71" s="148">
        <f t="shared" si="14"/>
        <v>6832686</v>
      </c>
      <c r="K71" s="148">
        <f t="shared" si="14"/>
        <v>2590291</v>
      </c>
      <c r="L71" s="148">
        <f t="shared" si="14"/>
        <v>4242395</v>
      </c>
      <c r="M71" s="148">
        <f t="shared" si="14"/>
        <v>0</v>
      </c>
      <c r="N71" s="148">
        <f t="shared" si="14"/>
        <v>895962</v>
      </c>
      <c r="O71" s="148">
        <f t="shared" si="14"/>
        <v>895962</v>
      </c>
      <c r="P71" s="148">
        <f t="shared" si="14"/>
        <v>0</v>
      </c>
      <c r="Q71" s="148">
        <f t="shared" si="14"/>
        <v>179870</v>
      </c>
      <c r="R71" s="144"/>
      <c r="S71" s="136"/>
    </row>
    <row r="72" spans="1:19">
      <c r="A72" s="128" t="s">
        <v>318</v>
      </c>
      <c r="B72" s="136" t="s">
        <v>266</v>
      </c>
      <c r="C72" s="128"/>
      <c r="D72" s="128" t="s">
        <v>432</v>
      </c>
      <c r="E72" s="128"/>
      <c r="F72" s="128"/>
      <c r="G72" s="128" t="s">
        <v>433</v>
      </c>
      <c r="H72" s="128"/>
      <c r="I72" s="148">
        <v>3000000</v>
      </c>
      <c r="J72" s="148">
        <v>3000000</v>
      </c>
      <c r="K72" s="148">
        <v>0</v>
      </c>
      <c r="L72" s="148">
        <v>3000000</v>
      </c>
      <c r="M72" s="148">
        <v>0</v>
      </c>
      <c r="N72" s="148">
        <v>0</v>
      </c>
      <c r="O72" s="148">
        <f t="shared" ref="O72:O78" si="15">M72+N72</f>
        <v>0</v>
      </c>
      <c r="P72" s="148">
        <v>0</v>
      </c>
      <c r="Q72" s="148">
        <v>0</v>
      </c>
      <c r="R72" s="144"/>
      <c r="S72" s="136" t="s">
        <v>434</v>
      </c>
    </row>
    <row r="73" spans="1:19">
      <c r="A73" s="128" t="s">
        <v>318</v>
      </c>
      <c r="B73" s="136" t="s">
        <v>266</v>
      </c>
      <c r="C73" s="128"/>
      <c r="D73" s="128" t="s">
        <v>432</v>
      </c>
      <c r="E73" s="128"/>
      <c r="F73" s="128"/>
      <c r="G73" s="128" t="s">
        <v>435</v>
      </c>
      <c r="H73" s="128"/>
      <c r="I73" s="148">
        <v>4500000</v>
      </c>
      <c r="J73" s="148">
        <v>4500000</v>
      </c>
      <c r="K73" s="148">
        <v>3801162</v>
      </c>
      <c r="L73" s="148">
        <v>698838</v>
      </c>
      <c r="M73" s="148">
        <v>0</v>
      </c>
      <c r="N73" s="148">
        <v>0</v>
      </c>
      <c r="O73" s="148">
        <f t="shared" si="15"/>
        <v>0</v>
      </c>
      <c r="P73" s="148">
        <v>0</v>
      </c>
      <c r="Q73" s="148">
        <v>399109</v>
      </c>
      <c r="R73" s="144">
        <v>15</v>
      </c>
      <c r="S73" s="136" t="s">
        <v>436</v>
      </c>
    </row>
    <row r="74" spans="1:19">
      <c r="A74" s="128" t="s">
        <v>318</v>
      </c>
      <c r="B74" s="136" t="s">
        <v>266</v>
      </c>
      <c r="C74" s="128"/>
      <c r="D74" s="128" t="s">
        <v>432</v>
      </c>
      <c r="E74" s="128"/>
      <c r="F74" s="128"/>
      <c r="G74" s="128" t="s">
        <v>437</v>
      </c>
      <c r="H74" s="128"/>
      <c r="I74" s="148">
        <v>15000000</v>
      </c>
      <c r="J74" s="148">
        <v>4300000</v>
      </c>
      <c r="K74" s="148">
        <v>3782556</v>
      </c>
      <c r="L74" s="148">
        <v>517444</v>
      </c>
      <c r="M74" s="148">
        <v>3478065</v>
      </c>
      <c r="N74" s="148">
        <v>0</v>
      </c>
      <c r="O74" s="148">
        <f t="shared" si="15"/>
        <v>3478065</v>
      </c>
      <c r="P74" s="148">
        <v>0</v>
      </c>
      <c r="Q74" s="148">
        <v>821935</v>
      </c>
      <c r="R74" s="144">
        <v>45</v>
      </c>
      <c r="S74" s="136" t="s">
        <v>436</v>
      </c>
    </row>
    <row r="75" spans="1:19">
      <c r="A75" s="128" t="s">
        <v>318</v>
      </c>
      <c r="B75" s="136" t="s">
        <v>266</v>
      </c>
      <c r="C75" s="128"/>
      <c r="D75" s="128" t="s">
        <v>432</v>
      </c>
      <c r="E75" s="128"/>
      <c r="F75" s="128"/>
      <c r="G75" s="128" t="s">
        <v>438</v>
      </c>
      <c r="H75" s="128"/>
      <c r="I75" s="148">
        <v>15000000</v>
      </c>
      <c r="J75" s="148">
        <v>4875000</v>
      </c>
      <c r="K75" s="148">
        <v>4730789</v>
      </c>
      <c r="L75" s="148">
        <v>144211</v>
      </c>
      <c r="M75" s="148">
        <v>4453745</v>
      </c>
      <c r="N75" s="148">
        <v>0</v>
      </c>
      <c r="O75" s="148">
        <f t="shared" si="15"/>
        <v>4453745</v>
      </c>
      <c r="P75" s="148">
        <v>0</v>
      </c>
      <c r="Q75" s="148">
        <v>421255</v>
      </c>
      <c r="R75" s="144">
        <v>5</v>
      </c>
      <c r="S75" s="136" t="s">
        <v>436</v>
      </c>
    </row>
    <row r="76" spans="1:19">
      <c r="A76" s="128" t="s">
        <v>318</v>
      </c>
      <c r="B76" s="136" t="s">
        <v>266</v>
      </c>
      <c r="C76" s="128"/>
      <c r="D76" s="128" t="s">
        <v>432</v>
      </c>
      <c r="E76" s="128"/>
      <c r="F76" s="128"/>
      <c r="G76" s="128" t="s">
        <v>439</v>
      </c>
      <c r="H76" s="128"/>
      <c r="I76" s="148">
        <v>4500000</v>
      </c>
      <c r="J76" s="148">
        <v>4500000</v>
      </c>
      <c r="K76" s="148">
        <v>4191770</v>
      </c>
      <c r="L76" s="148">
        <v>308230</v>
      </c>
      <c r="M76" s="148">
        <v>68598</v>
      </c>
      <c r="N76" s="148">
        <v>0</v>
      </c>
      <c r="O76" s="148">
        <f t="shared" si="15"/>
        <v>68598</v>
      </c>
      <c r="P76" s="148">
        <v>0</v>
      </c>
      <c r="Q76" s="148">
        <v>2184926</v>
      </c>
      <c r="R76" s="144">
        <v>85</v>
      </c>
      <c r="S76" s="136" t="s">
        <v>436</v>
      </c>
    </row>
    <row r="77" spans="1:19">
      <c r="A77" s="128" t="s">
        <v>318</v>
      </c>
      <c r="B77" s="136" t="s">
        <v>266</v>
      </c>
      <c r="C77" s="128"/>
      <c r="D77" s="128" t="s">
        <v>432</v>
      </c>
      <c r="E77" s="128"/>
      <c r="F77" s="128"/>
      <c r="G77" s="128" t="s">
        <v>440</v>
      </c>
      <c r="H77" s="128"/>
      <c r="I77" s="148">
        <v>500000</v>
      </c>
      <c r="J77" s="148">
        <v>1100000</v>
      </c>
      <c r="K77" s="148">
        <v>616982</v>
      </c>
      <c r="L77" s="148">
        <v>483018</v>
      </c>
      <c r="M77" s="148">
        <v>20000</v>
      </c>
      <c r="N77" s="148">
        <v>0</v>
      </c>
      <c r="O77" s="148">
        <f t="shared" si="15"/>
        <v>20000</v>
      </c>
      <c r="P77" s="148">
        <v>0</v>
      </c>
      <c r="Q77" s="148">
        <v>262446</v>
      </c>
      <c r="R77" s="144">
        <v>52</v>
      </c>
      <c r="S77" s="136" t="s">
        <v>436</v>
      </c>
    </row>
    <row r="78" spans="1:19">
      <c r="A78" s="128" t="s">
        <v>318</v>
      </c>
      <c r="B78" s="136" t="s">
        <v>266</v>
      </c>
      <c r="C78" s="128"/>
      <c r="D78" s="128" t="s">
        <v>432</v>
      </c>
      <c r="E78" s="128"/>
      <c r="F78" s="128"/>
      <c r="G78" s="128" t="s">
        <v>441</v>
      </c>
      <c r="H78" s="128"/>
      <c r="I78" s="148">
        <v>1000000</v>
      </c>
      <c r="J78" s="148">
        <v>1671326</v>
      </c>
      <c r="K78" s="148">
        <v>1251753</v>
      </c>
      <c r="L78" s="148">
        <v>419573</v>
      </c>
      <c r="M78" s="148">
        <v>36936</v>
      </c>
      <c r="N78" s="148">
        <v>0</v>
      </c>
      <c r="O78" s="148">
        <f t="shared" si="15"/>
        <v>36936</v>
      </c>
      <c r="P78" s="148">
        <v>0</v>
      </c>
      <c r="Q78" s="148">
        <v>1215635</v>
      </c>
      <c r="R78" s="144">
        <v>86</v>
      </c>
      <c r="S78" s="136" t="s">
        <v>436</v>
      </c>
    </row>
    <row r="79" spans="1:19">
      <c r="A79" s="128" t="s">
        <v>318</v>
      </c>
      <c r="B79" s="136" t="s">
        <v>266</v>
      </c>
      <c r="C79" s="128"/>
      <c r="D79" s="128"/>
      <c r="E79" s="128"/>
      <c r="F79" s="128"/>
      <c r="G79" s="128">
        <v>7</v>
      </c>
      <c r="H79" s="128"/>
      <c r="I79" s="149">
        <f t="shared" ref="I79:Q79" si="16">I78+I77+I76+I75+I74+I73+I72</f>
        <v>43500000</v>
      </c>
      <c r="J79" s="148">
        <f t="shared" si="16"/>
        <v>23946326</v>
      </c>
      <c r="K79" s="148">
        <f t="shared" si="16"/>
        <v>18375012</v>
      </c>
      <c r="L79" s="148">
        <f t="shared" si="16"/>
        <v>5571314</v>
      </c>
      <c r="M79" s="148">
        <f t="shared" si="16"/>
        <v>8057344</v>
      </c>
      <c r="N79" s="148">
        <f t="shared" si="16"/>
        <v>0</v>
      </c>
      <c r="O79" s="148">
        <f t="shared" si="16"/>
        <v>8057344</v>
      </c>
      <c r="P79" s="148">
        <f t="shared" si="16"/>
        <v>0</v>
      </c>
      <c r="Q79" s="148">
        <f t="shared" si="16"/>
        <v>5305306</v>
      </c>
      <c r="R79" s="144"/>
      <c r="S79" s="136"/>
    </row>
    <row r="80" spans="1:19">
      <c r="A80" s="128" t="s">
        <v>318</v>
      </c>
      <c r="B80" s="136" t="s">
        <v>266</v>
      </c>
      <c r="C80" s="128"/>
      <c r="D80" s="128" t="s">
        <v>345</v>
      </c>
      <c r="E80" s="128"/>
      <c r="F80" s="128"/>
      <c r="G80" s="128" t="s">
        <v>442</v>
      </c>
      <c r="H80" s="128"/>
      <c r="I80" s="148">
        <v>1000000</v>
      </c>
      <c r="J80" s="148">
        <v>1000000</v>
      </c>
      <c r="K80" s="148">
        <v>0</v>
      </c>
      <c r="L80" s="148">
        <v>1000000</v>
      </c>
      <c r="M80" s="148">
        <v>0</v>
      </c>
      <c r="N80" s="148">
        <v>0</v>
      </c>
      <c r="O80" s="148">
        <f>M80+N80</f>
        <v>0</v>
      </c>
      <c r="P80" s="148">
        <v>0</v>
      </c>
      <c r="Q80" s="148">
        <v>0</v>
      </c>
      <c r="R80" s="144"/>
      <c r="S80" s="136" t="s">
        <v>434</v>
      </c>
    </row>
    <row r="81" spans="1:19">
      <c r="A81" s="128" t="s">
        <v>318</v>
      </c>
      <c r="B81" s="136" t="s">
        <v>266</v>
      </c>
      <c r="C81" s="128"/>
      <c r="D81" s="128" t="s">
        <v>345</v>
      </c>
      <c r="E81" s="128"/>
      <c r="F81" s="128"/>
      <c r="G81" s="128" t="s">
        <v>443</v>
      </c>
      <c r="H81" s="128"/>
      <c r="I81" s="148">
        <v>3000000</v>
      </c>
      <c r="J81" s="148">
        <v>4999035</v>
      </c>
      <c r="K81" s="148">
        <v>4486348</v>
      </c>
      <c r="L81" s="148">
        <v>512687</v>
      </c>
      <c r="M81" s="148">
        <v>216608</v>
      </c>
      <c r="N81" s="148">
        <v>0</v>
      </c>
      <c r="O81" s="148">
        <f>M81+N81</f>
        <v>216608</v>
      </c>
      <c r="P81" s="148">
        <v>0</v>
      </c>
      <c r="Q81" s="148">
        <v>3873676</v>
      </c>
      <c r="R81" s="144">
        <v>86</v>
      </c>
      <c r="S81" s="136" t="s">
        <v>436</v>
      </c>
    </row>
    <row r="82" spans="1:19">
      <c r="A82" s="128" t="s">
        <v>318</v>
      </c>
      <c r="B82" s="136" t="s">
        <v>266</v>
      </c>
      <c r="C82" s="128"/>
      <c r="D82" s="128"/>
      <c r="E82" s="128"/>
      <c r="F82" s="128"/>
      <c r="G82" s="128">
        <v>2</v>
      </c>
      <c r="H82" s="128"/>
      <c r="I82" s="149">
        <f t="shared" ref="I82:Q82" si="17">I81+I80</f>
        <v>4000000</v>
      </c>
      <c r="J82" s="148">
        <f t="shared" si="17"/>
        <v>5999035</v>
      </c>
      <c r="K82" s="148">
        <f t="shared" si="17"/>
        <v>4486348</v>
      </c>
      <c r="L82" s="148">
        <f t="shared" si="17"/>
        <v>1512687</v>
      </c>
      <c r="M82" s="148">
        <f t="shared" si="17"/>
        <v>216608</v>
      </c>
      <c r="N82" s="148">
        <f t="shared" si="17"/>
        <v>0</v>
      </c>
      <c r="O82" s="148">
        <f t="shared" si="17"/>
        <v>216608</v>
      </c>
      <c r="P82" s="148">
        <f t="shared" si="17"/>
        <v>0</v>
      </c>
      <c r="Q82" s="148">
        <f t="shared" si="17"/>
        <v>3873676</v>
      </c>
      <c r="R82" s="144"/>
      <c r="S82" s="136"/>
    </row>
    <row r="83" spans="1:19">
      <c r="A83" s="128" t="s">
        <v>318</v>
      </c>
      <c r="B83" s="136" t="s">
        <v>266</v>
      </c>
      <c r="C83" s="128"/>
      <c r="D83" s="128" t="s">
        <v>444</v>
      </c>
      <c r="E83" s="128"/>
      <c r="F83" s="128"/>
      <c r="G83" s="128" t="s">
        <v>445</v>
      </c>
      <c r="H83" s="128"/>
      <c r="I83" s="148">
        <v>1500000</v>
      </c>
      <c r="J83" s="148">
        <v>1500000</v>
      </c>
      <c r="K83" s="148">
        <v>1495698</v>
      </c>
      <c r="L83" s="148">
        <v>4302</v>
      </c>
      <c r="M83" s="148">
        <v>449775</v>
      </c>
      <c r="N83" s="148">
        <v>0</v>
      </c>
      <c r="O83" s="148">
        <f>M83+N83</f>
        <v>449775</v>
      </c>
      <c r="P83" s="148">
        <v>0</v>
      </c>
      <c r="Q83" s="148">
        <v>1048774</v>
      </c>
      <c r="R83" s="144">
        <v>85</v>
      </c>
      <c r="S83" s="136" t="s">
        <v>436</v>
      </c>
    </row>
    <row r="84" spans="1:19">
      <c r="A84" s="128" t="s">
        <v>318</v>
      </c>
      <c r="B84" s="136" t="s">
        <v>266</v>
      </c>
      <c r="C84" s="128"/>
      <c r="D84" s="128" t="s">
        <v>444</v>
      </c>
      <c r="E84" s="128"/>
      <c r="F84" s="128"/>
      <c r="G84" s="128" t="s">
        <v>446</v>
      </c>
      <c r="H84" s="128"/>
      <c r="I84" s="148">
        <v>2000000</v>
      </c>
      <c r="J84" s="148">
        <v>2000000</v>
      </c>
      <c r="K84" s="148">
        <v>1343157</v>
      </c>
      <c r="L84" s="148">
        <v>656843</v>
      </c>
      <c r="M84" s="148">
        <v>480816</v>
      </c>
      <c r="N84" s="148">
        <v>0</v>
      </c>
      <c r="O84" s="148">
        <f>M84+N84</f>
        <v>480816</v>
      </c>
      <c r="P84" s="148">
        <v>0</v>
      </c>
      <c r="Q84" s="148">
        <v>798928</v>
      </c>
      <c r="R84" s="144">
        <v>70</v>
      </c>
      <c r="S84" s="136" t="s">
        <v>436</v>
      </c>
    </row>
    <row r="85" spans="1:19">
      <c r="A85" s="128" t="s">
        <v>318</v>
      </c>
      <c r="B85" s="136" t="s">
        <v>266</v>
      </c>
      <c r="C85" s="128"/>
      <c r="D85" s="128" t="s">
        <v>444</v>
      </c>
      <c r="E85" s="128"/>
      <c r="F85" s="128"/>
      <c r="G85" s="128" t="s">
        <v>447</v>
      </c>
      <c r="H85" s="128"/>
      <c r="I85" s="148">
        <v>1600000</v>
      </c>
      <c r="J85" s="148">
        <v>1600000</v>
      </c>
      <c r="K85" s="148">
        <v>1365021</v>
      </c>
      <c r="L85" s="148">
        <v>234979</v>
      </c>
      <c r="M85" s="148">
        <v>1558471</v>
      </c>
      <c r="N85" s="148">
        <v>0</v>
      </c>
      <c r="O85" s="148">
        <f>M85+N85</f>
        <v>1558471</v>
      </c>
      <c r="P85" s="148">
        <v>0</v>
      </c>
      <c r="Q85" s="148">
        <v>41529</v>
      </c>
      <c r="R85" s="144">
        <v>30</v>
      </c>
      <c r="S85" s="136" t="s">
        <v>436</v>
      </c>
    </row>
    <row r="86" spans="1:19">
      <c r="A86" s="128" t="s">
        <v>318</v>
      </c>
      <c r="B86" s="136" t="s">
        <v>266</v>
      </c>
      <c r="C86" s="128"/>
      <c r="D86" s="128"/>
      <c r="E86" s="128"/>
      <c r="F86" s="128"/>
      <c r="G86" s="128">
        <v>3</v>
      </c>
      <c r="H86" s="128"/>
      <c r="I86" s="149">
        <f t="shared" ref="I86:P86" si="18">I85+I84+I83</f>
        <v>5100000</v>
      </c>
      <c r="J86" s="148">
        <f t="shared" si="18"/>
        <v>5100000</v>
      </c>
      <c r="K86" s="148">
        <f t="shared" si="18"/>
        <v>4203876</v>
      </c>
      <c r="L86" s="148">
        <f t="shared" si="18"/>
        <v>896124</v>
      </c>
      <c r="M86" s="148">
        <f t="shared" si="18"/>
        <v>2489062</v>
      </c>
      <c r="N86" s="148">
        <f t="shared" si="18"/>
        <v>0</v>
      </c>
      <c r="O86" s="148">
        <f t="shared" si="18"/>
        <v>2489062</v>
      </c>
      <c r="P86" s="148">
        <f t="shared" si="18"/>
        <v>0</v>
      </c>
      <c r="Q86" s="148"/>
      <c r="R86" s="144"/>
      <c r="S86" s="136"/>
    </row>
    <row r="87" spans="1:19">
      <c r="A87" s="128" t="s">
        <v>318</v>
      </c>
      <c r="B87" s="136" t="s">
        <v>266</v>
      </c>
      <c r="C87" s="128"/>
      <c r="D87" s="128" t="s">
        <v>397</v>
      </c>
      <c r="E87" s="128"/>
      <c r="F87" s="128"/>
      <c r="G87" s="128" t="s">
        <v>448</v>
      </c>
      <c r="H87" s="128"/>
      <c r="I87" s="149">
        <v>3000000</v>
      </c>
      <c r="J87" s="148">
        <v>1819150</v>
      </c>
      <c r="K87" s="148">
        <v>1413716</v>
      </c>
      <c r="L87" s="148">
        <v>405434</v>
      </c>
      <c r="M87" s="148">
        <v>1459650</v>
      </c>
      <c r="N87" s="148">
        <v>0</v>
      </c>
      <c r="O87" s="148">
        <f>M87+N87</f>
        <v>1459650</v>
      </c>
      <c r="P87" s="148">
        <v>0</v>
      </c>
      <c r="Q87" s="148">
        <v>1990350</v>
      </c>
      <c r="R87" s="144">
        <v>85</v>
      </c>
      <c r="S87" s="136" t="s">
        <v>436</v>
      </c>
    </row>
    <row r="88" spans="1:19">
      <c r="A88" s="128" t="s">
        <v>318</v>
      </c>
      <c r="B88" s="136" t="s">
        <v>266</v>
      </c>
      <c r="C88" s="128"/>
      <c r="D88" s="128" t="s">
        <v>449</v>
      </c>
      <c r="E88" s="128"/>
      <c r="F88" s="128"/>
      <c r="G88" s="128" t="s">
        <v>450</v>
      </c>
      <c r="H88" s="128"/>
      <c r="I88" s="148">
        <v>5600000</v>
      </c>
      <c r="J88" s="148">
        <v>7700000</v>
      </c>
      <c r="K88" s="148">
        <v>5171738</v>
      </c>
      <c r="L88" s="148">
        <v>2528262</v>
      </c>
      <c r="M88" s="148">
        <v>3514894</v>
      </c>
      <c r="N88" s="148">
        <v>0</v>
      </c>
      <c r="O88" s="148">
        <f>M88+N88</f>
        <v>3514894</v>
      </c>
      <c r="P88" s="148">
        <v>0</v>
      </c>
      <c r="Q88" s="148">
        <v>2347093</v>
      </c>
      <c r="R88" s="144">
        <v>32</v>
      </c>
      <c r="S88" s="136" t="s">
        <v>436</v>
      </c>
    </row>
    <row r="89" spans="1:19">
      <c r="A89" s="128" t="s">
        <v>318</v>
      </c>
      <c r="B89" s="136" t="s">
        <v>266</v>
      </c>
      <c r="C89" s="128"/>
      <c r="D89" s="128" t="s">
        <v>449</v>
      </c>
      <c r="E89" s="128"/>
      <c r="F89" s="128"/>
      <c r="G89" s="128" t="s">
        <v>451</v>
      </c>
      <c r="H89" s="128"/>
      <c r="I89" s="148">
        <v>2000000</v>
      </c>
      <c r="J89" s="148">
        <v>2000000</v>
      </c>
      <c r="K89" s="148">
        <v>1958887</v>
      </c>
      <c r="L89" s="148">
        <v>41113</v>
      </c>
      <c r="M89" s="148">
        <v>743541</v>
      </c>
      <c r="N89" s="148">
        <v>0</v>
      </c>
      <c r="O89" s="148">
        <f>M89+N89</f>
        <v>743541</v>
      </c>
      <c r="P89" s="148">
        <v>0</v>
      </c>
      <c r="Q89" s="148">
        <v>1256459</v>
      </c>
      <c r="R89" s="144">
        <v>70</v>
      </c>
      <c r="S89" s="136" t="s">
        <v>436</v>
      </c>
    </row>
    <row r="90" spans="1:19">
      <c r="A90" s="128" t="s">
        <v>318</v>
      </c>
      <c r="B90" s="136" t="s">
        <v>266</v>
      </c>
      <c r="C90" s="128"/>
      <c r="D90" s="128" t="s">
        <v>449</v>
      </c>
      <c r="E90" s="128"/>
      <c r="F90" s="128"/>
      <c r="G90" s="128" t="s">
        <v>452</v>
      </c>
      <c r="H90" s="128"/>
      <c r="I90" s="148">
        <v>1600000</v>
      </c>
      <c r="J90" s="148">
        <v>1600000</v>
      </c>
      <c r="K90" s="148">
        <v>1573149</v>
      </c>
      <c r="L90" s="148">
        <v>26851</v>
      </c>
      <c r="M90" s="148">
        <v>296065</v>
      </c>
      <c r="N90" s="148">
        <v>0</v>
      </c>
      <c r="O90" s="148">
        <f>M90+N90</f>
        <v>296065</v>
      </c>
      <c r="P90" s="148">
        <v>0</v>
      </c>
      <c r="Q90" s="148">
        <v>1303935</v>
      </c>
      <c r="R90" s="144">
        <v>70</v>
      </c>
      <c r="S90" s="136" t="s">
        <v>436</v>
      </c>
    </row>
    <row r="91" spans="1:19">
      <c r="A91" s="128" t="s">
        <v>318</v>
      </c>
      <c r="B91" s="136" t="s">
        <v>266</v>
      </c>
      <c r="C91" s="128"/>
      <c r="D91" s="128"/>
      <c r="E91" s="128"/>
      <c r="F91" s="128"/>
      <c r="G91" s="128"/>
      <c r="H91" s="128"/>
      <c r="I91" s="149">
        <f t="shared" ref="I91:Q91" si="19">I90+I89+I88</f>
        <v>9200000</v>
      </c>
      <c r="J91" s="148">
        <f t="shared" si="19"/>
        <v>11300000</v>
      </c>
      <c r="K91" s="148">
        <f t="shared" si="19"/>
        <v>8703774</v>
      </c>
      <c r="L91" s="148">
        <f t="shared" si="19"/>
        <v>2596226</v>
      </c>
      <c r="M91" s="148">
        <f t="shared" si="19"/>
        <v>4554500</v>
      </c>
      <c r="N91" s="148">
        <f t="shared" si="19"/>
        <v>0</v>
      </c>
      <c r="O91" s="148">
        <f t="shared" si="19"/>
        <v>4554500</v>
      </c>
      <c r="P91" s="148">
        <f t="shared" si="19"/>
        <v>0</v>
      </c>
      <c r="Q91" s="148">
        <f t="shared" si="19"/>
        <v>4907487</v>
      </c>
      <c r="R91" s="144"/>
      <c r="S91" s="136"/>
    </row>
    <row r="92" spans="1:19">
      <c r="A92" s="128" t="s">
        <v>318</v>
      </c>
      <c r="B92" s="136" t="s">
        <v>266</v>
      </c>
      <c r="C92" s="128"/>
      <c r="D92" s="128" t="s">
        <v>453</v>
      </c>
      <c r="E92" s="128"/>
      <c r="F92" s="128"/>
      <c r="G92" s="128" t="s">
        <v>454</v>
      </c>
      <c r="H92" s="128"/>
      <c r="I92" s="148">
        <v>650000</v>
      </c>
      <c r="J92" s="148">
        <v>3164000</v>
      </c>
      <c r="K92" s="148">
        <v>3152919</v>
      </c>
      <c r="L92" s="148">
        <v>211081</v>
      </c>
      <c r="M92" s="148">
        <v>57805</v>
      </c>
      <c r="N92" s="148">
        <v>0</v>
      </c>
      <c r="O92" s="148">
        <f>M92+N92</f>
        <v>57805</v>
      </c>
      <c r="P92" s="148">
        <v>0</v>
      </c>
      <c r="Q92" s="148">
        <v>1729204</v>
      </c>
      <c r="R92" s="144">
        <v>85</v>
      </c>
      <c r="S92" s="136" t="s">
        <v>436</v>
      </c>
    </row>
    <row r="93" spans="1:19">
      <c r="A93" s="128" t="s">
        <v>318</v>
      </c>
      <c r="B93" s="145" t="s">
        <v>272</v>
      </c>
      <c r="C93" s="128"/>
      <c r="D93" s="130"/>
      <c r="E93" s="130"/>
      <c r="F93" s="130"/>
      <c r="G93" s="128"/>
      <c r="H93" s="128"/>
      <c r="I93" s="128"/>
      <c r="J93" s="147"/>
      <c r="K93" s="128"/>
      <c r="L93" s="128"/>
      <c r="M93" s="128"/>
      <c r="N93" s="128"/>
      <c r="O93" s="128"/>
      <c r="P93" s="128"/>
      <c r="Q93" s="128"/>
      <c r="R93" s="142"/>
      <c r="S93" s="128"/>
    </row>
    <row r="94" spans="1:19">
      <c r="A94" s="128" t="s">
        <v>318</v>
      </c>
      <c r="B94" s="145" t="s">
        <v>272</v>
      </c>
      <c r="C94" s="128" t="s">
        <v>319</v>
      </c>
      <c r="D94" s="128" t="s">
        <v>455</v>
      </c>
      <c r="E94" s="128"/>
      <c r="F94" s="128"/>
      <c r="G94" s="128" t="s">
        <v>456</v>
      </c>
      <c r="H94" s="128"/>
      <c r="I94" s="117">
        <v>973000</v>
      </c>
      <c r="J94" s="118">
        <f>2399400+289000</f>
        <v>2688400</v>
      </c>
      <c r="K94" s="118">
        <v>1796419</v>
      </c>
      <c r="L94" s="143">
        <f>+J94-K94</f>
        <v>891981</v>
      </c>
      <c r="M94" s="143">
        <v>202396</v>
      </c>
      <c r="N94" s="143">
        <v>50000</v>
      </c>
      <c r="O94" s="144">
        <f>+M94+N94</f>
        <v>252396</v>
      </c>
      <c r="P94" s="144">
        <v>0</v>
      </c>
      <c r="Q94" s="143">
        <v>1583884</v>
      </c>
      <c r="R94" s="142">
        <v>0.7</v>
      </c>
      <c r="S94" s="128" t="s">
        <v>149</v>
      </c>
    </row>
    <row r="95" spans="1:19">
      <c r="A95" s="128" t="s">
        <v>318</v>
      </c>
      <c r="B95" s="145" t="s">
        <v>272</v>
      </c>
      <c r="C95" s="128" t="s">
        <v>319</v>
      </c>
      <c r="D95" s="852" t="s">
        <v>457</v>
      </c>
      <c r="E95" s="128"/>
      <c r="F95" s="128"/>
      <c r="G95" s="128" t="s">
        <v>458</v>
      </c>
      <c r="H95" s="128"/>
      <c r="I95" s="131">
        <v>1500000</v>
      </c>
      <c r="J95" s="131">
        <v>1500000</v>
      </c>
      <c r="K95" s="144">
        <v>1498260</v>
      </c>
      <c r="L95" s="144">
        <v>1740</v>
      </c>
      <c r="M95" s="144">
        <v>358518</v>
      </c>
      <c r="N95" s="144">
        <v>0</v>
      </c>
      <c r="O95" s="144">
        <f>+M95+N95</f>
        <v>358518</v>
      </c>
      <c r="P95" s="144">
        <v>0</v>
      </c>
      <c r="Q95" s="143">
        <v>1141482</v>
      </c>
      <c r="R95" s="142">
        <v>0.99</v>
      </c>
      <c r="S95" s="128" t="s">
        <v>149</v>
      </c>
    </row>
    <row r="96" spans="1:19">
      <c r="A96" s="128" t="s">
        <v>318</v>
      </c>
      <c r="B96" s="145" t="s">
        <v>272</v>
      </c>
      <c r="C96" s="128" t="s">
        <v>319</v>
      </c>
      <c r="D96" s="852"/>
      <c r="E96" s="128"/>
      <c r="F96" s="128"/>
      <c r="G96" s="128" t="s">
        <v>459</v>
      </c>
      <c r="H96" s="128"/>
      <c r="I96" s="131">
        <v>2000000</v>
      </c>
      <c r="J96" s="131">
        <v>2000000</v>
      </c>
      <c r="K96" s="144">
        <v>197366</v>
      </c>
      <c r="L96" s="144">
        <v>1802634</v>
      </c>
      <c r="M96" s="144">
        <v>1577319</v>
      </c>
      <c r="N96" s="144">
        <v>0</v>
      </c>
      <c r="O96" s="144">
        <f>+M96+N96</f>
        <v>1577319</v>
      </c>
      <c r="P96" s="144">
        <v>0</v>
      </c>
      <c r="Q96" s="143">
        <v>42411</v>
      </c>
      <c r="R96" s="142">
        <v>0.15</v>
      </c>
      <c r="S96" s="128" t="s">
        <v>149</v>
      </c>
    </row>
    <row r="97" spans="1:19">
      <c r="A97" s="128" t="s">
        <v>318</v>
      </c>
      <c r="B97" s="145" t="s">
        <v>272</v>
      </c>
      <c r="C97" s="128" t="s">
        <v>319</v>
      </c>
      <c r="D97" s="128"/>
      <c r="E97" s="128"/>
      <c r="F97" s="128"/>
      <c r="G97" s="128"/>
      <c r="H97" s="128"/>
      <c r="I97" s="139">
        <f t="shared" ref="I97:Q97" si="20">I96+I95</f>
        <v>3500000</v>
      </c>
      <c r="J97" s="131">
        <f t="shared" si="20"/>
        <v>3500000</v>
      </c>
      <c r="K97" s="131">
        <f t="shared" si="20"/>
        <v>1695626</v>
      </c>
      <c r="L97" s="131">
        <f t="shared" si="20"/>
        <v>1804374</v>
      </c>
      <c r="M97" s="131">
        <f t="shared" si="20"/>
        <v>1935837</v>
      </c>
      <c r="N97" s="131">
        <f t="shared" si="20"/>
        <v>0</v>
      </c>
      <c r="O97" s="131">
        <f t="shared" si="20"/>
        <v>1935837</v>
      </c>
      <c r="P97" s="131">
        <f t="shared" si="20"/>
        <v>0</v>
      </c>
      <c r="Q97" s="131">
        <f t="shared" si="20"/>
        <v>1183893</v>
      </c>
      <c r="R97" s="142"/>
      <c r="S97" s="128"/>
    </row>
    <row r="98" spans="1:19">
      <c r="A98" s="128" t="s">
        <v>318</v>
      </c>
      <c r="B98" s="145" t="s">
        <v>272</v>
      </c>
      <c r="C98" s="128" t="s">
        <v>319</v>
      </c>
      <c r="D98" s="130" t="s">
        <v>460</v>
      </c>
      <c r="E98" s="128"/>
      <c r="F98" s="128"/>
      <c r="G98" s="128" t="s">
        <v>461</v>
      </c>
      <c r="H98" s="128"/>
      <c r="I98" s="131">
        <v>5000000</v>
      </c>
      <c r="J98" s="131">
        <v>10000000</v>
      </c>
      <c r="K98" s="144">
        <v>5018</v>
      </c>
      <c r="L98" s="144">
        <v>9994982</v>
      </c>
      <c r="M98" s="144">
        <v>9994982</v>
      </c>
      <c r="N98" s="144">
        <v>0</v>
      </c>
      <c r="O98" s="144">
        <f>+M98+N98</f>
        <v>9994982</v>
      </c>
      <c r="P98" s="144">
        <v>0</v>
      </c>
      <c r="Q98" s="143">
        <v>5018</v>
      </c>
      <c r="R98" s="142">
        <v>0</v>
      </c>
      <c r="S98" s="128" t="s">
        <v>462</v>
      </c>
    </row>
    <row r="99" spans="1:19">
      <c r="A99" s="128" t="s">
        <v>318</v>
      </c>
      <c r="B99" s="145" t="s">
        <v>272</v>
      </c>
      <c r="C99" s="128" t="s">
        <v>319</v>
      </c>
      <c r="D99" s="130" t="s">
        <v>463</v>
      </c>
      <c r="E99" s="128"/>
      <c r="F99" s="128"/>
      <c r="G99" s="128" t="s">
        <v>464</v>
      </c>
      <c r="H99" s="128"/>
      <c r="I99" s="131">
        <v>1300000</v>
      </c>
      <c r="J99" s="131">
        <v>3073000</v>
      </c>
      <c r="K99" s="144">
        <v>1807922</v>
      </c>
      <c r="L99" s="144">
        <v>1265078</v>
      </c>
      <c r="M99" s="144">
        <v>684439</v>
      </c>
      <c r="N99" s="144">
        <v>0</v>
      </c>
      <c r="O99" s="144">
        <f>+M99+N99</f>
        <v>684439</v>
      </c>
      <c r="P99" s="144">
        <v>0</v>
      </c>
      <c r="Q99" s="143">
        <v>1483077</v>
      </c>
      <c r="R99" s="142">
        <v>0.55000000000000004</v>
      </c>
      <c r="S99" s="128" t="s">
        <v>149</v>
      </c>
    </row>
    <row r="100" spans="1:19">
      <c r="A100" s="128" t="s">
        <v>318</v>
      </c>
      <c r="B100" s="145" t="s">
        <v>272</v>
      </c>
      <c r="C100" s="128" t="s">
        <v>319</v>
      </c>
      <c r="D100" s="130" t="s">
        <v>465</v>
      </c>
      <c r="E100" s="128"/>
      <c r="F100" s="128"/>
      <c r="G100" s="128" t="s">
        <v>466</v>
      </c>
      <c r="H100" s="128"/>
      <c r="I100" s="131">
        <v>350000</v>
      </c>
      <c r="J100" s="131">
        <v>1118000</v>
      </c>
      <c r="K100" s="144">
        <v>955639</v>
      </c>
      <c r="L100" s="144">
        <v>162361</v>
      </c>
      <c r="M100" s="144">
        <v>91650</v>
      </c>
      <c r="N100" s="144">
        <v>0</v>
      </c>
      <c r="O100" s="144">
        <f>+M100+N100</f>
        <v>91650</v>
      </c>
      <c r="P100" s="144">
        <v>0</v>
      </c>
      <c r="Q100" s="143">
        <v>912399</v>
      </c>
      <c r="R100" s="142">
        <v>0.92</v>
      </c>
      <c r="S100" s="128" t="s">
        <v>149</v>
      </c>
    </row>
    <row r="101" spans="1:19">
      <c r="A101" s="128" t="s">
        <v>318</v>
      </c>
      <c r="B101" s="145" t="s">
        <v>272</v>
      </c>
      <c r="C101" s="128" t="s">
        <v>319</v>
      </c>
      <c r="D101" s="130" t="s">
        <v>467</v>
      </c>
      <c r="E101" s="128"/>
      <c r="F101" s="128"/>
      <c r="G101" s="128"/>
      <c r="H101" s="128"/>
      <c r="I101" s="139">
        <f t="shared" ref="I101:Q101" si="21">I100+I99+I98</f>
        <v>6650000</v>
      </c>
      <c r="J101" s="131">
        <f t="shared" si="21"/>
        <v>14191000</v>
      </c>
      <c r="K101" s="131">
        <f t="shared" si="21"/>
        <v>2768579</v>
      </c>
      <c r="L101" s="131">
        <f t="shared" si="21"/>
        <v>11422421</v>
      </c>
      <c r="M101" s="131">
        <f t="shared" si="21"/>
        <v>10771071</v>
      </c>
      <c r="N101" s="131">
        <f t="shared" si="21"/>
        <v>0</v>
      </c>
      <c r="O101" s="131">
        <f t="shared" si="21"/>
        <v>10771071</v>
      </c>
      <c r="P101" s="131">
        <f t="shared" si="21"/>
        <v>0</v>
      </c>
      <c r="Q101" s="131">
        <f t="shared" si="21"/>
        <v>2400494</v>
      </c>
      <c r="R101" s="142"/>
      <c r="S101" s="128"/>
    </row>
    <row r="102" spans="1:19">
      <c r="A102" s="128" t="s">
        <v>318</v>
      </c>
      <c r="B102" s="145" t="s">
        <v>272</v>
      </c>
      <c r="C102" s="128" t="s">
        <v>319</v>
      </c>
      <c r="D102" s="128" t="s">
        <v>468</v>
      </c>
      <c r="E102" s="128"/>
      <c r="F102" s="128"/>
      <c r="G102" s="128" t="s">
        <v>469</v>
      </c>
      <c r="H102" s="128"/>
      <c r="I102" s="139">
        <v>2500000</v>
      </c>
      <c r="J102" s="131">
        <v>5000000</v>
      </c>
      <c r="K102" s="144">
        <v>4833170</v>
      </c>
      <c r="L102" s="144">
        <v>166830</v>
      </c>
      <c r="M102" s="144">
        <v>1030029</v>
      </c>
      <c r="N102" s="144">
        <v>0</v>
      </c>
      <c r="O102" s="144">
        <f t="shared" ref="O102:O107" si="22">+M102+N102</f>
        <v>1030029</v>
      </c>
      <c r="P102" s="144">
        <v>0</v>
      </c>
      <c r="Q102" s="143">
        <v>3554920</v>
      </c>
      <c r="R102" s="142">
        <v>0.98</v>
      </c>
      <c r="S102" s="128" t="s">
        <v>149</v>
      </c>
    </row>
    <row r="103" spans="1:19">
      <c r="A103" s="128" t="s">
        <v>318</v>
      </c>
      <c r="B103" s="145" t="s">
        <v>272</v>
      </c>
      <c r="C103" s="128" t="s">
        <v>319</v>
      </c>
      <c r="D103" s="128" t="s">
        <v>470</v>
      </c>
      <c r="E103" s="128"/>
      <c r="F103" s="128"/>
      <c r="G103" s="128" t="s">
        <v>471</v>
      </c>
      <c r="H103" s="128"/>
      <c r="I103" s="139">
        <v>770000</v>
      </c>
      <c r="J103" s="131">
        <f>60000+2020000</f>
        <v>2080000</v>
      </c>
      <c r="K103" s="144">
        <v>2016877</v>
      </c>
      <c r="L103" s="144">
        <f>+J103-K103</f>
        <v>63123</v>
      </c>
      <c r="M103" s="144">
        <v>37371</v>
      </c>
      <c r="N103" s="144">
        <v>20000</v>
      </c>
      <c r="O103" s="144">
        <f t="shared" si="22"/>
        <v>57371</v>
      </c>
      <c r="P103" s="144">
        <v>0</v>
      </c>
      <c r="Q103" s="143">
        <v>1535444</v>
      </c>
      <c r="R103" s="142">
        <v>0.92</v>
      </c>
      <c r="S103" s="128" t="s">
        <v>149</v>
      </c>
    </row>
    <row r="104" spans="1:19">
      <c r="A104" s="128" t="s">
        <v>318</v>
      </c>
      <c r="B104" s="145" t="s">
        <v>272</v>
      </c>
      <c r="C104" s="136" t="s">
        <v>472</v>
      </c>
      <c r="D104" s="128" t="s">
        <v>473</v>
      </c>
      <c r="E104" s="128"/>
      <c r="F104" s="128"/>
      <c r="G104" s="128" t="s">
        <v>474</v>
      </c>
      <c r="H104" s="128"/>
      <c r="I104" s="139">
        <v>19900000</v>
      </c>
      <c r="J104" s="131">
        <v>19900000</v>
      </c>
      <c r="K104" s="144">
        <v>0</v>
      </c>
      <c r="L104" s="144">
        <v>19900000</v>
      </c>
      <c r="M104" s="144">
        <v>0</v>
      </c>
      <c r="N104" s="144">
        <v>5000</v>
      </c>
      <c r="O104" s="144">
        <f t="shared" si="22"/>
        <v>5000</v>
      </c>
      <c r="P104" s="144">
        <v>0</v>
      </c>
      <c r="Q104" s="143">
        <v>0</v>
      </c>
      <c r="R104" s="142">
        <v>0</v>
      </c>
      <c r="S104" s="128" t="s">
        <v>475</v>
      </c>
    </row>
    <row r="105" spans="1:19">
      <c r="A105" s="128" t="s">
        <v>318</v>
      </c>
      <c r="B105" s="145" t="s">
        <v>272</v>
      </c>
      <c r="C105" s="136" t="s">
        <v>472</v>
      </c>
      <c r="D105" s="128" t="s">
        <v>468</v>
      </c>
      <c r="E105" s="128"/>
      <c r="F105" s="128"/>
      <c r="G105" s="128" t="s">
        <v>476</v>
      </c>
      <c r="H105" s="128"/>
      <c r="I105" s="131">
        <v>1500000</v>
      </c>
      <c r="J105" s="131">
        <v>1500000</v>
      </c>
      <c r="K105" s="144">
        <v>970670</v>
      </c>
      <c r="L105" s="144">
        <v>529330</v>
      </c>
      <c r="M105" s="144">
        <v>0</v>
      </c>
      <c r="N105" s="144">
        <v>0</v>
      </c>
      <c r="O105" s="144">
        <f t="shared" si="22"/>
        <v>0</v>
      </c>
      <c r="P105" s="144">
        <v>0</v>
      </c>
      <c r="Q105" s="143">
        <v>0</v>
      </c>
      <c r="R105" s="142">
        <v>0.1</v>
      </c>
      <c r="S105" s="128" t="s">
        <v>477</v>
      </c>
    </row>
    <row r="106" spans="1:19">
      <c r="A106" s="128" t="s">
        <v>318</v>
      </c>
      <c r="B106" s="145" t="s">
        <v>272</v>
      </c>
      <c r="C106" s="136" t="s">
        <v>472</v>
      </c>
      <c r="D106" s="128" t="s">
        <v>468</v>
      </c>
      <c r="E106" s="128"/>
      <c r="F106" s="128"/>
      <c r="G106" s="128" t="s">
        <v>474</v>
      </c>
      <c r="H106" s="128"/>
      <c r="I106" s="131">
        <v>1320000</v>
      </c>
      <c r="J106" s="131">
        <v>1320000</v>
      </c>
      <c r="K106" s="144">
        <v>0</v>
      </c>
      <c r="L106" s="144">
        <v>1320000</v>
      </c>
      <c r="M106" s="144">
        <v>0</v>
      </c>
      <c r="N106" s="144">
        <v>0</v>
      </c>
      <c r="O106" s="144">
        <f t="shared" si="22"/>
        <v>0</v>
      </c>
      <c r="P106" s="144">
        <v>0</v>
      </c>
      <c r="Q106" s="143">
        <v>0</v>
      </c>
      <c r="R106" s="142">
        <v>0.7</v>
      </c>
      <c r="S106" s="128" t="s">
        <v>478</v>
      </c>
    </row>
    <row r="107" spans="1:19">
      <c r="A107" s="128" t="s">
        <v>318</v>
      </c>
      <c r="B107" s="145" t="s">
        <v>272</v>
      </c>
      <c r="C107" s="136" t="s">
        <v>472</v>
      </c>
      <c r="D107" s="128" t="s">
        <v>468</v>
      </c>
      <c r="E107" s="128"/>
      <c r="F107" s="128"/>
      <c r="G107" s="128" t="s">
        <v>474</v>
      </c>
      <c r="H107" s="128"/>
      <c r="I107" s="131">
        <v>5170000</v>
      </c>
      <c r="J107" s="131">
        <v>5170000</v>
      </c>
      <c r="K107" s="144">
        <v>0</v>
      </c>
      <c r="L107" s="144">
        <v>5170000</v>
      </c>
      <c r="M107" s="144">
        <v>0</v>
      </c>
      <c r="N107" s="144">
        <v>300000</v>
      </c>
      <c r="O107" s="144">
        <f t="shared" si="22"/>
        <v>300000</v>
      </c>
      <c r="P107" s="144">
        <v>0</v>
      </c>
      <c r="Q107" s="143">
        <v>0</v>
      </c>
      <c r="R107" s="142">
        <v>0</v>
      </c>
      <c r="S107" s="128" t="s">
        <v>479</v>
      </c>
    </row>
    <row r="108" spans="1:19">
      <c r="A108" s="128" t="s">
        <v>318</v>
      </c>
      <c r="B108" s="145" t="s">
        <v>272</v>
      </c>
      <c r="C108" s="136" t="s">
        <v>472</v>
      </c>
      <c r="D108" s="128"/>
      <c r="E108" s="128"/>
      <c r="F108" s="128"/>
      <c r="G108" s="146"/>
      <c r="H108" s="146"/>
      <c r="I108" s="139">
        <f t="shared" ref="I108:Q108" si="23">I107+I106+I105</f>
        <v>7990000</v>
      </c>
      <c r="J108" s="131">
        <f t="shared" si="23"/>
        <v>7990000</v>
      </c>
      <c r="K108" s="131">
        <f t="shared" si="23"/>
        <v>970670</v>
      </c>
      <c r="L108" s="131">
        <f t="shared" si="23"/>
        <v>7019330</v>
      </c>
      <c r="M108" s="131">
        <f t="shared" si="23"/>
        <v>0</v>
      </c>
      <c r="N108" s="131">
        <f t="shared" si="23"/>
        <v>300000</v>
      </c>
      <c r="O108" s="131">
        <f t="shared" si="23"/>
        <v>300000</v>
      </c>
      <c r="P108" s="131">
        <f t="shared" si="23"/>
        <v>0</v>
      </c>
      <c r="Q108" s="131">
        <f t="shared" si="23"/>
        <v>0</v>
      </c>
      <c r="R108" s="128"/>
      <c r="S108" s="128"/>
    </row>
    <row r="109" spans="1:19">
      <c r="A109" s="128" t="s">
        <v>318</v>
      </c>
      <c r="B109" s="145" t="s">
        <v>272</v>
      </c>
      <c r="C109" s="128" t="s">
        <v>480</v>
      </c>
      <c r="D109" s="128" t="s">
        <v>473</v>
      </c>
      <c r="E109" s="128"/>
      <c r="F109" s="128"/>
      <c r="G109" s="128" t="s">
        <v>474</v>
      </c>
      <c r="H109" s="128"/>
      <c r="I109" s="139">
        <v>168206000</v>
      </c>
      <c r="J109" s="131">
        <v>168206000</v>
      </c>
      <c r="K109" s="144" t="s">
        <v>474</v>
      </c>
      <c r="L109" s="144" t="s">
        <v>474</v>
      </c>
      <c r="M109" s="144" t="s">
        <v>474</v>
      </c>
      <c r="N109" s="144" t="s">
        <v>474</v>
      </c>
      <c r="O109" s="144" t="s">
        <v>474</v>
      </c>
      <c r="P109" s="144" t="s">
        <v>474</v>
      </c>
      <c r="Q109" s="143">
        <v>4940000</v>
      </c>
      <c r="R109" s="142">
        <v>0.62</v>
      </c>
      <c r="S109" s="128" t="s">
        <v>474</v>
      </c>
    </row>
    <row r="110" spans="1:19">
      <c r="A110" s="128" t="s">
        <v>318</v>
      </c>
      <c r="B110" s="145" t="s">
        <v>272</v>
      </c>
      <c r="C110" s="128" t="s">
        <v>480</v>
      </c>
      <c r="D110" s="128" t="s">
        <v>481</v>
      </c>
      <c r="E110" s="128"/>
      <c r="F110" s="128"/>
      <c r="G110" s="128" t="s">
        <v>474</v>
      </c>
      <c r="H110" s="128"/>
      <c r="I110" s="139">
        <v>6673308</v>
      </c>
      <c r="J110" s="131">
        <v>6673308</v>
      </c>
      <c r="K110" s="144" t="s">
        <v>474</v>
      </c>
      <c r="L110" s="144" t="s">
        <v>474</v>
      </c>
      <c r="M110" s="144" t="s">
        <v>474</v>
      </c>
      <c r="N110" s="144" t="s">
        <v>474</v>
      </c>
      <c r="O110" s="144" t="s">
        <v>474</v>
      </c>
      <c r="P110" s="144" t="s">
        <v>474</v>
      </c>
      <c r="Q110" s="143">
        <v>0</v>
      </c>
      <c r="R110" s="142">
        <v>0.05</v>
      </c>
      <c r="S110" s="128" t="s">
        <v>474</v>
      </c>
    </row>
    <row r="111" spans="1:19">
      <c r="A111" s="128" t="s">
        <v>318</v>
      </c>
      <c r="B111" s="145" t="s">
        <v>272</v>
      </c>
      <c r="C111" s="128" t="s">
        <v>480</v>
      </c>
      <c r="D111" s="128" t="s">
        <v>482</v>
      </c>
      <c r="E111" s="128"/>
      <c r="F111" s="128"/>
      <c r="G111" s="128" t="s">
        <v>474</v>
      </c>
      <c r="H111" s="128"/>
      <c r="I111" s="139">
        <v>35000000</v>
      </c>
      <c r="J111" s="131">
        <v>35000000</v>
      </c>
      <c r="K111" s="144" t="s">
        <v>474</v>
      </c>
      <c r="L111" s="144" t="s">
        <v>474</v>
      </c>
      <c r="M111" s="144" t="s">
        <v>474</v>
      </c>
      <c r="N111" s="144" t="s">
        <v>474</v>
      </c>
      <c r="O111" s="144" t="s">
        <v>474</v>
      </c>
      <c r="P111" s="144" t="s">
        <v>474</v>
      </c>
      <c r="Q111" s="143">
        <v>1753249</v>
      </c>
      <c r="R111" s="142">
        <v>0.1</v>
      </c>
      <c r="S111" s="128" t="s">
        <v>483</v>
      </c>
    </row>
    <row r="112" spans="1:19">
      <c r="A112" s="128" t="s">
        <v>318</v>
      </c>
      <c r="B112" s="145" t="s">
        <v>272</v>
      </c>
      <c r="C112" s="128" t="s">
        <v>480</v>
      </c>
      <c r="D112" s="128" t="s">
        <v>468</v>
      </c>
      <c r="E112" s="128"/>
      <c r="F112" s="128"/>
      <c r="G112" s="128" t="s">
        <v>474</v>
      </c>
      <c r="H112" s="128"/>
      <c r="I112" s="139">
        <v>32000000</v>
      </c>
      <c r="J112" s="131">
        <v>32000000</v>
      </c>
      <c r="K112" s="144" t="s">
        <v>474</v>
      </c>
      <c r="L112" s="144" t="s">
        <v>474</v>
      </c>
      <c r="M112" s="144" t="s">
        <v>474</v>
      </c>
      <c r="N112" s="144" t="s">
        <v>474</v>
      </c>
      <c r="O112" s="144" t="s">
        <v>474</v>
      </c>
      <c r="P112" s="144" t="s">
        <v>474</v>
      </c>
      <c r="Q112" s="143">
        <v>23900000</v>
      </c>
      <c r="R112" s="142">
        <v>0.98</v>
      </c>
      <c r="S112" s="128" t="s">
        <v>474</v>
      </c>
    </row>
    <row r="113" spans="1:19">
      <c r="A113" s="128" t="s">
        <v>318</v>
      </c>
      <c r="B113" s="129" t="s">
        <v>303</v>
      </c>
      <c r="C113" s="128" t="s">
        <v>319</v>
      </c>
      <c r="D113" s="133" t="s">
        <v>484</v>
      </c>
      <c r="E113" s="132"/>
      <c r="F113" s="132"/>
      <c r="G113" s="853" t="s">
        <v>485</v>
      </c>
      <c r="H113" s="132"/>
      <c r="I113" s="131">
        <v>800000</v>
      </c>
      <c r="J113" s="131">
        <v>1035000</v>
      </c>
      <c r="K113" s="131">
        <v>955091.47426000005</v>
      </c>
      <c r="L113" s="131">
        <v>79908.525740000012</v>
      </c>
      <c r="M113" s="131">
        <v>110599.16336000001</v>
      </c>
      <c r="N113" s="131">
        <v>0</v>
      </c>
      <c r="O113" s="131">
        <f>(M113+N113)</f>
        <v>110599.16336000001</v>
      </c>
      <c r="P113" s="131">
        <v>0</v>
      </c>
      <c r="Q113" s="131">
        <v>924400.83663999999</v>
      </c>
      <c r="R113" s="854">
        <v>100</v>
      </c>
      <c r="S113" s="852"/>
    </row>
    <row r="114" spans="1:19">
      <c r="A114" s="128" t="s">
        <v>318</v>
      </c>
      <c r="B114" s="129" t="s">
        <v>303</v>
      </c>
      <c r="C114" s="128" t="s">
        <v>319</v>
      </c>
      <c r="D114" s="133" t="s">
        <v>484</v>
      </c>
      <c r="E114" s="132"/>
      <c r="F114" s="132"/>
      <c r="G114" s="853"/>
      <c r="H114" s="132"/>
      <c r="I114" s="131">
        <v>0</v>
      </c>
      <c r="J114" s="131">
        <v>0</v>
      </c>
      <c r="K114" s="131">
        <v>0</v>
      </c>
      <c r="L114" s="131">
        <v>0</v>
      </c>
      <c r="M114" s="131">
        <v>0</v>
      </c>
      <c r="N114" s="131">
        <v>0</v>
      </c>
      <c r="O114" s="131">
        <f>(M114+N114)</f>
        <v>0</v>
      </c>
      <c r="P114" s="131">
        <v>0</v>
      </c>
      <c r="Q114" s="131">
        <v>0</v>
      </c>
      <c r="R114" s="854"/>
      <c r="S114" s="852"/>
    </row>
    <row r="115" spans="1:19">
      <c r="A115" s="128" t="s">
        <v>318</v>
      </c>
      <c r="B115" s="129" t="s">
        <v>303</v>
      </c>
      <c r="C115" s="128" t="s">
        <v>319</v>
      </c>
      <c r="D115" s="133" t="s">
        <v>484</v>
      </c>
      <c r="E115" s="132"/>
      <c r="F115" s="132"/>
      <c r="G115" s="138" t="s">
        <v>486</v>
      </c>
      <c r="H115" s="132"/>
      <c r="I115" s="131">
        <v>500000</v>
      </c>
      <c r="J115" s="131">
        <v>1180300</v>
      </c>
      <c r="K115" s="131">
        <v>1007597.70303</v>
      </c>
      <c r="L115" s="131">
        <v>172702.29697000002</v>
      </c>
      <c r="M115" s="131">
        <v>52872.378380000002</v>
      </c>
      <c r="N115" s="131">
        <v>0</v>
      </c>
      <c r="O115" s="131">
        <f>(M115+N115)</f>
        <v>52872.378380000002</v>
      </c>
      <c r="P115" s="131">
        <v>0</v>
      </c>
      <c r="Q115" s="131">
        <v>994534.50607000012</v>
      </c>
      <c r="R115" s="137">
        <v>100</v>
      </c>
      <c r="S115" s="136"/>
    </row>
    <row r="116" spans="1:19">
      <c r="A116" s="128" t="s">
        <v>318</v>
      </c>
      <c r="B116" s="129" t="s">
        <v>303</v>
      </c>
      <c r="C116" s="128" t="s">
        <v>319</v>
      </c>
      <c r="D116" s="133" t="s">
        <v>484</v>
      </c>
      <c r="E116" s="132"/>
      <c r="F116" s="132"/>
      <c r="G116" s="138">
        <v>2</v>
      </c>
      <c r="H116" s="132"/>
      <c r="I116" s="139">
        <f t="shared" ref="I116:Q116" si="24">I113+I115</f>
        <v>1300000</v>
      </c>
      <c r="J116" s="139">
        <f t="shared" si="24"/>
        <v>2215300</v>
      </c>
      <c r="K116" s="139">
        <f t="shared" si="24"/>
        <v>1962689.17729</v>
      </c>
      <c r="L116" s="139">
        <f t="shared" si="24"/>
        <v>252610.82271000004</v>
      </c>
      <c r="M116" s="139">
        <f t="shared" si="24"/>
        <v>163471.54174000002</v>
      </c>
      <c r="N116" s="139">
        <f t="shared" si="24"/>
        <v>0</v>
      </c>
      <c r="O116" s="139">
        <f t="shared" si="24"/>
        <v>163471.54174000002</v>
      </c>
      <c r="P116" s="139">
        <f t="shared" si="24"/>
        <v>0</v>
      </c>
      <c r="Q116" s="139">
        <f t="shared" si="24"/>
        <v>1918935.34271</v>
      </c>
      <c r="R116" s="137"/>
      <c r="S116" s="136"/>
    </row>
    <row r="117" spans="1:19">
      <c r="A117" s="128" t="s">
        <v>318</v>
      </c>
      <c r="B117" s="129" t="s">
        <v>303</v>
      </c>
      <c r="C117" s="128" t="s">
        <v>319</v>
      </c>
      <c r="D117" s="133" t="s">
        <v>487</v>
      </c>
      <c r="E117" s="132"/>
      <c r="F117" s="132"/>
      <c r="G117" s="138" t="s">
        <v>488</v>
      </c>
      <c r="H117" s="132"/>
      <c r="I117" s="131">
        <v>6000000</v>
      </c>
      <c r="J117" s="131">
        <v>6070000</v>
      </c>
      <c r="K117" s="131">
        <v>5984278.6646800004</v>
      </c>
      <c r="L117" s="131">
        <v>85721.335319999693</v>
      </c>
      <c r="M117" s="131">
        <v>239676.08725000001</v>
      </c>
      <c r="N117" s="131">
        <v>0</v>
      </c>
      <c r="O117" s="131">
        <f>(M117+N117)</f>
        <v>239676.08725000001</v>
      </c>
      <c r="P117" s="131">
        <v>0</v>
      </c>
      <c r="Q117" s="131">
        <v>5800323.9127500001</v>
      </c>
      <c r="R117" s="137">
        <v>100</v>
      </c>
      <c r="S117" s="136"/>
    </row>
    <row r="118" spans="1:19">
      <c r="A118" s="128" t="s">
        <v>318</v>
      </c>
      <c r="B118" s="129" t="s">
        <v>303</v>
      </c>
      <c r="C118" s="128" t="s">
        <v>319</v>
      </c>
      <c r="D118" s="133" t="s">
        <v>487</v>
      </c>
      <c r="E118" s="132"/>
      <c r="F118" s="132"/>
      <c r="G118" s="138" t="s">
        <v>489</v>
      </c>
      <c r="H118" s="132"/>
      <c r="I118" s="131">
        <v>1700429</v>
      </c>
      <c r="J118" s="131">
        <v>1900429</v>
      </c>
      <c r="K118" s="131">
        <v>1895673.2991900002</v>
      </c>
      <c r="L118" s="131">
        <v>4755.700809999943</v>
      </c>
      <c r="M118" s="131">
        <v>20613.149440000001</v>
      </c>
      <c r="N118" s="131">
        <v>0</v>
      </c>
      <c r="O118" s="131">
        <f>(M118+N118)</f>
        <v>20613.149440000001</v>
      </c>
      <c r="P118" s="131">
        <v>0</v>
      </c>
      <c r="Q118" s="131">
        <v>1879815.8291599995</v>
      </c>
      <c r="R118" s="134">
        <v>100</v>
      </c>
      <c r="S118" s="136"/>
    </row>
    <row r="119" spans="1:19">
      <c r="A119" s="128" t="s">
        <v>318</v>
      </c>
      <c r="B119" s="129" t="s">
        <v>303</v>
      </c>
      <c r="C119" s="128" t="s">
        <v>319</v>
      </c>
      <c r="D119" s="133" t="s">
        <v>487</v>
      </c>
      <c r="E119" s="132"/>
      <c r="F119" s="132"/>
      <c r="G119" s="138" t="s">
        <v>490</v>
      </c>
      <c r="H119" s="132"/>
      <c r="I119" s="131">
        <v>1920000</v>
      </c>
      <c r="J119" s="131">
        <v>1920000</v>
      </c>
      <c r="K119" s="131">
        <v>1915832.6932099999</v>
      </c>
      <c r="L119" s="131">
        <v>4167.3067899999614</v>
      </c>
      <c r="M119" s="131">
        <v>5695.7462799999994</v>
      </c>
      <c r="N119" s="131">
        <v>0</v>
      </c>
      <c r="O119" s="131">
        <f>(M119+N119)</f>
        <v>5695.7462799999994</v>
      </c>
      <c r="P119" s="131">
        <v>0</v>
      </c>
      <c r="Q119" s="131">
        <v>1914304.0723700006</v>
      </c>
      <c r="R119" s="134">
        <v>100</v>
      </c>
      <c r="S119" s="136"/>
    </row>
    <row r="120" spans="1:19">
      <c r="A120" s="128" t="s">
        <v>318</v>
      </c>
      <c r="B120" s="129" t="s">
        <v>303</v>
      </c>
      <c r="C120" s="128" t="s">
        <v>319</v>
      </c>
      <c r="D120" s="133" t="s">
        <v>487</v>
      </c>
      <c r="E120" s="132"/>
      <c r="F120" s="132"/>
      <c r="G120" s="138" t="s">
        <v>491</v>
      </c>
      <c r="H120" s="132"/>
      <c r="I120" s="131">
        <v>1480000</v>
      </c>
      <c r="J120" s="131">
        <v>1480000</v>
      </c>
      <c r="K120" s="131">
        <v>1476024.8841400002</v>
      </c>
      <c r="L120" s="131">
        <v>3975.1158599998953</v>
      </c>
      <c r="M120" s="131">
        <v>22102.788219999995</v>
      </c>
      <c r="N120" s="131">
        <v>0</v>
      </c>
      <c r="O120" s="131">
        <f>(M120+N120)</f>
        <v>22102.788219999995</v>
      </c>
      <c r="P120" s="131">
        <v>0</v>
      </c>
      <c r="Q120" s="131">
        <v>1455793.88687</v>
      </c>
      <c r="R120" s="134">
        <v>98</v>
      </c>
      <c r="S120" s="136"/>
    </row>
    <row r="121" spans="1:19">
      <c r="A121" s="128" t="s">
        <v>318</v>
      </c>
      <c r="B121" s="129" t="s">
        <v>303</v>
      </c>
      <c r="C121" s="128" t="s">
        <v>319</v>
      </c>
      <c r="D121" s="133" t="s">
        <v>487</v>
      </c>
      <c r="E121" s="132"/>
      <c r="F121" s="132"/>
      <c r="G121" s="138" t="s">
        <v>492</v>
      </c>
      <c r="H121" s="132"/>
      <c r="I121" s="131">
        <v>1000000</v>
      </c>
      <c r="J121" s="131">
        <v>1000000</v>
      </c>
      <c r="K121" s="131">
        <v>959637.21280999994</v>
      </c>
      <c r="L121" s="131">
        <v>40362.787190000054</v>
      </c>
      <c r="M121" s="131">
        <v>88792.205499999996</v>
      </c>
      <c r="N121" s="131">
        <v>0</v>
      </c>
      <c r="O121" s="131">
        <f>(M121+N121)</f>
        <v>88792.205499999996</v>
      </c>
      <c r="P121" s="131">
        <v>0</v>
      </c>
      <c r="Q121" s="131">
        <v>911207.79450000008</v>
      </c>
      <c r="R121" s="134">
        <v>92</v>
      </c>
      <c r="S121" s="136"/>
    </row>
    <row r="122" spans="1:19">
      <c r="A122" s="128" t="s">
        <v>318</v>
      </c>
      <c r="B122" s="129" t="s">
        <v>303</v>
      </c>
      <c r="C122" s="128" t="s">
        <v>319</v>
      </c>
      <c r="D122" s="133"/>
      <c r="E122" s="132"/>
      <c r="F122" s="132"/>
      <c r="G122" s="141">
        <v>5</v>
      </c>
      <c r="H122" s="140"/>
      <c r="I122" s="131">
        <f t="shared" ref="I122:R122" si="25">I117+I118+I119+I120+I121</f>
        <v>12100429</v>
      </c>
      <c r="J122" s="131">
        <f t="shared" si="25"/>
        <v>12370429</v>
      </c>
      <c r="K122" s="131">
        <f t="shared" si="25"/>
        <v>12231446.75403</v>
      </c>
      <c r="L122" s="131">
        <f t="shared" si="25"/>
        <v>138982.24596999952</v>
      </c>
      <c r="M122" s="131">
        <f t="shared" si="25"/>
        <v>376879.97668999998</v>
      </c>
      <c r="N122" s="131">
        <f t="shared" si="25"/>
        <v>0</v>
      </c>
      <c r="O122" s="131">
        <f t="shared" si="25"/>
        <v>376879.97668999998</v>
      </c>
      <c r="P122" s="131">
        <f t="shared" si="25"/>
        <v>0</v>
      </c>
      <c r="Q122" s="131">
        <f t="shared" si="25"/>
        <v>11961445.495650001</v>
      </c>
      <c r="R122" s="131">
        <f t="shared" si="25"/>
        <v>490</v>
      </c>
      <c r="S122" s="136"/>
    </row>
    <row r="123" spans="1:19">
      <c r="A123" s="128" t="s">
        <v>318</v>
      </c>
      <c r="B123" s="129" t="s">
        <v>303</v>
      </c>
      <c r="C123" s="128" t="s">
        <v>319</v>
      </c>
      <c r="D123" s="138" t="s">
        <v>345</v>
      </c>
      <c r="E123" s="132"/>
      <c r="F123" s="132"/>
      <c r="G123" s="138" t="s">
        <v>493</v>
      </c>
      <c r="H123" s="132"/>
      <c r="I123" s="131">
        <v>1000000</v>
      </c>
      <c r="J123" s="131">
        <v>1000000</v>
      </c>
      <c r="K123" s="131">
        <v>755666.29110000003</v>
      </c>
      <c r="L123" s="131">
        <v>244333.70889999997</v>
      </c>
      <c r="M123" s="131">
        <v>13738.158449999999</v>
      </c>
      <c r="N123" s="131">
        <v>0</v>
      </c>
      <c r="O123" s="131">
        <f>(M123+N123)</f>
        <v>13738.158449999999</v>
      </c>
      <c r="P123" s="131">
        <v>0</v>
      </c>
      <c r="Q123" s="131">
        <v>332657.05060000002</v>
      </c>
      <c r="R123" s="134">
        <v>63</v>
      </c>
      <c r="S123" s="136"/>
    </row>
    <row r="124" spans="1:19">
      <c r="A124" s="128" t="s">
        <v>318</v>
      </c>
      <c r="B124" s="129" t="s">
        <v>303</v>
      </c>
      <c r="C124" s="128" t="s">
        <v>319</v>
      </c>
      <c r="D124" s="133" t="s">
        <v>494</v>
      </c>
      <c r="E124" s="132"/>
      <c r="F124" s="132"/>
      <c r="G124" s="138" t="s">
        <v>495</v>
      </c>
      <c r="H124" s="132"/>
      <c r="I124" s="131">
        <v>1000000</v>
      </c>
      <c r="J124" s="131">
        <v>1000000</v>
      </c>
      <c r="K124" s="131">
        <v>939400.36078999995</v>
      </c>
      <c r="L124" s="131">
        <v>60599.639210000038</v>
      </c>
      <c r="M124" s="131">
        <v>67848.051940000005</v>
      </c>
      <c r="N124" s="131">
        <v>0</v>
      </c>
      <c r="O124" s="131">
        <f>(M124+N124)</f>
        <v>67848.051940000005</v>
      </c>
      <c r="P124" s="131">
        <v>0</v>
      </c>
      <c r="Q124" s="131">
        <v>1001943.7507300001</v>
      </c>
      <c r="R124" s="134">
        <v>95</v>
      </c>
      <c r="S124" s="851" t="s">
        <v>496</v>
      </c>
    </row>
    <row r="125" spans="1:19">
      <c r="A125" s="128" t="s">
        <v>318</v>
      </c>
      <c r="B125" s="129" t="s">
        <v>303</v>
      </c>
      <c r="C125" s="128" t="s">
        <v>319</v>
      </c>
      <c r="D125" s="133" t="s">
        <v>494</v>
      </c>
      <c r="E125" s="132"/>
      <c r="F125" s="132"/>
      <c r="G125" s="138" t="s">
        <v>497</v>
      </c>
      <c r="H125" s="132"/>
      <c r="I125" s="131">
        <v>1200000</v>
      </c>
      <c r="J125" s="131">
        <v>1200000</v>
      </c>
      <c r="K125" s="131">
        <v>1194695.3380100001</v>
      </c>
      <c r="L125" s="131">
        <v>5304.6619900000096</v>
      </c>
      <c r="M125" s="131">
        <v>0</v>
      </c>
      <c r="N125" s="131">
        <v>0</v>
      </c>
      <c r="O125" s="131">
        <f>(M125+N125)</f>
        <v>0</v>
      </c>
      <c r="P125" s="131">
        <v>0</v>
      </c>
      <c r="Q125" s="131">
        <v>1132151.9480599998</v>
      </c>
      <c r="R125" s="134">
        <v>100</v>
      </c>
      <c r="S125" s="851"/>
    </row>
    <row r="126" spans="1:19">
      <c r="A126" s="128" t="s">
        <v>318</v>
      </c>
      <c r="B126" s="129" t="s">
        <v>303</v>
      </c>
      <c r="C126" s="128" t="s">
        <v>319</v>
      </c>
      <c r="D126" s="133"/>
      <c r="E126" s="132"/>
      <c r="F126" s="132"/>
      <c r="G126" s="138">
        <v>2</v>
      </c>
      <c r="H126" s="132"/>
      <c r="I126" s="139">
        <f t="shared" ref="I126:Q126" si="26">I125+I124</f>
        <v>2200000</v>
      </c>
      <c r="J126" s="131">
        <f t="shared" si="26"/>
        <v>2200000</v>
      </c>
      <c r="K126" s="131">
        <f t="shared" si="26"/>
        <v>2134095.6987999999</v>
      </c>
      <c r="L126" s="131">
        <f t="shared" si="26"/>
        <v>65904.301200000045</v>
      </c>
      <c r="M126" s="131">
        <f t="shared" si="26"/>
        <v>67848.051940000005</v>
      </c>
      <c r="N126" s="131">
        <f t="shared" si="26"/>
        <v>0</v>
      </c>
      <c r="O126" s="131">
        <f t="shared" si="26"/>
        <v>67848.051940000005</v>
      </c>
      <c r="P126" s="131">
        <f t="shared" si="26"/>
        <v>0</v>
      </c>
      <c r="Q126" s="131">
        <f t="shared" si="26"/>
        <v>2134095.6987899998</v>
      </c>
      <c r="R126" s="134"/>
      <c r="S126" s="132"/>
    </row>
    <row r="127" spans="1:19">
      <c r="A127" s="128" t="s">
        <v>318</v>
      </c>
      <c r="B127" s="129" t="s">
        <v>303</v>
      </c>
      <c r="C127" s="128" t="s">
        <v>319</v>
      </c>
      <c r="D127" s="133" t="s">
        <v>498</v>
      </c>
      <c r="E127" s="132"/>
      <c r="F127" s="132"/>
      <c r="G127" s="138" t="s">
        <v>499</v>
      </c>
      <c r="H127" s="132"/>
      <c r="I127" s="131">
        <v>482000</v>
      </c>
      <c r="J127" s="131">
        <v>1345500</v>
      </c>
      <c r="K127" s="131">
        <v>1216254.17552</v>
      </c>
      <c r="L127" s="131">
        <v>129245.82448000002</v>
      </c>
      <c r="M127" s="131">
        <v>185013.31327000001</v>
      </c>
      <c r="N127" s="131">
        <v>0</v>
      </c>
      <c r="O127" s="131">
        <f>(M127+N127)</f>
        <v>185013.31327000001</v>
      </c>
      <c r="P127" s="131">
        <v>0</v>
      </c>
      <c r="Q127" s="131">
        <v>1124854.11895</v>
      </c>
      <c r="R127" s="137">
        <v>95</v>
      </c>
      <c r="S127" s="133"/>
    </row>
    <row r="128" spans="1:19">
      <c r="A128" s="128" t="s">
        <v>318</v>
      </c>
      <c r="B128" s="129" t="s">
        <v>303</v>
      </c>
      <c r="C128" s="128" t="s">
        <v>319</v>
      </c>
      <c r="D128" s="133" t="s">
        <v>498</v>
      </c>
      <c r="E128" s="132"/>
      <c r="F128" s="132"/>
      <c r="G128" s="138" t="s">
        <v>500</v>
      </c>
      <c r="H128" s="132"/>
      <c r="I128" s="131">
        <v>270000</v>
      </c>
      <c r="J128" s="131">
        <v>2089000</v>
      </c>
      <c r="K128" s="131">
        <v>2086767.755270001</v>
      </c>
      <c r="L128" s="131">
        <v>2232.2447299990654</v>
      </c>
      <c r="M128" s="131">
        <v>72063.72004</v>
      </c>
      <c r="N128" s="131">
        <v>2000</v>
      </c>
      <c r="O128" s="131">
        <f>(M128+N128)</f>
        <v>74063.72004</v>
      </c>
      <c r="P128" s="131">
        <v>0</v>
      </c>
      <c r="Q128" s="131">
        <v>1857077.5193599996</v>
      </c>
      <c r="R128" s="134">
        <v>100</v>
      </c>
      <c r="S128" s="133"/>
    </row>
    <row r="129" spans="1:19">
      <c r="A129" s="128" t="s">
        <v>318</v>
      </c>
      <c r="B129" s="129" t="s">
        <v>303</v>
      </c>
      <c r="C129" s="128" t="s">
        <v>319</v>
      </c>
      <c r="D129" s="133" t="s">
        <v>498</v>
      </c>
      <c r="E129" s="133"/>
      <c r="F129" s="133"/>
      <c r="G129" s="138">
        <v>2</v>
      </c>
      <c r="H129" s="132"/>
      <c r="I129" s="139">
        <f t="shared" ref="I129:Q129" si="27">I128+I127</f>
        <v>752000</v>
      </c>
      <c r="J129" s="139">
        <f t="shared" si="27"/>
        <v>3434500</v>
      </c>
      <c r="K129" s="139">
        <f t="shared" si="27"/>
        <v>3303021.9307900011</v>
      </c>
      <c r="L129" s="139">
        <f t="shared" si="27"/>
        <v>131478.06920999908</v>
      </c>
      <c r="M129" s="139">
        <f t="shared" si="27"/>
        <v>257077.03331000003</v>
      </c>
      <c r="N129" s="139">
        <f t="shared" si="27"/>
        <v>2000</v>
      </c>
      <c r="O129" s="139">
        <f t="shared" si="27"/>
        <v>259077.03331000003</v>
      </c>
      <c r="P129" s="139">
        <f t="shared" si="27"/>
        <v>0</v>
      </c>
      <c r="Q129" s="139">
        <f t="shared" si="27"/>
        <v>2981931.6383099994</v>
      </c>
      <c r="R129" s="134"/>
      <c r="S129" s="133"/>
    </row>
    <row r="130" spans="1:19">
      <c r="A130" s="128" t="s">
        <v>318</v>
      </c>
      <c r="B130" s="129" t="s">
        <v>303</v>
      </c>
      <c r="C130" s="128" t="s">
        <v>319</v>
      </c>
      <c r="D130" s="133" t="s">
        <v>498</v>
      </c>
      <c r="E130" s="133"/>
      <c r="F130" s="133"/>
      <c r="G130" s="138" t="s">
        <v>501</v>
      </c>
      <c r="H130" s="132"/>
      <c r="I130" s="131">
        <v>1000000</v>
      </c>
      <c r="J130" s="131">
        <v>2460000</v>
      </c>
      <c r="K130" s="131">
        <v>2401183.24266</v>
      </c>
      <c r="L130" s="131">
        <v>58816.757340000149</v>
      </c>
      <c r="M130" s="131">
        <v>13000</v>
      </c>
      <c r="N130" s="131">
        <v>0</v>
      </c>
      <c r="O130" s="131">
        <f>(M130+N130)</f>
        <v>13000</v>
      </c>
      <c r="P130" s="131">
        <v>0</v>
      </c>
      <c r="Q130" s="131">
        <v>2368986.2050099997</v>
      </c>
      <c r="R130" s="137">
        <v>100</v>
      </c>
      <c r="S130" s="136"/>
    </row>
    <row r="131" spans="1:19">
      <c r="A131" s="128" t="s">
        <v>318</v>
      </c>
      <c r="B131" s="129" t="s">
        <v>303</v>
      </c>
      <c r="C131" s="128" t="s">
        <v>319</v>
      </c>
      <c r="D131" s="133"/>
      <c r="E131" s="133"/>
      <c r="F131" s="133"/>
      <c r="G131" s="138">
        <v>3</v>
      </c>
      <c r="H131" s="132"/>
      <c r="I131" s="131">
        <f t="shared" ref="I131:Q131" si="28">I130+I129</f>
        <v>1752000</v>
      </c>
      <c r="J131" s="131">
        <f t="shared" si="28"/>
        <v>5894500</v>
      </c>
      <c r="K131" s="131">
        <f t="shared" si="28"/>
        <v>5704205.1734500006</v>
      </c>
      <c r="L131" s="131">
        <f t="shared" si="28"/>
        <v>190294.82654999924</v>
      </c>
      <c r="M131" s="131">
        <f t="shared" si="28"/>
        <v>270077.03331000003</v>
      </c>
      <c r="N131" s="131">
        <f t="shared" si="28"/>
        <v>2000</v>
      </c>
      <c r="O131" s="131">
        <f t="shared" si="28"/>
        <v>272077.03331000003</v>
      </c>
      <c r="P131" s="131">
        <f t="shared" si="28"/>
        <v>0</v>
      </c>
      <c r="Q131" s="131">
        <f t="shared" si="28"/>
        <v>5350917.8433199991</v>
      </c>
      <c r="R131" s="137"/>
      <c r="S131" s="136"/>
    </row>
    <row r="132" spans="1:19">
      <c r="A132" s="128" t="s">
        <v>318</v>
      </c>
      <c r="B132" s="129" t="s">
        <v>303</v>
      </c>
      <c r="C132" s="128" t="s">
        <v>319</v>
      </c>
      <c r="D132" s="133" t="s">
        <v>502</v>
      </c>
      <c r="E132" s="132"/>
      <c r="F132" s="132"/>
      <c r="G132" s="138" t="s">
        <v>503</v>
      </c>
      <c r="H132" s="132"/>
      <c r="I132" s="131">
        <v>7000000</v>
      </c>
      <c r="J132" s="131">
        <v>9000000</v>
      </c>
      <c r="K132" s="131">
        <v>8979498.2900200002</v>
      </c>
      <c r="L132" s="131">
        <v>20501.709979999541</v>
      </c>
      <c r="M132" s="131">
        <v>0</v>
      </c>
      <c r="N132" s="131">
        <v>0</v>
      </c>
      <c r="O132" s="131">
        <f>(M132+N132)</f>
        <v>0</v>
      </c>
      <c r="P132" s="131">
        <v>0</v>
      </c>
      <c r="Q132" s="131">
        <v>8969950.6052699983</v>
      </c>
      <c r="R132" s="137">
        <v>99</v>
      </c>
      <c r="S132" s="136"/>
    </row>
    <row r="133" spans="1:19">
      <c r="A133" s="128" t="s">
        <v>318</v>
      </c>
      <c r="B133" s="129" t="s">
        <v>303</v>
      </c>
      <c r="C133" s="128" t="s">
        <v>319</v>
      </c>
      <c r="D133" s="133" t="s">
        <v>502</v>
      </c>
      <c r="E133" s="132"/>
      <c r="F133" s="132"/>
      <c r="G133" s="138" t="s">
        <v>504</v>
      </c>
      <c r="H133" s="132"/>
      <c r="I133" s="131">
        <v>4766000</v>
      </c>
      <c r="J133" s="131">
        <v>4916000</v>
      </c>
      <c r="K133" s="131">
        <v>4856582.5360000003</v>
      </c>
      <c r="L133" s="131">
        <v>59417.464</v>
      </c>
      <c r="M133" s="131">
        <v>0</v>
      </c>
      <c r="N133" s="131">
        <v>0</v>
      </c>
      <c r="O133" s="131">
        <f>(M133+N133)</f>
        <v>0</v>
      </c>
      <c r="P133" s="131">
        <v>0</v>
      </c>
      <c r="Q133" s="131">
        <v>4542655.4452300007</v>
      </c>
      <c r="R133" s="137">
        <v>100</v>
      </c>
      <c r="S133" s="136"/>
    </row>
    <row r="134" spans="1:19">
      <c r="A134" s="128" t="s">
        <v>318</v>
      </c>
      <c r="B134" s="129" t="s">
        <v>303</v>
      </c>
      <c r="C134" s="128" t="s">
        <v>319</v>
      </c>
      <c r="D134" s="133" t="s">
        <v>502</v>
      </c>
      <c r="E134" s="132"/>
      <c r="F134" s="132"/>
      <c r="G134" s="138" t="s">
        <v>505</v>
      </c>
      <c r="H134" s="132"/>
      <c r="I134" s="131">
        <v>2000000</v>
      </c>
      <c r="J134" s="131">
        <v>2000000</v>
      </c>
      <c r="K134" s="131">
        <v>1966975.5164100002</v>
      </c>
      <c r="L134" s="131">
        <v>33024.483589999916</v>
      </c>
      <c r="M134" s="131">
        <v>400</v>
      </c>
      <c r="N134" s="131">
        <v>0</v>
      </c>
      <c r="O134" s="131">
        <f>(M134+N134)</f>
        <v>400</v>
      </c>
      <c r="P134" s="131">
        <v>0</v>
      </c>
      <c r="Q134" s="131">
        <v>1840522.3861500002</v>
      </c>
      <c r="R134" s="137">
        <v>85</v>
      </c>
      <c r="S134" s="136"/>
    </row>
    <row r="135" spans="1:19">
      <c r="A135" s="128" t="s">
        <v>318</v>
      </c>
      <c r="B135" s="129" t="s">
        <v>303</v>
      </c>
      <c r="C135" s="128" t="s">
        <v>480</v>
      </c>
      <c r="D135" s="104" t="s">
        <v>506</v>
      </c>
      <c r="E135" s="104"/>
      <c r="F135" s="104"/>
      <c r="G135" s="132" t="s">
        <v>507</v>
      </c>
      <c r="H135" s="132"/>
      <c r="I135" s="131">
        <v>1000000</v>
      </c>
      <c r="J135" s="131">
        <v>1000000</v>
      </c>
      <c r="K135" s="131">
        <v>858807</v>
      </c>
      <c r="L135" s="131">
        <v>141193</v>
      </c>
      <c r="M135" s="131">
        <v>22842</v>
      </c>
      <c r="N135" s="131">
        <v>0</v>
      </c>
      <c r="O135" s="131">
        <f>M135+N135</f>
        <v>22842</v>
      </c>
      <c r="P135" s="131">
        <v>0</v>
      </c>
      <c r="Q135" s="131">
        <v>682716</v>
      </c>
      <c r="R135" s="128">
        <v>80</v>
      </c>
      <c r="S135" s="135"/>
    </row>
    <row r="136" spans="1:19">
      <c r="A136" s="128" t="s">
        <v>318</v>
      </c>
      <c r="B136" s="129" t="s">
        <v>303</v>
      </c>
      <c r="C136" s="128" t="s">
        <v>480</v>
      </c>
      <c r="D136" s="104" t="s">
        <v>508</v>
      </c>
      <c r="E136" s="104"/>
      <c r="F136" s="104"/>
      <c r="G136" s="132" t="s">
        <v>509</v>
      </c>
      <c r="H136" s="132"/>
      <c r="I136" s="131">
        <v>19689</v>
      </c>
      <c r="J136" s="131">
        <v>3834295</v>
      </c>
      <c r="K136" s="131">
        <v>3813323</v>
      </c>
      <c r="L136" s="131">
        <v>20972</v>
      </c>
      <c r="M136" s="131">
        <v>15844</v>
      </c>
      <c r="N136" s="131">
        <v>0</v>
      </c>
      <c r="O136" s="131">
        <f>M136+N136</f>
        <v>15844</v>
      </c>
      <c r="P136" s="131">
        <v>0</v>
      </c>
      <c r="Q136" s="131">
        <v>4627</v>
      </c>
      <c r="R136" s="128">
        <v>85</v>
      </c>
      <c r="S136" s="135"/>
    </row>
    <row r="137" spans="1:19">
      <c r="A137" s="128" t="s">
        <v>318</v>
      </c>
      <c r="B137" s="129" t="s">
        <v>303</v>
      </c>
      <c r="C137" s="128" t="s">
        <v>510</v>
      </c>
      <c r="D137" s="133" t="s">
        <v>511</v>
      </c>
      <c r="E137" s="132"/>
      <c r="F137" s="132"/>
      <c r="G137" s="132"/>
      <c r="H137" s="132" t="s">
        <v>512</v>
      </c>
      <c r="I137" s="131">
        <v>2023771.4240000001</v>
      </c>
      <c r="J137" s="131">
        <v>2023771.4240000001</v>
      </c>
      <c r="K137" s="131">
        <v>2023771.4240000001</v>
      </c>
      <c r="L137" s="131">
        <v>0</v>
      </c>
      <c r="M137" s="131">
        <v>0</v>
      </c>
      <c r="N137" s="131">
        <v>0</v>
      </c>
      <c r="O137" s="131">
        <f>M137+N137</f>
        <v>0</v>
      </c>
      <c r="P137" s="131">
        <v>0</v>
      </c>
      <c r="Q137" s="131">
        <v>0</v>
      </c>
      <c r="R137" s="131">
        <v>15</v>
      </c>
      <c r="S137" s="128" t="s">
        <v>513</v>
      </c>
    </row>
    <row r="138" spans="1:19">
      <c r="A138" s="128" t="s">
        <v>318</v>
      </c>
      <c r="B138" s="129" t="s">
        <v>303</v>
      </c>
      <c r="C138" s="128" t="s">
        <v>510</v>
      </c>
      <c r="D138" s="133" t="s">
        <v>511</v>
      </c>
      <c r="E138" s="132"/>
      <c r="F138" s="132"/>
      <c r="G138" s="132"/>
      <c r="H138" s="132" t="s">
        <v>514</v>
      </c>
      <c r="I138" s="131">
        <v>1000000</v>
      </c>
      <c r="J138" s="131">
        <v>1000000</v>
      </c>
      <c r="K138" s="131">
        <v>0</v>
      </c>
      <c r="L138" s="131">
        <v>1000000</v>
      </c>
      <c r="M138" s="131">
        <v>0</v>
      </c>
      <c r="N138" s="131">
        <v>50000</v>
      </c>
      <c r="O138" s="131">
        <f>M138+N138</f>
        <v>50000</v>
      </c>
      <c r="P138" s="131">
        <v>0</v>
      </c>
      <c r="Q138" s="131">
        <v>0</v>
      </c>
      <c r="R138" s="134">
        <v>0</v>
      </c>
      <c r="S138" s="133"/>
    </row>
    <row r="139" spans="1:19">
      <c r="A139" s="128" t="s">
        <v>318</v>
      </c>
      <c r="B139" s="129" t="s">
        <v>303</v>
      </c>
      <c r="C139" s="128" t="s">
        <v>510</v>
      </c>
      <c r="D139" s="132"/>
      <c r="E139" s="132"/>
      <c r="F139" s="132"/>
      <c r="G139" s="132"/>
      <c r="H139" s="132"/>
      <c r="I139" s="131">
        <f t="shared" ref="I139:R139" si="29">I137+I138</f>
        <v>3023771.4240000001</v>
      </c>
      <c r="J139" s="131">
        <f t="shared" si="29"/>
        <v>3023771.4240000001</v>
      </c>
      <c r="K139" s="131">
        <f t="shared" si="29"/>
        <v>2023771.4240000001</v>
      </c>
      <c r="L139" s="131">
        <f t="shared" si="29"/>
        <v>1000000</v>
      </c>
      <c r="M139" s="131">
        <f t="shared" si="29"/>
        <v>0</v>
      </c>
      <c r="N139" s="131">
        <f t="shared" si="29"/>
        <v>50000</v>
      </c>
      <c r="O139" s="131">
        <f t="shared" si="29"/>
        <v>50000</v>
      </c>
      <c r="P139" s="131">
        <f t="shared" si="29"/>
        <v>0</v>
      </c>
      <c r="Q139" s="131">
        <f t="shared" si="29"/>
        <v>0</v>
      </c>
      <c r="R139" s="131">
        <f t="shared" si="29"/>
        <v>15</v>
      </c>
      <c r="S139" s="133"/>
    </row>
    <row r="140" spans="1:19">
      <c r="A140" s="128" t="s">
        <v>318</v>
      </c>
      <c r="B140" s="129" t="s">
        <v>303</v>
      </c>
      <c r="C140" s="128" t="s">
        <v>510</v>
      </c>
      <c r="D140" s="133" t="s">
        <v>484</v>
      </c>
      <c r="E140" s="132"/>
      <c r="F140" s="132"/>
      <c r="G140" s="132"/>
      <c r="H140" s="132" t="s">
        <v>515</v>
      </c>
      <c r="I140" s="131">
        <v>1500000</v>
      </c>
      <c r="J140" s="131">
        <v>1500000</v>
      </c>
      <c r="K140" s="131">
        <v>1492235.7244899999</v>
      </c>
      <c r="L140" s="131">
        <v>7764.2755099999904</v>
      </c>
      <c r="M140" s="131">
        <v>0</v>
      </c>
      <c r="N140" s="131">
        <v>0</v>
      </c>
      <c r="O140" s="131">
        <f>M140+N140</f>
        <v>0</v>
      </c>
      <c r="P140" s="131">
        <v>0</v>
      </c>
      <c r="Q140" s="131">
        <v>59689.428079999998</v>
      </c>
      <c r="R140" s="131">
        <v>10</v>
      </c>
      <c r="S140" s="130"/>
    </row>
    <row r="141" spans="1:19">
      <c r="A141" s="128" t="s">
        <v>318</v>
      </c>
      <c r="B141" s="129" t="s">
        <v>303</v>
      </c>
      <c r="C141" s="128" t="s">
        <v>510</v>
      </c>
      <c r="D141" s="133" t="s">
        <v>484</v>
      </c>
      <c r="E141" s="132"/>
      <c r="F141" s="132"/>
      <c r="G141" s="132"/>
      <c r="H141" s="132" t="s">
        <v>516</v>
      </c>
      <c r="I141" s="131">
        <v>1500000</v>
      </c>
      <c r="J141" s="131">
        <v>1500000</v>
      </c>
      <c r="K141" s="131">
        <v>913686.19054999994</v>
      </c>
      <c r="L141" s="131">
        <v>586313.80945000006</v>
      </c>
      <c r="M141" s="131">
        <v>0</v>
      </c>
      <c r="N141" s="131">
        <v>0</v>
      </c>
      <c r="O141" s="131">
        <f>M141+N141</f>
        <v>0</v>
      </c>
      <c r="P141" s="131">
        <v>0</v>
      </c>
      <c r="Q141" s="131">
        <v>0</v>
      </c>
      <c r="R141" s="131">
        <v>5</v>
      </c>
      <c r="S141" s="130"/>
    </row>
    <row r="142" spans="1:19">
      <c r="A142" s="128" t="s">
        <v>318</v>
      </c>
      <c r="B142" s="129" t="s">
        <v>303</v>
      </c>
      <c r="C142" s="128" t="s">
        <v>510</v>
      </c>
      <c r="D142" s="132"/>
      <c r="E142" s="132"/>
      <c r="F142" s="132"/>
      <c r="G142" s="132"/>
      <c r="H142" s="132"/>
      <c r="I142" s="131">
        <f t="shared" ref="I142:Q142" si="30">I140+I141</f>
        <v>3000000</v>
      </c>
      <c r="J142" s="131">
        <f t="shared" si="30"/>
        <v>3000000</v>
      </c>
      <c r="K142" s="131">
        <f t="shared" si="30"/>
        <v>2405921.9150399999</v>
      </c>
      <c r="L142" s="131">
        <f t="shared" si="30"/>
        <v>594078.08496000001</v>
      </c>
      <c r="M142" s="131">
        <f t="shared" si="30"/>
        <v>0</v>
      </c>
      <c r="N142" s="131">
        <f t="shared" si="30"/>
        <v>0</v>
      </c>
      <c r="O142" s="131">
        <f t="shared" si="30"/>
        <v>0</v>
      </c>
      <c r="P142" s="131">
        <f t="shared" si="30"/>
        <v>0</v>
      </c>
      <c r="Q142" s="131">
        <f t="shared" si="30"/>
        <v>59689.428079999998</v>
      </c>
      <c r="R142" s="131"/>
      <c r="S142" s="130"/>
    </row>
    <row r="143" spans="1:19">
      <c r="A143" s="128" t="s">
        <v>318</v>
      </c>
      <c r="B143" s="129" t="s">
        <v>303</v>
      </c>
      <c r="C143" s="128" t="s">
        <v>510</v>
      </c>
      <c r="D143" s="132" t="s">
        <v>498</v>
      </c>
      <c r="E143" s="132"/>
      <c r="F143" s="132"/>
      <c r="G143" s="132"/>
      <c r="H143" s="132" t="s">
        <v>517</v>
      </c>
      <c r="I143" s="131">
        <v>3500000</v>
      </c>
      <c r="J143" s="131">
        <v>3500000</v>
      </c>
      <c r="K143" s="131">
        <v>0</v>
      </c>
      <c r="L143" s="131">
        <v>3500000</v>
      </c>
      <c r="M143" s="131">
        <v>0</v>
      </c>
      <c r="N143" s="131">
        <v>0</v>
      </c>
      <c r="O143" s="131">
        <f>M143+N143</f>
        <v>0</v>
      </c>
      <c r="P143" s="131">
        <v>0</v>
      </c>
      <c r="Q143" s="131">
        <v>0</v>
      </c>
      <c r="R143" s="131">
        <v>0</v>
      </c>
      <c r="S143" s="130"/>
    </row>
    <row r="144" spans="1:19">
      <c r="A144" s="128" t="s">
        <v>318</v>
      </c>
      <c r="B144" s="129" t="s">
        <v>303</v>
      </c>
      <c r="C144" s="128" t="s">
        <v>510</v>
      </c>
      <c r="D144" s="133" t="s">
        <v>502</v>
      </c>
      <c r="E144" s="132"/>
      <c r="F144" s="132"/>
      <c r="G144" s="132"/>
      <c r="H144" s="132" t="s">
        <v>518</v>
      </c>
      <c r="I144" s="131">
        <v>1000000</v>
      </c>
      <c r="J144" s="131">
        <v>1000000</v>
      </c>
      <c r="K144" s="131">
        <v>0</v>
      </c>
      <c r="L144" s="131">
        <v>1000000</v>
      </c>
      <c r="M144" s="131">
        <v>0</v>
      </c>
      <c r="N144" s="131">
        <v>0</v>
      </c>
      <c r="O144" s="131">
        <f>M144+N144</f>
        <v>0</v>
      </c>
      <c r="P144" s="131">
        <v>0</v>
      </c>
      <c r="Q144" s="131">
        <v>0</v>
      </c>
      <c r="R144" s="131">
        <v>0</v>
      </c>
      <c r="S144" s="130"/>
    </row>
    <row r="145" spans="1:19">
      <c r="A145" s="128" t="s">
        <v>318</v>
      </c>
      <c r="B145" s="129" t="s">
        <v>303</v>
      </c>
      <c r="C145" s="128" t="s">
        <v>510</v>
      </c>
      <c r="D145" s="133" t="s">
        <v>502</v>
      </c>
      <c r="E145" s="132"/>
      <c r="F145" s="132"/>
      <c r="G145" s="132"/>
      <c r="H145" s="128" t="s">
        <v>519</v>
      </c>
      <c r="I145" s="131">
        <v>1340118</v>
      </c>
      <c r="J145" s="131">
        <v>1340118</v>
      </c>
      <c r="K145" s="131">
        <v>0</v>
      </c>
      <c r="L145" s="131">
        <v>1340118</v>
      </c>
      <c r="M145" s="131">
        <v>0</v>
      </c>
      <c r="N145" s="131">
        <v>270000</v>
      </c>
      <c r="O145" s="131">
        <f>M145+N145</f>
        <v>270000</v>
      </c>
      <c r="P145" s="131">
        <v>0</v>
      </c>
      <c r="Q145" s="131">
        <v>0</v>
      </c>
      <c r="R145" s="131">
        <v>0</v>
      </c>
      <c r="S145" s="130"/>
    </row>
    <row r="146" spans="1:19" ht="35.25" customHeight="1">
      <c r="A146" s="128" t="s">
        <v>318</v>
      </c>
      <c r="B146" s="129" t="s">
        <v>310</v>
      </c>
      <c r="C146" s="128"/>
      <c r="D146" s="126" t="s">
        <v>520</v>
      </c>
      <c r="E146" s="126" t="s">
        <v>521</v>
      </c>
      <c r="F146" s="126" t="s">
        <v>522</v>
      </c>
      <c r="G146" s="126" t="s">
        <v>396</v>
      </c>
      <c r="H146" s="126" t="s">
        <v>523</v>
      </c>
      <c r="I146" s="127">
        <v>1082000</v>
      </c>
      <c r="J146" s="127">
        <v>1082000</v>
      </c>
      <c r="K146" s="127">
        <v>0</v>
      </c>
      <c r="L146" s="127">
        <v>0</v>
      </c>
      <c r="M146" s="127">
        <v>0</v>
      </c>
      <c r="N146" s="127">
        <v>30000</v>
      </c>
      <c r="O146" s="127">
        <v>30000</v>
      </c>
      <c r="P146" s="127">
        <v>0</v>
      </c>
      <c r="Q146" s="127">
        <v>0</v>
      </c>
      <c r="R146" s="127" t="s">
        <v>474</v>
      </c>
      <c r="S146" s="126" t="s">
        <v>524</v>
      </c>
    </row>
  </sheetData>
  <autoFilter ref="A1:S93" xr:uid="{00000000-0009-0000-0000-000003000000}"/>
  <mergeCells count="6">
    <mergeCell ref="S124:S125"/>
    <mergeCell ref="D95:D96"/>
    <mergeCell ref="S48:S49"/>
    <mergeCell ref="G113:G114"/>
    <mergeCell ref="R113:R114"/>
    <mergeCell ref="S113:S114"/>
  </mergeCells>
  <printOptions horizontalCentered="1"/>
  <pageMargins left="0.23622047244094491" right="0.23622047244094491" top="0.74803149606299213" bottom="0.74803149606299213" header="0.31496062992125984" footer="0.31496062992125984"/>
  <pageSetup paperSize="9" scale="27"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'C:\Users\acer\Downloads\[DRB béchar.xlsx]liste'!#REF!</xm:f>
          </x14:formula1>
          <xm:sqref>B2:B146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Y600"/>
  <sheetViews>
    <sheetView topLeftCell="L1" zoomScale="89" zoomScaleNormal="89" zoomScaleSheetLayoutView="70" zoomScalePageLayoutView="40" workbookViewId="0">
      <pane ySplit="2" topLeftCell="A109" activePane="bottomLeft" state="frozen"/>
      <selection activeCell="I13" sqref="I13"/>
      <selection pane="bottomLeft" activeCell="I13" sqref="I13"/>
    </sheetView>
  </sheetViews>
  <sheetFormatPr baseColWidth="10" defaultColWidth="11.42578125" defaultRowHeight="17.25"/>
  <cols>
    <col min="1" max="1" width="11.42578125" style="535"/>
    <col min="2" max="2" width="24.28515625" style="534" customWidth="1"/>
    <col min="3" max="3" width="11.42578125" style="534" customWidth="1"/>
    <col min="4" max="4" width="36.7109375" style="534" customWidth="1"/>
    <col min="5" max="5" width="36" style="534" customWidth="1"/>
    <col min="6" max="6" width="44.85546875" style="562" customWidth="1"/>
    <col min="7" max="7" width="33.5703125" style="535" customWidth="1"/>
    <col min="8" max="9" width="22.5703125" style="535" customWidth="1"/>
    <col min="10" max="10" width="21.85546875" style="536" customWidth="1"/>
    <col min="11" max="11" width="21.85546875" style="541" customWidth="1"/>
    <col min="12" max="12" width="28.140625" style="541" customWidth="1"/>
    <col min="13" max="13" width="22.7109375" style="541" customWidth="1"/>
    <col min="14" max="14" width="19.140625" style="542" customWidth="1"/>
    <col min="15" max="16" width="19.140625" style="564" customWidth="1"/>
    <col min="17" max="17" width="28.140625" style="540" customWidth="1"/>
    <col min="18" max="19" width="20.28515625" style="535" customWidth="1"/>
    <col min="20" max="20" width="35" style="535" customWidth="1"/>
    <col min="21" max="16384" width="11.42578125" style="535"/>
  </cols>
  <sheetData>
    <row r="1" spans="1:21" ht="25.5" customHeight="1">
      <c r="A1" s="98" t="s">
        <v>251</v>
      </c>
      <c r="B1" s="98" t="s">
        <v>47</v>
      </c>
      <c r="C1" s="98" t="s">
        <v>252</v>
      </c>
      <c r="D1" s="98" t="s">
        <v>0</v>
      </c>
      <c r="E1" s="98" t="s">
        <v>253</v>
      </c>
      <c r="F1" s="98" t="s">
        <v>248</v>
      </c>
      <c r="G1" s="98" t="s">
        <v>249</v>
      </c>
      <c r="H1" s="98" t="s">
        <v>250</v>
      </c>
      <c r="I1" s="174" t="s">
        <v>531</v>
      </c>
      <c r="J1" s="98" t="s">
        <v>254</v>
      </c>
      <c r="K1" s="98" t="s">
        <v>255</v>
      </c>
      <c r="L1" s="98" t="s">
        <v>256</v>
      </c>
      <c r="M1" s="98" t="s">
        <v>262</v>
      </c>
      <c r="N1" s="98" t="s">
        <v>7</v>
      </c>
      <c r="O1" s="98" t="s">
        <v>8</v>
      </c>
      <c r="P1" s="373" t="s">
        <v>9</v>
      </c>
      <c r="Q1" s="373" t="s">
        <v>10</v>
      </c>
    </row>
    <row r="2" spans="1:21" s="559" customFormat="1" ht="49.5" customHeight="1">
      <c r="A2" s="503" t="s">
        <v>251</v>
      </c>
      <c r="B2" s="503" t="s">
        <v>47</v>
      </c>
      <c r="C2" s="503" t="s">
        <v>252</v>
      </c>
      <c r="D2" s="503" t="s">
        <v>2271</v>
      </c>
      <c r="E2" s="503" t="s">
        <v>2272</v>
      </c>
      <c r="F2" s="503" t="s">
        <v>2273</v>
      </c>
      <c r="G2" s="503" t="s">
        <v>2274</v>
      </c>
      <c r="H2" s="503" t="s">
        <v>2275</v>
      </c>
      <c r="I2" s="503" t="s">
        <v>531</v>
      </c>
      <c r="J2" s="504" t="s">
        <v>2276</v>
      </c>
      <c r="K2" s="504" t="s">
        <v>2277</v>
      </c>
      <c r="L2" s="504" t="s">
        <v>2278</v>
      </c>
      <c r="M2" s="504" t="s">
        <v>2279</v>
      </c>
      <c r="N2" s="505" t="s">
        <v>2280</v>
      </c>
      <c r="O2" s="503" t="s">
        <v>2281</v>
      </c>
      <c r="P2" s="373" t="s">
        <v>9</v>
      </c>
      <c r="Q2" s="373" t="s">
        <v>10</v>
      </c>
      <c r="R2" s="506" t="s">
        <v>2282</v>
      </c>
      <c r="S2" s="506" t="s">
        <v>2283</v>
      </c>
      <c r="T2" s="506" t="s">
        <v>2284</v>
      </c>
      <c r="U2" s="504" t="s">
        <v>2285</v>
      </c>
    </row>
    <row r="3" spans="1:21" s="560" customFormat="1">
      <c r="A3" s="507" t="s">
        <v>2286</v>
      </c>
      <c r="B3" s="507" t="s">
        <v>267</v>
      </c>
      <c r="C3" s="507" t="s">
        <v>2287</v>
      </c>
      <c r="D3" s="420" t="s">
        <v>2288</v>
      </c>
      <c r="E3" s="420" t="s">
        <v>2289</v>
      </c>
      <c r="F3" s="420" t="s">
        <v>2290</v>
      </c>
      <c r="G3" s="420" t="s">
        <v>2291</v>
      </c>
      <c r="H3" s="420" t="s">
        <v>2292</v>
      </c>
      <c r="I3" s="420"/>
      <c r="J3" s="508">
        <v>1652810</v>
      </c>
      <c r="K3" s="509">
        <v>2592705</v>
      </c>
      <c r="L3" s="509">
        <v>2563875.0188000002</v>
      </c>
      <c r="M3" s="509">
        <v>2546429.9740000004</v>
      </c>
      <c r="N3" s="510">
        <v>0.98215183524542915</v>
      </c>
      <c r="O3" s="510">
        <v>1</v>
      </c>
      <c r="P3" s="510"/>
      <c r="Q3" s="420" t="s">
        <v>2293</v>
      </c>
      <c r="R3" s="511"/>
      <c r="S3" s="511"/>
      <c r="T3" s="511"/>
      <c r="U3" s="509">
        <v>46275.025999999598</v>
      </c>
    </row>
    <row r="4" spans="1:21" s="560" customFormat="1">
      <c r="A4" s="512" t="s">
        <v>2286</v>
      </c>
      <c r="B4" s="512" t="s">
        <v>267</v>
      </c>
      <c r="C4" s="512" t="s">
        <v>2287</v>
      </c>
      <c r="D4" s="112" t="s">
        <v>2288</v>
      </c>
      <c r="E4" s="112" t="s">
        <v>2289</v>
      </c>
      <c r="F4" s="112" t="s">
        <v>2294</v>
      </c>
      <c r="G4" s="112" t="s">
        <v>2295</v>
      </c>
      <c r="H4" s="112" t="s">
        <v>2296</v>
      </c>
      <c r="I4" s="112"/>
      <c r="J4" s="313">
        <v>760000</v>
      </c>
      <c r="K4" s="208">
        <v>1404648</v>
      </c>
      <c r="L4" s="208">
        <v>1370803.49483</v>
      </c>
      <c r="M4" s="208">
        <v>1369168.7043299999</v>
      </c>
      <c r="N4" s="411">
        <v>0.97474150415620131</v>
      </c>
      <c r="O4" s="411">
        <v>1</v>
      </c>
      <c r="P4" s="411"/>
      <c r="Q4" s="112" t="s">
        <v>2297</v>
      </c>
      <c r="R4" s="513"/>
      <c r="S4" s="513"/>
      <c r="T4" s="513"/>
      <c r="U4" s="208">
        <v>35479.295670000138</v>
      </c>
    </row>
    <row r="5" spans="1:21" s="560" customFormat="1">
      <c r="A5" s="512" t="s">
        <v>2286</v>
      </c>
      <c r="B5" s="512" t="s">
        <v>267</v>
      </c>
      <c r="C5" s="512" t="s">
        <v>2287</v>
      </c>
      <c r="D5" s="112" t="s">
        <v>2288</v>
      </c>
      <c r="E5" s="112" t="s">
        <v>2289</v>
      </c>
      <c r="F5" s="112" t="s">
        <v>2294</v>
      </c>
      <c r="G5" s="112" t="s">
        <v>2298</v>
      </c>
      <c r="H5" s="112" t="s">
        <v>2299</v>
      </c>
      <c r="I5" s="112"/>
      <c r="J5" s="313">
        <v>720000</v>
      </c>
      <c r="K5" s="208">
        <v>1031538</v>
      </c>
      <c r="L5" s="208">
        <v>1024877.48948</v>
      </c>
      <c r="M5" s="208">
        <v>1013137.7976100001</v>
      </c>
      <c r="N5" s="411">
        <v>0.9821623610666792</v>
      </c>
      <c r="O5" s="411">
        <v>1</v>
      </c>
      <c r="P5" s="411"/>
      <c r="Q5" s="112" t="s">
        <v>2300</v>
      </c>
      <c r="R5" s="513"/>
      <c r="S5" s="513"/>
      <c r="T5" s="513"/>
      <c r="U5" s="208">
        <v>18400.202389999875</v>
      </c>
    </row>
    <row r="6" spans="1:21" s="560" customFormat="1">
      <c r="A6" s="512" t="s">
        <v>2286</v>
      </c>
      <c r="B6" s="512" t="s">
        <v>267</v>
      </c>
      <c r="C6" s="512" t="s">
        <v>2287</v>
      </c>
      <c r="D6" s="112" t="s">
        <v>2288</v>
      </c>
      <c r="E6" s="112" t="s">
        <v>2289</v>
      </c>
      <c r="F6" s="112" t="s">
        <v>2301</v>
      </c>
      <c r="G6" s="112" t="s">
        <v>2302</v>
      </c>
      <c r="H6" s="112" t="s">
        <v>2303</v>
      </c>
      <c r="I6" s="112"/>
      <c r="J6" s="313">
        <v>632000</v>
      </c>
      <c r="K6" s="208">
        <v>1240427</v>
      </c>
      <c r="L6" s="208">
        <v>1210415.11619</v>
      </c>
      <c r="M6" s="208">
        <v>1218811.3813499999</v>
      </c>
      <c r="N6" s="411">
        <v>0.98257405018594401</v>
      </c>
      <c r="O6" s="411">
        <v>1</v>
      </c>
      <c r="P6" s="411"/>
      <c r="Q6" s="112" t="s">
        <v>2297</v>
      </c>
      <c r="R6" s="513"/>
      <c r="S6" s="513"/>
      <c r="T6" s="513"/>
      <c r="U6" s="208">
        <v>21615.618650000077</v>
      </c>
    </row>
    <row r="7" spans="1:21" s="560" customFormat="1">
      <c r="A7" s="512" t="s">
        <v>2286</v>
      </c>
      <c r="B7" s="512" t="s">
        <v>267</v>
      </c>
      <c r="C7" s="512" t="s">
        <v>2287</v>
      </c>
      <c r="D7" s="112" t="s">
        <v>2288</v>
      </c>
      <c r="E7" s="112" t="s">
        <v>2289</v>
      </c>
      <c r="F7" s="112" t="s">
        <v>2301</v>
      </c>
      <c r="G7" s="112" t="s">
        <v>2304</v>
      </c>
      <c r="H7" s="112" t="s">
        <v>2305</v>
      </c>
      <c r="I7" s="112"/>
      <c r="J7" s="313">
        <v>960000</v>
      </c>
      <c r="K7" s="208">
        <v>1700471</v>
      </c>
      <c r="L7" s="208">
        <v>1671317.4227199999</v>
      </c>
      <c r="M7" s="208">
        <v>1665969.47226</v>
      </c>
      <c r="N7" s="411">
        <v>0.97971060503825114</v>
      </c>
      <c r="O7" s="411">
        <v>1</v>
      </c>
      <c r="P7" s="411"/>
      <c r="Q7" s="112" t="s">
        <v>2306</v>
      </c>
      <c r="R7" s="513"/>
      <c r="S7" s="513"/>
      <c r="T7" s="513"/>
      <c r="U7" s="208">
        <v>34501.527740000049</v>
      </c>
    </row>
    <row r="8" spans="1:21">
      <c r="A8" s="512" t="s">
        <v>2286</v>
      </c>
      <c r="B8" s="512" t="s">
        <v>267</v>
      </c>
      <c r="C8" s="499" t="s">
        <v>2287</v>
      </c>
      <c r="D8" s="112" t="s">
        <v>2307</v>
      </c>
      <c r="E8" s="112" t="s">
        <v>2308</v>
      </c>
      <c r="F8" s="112" t="s">
        <v>2309</v>
      </c>
      <c r="G8" s="112" t="s">
        <v>2310</v>
      </c>
      <c r="H8" s="112" t="s">
        <v>2311</v>
      </c>
      <c r="I8" s="112"/>
      <c r="J8" s="313">
        <v>2310000</v>
      </c>
      <c r="K8" s="208">
        <v>4123615</v>
      </c>
      <c r="L8" s="208">
        <v>4004797.16909</v>
      </c>
      <c r="M8" s="208">
        <v>3845759.4258499998</v>
      </c>
      <c r="N8" s="411">
        <v>0.93261844906714131</v>
      </c>
      <c r="O8" s="411">
        <v>1</v>
      </c>
      <c r="P8" s="411"/>
      <c r="Q8" s="112" t="s">
        <v>2312</v>
      </c>
      <c r="R8" s="514"/>
      <c r="S8" s="514"/>
      <c r="T8" s="514"/>
      <c r="U8" s="208">
        <v>277855.57415000023</v>
      </c>
    </row>
    <row r="9" spans="1:21">
      <c r="A9" s="512" t="s">
        <v>2286</v>
      </c>
      <c r="B9" s="512" t="s">
        <v>267</v>
      </c>
      <c r="C9" s="499" t="s">
        <v>2287</v>
      </c>
      <c r="D9" s="112" t="s">
        <v>2307</v>
      </c>
      <c r="E9" s="112" t="s">
        <v>2313</v>
      </c>
      <c r="F9" s="112" t="s">
        <v>2314</v>
      </c>
      <c r="G9" s="112" t="s">
        <v>2315</v>
      </c>
      <c r="H9" s="112" t="s">
        <v>2316</v>
      </c>
      <c r="I9" s="112"/>
      <c r="J9" s="313">
        <v>948000</v>
      </c>
      <c r="K9" s="208">
        <v>2446718</v>
      </c>
      <c r="L9" s="208">
        <v>2439269.8956900002</v>
      </c>
      <c r="M9" s="208">
        <v>2289960.9657799997</v>
      </c>
      <c r="N9" s="411">
        <v>0.93593171169705691</v>
      </c>
      <c r="O9" s="411">
        <v>1</v>
      </c>
      <c r="P9" s="411"/>
      <c r="Q9" s="112" t="s">
        <v>2312</v>
      </c>
      <c r="R9" s="514"/>
      <c r="S9" s="514"/>
      <c r="T9" s="514"/>
      <c r="U9" s="208">
        <v>156757.03422000026</v>
      </c>
    </row>
    <row r="10" spans="1:21">
      <c r="A10" s="512" t="s">
        <v>2286</v>
      </c>
      <c r="B10" s="512" t="s">
        <v>267</v>
      </c>
      <c r="C10" s="499" t="s">
        <v>2287</v>
      </c>
      <c r="D10" s="112" t="s">
        <v>2307</v>
      </c>
      <c r="E10" s="112" t="s">
        <v>2308</v>
      </c>
      <c r="F10" s="112" t="s">
        <v>2309</v>
      </c>
      <c r="G10" s="112" t="s">
        <v>2317</v>
      </c>
      <c r="H10" s="112" t="s">
        <v>2318</v>
      </c>
      <c r="I10" s="112"/>
      <c r="J10" s="313">
        <v>920000</v>
      </c>
      <c r="K10" s="208">
        <v>1476000</v>
      </c>
      <c r="L10" s="208">
        <v>0</v>
      </c>
      <c r="M10" s="208">
        <v>0</v>
      </c>
      <c r="N10" s="411">
        <v>0</v>
      </c>
      <c r="O10" s="411">
        <v>0</v>
      </c>
      <c r="P10" s="411"/>
      <c r="Q10" s="112" t="s">
        <v>2319</v>
      </c>
      <c r="R10" s="514"/>
      <c r="S10" s="514"/>
      <c r="T10" s="514"/>
      <c r="U10" s="208">
        <v>1476000</v>
      </c>
    </row>
    <row r="11" spans="1:21">
      <c r="A11" s="512" t="s">
        <v>2286</v>
      </c>
      <c r="B11" s="512" t="s">
        <v>267</v>
      </c>
      <c r="C11" s="499" t="s">
        <v>2287</v>
      </c>
      <c r="D11" s="112" t="s">
        <v>2307</v>
      </c>
      <c r="E11" s="112" t="s">
        <v>2308</v>
      </c>
      <c r="F11" s="112" t="s">
        <v>2309</v>
      </c>
      <c r="G11" s="112" t="s">
        <v>2320</v>
      </c>
      <c r="H11" s="112" t="s">
        <v>2321</v>
      </c>
      <c r="I11" s="112"/>
      <c r="J11" s="313">
        <v>1200000</v>
      </c>
      <c r="K11" s="208">
        <v>1328000</v>
      </c>
      <c r="L11" s="208">
        <v>1218085.1101299999</v>
      </c>
      <c r="M11" s="208">
        <v>1140436.6429100002</v>
      </c>
      <c r="N11" s="411">
        <v>0.85876253231174715</v>
      </c>
      <c r="O11" s="411">
        <v>1</v>
      </c>
      <c r="P11" s="411"/>
      <c r="Q11" s="112" t="s">
        <v>2322</v>
      </c>
      <c r="R11" s="514"/>
      <c r="S11" s="514"/>
      <c r="T11" s="514"/>
      <c r="U11" s="208">
        <v>187563.35708999983</v>
      </c>
    </row>
    <row r="12" spans="1:21">
      <c r="A12" s="512" t="s">
        <v>2286</v>
      </c>
      <c r="B12" s="512" t="s">
        <v>267</v>
      </c>
      <c r="C12" s="499" t="s">
        <v>2287</v>
      </c>
      <c r="D12" s="515" t="s">
        <v>2323</v>
      </c>
      <c r="E12" s="515" t="s">
        <v>2324</v>
      </c>
      <c r="F12" s="515" t="s">
        <v>2325</v>
      </c>
      <c r="G12" s="515" t="s">
        <v>2326</v>
      </c>
      <c r="H12" s="515" t="s">
        <v>2327</v>
      </c>
      <c r="I12" s="515"/>
      <c r="J12" s="313">
        <v>2500000</v>
      </c>
      <c r="K12" s="208">
        <v>2500000</v>
      </c>
      <c r="L12" s="208">
        <v>1799061.075</v>
      </c>
      <c r="M12" s="208">
        <v>1793977.94998</v>
      </c>
      <c r="N12" s="411">
        <v>0.71759117999200006</v>
      </c>
      <c r="O12" s="411">
        <v>0.72</v>
      </c>
      <c r="P12" s="411"/>
      <c r="Q12" s="515" t="s">
        <v>2328</v>
      </c>
      <c r="R12" s="514"/>
      <c r="S12" s="514"/>
      <c r="T12" s="514"/>
      <c r="U12" s="208">
        <v>706022.05001999997</v>
      </c>
    </row>
    <row r="13" spans="1:21">
      <c r="A13" s="512" t="s">
        <v>2286</v>
      </c>
      <c r="B13" s="512" t="s">
        <v>267</v>
      </c>
      <c r="C13" s="499" t="s">
        <v>2287</v>
      </c>
      <c r="D13" s="515" t="s">
        <v>2323</v>
      </c>
      <c r="E13" s="515" t="s">
        <v>2324</v>
      </c>
      <c r="F13" s="515" t="s">
        <v>2325</v>
      </c>
      <c r="G13" s="515" t="s">
        <v>2329</v>
      </c>
      <c r="H13" s="515" t="s">
        <v>2330</v>
      </c>
      <c r="I13" s="515"/>
      <c r="J13" s="313">
        <v>1000000</v>
      </c>
      <c r="K13" s="208">
        <v>1000000</v>
      </c>
      <c r="L13" s="208">
        <v>811406.72415999998</v>
      </c>
      <c r="M13" s="208">
        <v>328279.75623</v>
      </c>
      <c r="N13" s="411">
        <v>0.32827975623</v>
      </c>
      <c r="O13" s="411">
        <v>0.5</v>
      </c>
      <c r="P13" s="411"/>
      <c r="Q13" s="515" t="s">
        <v>2331</v>
      </c>
      <c r="R13" s="514"/>
      <c r="S13" s="514"/>
      <c r="T13" s="514"/>
      <c r="U13" s="208">
        <v>671720.24377000006</v>
      </c>
    </row>
    <row r="14" spans="1:21">
      <c r="A14" s="512" t="s">
        <v>2286</v>
      </c>
      <c r="B14" s="512" t="s">
        <v>267</v>
      </c>
      <c r="C14" s="499" t="s">
        <v>2287</v>
      </c>
      <c r="D14" s="112" t="s">
        <v>2323</v>
      </c>
      <c r="E14" s="112" t="s">
        <v>2324</v>
      </c>
      <c r="F14" s="112" t="s">
        <v>2325</v>
      </c>
      <c r="G14" s="112" t="s">
        <v>2332</v>
      </c>
      <c r="H14" s="112" t="s">
        <v>2333</v>
      </c>
      <c r="I14" s="112"/>
      <c r="J14" s="313">
        <v>1000000</v>
      </c>
      <c r="K14" s="208">
        <v>1000000</v>
      </c>
      <c r="L14" s="208">
        <v>220391.7</v>
      </c>
      <c r="M14" s="208">
        <v>220391.7</v>
      </c>
      <c r="N14" s="411">
        <v>0.22039170000000002</v>
      </c>
      <c r="O14" s="411">
        <v>0.22</v>
      </c>
      <c r="P14" s="411"/>
      <c r="Q14" s="112" t="s">
        <v>2334</v>
      </c>
      <c r="R14" s="514"/>
      <c r="S14" s="514"/>
      <c r="T14" s="514"/>
      <c r="U14" s="208">
        <v>779608.3</v>
      </c>
    </row>
    <row r="15" spans="1:21">
      <c r="A15" s="512" t="s">
        <v>2286</v>
      </c>
      <c r="B15" s="512" t="s">
        <v>267</v>
      </c>
      <c r="C15" s="499" t="s">
        <v>2287</v>
      </c>
      <c r="D15" s="515" t="s">
        <v>2335</v>
      </c>
      <c r="E15" s="515" t="s">
        <v>2336</v>
      </c>
      <c r="F15" s="515" t="s">
        <v>2337</v>
      </c>
      <c r="G15" s="515" t="s">
        <v>2338</v>
      </c>
      <c r="H15" s="515" t="s">
        <v>2339</v>
      </c>
      <c r="I15" s="515"/>
      <c r="J15" s="313">
        <v>2050000</v>
      </c>
      <c r="K15" s="208">
        <v>2050000</v>
      </c>
      <c r="L15" s="208">
        <v>2048441.40769</v>
      </c>
      <c r="M15" s="208">
        <v>2047233.2906200001</v>
      </c>
      <c r="N15" s="411">
        <v>0.99865038566829278</v>
      </c>
      <c r="O15" s="411">
        <v>1</v>
      </c>
      <c r="P15" s="411"/>
      <c r="Q15" s="515" t="s">
        <v>2340</v>
      </c>
      <c r="R15" s="514"/>
      <c r="S15" s="514"/>
      <c r="T15" s="514"/>
      <c r="U15" s="208">
        <v>2766.7093799998984</v>
      </c>
    </row>
    <row r="16" spans="1:21">
      <c r="A16" s="512" t="s">
        <v>2286</v>
      </c>
      <c r="B16" s="512" t="s">
        <v>267</v>
      </c>
      <c r="C16" s="499" t="s">
        <v>2287</v>
      </c>
      <c r="D16" s="112" t="s">
        <v>2341</v>
      </c>
      <c r="E16" s="112" t="s">
        <v>2342</v>
      </c>
      <c r="F16" s="112" t="s">
        <v>2343</v>
      </c>
      <c r="G16" s="112" t="s">
        <v>2344</v>
      </c>
      <c r="H16" s="112" t="s">
        <v>2345</v>
      </c>
      <c r="I16" s="112"/>
      <c r="J16" s="313">
        <v>1800000</v>
      </c>
      <c r="K16" s="208">
        <v>2950000</v>
      </c>
      <c r="L16" s="208">
        <v>2929818.7784899999</v>
      </c>
      <c r="M16" s="208">
        <v>2774456.7618700005</v>
      </c>
      <c r="N16" s="411">
        <v>0.94049381758305106</v>
      </c>
      <c r="O16" s="411">
        <v>0.95</v>
      </c>
      <c r="P16" s="411"/>
      <c r="Q16" s="112" t="s">
        <v>2346</v>
      </c>
      <c r="R16" s="514"/>
      <c r="S16" s="514"/>
      <c r="T16" s="514"/>
      <c r="U16" s="208">
        <v>175543.23812999949</v>
      </c>
    </row>
    <row r="17" spans="1:21">
      <c r="A17" s="512" t="s">
        <v>2286</v>
      </c>
      <c r="B17" s="512" t="s">
        <v>267</v>
      </c>
      <c r="C17" s="499" t="s">
        <v>2287</v>
      </c>
      <c r="D17" s="112" t="s">
        <v>2341</v>
      </c>
      <c r="E17" s="112" t="s">
        <v>2347</v>
      </c>
      <c r="F17" s="112" t="s">
        <v>2348</v>
      </c>
      <c r="G17" s="112" t="s">
        <v>1200</v>
      </c>
      <c r="H17" s="112" t="s">
        <v>2349</v>
      </c>
      <c r="I17" s="112"/>
      <c r="J17" s="313">
        <v>1600000</v>
      </c>
      <c r="K17" s="208">
        <v>1812725</v>
      </c>
      <c r="L17" s="208">
        <v>1812047.6340900001</v>
      </c>
      <c r="M17" s="208">
        <v>1778089.9096400002</v>
      </c>
      <c r="N17" s="411">
        <v>0.98089335648816023</v>
      </c>
      <c r="O17" s="411">
        <v>1</v>
      </c>
      <c r="P17" s="411"/>
      <c r="Q17" s="112" t="s">
        <v>2350</v>
      </c>
      <c r="R17" s="514"/>
      <c r="S17" s="514"/>
      <c r="T17" s="514"/>
      <c r="U17" s="208">
        <v>34635.090359999798</v>
      </c>
    </row>
    <row r="18" spans="1:21">
      <c r="A18" s="512" t="s">
        <v>2286</v>
      </c>
      <c r="B18" s="512" t="s">
        <v>267</v>
      </c>
      <c r="C18" s="499" t="s">
        <v>2287</v>
      </c>
      <c r="D18" s="112" t="s">
        <v>2351</v>
      </c>
      <c r="E18" s="112" t="s">
        <v>2352</v>
      </c>
      <c r="F18" s="112" t="s">
        <v>2353</v>
      </c>
      <c r="G18" s="112" t="s">
        <v>2354</v>
      </c>
      <c r="H18" s="112" t="s">
        <v>2355</v>
      </c>
      <c r="I18" s="112"/>
      <c r="J18" s="313">
        <v>1500000</v>
      </c>
      <c r="K18" s="208">
        <v>7210000</v>
      </c>
      <c r="L18" s="208">
        <v>7097576.1451399997</v>
      </c>
      <c r="M18" s="208">
        <v>5313053.4713200005</v>
      </c>
      <c r="N18" s="411">
        <v>0.73690062015533986</v>
      </c>
      <c r="O18" s="411">
        <v>0.92</v>
      </c>
      <c r="P18" s="411"/>
      <c r="Q18" s="112" t="s">
        <v>2356</v>
      </c>
      <c r="R18" s="514"/>
      <c r="S18" s="514"/>
      <c r="T18" s="514"/>
      <c r="U18" s="208">
        <v>1896946.5286799995</v>
      </c>
    </row>
    <row r="19" spans="1:21">
      <c r="A19" s="512" t="s">
        <v>2286</v>
      </c>
      <c r="B19" s="512" t="s">
        <v>267</v>
      </c>
      <c r="C19" s="499" t="s">
        <v>2287</v>
      </c>
      <c r="D19" s="112" t="s">
        <v>2351</v>
      </c>
      <c r="E19" s="112" t="s">
        <v>2352</v>
      </c>
      <c r="F19" s="112" t="s">
        <v>2353</v>
      </c>
      <c r="G19" s="112" t="s">
        <v>2357</v>
      </c>
      <c r="H19" s="112" t="s">
        <v>2358</v>
      </c>
      <c r="I19" s="112"/>
      <c r="J19" s="313">
        <v>3000000</v>
      </c>
      <c r="K19" s="208">
        <v>4000000</v>
      </c>
      <c r="L19" s="208">
        <v>3566368.03308</v>
      </c>
      <c r="M19" s="208">
        <v>2951954.2807999998</v>
      </c>
      <c r="N19" s="411">
        <v>0.73798857019999997</v>
      </c>
      <c r="O19" s="411">
        <v>0.95</v>
      </c>
      <c r="P19" s="411"/>
      <c r="Q19" s="112" t="s">
        <v>2359</v>
      </c>
      <c r="R19" s="514"/>
      <c r="S19" s="514"/>
      <c r="T19" s="514"/>
      <c r="U19" s="208">
        <v>1048045.7192000002</v>
      </c>
    </row>
    <row r="20" spans="1:21">
      <c r="A20" s="512" t="s">
        <v>2286</v>
      </c>
      <c r="B20" s="512" t="s">
        <v>267</v>
      </c>
      <c r="C20" s="499" t="s">
        <v>2287</v>
      </c>
      <c r="D20" s="112" t="s">
        <v>2351</v>
      </c>
      <c r="E20" s="112" t="s">
        <v>2352</v>
      </c>
      <c r="F20" s="112" t="s">
        <v>2353</v>
      </c>
      <c r="G20" s="112" t="s">
        <v>2360</v>
      </c>
      <c r="H20" s="112" t="s">
        <v>2361</v>
      </c>
      <c r="I20" s="112"/>
      <c r="J20" s="313">
        <v>1100000</v>
      </c>
      <c r="K20" s="208">
        <v>2924200</v>
      </c>
      <c r="L20" s="208">
        <v>2314831.2743500001</v>
      </c>
      <c r="M20" s="208">
        <v>602.57434999999998</v>
      </c>
      <c r="N20" s="411">
        <v>2.0606468435811504E-4</v>
      </c>
      <c r="O20" s="411">
        <v>0</v>
      </c>
      <c r="P20" s="411"/>
      <c r="Q20" s="112" t="s">
        <v>2362</v>
      </c>
      <c r="R20" s="514"/>
      <c r="S20" s="514"/>
      <c r="T20" s="514"/>
      <c r="U20" s="208">
        <v>2923597.4256500001</v>
      </c>
    </row>
    <row r="21" spans="1:21">
      <c r="A21" s="512" t="s">
        <v>2286</v>
      </c>
      <c r="B21" s="512" t="s">
        <v>267</v>
      </c>
      <c r="C21" s="499" t="s">
        <v>2287</v>
      </c>
      <c r="D21" s="112" t="s">
        <v>2351</v>
      </c>
      <c r="E21" s="112" t="s">
        <v>2352</v>
      </c>
      <c r="F21" s="112" t="s">
        <v>2353</v>
      </c>
      <c r="G21" s="112" t="s">
        <v>2363</v>
      </c>
      <c r="H21" s="112" t="s">
        <v>2364</v>
      </c>
      <c r="I21" s="112"/>
      <c r="J21" s="313">
        <v>600000</v>
      </c>
      <c r="K21" s="208">
        <v>2456000</v>
      </c>
      <c r="L21" s="208">
        <v>2453892.7447700002</v>
      </c>
      <c r="M21" s="208">
        <v>2436150.4811200001</v>
      </c>
      <c r="N21" s="411">
        <v>0.99191794833876223</v>
      </c>
      <c r="O21" s="411">
        <v>1</v>
      </c>
      <c r="P21" s="411"/>
      <c r="Q21" s="112" t="s">
        <v>14</v>
      </c>
      <c r="R21" s="514"/>
      <c r="S21" s="514"/>
      <c r="T21" s="514"/>
      <c r="U21" s="208">
        <v>19849.518879999872</v>
      </c>
    </row>
    <row r="22" spans="1:21">
      <c r="A22" s="512" t="s">
        <v>2286</v>
      </c>
      <c r="B22" s="512" t="s">
        <v>267</v>
      </c>
      <c r="C22" s="499" t="s">
        <v>2287</v>
      </c>
      <c r="D22" s="112" t="s">
        <v>2365</v>
      </c>
      <c r="E22" s="112" t="s">
        <v>2366</v>
      </c>
      <c r="F22" s="112" t="s">
        <v>2367</v>
      </c>
      <c r="G22" s="112" t="s">
        <v>2368</v>
      </c>
      <c r="H22" s="112" t="s">
        <v>2369</v>
      </c>
      <c r="I22" s="112"/>
      <c r="J22" s="313">
        <v>2500000</v>
      </c>
      <c r="K22" s="208">
        <v>3600000</v>
      </c>
      <c r="L22" s="208">
        <v>2310097.7072800002</v>
      </c>
      <c r="M22" s="208">
        <v>678621.86604999995</v>
      </c>
      <c r="N22" s="411">
        <v>0.18850607390277777</v>
      </c>
      <c r="O22" s="411">
        <v>0.22</v>
      </c>
      <c r="P22" s="411"/>
      <c r="Q22" s="112" t="s">
        <v>2370</v>
      </c>
      <c r="R22" s="514"/>
      <c r="S22" s="514"/>
      <c r="T22" s="514"/>
      <c r="U22" s="208">
        <v>2921378.1339500002</v>
      </c>
    </row>
    <row r="23" spans="1:21">
      <c r="A23" s="512" t="s">
        <v>2286</v>
      </c>
      <c r="B23" s="512" t="s">
        <v>267</v>
      </c>
      <c r="C23" s="499" t="s">
        <v>2287</v>
      </c>
      <c r="D23" s="112" t="s">
        <v>2365</v>
      </c>
      <c r="E23" s="112" t="s">
        <v>2371</v>
      </c>
      <c r="F23" s="112" t="s">
        <v>2372</v>
      </c>
      <c r="G23" s="112" t="s">
        <v>2373</v>
      </c>
      <c r="H23" s="112" t="s">
        <v>2374</v>
      </c>
      <c r="I23" s="112"/>
      <c r="J23" s="313">
        <v>1000000</v>
      </c>
      <c r="K23" s="208">
        <v>1000000</v>
      </c>
      <c r="L23" s="208">
        <v>998952.52396000002</v>
      </c>
      <c r="M23" s="208">
        <v>920328.82253</v>
      </c>
      <c r="N23" s="411">
        <v>0.92032882253000003</v>
      </c>
      <c r="O23" s="411">
        <v>1</v>
      </c>
      <c r="P23" s="411"/>
      <c r="Q23" s="112" t="s">
        <v>2375</v>
      </c>
      <c r="R23" s="514"/>
      <c r="S23" s="514"/>
      <c r="T23" s="514"/>
      <c r="U23" s="208">
        <v>79671.177469999995</v>
      </c>
    </row>
    <row r="24" spans="1:21">
      <c r="A24" s="512" t="s">
        <v>2286</v>
      </c>
      <c r="B24" s="512" t="s">
        <v>267</v>
      </c>
      <c r="C24" s="499" t="s">
        <v>2287</v>
      </c>
      <c r="D24" s="112" t="s">
        <v>2365</v>
      </c>
      <c r="E24" s="112" t="s">
        <v>2371</v>
      </c>
      <c r="F24" s="112" t="s">
        <v>2372</v>
      </c>
      <c r="G24" s="112" t="s">
        <v>2376</v>
      </c>
      <c r="H24" s="112" t="s">
        <v>2377</v>
      </c>
      <c r="I24" s="112"/>
      <c r="J24" s="313">
        <v>1000000</v>
      </c>
      <c r="K24" s="208">
        <v>1000000</v>
      </c>
      <c r="L24" s="208">
        <v>830171.32715999999</v>
      </c>
      <c r="M24" s="208">
        <v>160062.69978</v>
      </c>
      <c r="N24" s="411">
        <v>0.16006269977999998</v>
      </c>
      <c r="O24" s="411">
        <v>0.09</v>
      </c>
      <c r="P24" s="411"/>
      <c r="Q24" s="112" t="s">
        <v>2378</v>
      </c>
      <c r="R24" s="514"/>
      <c r="S24" s="514"/>
      <c r="T24" s="514"/>
      <c r="U24" s="208">
        <v>839937.30021999998</v>
      </c>
    </row>
    <row r="25" spans="1:21" s="561" customFormat="1">
      <c r="A25" s="512" t="s">
        <v>2286</v>
      </c>
      <c r="B25" s="512" t="s">
        <v>267</v>
      </c>
      <c r="C25" s="114" t="s">
        <v>2379</v>
      </c>
      <c r="D25" s="114" t="s">
        <v>2380</v>
      </c>
      <c r="E25" s="114" t="s">
        <v>2381</v>
      </c>
      <c r="F25" s="114" t="s">
        <v>2382</v>
      </c>
      <c r="G25" s="114" t="s">
        <v>2383</v>
      </c>
      <c r="H25" s="114" t="s">
        <v>2384</v>
      </c>
      <c r="I25" s="114"/>
      <c r="J25" s="364">
        <v>2529714.2799999998</v>
      </c>
      <c r="K25" s="241">
        <v>2529714.2799999998</v>
      </c>
      <c r="L25" s="241">
        <v>1739554.16756</v>
      </c>
      <c r="M25" s="241">
        <v>129620.63336000001</v>
      </c>
      <c r="N25" s="404">
        <v>5.1239238511947685E-2</v>
      </c>
      <c r="O25" s="404">
        <v>0.3</v>
      </c>
      <c r="P25" s="404"/>
      <c r="Q25" s="364" t="s">
        <v>2385</v>
      </c>
      <c r="R25" s="114"/>
      <c r="S25" s="114"/>
      <c r="T25" s="114"/>
      <c r="U25" s="241">
        <v>2400093.6466399999</v>
      </c>
    </row>
    <row r="26" spans="1:21" s="562" customFormat="1">
      <c r="A26" s="512" t="s">
        <v>2286</v>
      </c>
      <c r="B26" s="512" t="s">
        <v>267</v>
      </c>
      <c r="C26" s="500" t="s">
        <v>1337</v>
      </c>
      <c r="D26" s="313" t="s">
        <v>2386</v>
      </c>
      <c r="E26" s="313" t="s">
        <v>2336</v>
      </c>
      <c r="F26" s="313" t="s">
        <v>2337</v>
      </c>
      <c r="G26" s="313" t="s">
        <v>2387</v>
      </c>
      <c r="H26" s="313" t="s">
        <v>2388</v>
      </c>
      <c r="I26" s="313"/>
      <c r="J26" s="313">
        <v>1000000</v>
      </c>
      <c r="K26" s="208">
        <v>1000000</v>
      </c>
      <c r="L26" s="208">
        <v>974284.27527999994</v>
      </c>
      <c r="M26" s="208">
        <v>493952.57659000001</v>
      </c>
      <c r="N26" s="411">
        <v>0.49395257659000003</v>
      </c>
      <c r="O26" s="411">
        <v>0.45</v>
      </c>
      <c r="P26" s="411"/>
      <c r="Q26" s="313" t="s">
        <v>67</v>
      </c>
      <c r="R26" s="516"/>
      <c r="S26" s="516"/>
      <c r="T26" s="516"/>
      <c r="U26" s="208">
        <v>506047.42340999999</v>
      </c>
    </row>
    <row r="27" spans="1:21" s="562" customFormat="1">
      <c r="A27" s="512" t="s">
        <v>2286</v>
      </c>
      <c r="B27" s="512" t="s">
        <v>267</v>
      </c>
      <c r="C27" s="500" t="s">
        <v>1337</v>
      </c>
      <c r="D27" s="313" t="s">
        <v>2389</v>
      </c>
      <c r="E27" s="313" t="s">
        <v>2347</v>
      </c>
      <c r="F27" s="313" t="s">
        <v>2390</v>
      </c>
      <c r="G27" s="313" t="s">
        <v>2391</v>
      </c>
      <c r="H27" s="313" t="s">
        <v>2392</v>
      </c>
      <c r="I27" s="313"/>
      <c r="J27" s="313">
        <v>2800000</v>
      </c>
      <c r="K27" s="208">
        <v>2800000</v>
      </c>
      <c r="L27" s="208">
        <v>2593239.9988299999</v>
      </c>
      <c r="M27" s="208">
        <v>508990.81206999999</v>
      </c>
      <c r="N27" s="411">
        <v>0.18178243288214285</v>
      </c>
      <c r="O27" s="411">
        <v>0.12</v>
      </c>
      <c r="P27" s="411"/>
      <c r="Q27" s="313" t="s">
        <v>67</v>
      </c>
      <c r="R27" s="516"/>
      <c r="S27" s="516"/>
      <c r="T27" s="516"/>
      <c r="U27" s="208">
        <v>2291009.18793</v>
      </c>
    </row>
    <row r="28" spans="1:21" s="562" customFormat="1">
      <c r="A28" s="512" t="s">
        <v>2286</v>
      </c>
      <c r="B28" s="512" t="s">
        <v>267</v>
      </c>
      <c r="C28" s="500" t="s">
        <v>1337</v>
      </c>
      <c r="D28" s="313" t="s">
        <v>2393</v>
      </c>
      <c r="E28" s="313" t="s">
        <v>2366</v>
      </c>
      <c r="F28" s="313" t="s">
        <v>2394</v>
      </c>
      <c r="G28" s="313" t="s">
        <v>2395</v>
      </c>
      <c r="H28" s="313" t="s">
        <v>365</v>
      </c>
      <c r="I28" s="313"/>
      <c r="J28" s="313">
        <v>2000000</v>
      </c>
      <c r="K28" s="208">
        <v>2000000</v>
      </c>
      <c r="L28" s="208">
        <v>0</v>
      </c>
      <c r="M28" s="208">
        <v>0</v>
      </c>
      <c r="N28" s="411">
        <v>0</v>
      </c>
      <c r="O28" s="411">
        <v>0</v>
      </c>
      <c r="P28" s="411"/>
      <c r="Q28" s="313" t="s">
        <v>2396</v>
      </c>
      <c r="R28" s="516"/>
      <c r="S28" s="516"/>
      <c r="T28" s="516"/>
      <c r="U28" s="208">
        <v>2000000</v>
      </c>
    </row>
    <row r="29" spans="1:21" s="540" customFormat="1">
      <c r="A29" s="517" t="s">
        <v>2286</v>
      </c>
      <c r="B29" s="517" t="s">
        <v>302</v>
      </c>
      <c r="C29" s="500"/>
      <c r="D29" s="364" t="s">
        <v>2397</v>
      </c>
      <c r="E29" s="516"/>
      <c r="F29" s="516"/>
      <c r="G29" s="516"/>
      <c r="H29" s="364" t="s">
        <v>2398</v>
      </c>
      <c r="I29" s="364"/>
      <c r="J29" s="364">
        <v>2000000</v>
      </c>
      <c r="K29" s="241">
        <v>2000000</v>
      </c>
      <c r="L29" s="518"/>
      <c r="M29" s="241">
        <v>1976513</v>
      </c>
      <c r="N29" s="115">
        <f t="shared" ref="N29:N38" si="0">SUM(M29/K29)*100</f>
        <v>98.825649999999996</v>
      </c>
      <c r="O29" s="115">
        <v>90</v>
      </c>
      <c r="P29" s="115"/>
      <c r="Q29" s="364" t="s">
        <v>20</v>
      </c>
      <c r="R29" s="364" t="s">
        <v>2399</v>
      </c>
      <c r="S29" s="364">
        <v>1</v>
      </c>
      <c r="T29" s="364" t="s">
        <v>26</v>
      </c>
      <c r="U29" s="241" t="e">
        <f t="shared" ref="U29:U39" si="1">R29-T29</f>
        <v>#VALUE!</v>
      </c>
    </row>
    <row r="30" spans="1:21" s="540" customFormat="1">
      <c r="A30" s="517" t="s">
        <v>2286</v>
      </c>
      <c r="B30" s="517" t="s">
        <v>302</v>
      </c>
      <c r="C30" s="500"/>
      <c r="D30" s="364" t="s">
        <v>912</v>
      </c>
      <c r="E30" s="516"/>
      <c r="F30" s="516"/>
      <c r="G30" s="516"/>
      <c r="H30" s="364" t="s">
        <v>2400</v>
      </c>
      <c r="I30" s="364"/>
      <c r="J30" s="364">
        <v>1200000</v>
      </c>
      <c r="K30" s="241">
        <v>1200000</v>
      </c>
      <c r="L30" s="518"/>
      <c r="M30" s="241">
        <v>23809</v>
      </c>
      <c r="N30" s="115">
        <f t="shared" si="0"/>
        <v>1.9840833333333332</v>
      </c>
      <c r="O30" s="115">
        <v>0</v>
      </c>
      <c r="P30" s="115"/>
      <c r="Q30" s="519" t="s">
        <v>2401</v>
      </c>
      <c r="R30" s="364" t="s">
        <v>2402</v>
      </c>
      <c r="S30" s="364">
        <v>2</v>
      </c>
      <c r="T30" s="519" t="s">
        <v>1202</v>
      </c>
      <c r="U30" s="241" t="e">
        <f t="shared" si="1"/>
        <v>#VALUE!</v>
      </c>
    </row>
    <row r="31" spans="1:21" s="540" customFormat="1">
      <c r="A31" s="517" t="s">
        <v>2286</v>
      </c>
      <c r="B31" s="517" t="s">
        <v>302</v>
      </c>
      <c r="C31" s="500"/>
      <c r="D31" s="364" t="s">
        <v>369</v>
      </c>
      <c r="E31" s="516"/>
      <c r="F31" s="516"/>
      <c r="G31" s="516"/>
      <c r="H31" s="364" t="s">
        <v>2403</v>
      </c>
      <c r="I31" s="364"/>
      <c r="J31" s="364">
        <v>500000</v>
      </c>
      <c r="K31" s="241">
        <v>1100000</v>
      </c>
      <c r="L31" s="518"/>
      <c r="M31" s="241">
        <v>1058042</v>
      </c>
      <c r="N31" s="115">
        <f t="shared" si="0"/>
        <v>96.185636363636362</v>
      </c>
      <c r="O31" s="115">
        <v>98</v>
      </c>
      <c r="P31" s="115"/>
      <c r="Q31" s="519" t="s">
        <v>2404</v>
      </c>
      <c r="R31" s="364" t="s">
        <v>2405</v>
      </c>
      <c r="S31" s="364">
        <v>3</v>
      </c>
      <c r="T31" s="519" t="s">
        <v>2406</v>
      </c>
      <c r="U31" s="241" t="e">
        <f t="shared" si="1"/>
        <v>#VALUE!</v>
      </c>
    </row>
    <row r="32" spans="1:21" s="540" customFormat="1">
      <c r="A32" s="517" t="s">
        <v>2286</v>
      </c>
      <c r="B32" s="517" t="s">
        <v>302</v>
      </c>
      <c r="C32" s="500"/>
      <c r="D32" s="364" t="s">
        <v>2407</v>
      </c>
      <c r="E32" s="516"/>
      <c r="F32" s="516"/>
      <c r="G32" s="516"/>
      <c r="H32" s="364" t="s">
        <v>2408</v>
      </c>
      <c r="I32" s="364"/>
      <c r="J32" s="364">
        <v>1800000</v>
      </c>
      <c r="K32" s="241">
        <v>1800000</v>
      </c>
      <c r="L32" s="518"/>
      <c r="M32" s="241">
        <v>139</v>
      </c>
      <c r="N32" s="115">
        <f t="shared" si="0"/>
        <v>7.7222222222222215E-3</v>
      </c>
      <c r="O32" s="115">
        <v>0</v>
      </c>
      <c r="P32" s="115"/>
      <c r="Q32" s="519" t="s">
        <v>984</v>
      </c>
      <c r="R32" s="364" t="s">
        <v>2409</v>
      </c>
      <c r="S32" s="364">
        <v>4</v>
      </c>
      <c r="T32" s="519" t="s">
        <v>1202</v>
      </c>
      <c r="U32" s="241" t="e">
        <f t="shared" si="1"/>
        <v>#VALUE!</v>
      </c>
    </row>
    <row r="33" spans="1:21" s="540" customFormat="1">
      <c r="A33" s="517" t="s">
        <v>2286</v>
      </c>
      <c r="B33" s="517" t="s">
        <v>302</v>
      </c>
      <c r="C33" s="500"/>
      <c r="D33" s="364" t="s">
        <v>397</v>
      </c>
      <c r="E33" s="516"/>
      <c r="F33" s="516"/>
      <c r="G33" s="516"/>
      <c r="H33" s="364" t="s">
        <v>2410</v>
      </c>
      <c r="I33" s="364"/>
      <c r="J33" s="364">
        <v>2400000</v>
      </c>
      <c r="K33" s="241">
        <v>7490000</v>
      </c>
      <c r="L33" s="518"/>
      <c r="M33" s="241">
        <v>7118021</v>
      </c>
      <c r="N33" s="115">
        <f t="shared" si="0"/>
        <v>95.033658210947934</v>
      </c>
      <c r="O33" s="115">
        <v>98</v>
      </c>
      <c r="P33" s="115"/>
      <c r="Q33" s="519" t="s">
        <v>2411</v>
      </c>
      <c r="R33" s="364" t="s">
        <v>2412</v>
      </c>
      <c r="S33" s="364">
        <v>5</v>
      </c>
      <c r="T33" s="519" t="s">
        <v>2413</v>
      </c>
      <c r="U33" s="241" t="e">
        <f t="shared" si="1"/>
        <v>#VALUE!</v>
      </c>
    </row>
    <row r="34" spans="1:21" s="540" customFormat="1">
      <c r="A34" s="517" t="s">
        <v>2286</v>
      </c>
      <c r="B34" s="517" t="s">
        <v>302</v>
      </c>
      <c r="C34" s="500"/>
      <c r="D34" s="364" t="s">
        <v>2414</v>
      </c>
      <c r="E34" s="516"/>
      <c r="F34" s="516"/>
      <c r="G34" s="516"/>
      <c r="H34" s="520" t="s">
        <v>2415</v>
      </c>
      <c r="I34" s="520"/>
      <c r="J34" s="520">
        <v>2782686</v>
      </c>
      <c r="K34" s="521">
        <v>2782686</v>
      </c>
      <c r="L34" s="518"/>
      <c r="M34" s="241">
        <v>441488</v>
      </c>
      <c r="N34" s="115">
        <f t="shared" si="0"/>
        <v>15.865534235627015</v>
      </c>
      <c r="O34" s="115">
        <v>40</v>
      </c>
      <c r="P34" s="115"/>
      <c r="Q34" s="519" t="s">
        <v>20</v>
      </c>
      <c r="R34" s="364" t="s">
        <v>2416</v>
      </c>
      <c r="S34" s="520">
        <v>6</v>
      </c>
      <c r="T34" s="519" t="s">
        <v>2417</v>
      </c>
      <c r="U34" s="241" t="e">
        <f t="shared" si="1"/>
        <v>#VALUE!</v>
      </c>
    </row>
    <row r="35" spans="1:21" s="540" customFormat="1">
      <c r="A35" s="517" t="s">
        <v>2286</v>
      </c>
      <c r="B35" s="517" t="s">
        <v>302</v>
      </c>
      <c r="C35" s="500"/>
      <c r="D35" s="364" t="s">
        <v>498</v>
      </c>
      <c r="E35" s="516"/>
      <c r="F35" s="516"/>
      <c r="G35" s="516"/>
      <c r="H35" s="364" t="s">
        <v>2418</v>
      </c>
      <c r="I35" s="364"/>
      <c r="J35" s="364">
        <v>500000</v>
      </c>
      <c r="K35" s="241">
        <v>3330000</v>
      </c>
      <c r="L35" s="518"/>
      <c r="M35" s="241">
        <v>1038424</v>
      </c>
      <c r="N35" s="115">
        <f t="shared" si="0"/>
        <v>31.183903903903904</v>
      </c>
      <c r="O35" s="115">
        <v>20</v>
      </c>
      <c r="P35" s="115"/>
      <c r="Q35" s="519" t="s">
        <v>20</v>
      </c>
      <c r="R35" s="364" t="s">
        <v>2419</v>
      </c>
      <c r="S35" s="364">
        <v>7</v>
      </c>
      <c r="T35" s="519" t="s">
        <v>1202</v>
      </c>
      <c r="U35" s="241" t="e">
        <f t="shared" si="1"/>
        <v>#VALUE!</v>
      </c>
    </row>
    <row r="36" spans="1:21" s="540" customFormat="1">
      <c r="A36" s="517" t="s">
        <v>2286</v>
      </c>
      <c r="B36" s="517" t="s">
        <v>302</v>
      </c>
      <c r="C36" s="500"/>
      <c r="D36" s="364" t="s">
        <v>2420</v>
      </c>
      <c r="E36" s="516"/>
      <c r="F36" s="516"/>
      <c r="G36" s="516"/>
      <c r="H36" s="364" t="s">
        <v>2421</v>
      </c>
      <c r="I36" s="364"/>
      <c r="J36" s="364">
        <v>1422000</v>
      </c>
      <c r="K36" s="241">
        <v>3582000</v>
      </c>
      <c r="L36" s="518"/>
      <c r="M36" s="241">
        <v>972</v>
      </c>
      <c r="N36" s="115">
        <f t="shared" si="0"/>
        <v>2.7135678391959801E-2</v>
      </c>
      <c r="O36" s="115">
        <v>20</v>
      </c>
      <c r="P36" s="115"/>
      <c r="Q36" s="519" t="s">
        <v>20</v>
      </c>
      <c r="R36" s="364" t="s">
        <v>2422</v>
      </c>
      <c r="S36" s="520">
        <v>8</v>
      </c>
      <c r="T36" s="519" t="s">
        <v>2423</v>
      </c>
      <c r="U36" s="241" t="e">
        <f t="shared" si="1"/>
        <v>#VALUE!</v>
      </c>
    </row>
    <row r="37" spans="1:21" s="540" customFormat="1">
      <c r="A37" s="517" t="s">
        <v>2286</v>
      </c>
      <c r="B37" s="517" t="s">
        <v>302</v>
      </c>
      <c r="C37" s="500"/>
      <c r="D37" s="364" t="s">
        <v>2420</v>
      </c>
      <c r="E37" s="516"/>
      <c r="F37" s="516"/>
      <c r="G37" s="516"/>
      <c r="H37" s="364" t="s">
        <v>2424</v>
      </c>
      <c r="I37" s="364"/>
      <c r="J37" s="364">
        <v>770000</v>
      </c>
      <c r="K37" s="241">
        <v>1759000</v>
      </c>
      <c r="L37" s="518"/>
      <c r="M37" s="241">
        <v>417174</v>
      </c>
      <c r="N37" s="115">
        <f t="shared" si="0"/>
        <v>23.716543490619671</v>
      </c>
      <c r="O37" s="115">
        <v>50</v>
      </c>
      <c r="P37" s="115"/>
      <c r="Q37" s="519" t="s">
        <v>20</v>
      </c>
      <c r="R37" s="364" t="s">
        <v>2425</v>
      </c>
      <c r="S37" s="364">
        <v>9</v>
      </c>
      <c r="T37" s="519" t="s">
        <v>2426</v>
      </c>
      <c r="U37" s="241" t="e">
        <f t="shared" si="1"/>
        <v>#VALUE!</v>
      </c>
    </row>
    <row r="38" spans="1:21" s="540" customFormat="1">
      <c r="A38" s="517" t="s">
        <v>2286</v>
      </c>
      <c r="B38" s="517" t="s">
        <v>302</v>
      </c>
      <c r="C38" s="500"/>
      <c r="D38" s="364" t="s">
        <v>2420</v>
      </c>
      <c r="E38" s="516"/>
      <c r="F38" s="516"/>
      <c r="G38" s="516"/>
      <c r="H38" s="364" t="s">
        <v>2427</v>
      </c>
      <c r="I38" s="364"/>
      <c r="J38" s="364">
        <v>474000</v>
      </c>
      <c r="K38" s="241">
        <v>1525200</v>
      </c>
      <c r="L38" s="518"/>
      <c r="M38" s="241">
        <v>1417812</v>
      </c>
      <c r="N38" s="115">
        <f t="shared" si="0"/>
        <v>92.959087332808807</v>
      </c>
      <c r="O38" s="115">
        <v>100</v>
      </c>
      <c r="P38" s="115"/>
      <c r="Q38" s="519" t="s">
        <v>13</v>
      </c>
      <c r="R38" s="364" t="s">
        <v>2425</v>
      </c>
      <c r="S38" s="520">
        <v>10</v>
      </c>
      <c r="T38" s="519" t="s">
        <v>2423</v>
      </c>
      <c r="U38" s="241" t="e">
        <f t="shared" si="1"/>
        <v>#VALUE!</v>
      </c>
    </row>
    <row r="39" spans="1:21" s="540" customFormat="1">
      <c r="A39" s="517" t="s">
        <v>2286</v>
      </c>
      <c r="B39" s="517" t="s">
        <v>306</v>
      </c>
      <c r="C39" s="500" t="s">
        <v>319</v>
      </c>
      <c r="D39" s="500" t="s">
        <v>2393</v>
      </c>
      <c r="E39" s="500"/>
      <c r="F39" s="500"/>
      <c r="G39" s="500" t="s">
        <v>2428</v>
      </c>
      <c r="H39" s="500" t="s">
        <v>2429</v>
      </c>
      <c r="I39" s="500"/>
      <c r="J39" s="500">
        <v>1250000</v>
      </c>
      <c r="K39" s="518">
        <v>2450000</v>
      </c>
      <c r="L39" s="518">
        <v>2294676</v>
      </c>
      <c r="M39" s="518">
        <v>2183628</v>
      </c>
      <c r="N39" s="522"/>
      <c r="O39" s="523">
        <v>1</v>
      </c>
      <c r="P39" s="523"/>
      <c r="Q39" s="500" t="s">
        <v>2430</v>
      </c>
      <c r="R39" s="516"/>
      <c r="S39" s="516"/>
      <c r="T39" s="516"/>
      <c r="U39" s="518">
        <f t="shared" si="1"/>
        <v>0</v>
      </c>
    </row>
    <row r="40" spans="1:21" s="540" customFormat="1">
      <c r="A40" s="517" t="s">
        <v>2286</v>
      </c>
      <c r="B40" s="517" t="s">
        <v>306</v>
      </c>
      <c r="C40" s="500" t="s">
        <v>319</v>
      </c>
      <c r="D40" s="500" t="s">
        <v>2393</v>
      </c>
      <c r="E40" s="500"/>
      <c r="F40" s="500"/>
      <c r="G40" s="500" t="s">
        <v>2431</v>
      </c>
      <c r="H40" s="500" t="s">
        <v>2432</v>
      </c>
      <c r="I40" s="500"/>
      <c r="J40" s="500">
        <v>2500000</v>
      </c>
      <c r="K40" s="518">
        <f>J40</f>
        <v>2500000</v>
      </c>
      <c r="L40" s="518">
        <v>2076273</v>
      </c>
      <c r="M40" s="518">
        <v>1819116</v>
      </c>
      <c r="N40" s="522"/>
      <c r="O40" s="523">
        <v>0.9</v>
      </c>
      <c r="P40" s="523"/>
      <c r="Q40" s="500" t="s">
        <v>2430</v>
      </c>
      <c r="R40" s="516"/>
      <c r="S40" s="516"/>
      <c r="T40" s="516"/>
      <c r="U40" s="518"/>
    </row>
    <row r="41" spans="1:21" s="540" customFormat="1">
      <c r="A41" s="512" t="s">
        <v>2286</v>
      </c>
      <c r="B41" s="517" t="s">
        <v>306</v>
      </c>
      <c r="C41" s="500" t="s">
        <v>319</v>
      </c>
      <c r="D41" s="500" t="s">
        <v>2393</v>
      </c>
      <c r="E41" s="500"/>
      <c r="F41" s="500"/>
      <c r="G41" s="500" t="s">
        <v>2433</v>
      </c>
      <c r="H41" s="500" t="s">
        <v>2434</v>
      </c>
      <c r="I41" s="500"/>
      <c r="J41" s="500">
        <v>10000000</v>
      </c>
      <c r="K41" s="518">
        <v>13704000</v>
      </c>
      <c r="L41" s="518">
        <v>13565515</v>
      </c>
      <c r="M41" s="518">
        <v>13328981</v>
      </c>
      <c r="N41" s="522"/>
      <c r="O41" s="523">
        <v>0.99</v>
      </c>
      <c r="P41" s="523"/>
      <c r="Q41" s="500" t="s">
        <v>2430</v>
      </c>
      <c r="R41" s="516"/>
      <c r="S41" s="516"/>
      <c r="T41" s="516"/>
      <c r="U41" s="518"/>
    </row>
    <row r="42" spans="1:21" s="540" customFormat="1">
      <c r="A42" s="512" t="s">
        <v>2286</v>
      </c>
      <c r="B42" s="517" t="s">
        <v>306</v>
      </c>
      <c r="C42" s="500" t="s">
        <v>319</v>
      </c>
      <c r="D42" s="500" t="s">
        <v>369</v>
      </c>
      <c r="E42" s="500"/>
      <c r="F42" s="500"/>
      <c r="G42" s="500" t="s">
        <v>2435</v>
      </c>
      <c r="H42" s="516"/>
      <c r="I42" s="516"/>
      <c r="J42" s="500">
        <v>400000</v>
      </c>
      <c r="K42" s="518">
        <v>470200</v>
      </c>
      <c r="L42" s="518">
        <v>470083</v>
      </c>
      <c r="M42" s="518">
        <v>469836</v>
      </c>
      <c r="N42" s="522"/>
      <c r="O42" s="523">
        <v>1</v>
      </c>
      <c r="P42" s="523"/>
      <c r="Q42" s="516" t="s">
        <v>2436</v>
      </c>
      <c r="R42" s="516"/>
      <c r="S42" s="516"/>
      <c r="T42" s="516"/>
      <c r="U42" s="518"/>
    </row>
    <row r="43" spans="1:21" s="540" customFormat="1">
      <c r="A43" s="512" t="s">
        <v>2286</v>
      </c>
      <c r="B43" s="517" t="s">
        <v>306</v>
      </c>
      <c r="C43" s="500" t="s">
        <v>319</v>
      </c>
      <c r="D43" s="500" t="s">
        <v>2437</v>
      </c>
      <c r="E43" s="500"/>
      <c r="F43" s="500"/>
      <c r="G43" s="500" t="s">
        <v>2438</v>
      </c>
      <c r="H43" s="500" t="s">
        <v>2439</v>
      </c>
      <c r="I43" s="500"/>
      <c r="J43" s="500">
        <v>973000</v>
      </c>
      <c r="K43" s="518">
        <v>1823000</v>
      </c>
      <c r="L43" s="518">
        <v>1681332</v>
      </c>
      <c r="M43" s="518">
        <v>1114743</v>
      </c>
      <c r="N43" s="522"/>
      <c r="O43" s="523">
        <v>0.88</v>
      </c>
      <c r="P43" s="523"/>
      <c r="Q43" s="500" t="s">
        <v>2440</v>
      </c>
      <c r="R43" s="516"/>
      <c r="S43" s="516"/>
      <c r="T43" s="516"/>
      <c r="U43" s="518"/>
    </row>
    <row r="44" spans="1:21" s="540" customFormat="1">
      <c r="A44" s="512" t="s">
        <v>2286</v>
      </c>
      <c r="B44" s="517" t="s">
        <v>300</v>
      </c>
      <c r="C44" s="500" t="s">
        <v>319</v>
      </c>
      <c r="D44" s="406" t="s">
        <v>2441</v>
      </c>
      <c r="E44" s="524"/>
      <c r="F44" s="524"/>
      <c r="G44" s="406" t="s">
        <v>2442</v>
      </c>
      <c r="H44" s="406" t="s">
        <v>2443</v>
      </c>
      <c r="I44" s="406"/>
      <c r="J44" s="502">
        <v>196654</v>
      </c>
      <c r="K44" s="525">
        <v>2727853</v>
      </c>
      <c r="L44" s="525">
        <v>2649815.3555899998</v>
      </c>
      <c r="M44" s="525">
        <v>2432897.1112299999</v>
      </c>
      <c r="N44" s="526"/>
      <c r="O44" s="527">
        <v>95</v>
      </c>
      <c r="P44" s="527"/>
      <c r="Q44" s="528" t="s">
        <v>2444</v>
      </c>
      <c r="R44" s="529"/>
      <c r="S44" s="516"/>
      <c r="T44" s="516"/>
      <c r="U44" s="525">
        <v>373836.72836000007</v>
      </c>
    </row>
    <row r="45" spans="1:21" s="540" customFormat="1">
      <c r="A45" s="512" t="s">
        <v>2286</v>
      </c>
      <c r="B45" s="517" t="s">
        <v>300</v>
      </c>
      <c r="C45" s="500" t="s">
        <v>319</v>
      </c>
      <c r="D45" s="406" t="s">
        <v>2445</v>
      </c>
      <c r="E45" s="524"/>
      <c r="F45" s="524"/>
      <c r="G45" s="406" t="s">
        <v>2446</v>
      </c>
      <c r="H45" s="406" t="s">
        <v>2447</v>
      </c>
      <c r="I45" s="406"/>
      <c r="J45" s="502">
        <v>38800</v>
      </c>
      <c r="K45" s="525">
        <v>2354700</v>
      </c>
      <c r="L45" s="525">
        <v>2333195.7896500002</v>
      </c>
      <c r="M45" s="525">
        <v>1802547.4883899998</v>
      </c>
      <c r="N45" s="526"/>
      <c r="O45" s="523">
        <v>0.99</v>
      </c>
      <c r="P45" s="523"/>
      <c r="Q45" s="528"/>
      <c r="R45" s="529"/>
      <c r="S45" s="524"/>
      <c r="T45" s="524"/>
      <c r="U45" s="525"/>
    </row>
    <row r="46" spans="1:21" s="540" customFormat="1">
      <c r="A46" s="512" t="s">
        <v>2286</v>
      </c>
      <c r="B46" s="517" t="s">
        <v>300</v>
      </c>
      <c r="C46" s="500" t="s">
        <v>319</v>
      </c>
      <c r="D46" s="406" t="s">
        <v>2437</v>
      </c>
      <c r="E46" s="524"/>
      <c r="F46" s="524"/>
      <c r="G46" s="406" t="s">
        <v>2448</v>
      </c>
      <c r="H46" s="406" t="s">
        <v>2449</v>
      </c>
      <c r="I46" s="406"/>
      <c r="J46" s="502">
        <v>973000</v>
      </c>
      <c r="K46" s="525">
        <v>1437000</v>
      </c>
      <c r="L46" s="525">
        <v>1133694.39983</v>
      </c>
      <c r="M46" s="525">
        <v>951546.89040000003</v>
      </c>
      <c r="N46" s="526"/>
      <c r="O46" s="527">
        <v>95</v>
      </c>
      <c r="P46" s="527"/>
      <c r="Q46" s="528"/>
      <c r="R46" s="529"/>
      <c r="S46" s="524"/>
      <c r="T46" s="524"/>
      <c r="U46" s="525">
        <v>114.4830222528434</v>
      </c>
    </row>
    <row r="47" spans="1:21" s="540" customFormat="1">
      <c r="A47" s="512" t="s">
        <v>2286</v>
      </c>
      <c r="B47" s="517" t="s">
        <v>300</v>
      </c>
      <c r="C47" s="500" t="s">
        <v>319</v>
      </c>
      <c r="D47" s="406" t="s">
        <v>2450</v>
      </c>
      <c r="E47" s="524"/>
      <c r="F47" s="524"/>
      <c r="G47" s="406" t="s">
        <v>2451</v>
      </c>
      <c r="H47" s="406" t="s">
        <v>2452</v>
      </c>
      <c r="I47" s="406"/>
      <c r="J47" s="502">
        <v>900000</v>
      </c>
      <c r="K47" s="525">
        <v>1916700</v>
      </c>
      <c r="L47" s="525">
        <v>1704707.09506</v>
      </c>
      <c r="M47" s="525">
        <v>1161733.83516</v>
      </c>
      <c r="N47" s="526"/>
      <c r="O47" s="527">
        <v>90</v>
      </c>
      <c r="P47" s="527"/>
      <c r="Q47" s="501">
        <v>1</v>
      </c>
      <c r="R47" s="529"/>
      <c r="S47" s="524"/>
      <c r="T47" s="524"/>
      <c r="U47" s="525">
        <v>832565.15257000003</v>
      </c>
    </row>
    <row r="48" spans="1:21" s="540" customFormat="1">
      <c r="A48" s="512" t="s">
        <v>2286</v>
      </c>
      <c r="B48" s="517" t="s">
        <v>300</v>
      </c>
      <c r="C48" s="500" t="s">
        <v>319</v>
      </c>
      <c r="D48" s="406" t="s">
        <v>2450</v>
      </c>
      <c r="E48" s="524"/>
      <c r="F48" s="524"/>
      <c r="G48" s="406" t="s">
        <v>2453</v>
      </c>
      <c r="H48" s="406" t="s">
        <v>2454</v>
      </c>
      <c r="I48" s="406"/>
      <c r="J48" s="502">
        <v>1000000</v>
      </c>
      <c r="K48" s="525">
        <v>2502000</v>
      </c>
      <c r="L48" s="525">
        <v>2456514.5337899998</v>
      </c>
      <c r="M48" s="525">
        <v>2380647.0141499997</v>
      </c>
      <c r="N48" s="526"/>
      <c r="O48" s="527">
        <v>95</v>
      </c>
      <c r="P48" s="527"/>
      <c r="Q48" s="530"/>
      <c r="R48" s="529"/>
      <c r="S48" s="524"/>
      <c r="T48" s="524"/>
      <c r="U48" s="525"/>
    </row>
    <row r="49" spans="1:21" s="540" customFormat="1">
      <c r="A49" s="512" t="s">
        <v>2286</v>
      </c>
      <c r="B49" s="517" t="s">
        <v>300</v>
      </c>
      <c r="C49" s="500" t="s">
        <v>319</v>
      </c>
      <c r="D49" s="406" t="s">
        <v>2450</v>
      </c>
      <c r="E49" s="524"/>
      <c r="F49" s="524"/>
      <c r="G49" s="406" t="s">
        <v>2455</v>
      </c>
      <c r="H49" s="406" t="s">
        <v>2456</v>
      </c>
      <c r="I49" s="406"/>
      <c r="J49" s="502">
        <v>672000</v>
      </c>
      <c r="K49" s="525">
        <v>1019400</v>
      </c>
      <c r="L49" s="525">
        <v>993395.81232000003</v>
      </c>
      <c r="M49" s="525">
        <v>547169.94929999998</v>
      </c>
      <c r="N49" s="526"/>
      <c r="O49" s="527">
        <v>85</v>
      </c>
      <c r="P49" s="527"/>
      <c r="Q49" s="501">
        <v>1</v>
      </c>
      <c r="R49" s="529"/>
      <c r="S49" s="524"/>
      <c r="T49" s="524"/>
      <c r="U49" s="525">
        <v>573910.98401999997</v>
      </c>
    </row>
    <row r="50" spans="1:21" s="540" customFormat="1">
      <c r="A50" s="512" t="s">
        <v>2286</v>
      </c>
      <c r="B50" s="517" t="s">
        <v>300</v>
      </c>
      <c r="C50" s="500" t="s">
        <v>319</v>
      </c>
      <c r="D50" s="406" t="s">
        <v>2457</v>
      </c>
      <c r="E50" s="524"/>
      <c r="F50" s="524"/>
      <c r="G50" s="406" t="s">
        <v>2458</v>
      </c>
      <c r="H50" s="406" t="s">
        <v>2459</v>
      </c>
      <c r="I50" s="406"/>
      <c r="J50" s="502">
        <v>1000000</v>
      </c>
      <c r="K50" s="525">
        <v>1000000</v>
      </c>
      <c r="L50" s="525">
        <v>913764.62757999997</v>
      </c>
      <c r="M50" s="525">
        <v>714307.89893000002</v>
      </c>
      <c r="N50" s="526"/>
      <c r="O50" s="527">
        <v>99</v>
      </c>
      <c r="P50" s="527"/>
      <c r="Q50" s="531"/>
      <c r="R50" s="529"/>
      <c r="S50" s="524"/>
      <c r="T50" s="524"/>
      <c r="U50" s="525">
        <v>91.376462758000002</v>
      </c>
    </row>
    <row r="51" spans="1:21" s="540" customFormat="1">
      <c r="A51" s="512" t="s">
        <v>2286</v>
      </c>
      <c r="B51" s="517" t="s">
        <v>300</v>
      </c>
      <c r="C51" s="500" t="s">
        <v>319</v>
      </c>
      <c r="D51" s="406" t="s">
        <v>2457</v>
      </c>
      <c r="E51" s="524"/>
      <c r="F51" s="524"/>
      <c r="G51" s="406" t="s">
        <v>2460</v>
      </c>
      <c r="H51" s="406" t="s">
        <v>2461</v>
      </c>
      <c r="I51" s="406"/>
      <c r="J51" s="502">
        <v>1500000</v>
      </c>
      <c r="K51" s="525">
        <v>1500000</v>
      </c>
      <c r="L51" s="525">
        <v>891114.49126000004</v>
      </c>
      <c r="M51" s="525">
        <v>473319.82117000001</v>
      </c>
      <c r="N51" s="526"/>
      <c r="O51" s="527">
        <v>70</v>
      </c>
      <c r="P51" s="527"/>
      <c r="Q51" s="114"/>
      <c r="R51" s="529"/>
      <c r="S51" s="524"/>
      <c r="T51" s="524"/>
      <c r="U51" s="525">
        <v>77.695891601333329</v>
      </c>
    </row>
    <row r="52" spans="1:21" s="540" customFormat="1">
      <c r="A52" s="512" t="s">
        <v>2286</v>
      </c>
      <c r="B52" s="517" t="s">
        <v>300</v>
      </c>
      <c r="C52" s="500" t="s">
        <v>319</v>
      </c>
      <c r="D52" s="406" t="s">
        <v>2462</v>
      </c>
      <c r="E52" s="524"/>
      <c r="F52" s="524"/>
      <c r="G52" s="406" t="s">
        <v>2463</v>
      </c>
      <c r="H52" s="406" t="s">
        <v>2464</v>
      </c>
      <c r="I52" s="406"/>
      <c r="J52" s="502">
        <v>2000000</v>
      </c>
      <c r="K52" s="525">
        <v>2000000</v>
      </c>
      <c r="L52" s="525">
        <v>1982123.3700300001</v>
      </c>
      <c r="M52" s="525">
        <v>1354022.4776899999</v>
      </c>
      <c r="N52" s="526"/>
      <c r="O52" s="527">
        <v>98</v>
      </c>
      <c r="P52" s="527"/>
      <c r="Q52" s="528" t="s">
        <v>2465</v>
      </c>
      <c r="R52" s="529"/>
      <c r="S52" s="524"/>
      <c r="T52" s="524"/>
      <c r="U52" s="525">
        <v>993383.44843000011</v>
      </c>
    </row>
    <row r="53" spans="1:21" s="540" customFormat="1">
      <c r="A53" s="512" t="s">
        <v>2286</v>
      </c>
      <c r="B53" s="517" t="s">
        <v>300</v>
      </c>
      <c r="C53" s="500" t="s">
        <v>319</v>
      </c>
      <c r="D53" s="406" t="s">
        <v>2462</v>
      </c>
      <c r="E53" s="524"/>
      <c r="F53" s="524"/>
      <c r="G53" s="406" t="s">
        <v>2466</v>
      </c>
      <c r="H53" s="406" t="s">
        <v>2467</v>
      </c>
      <c r="I53" s="406"/>
      <c r="J53" s="502">
        <v>2000000</v>
      </c>
      <c r="K53" s="525">
        <v>2500000</v>
      </c>
      <c r="L53" s="525">
        <v>1960121.95141</v>
      </c>
      <c r="M53" s="525">
        <v>603838.06296000001</v>
      </c>
      <c r="N53" s="526"/>
      <c r="O53" s="404">
        <v>0.6</v>
      </c>
      <c r="P53" s="404"/>
      <c r="Q53" s="528" t="s">
        <v>2468</v>
      </c>
      <c r="R53" s="529"/>
      <c r="S53" s="524"/>
      <c r="T53" s="524"/>
      <c r="U53" s="525">
        <v>1506665.1061800001</v>
      </c>
    </row>
    <row r="54" spans="1:21" s="540" customFormat="1">
      <c r="A54" s="512" t="s">
        <v>2286</v>
      </c>
      <c r="B54" s="517" t="s">
        <v>300</v>
      </c>
      <c r="C54" s="500" t="s">
        <v>319</v>
      </c>
      <c r="D54" s="406" t="s">
        <v>2469</v>
      </c>
      <c r="E54" s="524"/>
      <c r="F54" s="524"/>
      <c r="G54" s="406" t="s">
        <v>2470</v>
      </c>
      <c r="H54" s="406" t="s">
        <v>2471</v>
      </c>
      <c r="I54" s="406"/>
      <c r="J54" s="502">
        <v>600000</v>
      </c>
      <c r="K54" s="525">
        <v>600000</v>
      </c>
      <c r="L54" s="525">
        <v>10287.59669</v>
      </c>
      <c r="M54" s="525">
        <v>8455.3536899999999</v>
      </c>
      <c r="N54" s="526"/>
      <c r="O54" s="527"/>
      <c r="P54" s="527"/>
      <c r="Q54" s="531"/>
      <c r="R54" s="529"/>
      <c r="S54" s="524"/>
      <c r="T54" s="524"/>
      <c r="U54" s="525">
        <v>-8455.3536899999999</v>
      </c>
    </row>
    <row r="55" spans="1:21" s="540" customFormat="1">
      <c r="A55" s="512" t="s">
        <v>2286</v>
      </c>
      <c r="B55" s="517" t="s">
        <v>300</v>
      </c>
      <c r="C55" s="500" t="s">
        <v>319</v>
      </c>
      <c r="D55" s="406" t="s">
        <v>2472</v>
      </c>
      <c r="E55" s="524"/>
      <c r="F55" s="524"/>
      <c r="G55" s="406" t="s">
        <v>2473</v>
      </c>
      <c r="H55" s="406" t="s">
        <v>2474</v>
      </c>
      <c r="I55" s="406"/>
      <c r="J55" s="502">
        <v>600000</v>
      </c>
      <c r="K55" s="525">
        <v>1520000</v>
      </c>
      <c r="L55" s="525">
        <v>1414111.1751600001</v>
      </c>
      <c r="M55" s="525">
        <v>649614.33151000005</v>
      </c>
      <c r="N55" s="526"/>
      <c r="O55" s="404">
        <v>0.75</v>
      </c>
      <c r="P55" s="404"/>
      <c r="Q55" s="532"/>
      <c r="R55" s="529"/>
      <c r="S55" s="524"/>
      <c r="T55" s="524"/>
      <c r="U55" s="525">
        <v>949180.25069999998</v>
      </c>
    </row>
    <row r="56" spans="1:21" s="540" customFormat="1" ht="18" thickBot="1">
      <c r="A56" s="512" t="s">
        <v>2286</v>
      </c>
      <c r="B56" s="517" t="s">
        <v>300</v>
      </c>
      <c r="C56" s="500" t="s">
        <v>319</v>
      </c>
      <c r="D56" s="406" t="s">
        <v>2472</v>
      </c>
      <c r="E56" s="524"/>
      <c r="F56" s="524"/>
      <c r="G56" s="406" t="s">
        <v>2475</v>
      </c>
      <c r="H56" s="406" t="s">
        <v>2476</v>
      </c>
      <c r="I56" s="406"/>
      <c r="J56" s="502">
        <v>800000</v>
      </c>
      <c r="K56" s="525">
        <v>1200000</v>
      </c>
      <c r="L56" s="525">
        <v>1162649.3286299999</v>
      </c>
      <c r="M56" s="525">
        <v>1057618.42903</v>
      </c>
      <c r="N56" s="526"/>
      <c r="O56" s="404">
        <v>0.98</v>
      </c>
      <c r="P56" s="404"/>
      <c r="Q56" s="532"/>
      <c r="R56" s="529"/>
      <c r="S56" s="524"/>
      <c r="T56" s="524"/>
      <c r="U56" s="525">
        <v>142381.57097</v>
      </c>
    </row>
    <row r="57" spans="1:21" s="540" customFormat="1" ht="19.5" thickBot="1">
      <c r="A57" s="512" t="s">
        <v>2286</v>
      </c>
      <c r="B57" s="517" t="s">
        <v>296</v>
      </c>
      <c r="C57" s="533" t="s">
        <v>510</v>
      </c>
      <c r="D57" s="534" t="s">
        <v>358</v>
      </c>
      <c r="E57" s="534"/>
      <c r="F57" s="534"/>
      <c r="G57" s="406" t="s">
        <v>2477</v>
      </c>
      <c r="H57" s="535"/>
      <c r="I57" s="535"/>
      <c r="J57" s="536"/>
      <c r="K57" s="518">
        <v>2276742.852</v>
      </c>
      <c r="L57" s="518">
        <v>1592565.12</v>
      </c>
      <c r="M57" s="518">
        <v>0</v>
      </c>
      <c r="N57" s="537"/>
      <c r="O57" s="538" t="s">
        <v>2478</v>
      </c>
      <c r="P57" s="538"/>
      <c r="Q57" s="539" t="s">
        <v>2479</v>
      </c>
      <c r="U57" s="541"/>
    </row>
    <row r="58" spans="1:21" s="540" customFormat="1" ht="18" thickBot="1">
      <c r="A58" s="512" t="s">
        <v>2286</v>
      </c>
      <c r="B58" s="517" t="s">
        <v>296</v>
      </c>
      <c r="C58" s="533" t="s">
        <v>510</v>
      </c>
      <c r="D58" s="535" t="s">
        <v>1063</v>
      </c>
      <c r="E58" s="534"/>
      <c r="F58" s="534"/>
      <c r="G58" s="534" t="s">
        <v>2480</v>
      </c>
      <c r="H58" s="535"/>
      <c r="I58" s="535"/>
      <c r="J58" s="536"/>
      <c r="K58" s="518">
        <v>2481000</v>
      </c>
      <c r="L58" s="518">
        <v>1583111.1120499999</v>
      </c>
      <c r="M58" s="518">
        <v>238915.62823</v>
      </c>
      <c r="N58" s="537"/>
      <c r="O58" s="542"/>
      <c r="P58" s="542"/>
      <c r="U58" s="541"/>
    </row>
    <row r="59" spans="1:21" s="540" customFormat="1" ht="19.5" thickBot="1">
      <c r="A59" s="512" t="s">
        <v>2286</v>
      </c>
      <c r="B59" s="517" t="s">
        <v>296</v>
      </c>
      <c r="C59" s="533" t="s">
        <v>510</v>
      </c>
      <c r="D59" s="534" t="s">
        <v>397</v>
      </c>
      <c r="E59" s="534"/>
      <c r="F59" s="534"/>
      <c r="G59" s="534" t="s">
        <v>2481</v>
      </c>
      <c r="H59" s="535"/>
      <c r="I59" s="535"/>
      <c r="J59" s="536"/>
      <c r="K59" s="518">
        <v>2000000</v>
      </c>
      <c r="L59" s="518">
        <v>0</v>
      </c>
      <c r="M59" s="518">
        <v>0</v>
      </c>
      <c r="N59" s="537"/>
      <c r="O59" s="543">
        <v>0</v>
      </c>
      <c r="P59" s="544"/>
      <c r="U59" s="541"/>
    </row>
    <row r="60" spans="1:21" s="540" customFormat="1">
      <c r="A60" s="512" t="s">
        <v>2286</v>
      </c>
      <c r="B60" s="517" t="s">
        <v>296</v>
      </c>
      <c r="C60" s="545" t="s">
        <v>2285</v>
      </c>
      <c r="D60" s="313" t="s">
        <v>2482</v>
      </c>
      <c r="E60" s="499"/>
      <c r="F60" s="499"/>
      <c r="G60" s="499" t="s">
        <v>2483</v>
      </c>
      <c r="H60" s="514"/>
      <c r="I60" s="514"/>
      <c r="J60" s="500">
        <v>600000</v>
      </c>
      <c r="K60" s="208">
        <v>1100000</v>
      </c>
      <c r="L60" s="518"/>
      <c r="M60" s="208">
        <v>973995.75054000004</v>
      </c>
      <c r="N60" s="546"/>
      <c r="O60" s="523">
        <v>0.98</v>
      </c>
      <c r="P60" s="523"/>
      <c r="Q60" s="547"/>
      <c r="R60" s="524"/>
      <c r="S60" s="524"/>
      <c r="T60" s="313" t="s">
        <v>2484</v>
      </c>
      <c r="U60" s="518"/>
    </row>
    <row r="61" spans="1:21" s="540" customFormat="1">
      <c r="A61" s="512" t="s">
        <v>2286</v>
      </c>
      <c r="B61" s="517" t="s">
        <v>296</v>
      </c>
      <c r="C61" s="545" t="s">
        <v>2285</v>
      </c>
      <c r="D61" s="313" t="s">
        <v>2482</v>
      </c>
      <c r="E61" s="499"/>
      <c r="F61" s="499"/>
      <c r="G61" s="499" t="s">
        <v>2485</v>
      </c>
      <c r="H61" s="514"/>
      <c r="I61" s="514"/>
      <c r="J61" s="500">
        <v>500000</v>
      </c>
      <c r="K61" s="208">
        <v>1124200</v>
      </c>
      <c r="L61" s="518"/>
      <c r="M61" s="208">
        <v>750847.00805000006</v>
      </c>
      <c r="N61" s="546"/>
      <c r="O61" s="548">
        <v>0.75</v>
      </c>
      <c r="P61" s="548"/>
      <c r="Q61" s="312"/>
      <c r="R61" s="524"/>
      <c r="S61" s="524"/>
      <c r="T61" s="313" t="s">
        <v>2486</v>
      </c>
      <c r="U61" s="518"/>
    </row>
    <row r="62" spans="1:21" s="540" customFormat="1">
      <c r="A62" s="512" t="s">
        <v>2286</v>
      </c>
      <c r="B62" s="517" t="s">
        <v>296</v>
      </c>
      <c r="C62" s="545" t="s">
        <v>2285</v>
      </c>
      <c r="D62" s="112" t="s">
        <v>2487</v>
      </c>
      <c r="E62" s="499"/>
      <c r="F62" s="499"/>
      <c r="G62" s="499" t="s">
        <v>2488</v>
      </c>
      <c r="H62" s="514"/>
      <c r="I62" s="514"/>
      <c r="J62" s="500">
        <v>450000</v>
      </c>
      <c r="K62" s="208">
        <v>2408068</v>
      </c>
      <c r="L62" s="518"/>
      <c r="M62" s="208">
        <v>2388340.2190300003</v>
      </c>
      <c r="N62" s="546"/>
      <c r="O62" s="548">
        <v>1</v>
      </c>
      <c r="P62" s="548"/>
      <c r="Q62" s="312"/>
      <c r="R62" s="524"/>
      <c r="S62" s="524"/>
      <c r="T62" s="313" t="s">
        <v>2489</v>
      </c>
      <c r="U62" s="518"/>
    </row>
    <row r="63" spans="1:21" s="540" customFormat="1">
      <c r="A63" s="549" t="s">
        <v>2286</v>
      </c>
      <c r="B63" s="517" t="s">
        <v>296</v>
      </c>
      <c r="C63" s="545" t="s">
        <v>2285</v>
      </c>
      <c r="D63" s="112" t="s">
        <v>2487</v>
      </c>
      <c r="E63" s="499"/>
      <c r="F63" s="499"/>
      <c r="G63" s="499" t="s">
        <v>2490</v>
      </c>
      <c r="H63" s="514"/>
      <c r="I63" s="514"/>
      <c r="J63" s="500">
        <v>180000</v>
      </c>
      <c r="K63" s="208">
        <v>1315000</v>
      </c>
      <c r="L63" s="518"/>
      <c r="M63" s="208">
        <v>1222682.3444000001</v>
      </c>
      <c r="N63" s="546"/>
      <c r="O63" s="548">
        <v>0.96</v>
      </c>
      <c r="P63" s="548"/>
      <c r="Q63" s="312"/>
      <c r="R63" s="524"/>
      <c r="S63" s="524"/>
      <c r="T63" s="313" t="s">
        <v>2491</v>
      </c>
      <c r="U63" s="518"/>
    </row>
    <row r="64" spans="1:21" s="540" customFormat="1">
      <c r="A64" s="549" t="s">
        <v>2286</v>
      </c>
      <c r="B64" s="517" t="s">
        <v>296</v>
      </c>
      <c r="C64" s="545" t="s">
        <v>2285</v>
      </c>
      <c r="D64" s="112" t="s">
        <v>2487</v>
      </c>
      <c r="E64" s="499"/>
      <c r="F64" s="499"/>
      <c r="G64" s="499" t="s">
        <v>2492</v>
      </c>
      <c r="H64" s="514"/>
      <c r="I64" s="514"/>
      <c r="J64" s="500">
        <v>400000</v>
      </c>
      <c r="K64" s="208">
        <v>1300000</v>
      </c>
      <c r="L64" s="518"/>
      <c r="M64" s="208">
        <v>1183693.3957499999</v>
      </c>
      <c r="N64" s="546"/>
      <c r="O64" s="548">
        <v>0.9</v>
      </c>
      <c r="P64" s="548"/>
      <c r="Q64" s="312"/>
      <c r="R64" s="524"/>
      <c r="S64" s="524"/>
      <c r="T64" s="313" t="s">
        <v>2493</v>
      </c>
      <c r="U64" s="518"/>
    </row>
    <row r="65" spans="1:21" s="540" customFormat="1">
      <c r="A65" s="549" t="s">
        <v>2286</v>
      </c>
      <c r="B65" s="517" t="s">
        <v>296</v>
      </c>
      <c r="C65" s="545" t="s">
        <v>2285</v>
      </c>
      <c r="D65" s="112" t="s">
        <v>2487</v>
      </c>
      <c r="E65" s="499"/>
      <c r="F65" s="499"/>
      <c r="G65" s="499" t="s">
        <v>2494</v>
      </c>
      <c r="H65" s="514"/>
      <c r="I65" s="514"/>
      <c r="J65" s="500">
        <v>1500000</v>
      </c>
      <c r="K65" s="208">
        <v>1900000</v>
      </c>
      <c r="L65" s="518"/>
      <c r="M65" s="208">
        <v>1728020.83372</v>
      </c>
      <c r="N65" s="546"/>
      <c r="O65" s="548">
        <v>1</v>
      </c>
      <c r="P65" s="548"/>
      <c r="Q65" s="312"/>
      <c r="R65" s="524"/>
      <c r="S65" s="524"/>
      <c r="T65" s="313" t="s">
        <v>2495</v>
      </c>
      <c r="U65" s="518"/>
    </row>
    <row r="66" spans="1:21" s="540" customFormat="1">
      <c r="A66" s="549" t="s">
        <v>2286</v>
      </c>
      <c r="B66" s="517" t="s">
        <v>296</v>
      </c>
      <c r="C66" s="545" t="s">
        <v>2285</v>
      </c>
      <c r="D66" s="112" t="s">
        <v>2487</v>
      </c>
      <c r="E66" s="499"/>
      <c r="F66" s="499"/>
      <c r="G66" s="499" t="s">
        <v>2496</v>
      </c>
      <c r="H66" s="514"/>
      <c r="I66" s="514"/>
      <c r="J66" s="500">
        <v>1400000</v>
      </c>
      <c r="K66" s="208">
        <v>2750000</v>
      </c>
      <c r="L66" s="518"/>
      <c r="M66" s="208">
        <v>1092327.44881</v>
      </c>
      <c r="N66" s="546"/>
      <c r="O66" s="548">
        <v>0.5</v>
      </c>
      <c r="P66" s="548"/>
      <c r="Q66" s="312"/>
      <c r="R66" s="524"/>
      <c r="S66" s="524"/>
      <c r="T66" s="313" t="s">
        <v>2497</v>
      </c>
      <c r="U66" s="518"/>
    </row>
    <row r="67" spans="1:21" s="540" customFormat="1">
      <c r="A67" s="549" t="s">
        <v>2286</v>
      </c>
      <c r="B67" s="517" t="s">
        <v>296</v>
      </c>
      <c r="C67" s="545" t="s">
        <v>2285</v>
      </c>
      <c r="D67" s="112" t="s">
        <v>2487</v>
      </c>
      <c r="E67" s="499"/>
      <c r="F67" s="499"/>
      <c r="G67" s="499" t="s">
        <v>2498</v>
      </c>
      <c r="H67" s="514"/>
      <c r="I67" s="514"/>
      <c r="J67" s="500">
        <v>1000000</v>
      </c>
      <c r="K67" s="208">
        <v>1000000</v>
      </c>
      <c r="L67" s="518"/>
      <c r="M67" s="208">
        <v>783191.57597000001</v>
      </c>
      <c r="N67" s="546"/>
      <c r="O67" s="548">
        <v>0.8</v>
      </c>
      <c r="P67" s="548"/>
      <c r="Q67" s="312" t="s">
        <v>2499</v>
      </c>
      <c r="R67" s="524"/>
      <c r="S67" s="524"/>
      <c r="T67" s="313" t="s">
        <v>2500</v>
      </c>
      <c r="U67" s="518"/>
    </row>
    <row r="68" spans="1:21" s="540" customFormat="1">
      <c r="A68" s="549" t="s">
        <v>2286</v>
      </c>
      <c r="B68" s="517" t="s">
        <v>296</v>
      </c>
      <c r="C68" s="545" t="s">
        <v>2285</v>
      </c>
      <c r="D68" s="112" t="s">
        <v>2487</v>
      </c>
      <c r="E68" s="499"/>
      <c r="F68" s="499"/>
      <c r="G68" s="499" t="s">
        <v>2501</v>
      </c>
      <c r="H68" s="514"/>
      <c r="I68" s="514"/>
      <c r="J68" s="500">
        <v>1000000</v>
      </c>
      <c r="K68" s="208">
        <v>1000000</v>
      </c>
      <c r="L68" s="518"/>
      <c r="M68" s="208">
        <v>780812.71394000005</v>
      </c>
      <c r="N68" s="546"/>
      <c r="O68" s="548">
        <v>0.9</v>
      </c>
      <c r="P68" s="548"/>
      <c r="Q68" s="312" t="s">
        <v>2499</v>
      </c>
      <c r="R68" s="524"/>
      <c r="S68" s="524"/>
      <c r="T68" s="313" t="s">
        <v>2500</v>
      </c>
      <c r="U68" s="518"/>
    </row>
    <row r="69" spans="1:21" s="540" customFormat="1">
      <c r="A69" s="549" t="s">
        <v>2286</v>
      </c>
      <c r="B69" s="517" t="s">
        <v>296</v>
      </c>
      <c r="C69" s="545" t="s">
        <v>2285</v>
      </c>
      <c r="D69" s="112" t="s">
        <v>2487</v>
      </c>
      <c r="E69" s="499"/>
      <c r="F69" s="499"/>
      <c r="G69" s="499" t="s">
        <v>2502</v>
      </c>
      <c r="H69" s="514"/>
      <c r="I69" s="514"/>
      <c r="J69" s="500">
        <v>1500000</v>
      </c>
      <c r="K69" s="208">
        <v>1500000</v>
      </c>
      <c r="L69" s="518"/>
      <c r="M69" s="208">
        <v>1334245.1762899999</v>
      </c>
      <c r="N69" s="546"/>
      <c r="O69" s="548">
        <v>0.97</v>
      </c>
      <c r="P69" s="548"/>
      <c r="Q69" s="312" t="s">
        <v>2499</v>
      </c>
      <c r="R69" s="524"/>
      <c r="S69" s="524"/>
      <c r="T69" s="313" t="s">
        <v>2503</v>
      </c>
      <c r="U69" s="518"/>
    </row>
    <row r="70" spans="1:21" s="540" customFormat="1">
      <c r="A70" s="549" t="s">
        <v>2286</v>
      </c>
      <c r="B70" s="517" t="s">
        <v>296</v>
      </c>
      <c r="C70" s="545" t="s">
        <v>2285</v>
      </c>
      <c r="D70" s="112" t="s">
        <v>2487</v>
      </c>
      <c r="E70" s="499"/>
      <c r="F70" s="499"/>
      <c r="G70" s="499" t="s">
        <v>2504</v>
      </c>
      <c r="H70" s="514"/>
      <c r="I70" s="514"/>
      <c r="J70" s="500">
        <v>2000000</v>
      </c>
      <c r="K70" s="208">
        <v>2000000</v>
      </c>
      <c r="L70" s="518"/>
      <c r="M70" s="208">
        <v>1782050.3262199999</v>
      </c>
      <c r="N70" s="546"/>
      <c r="O70" s="548">
        <v>1</v>
      </c>
      <c r="P70" s="548"/>
      <c r="Q70" s="312" t="s">
        <v>2499</v>
      </c>
      <c r="R70" s="524"/>
      <c r="S70" s="524"/>
      <c r="T70" s="313" t="s">
        <v>2505</v>
      </c>
      <c r="U70" s="518"/>
    </row>
    <row r="71" spans="1:21" s="540" customFormat="1">
      <c r="A71" s="549" t="s">
        <v>2286</v>
      </c>
      <c r="B71" s="517" t="s">
        <v>296</v>
      </c>
      <c r="C71" s="545" t="s">
        <v>2285</v>
      </c>
      <c r="D71" s="112" t="s">
        <v>2506</v>
      </c>
      <c r="E71" s="499"/>
      <c r="F71" s="499"/>
      <c r="G71" s="499" t="s">
        <v>2507</v>
      </c>
      <c r="H71" s="514"/>
      <c r="I71" s="514"/>
      <c r="J71" s="500">
        <v>300000</v>
      </c>
      <c r="K71" s="208">
        <v>2489000</v>
      </c>
      <c r="L71" s="518"/>
      <c r="M71" s="208">
        <v>2349654</v>
      </c>
      <c r="N71" s="546"/>
      <c r="O71" s="548">
        <v>1</v>
      </c>
      <c r="P71" s="548"/>
      <c r="Q71" s="312"/>
      <c r="R71" s="524"/>
      <c r="S71" s="524"/>
      <c r="T71" s="313" t="s">
        <v>2503</v>
      </c>
      <c r="U71" s="518"/>
    </row>
    <row r="72" spans="1:21" s="540" customFormat="1">
      <c r="A72" s="549" t="s">
        <v>2286</v>
      </c>
      <c r="B72" s="517" t="s">
        <v>296</v>
      </c>
      <c r="C72" s="545" t="s">
        <v>2285</v>
      </c>
      <c r="D72" s="112" t="s">
        <v>2506</v>
      </c>
      <c r="E72" s="499"/>
      <c r="F72" s="499"/>
      <c r="G72" s="499" t="s">
        <v>2508</v>
      </c>
      <c r="H72" s="514"/>
      <c r="I72" s="514"/>
      <c r="J72" s="500">
        <v>500000</v>
      </c>
      <c r="K72" s="208">
        <v>3289000</v>
      </c>
      <c r="L72" s="518"/>
      <c r="M72" s="208">
        <v>2082320.1385299999</v>
      </c>
      <c r="N72" s="546"/>
      <c r="O72" s="548">
        <v>0.9</v>
      </c>
      <c r="P72" s="548"/>
      <c r="Q72" s="312"/>
      <c r="R72" s="524"/>
      <c r="S72" s="524"/>
      <c r="T72" s="313" t="s">
        <v>2509</v>
      </c>
      <c r="U72" s="518"/>
    </row>
    <row r="73" spans="1:21" s="540" customFormat="1">
      <c r="A73" s="549" t="s">
        <v>2286</v>
      </c>
      <c r="B73" s="517" t="s">
        <v>296</v>
      </c>
      <c r="C73" s="545" t="s">
        <v>2285</v>
      </c>
      <c r="D73" s="112" t="s">
        <v>2506</v>
      </c>
      <c r="E73" s="499"/>
      <c r="F73" s="499"/>
      <c r="G73" s="499" t="s">
        <v>2510</v>
      </c>
      <c r="H73" s="514"/>
      <c r="I73" s="514"/>
      <c r="J73" s="500">
        <v>376000</v>
      </c>
      <c r="K73" s="208">
        <v>1261000</v>
      </c>
      <c r="L73" s="518"/>
      <c r="M73" s="208">
        <v>757342.47857000004</v>
      </c>
      <c r="N73" s="546"/>
      <c r="O73" s="548">
        <v>0.7</v>
      </c>
      <c r="P73" s="548"/>
      <c r="Q73" s="312"/>
      <c r="R73" s="524"/>
      <c r="S73" s="524"/>
      <c r="T73" s="313" t="s">
        <v>2503</v>
      </c>
      <c r="U73" s="518"/>
    </row>
    <row r="74" spans="1:21" s="540" customFormat="1">
      <c r="A74" s="549" t="s">
        <v>2286</v>
      </c>
      <c r="B74" s="517" t="s">
        <v>296</v>
      </c>
      <c r="C74" s="545" t="s">
        <v>2285</v>
      </c>
      <c r="D74" s="112" t="s">
        <v>2506</v>
      </c>
      <c r="E74" s="499"/>
      <c r="F74" s="499"/>
      <c r="G74" s="499" t="s">
        <v>2511</v>
      </c>
      <c r="H74" s="514"/>
      <c r="I74" s="514"/>
      <c r="J74" s="500">
        <v>2000000</v>
      </c>
      <c r="K74" s="208">
        <v>2000000</v>
      </c>
      <c r="L74" s="518"/>
      <c r="M74" s="208">
        <v>39985.077499999999</v>
      </c>
      <c r="N74" s="546"/>
      <c r="O74" s="548" t="s">
        <v>2512</v>
      </c>
      <c r="P74" s="548"/>
      <c r="Q74" s="312" t="s">
        <v>2499</v>
      </c>
      <c r="R74" s="524"/>
      <c r="S74" s="524"/>
      <c r="T74" s="313" t="s">
        <v>2503</v>
      </c>
      <c r="U74" s="518"/>
    </row>
    <row r="75" spans="1:21" s="540" customFormat="1">
      <c r="A75" s="549" t="s">
        <v>2286</v>
      </c>
      <c r="B75" s="517" t="s">
        <v>296</v>
      </c>
      <c r="C75" s="545" t="s">
        <v>2285</v>
      </c>
      <c r="D75" s="112" t="s">
        <v>2513</v>
      </c>
      <c r="E75" s="499"/>
      <c r="F75" s="499"/>
      <c r="G75" s="499" t="s">
        <v>2514</v>
      </c>
      <c r="H75" s="514"/>
      <c r="I75" s="514"/>
      <c r="J75" s="500">
        <v>948000</v>
      </c>
      <c r="K75" s="208">
        <v>1934000</v>
      </c>
      <c r="L75" s="518"/>
      <c r="M75" s="208">
        <v>1454015.7386400001</v>
      </c>
      <c r="N75" s="546"/>
      <c r="O75" s="548">
        <v>1</v>
      </c>
      <c r="P75" s="548"/>
      <c r="Q75" s="312"/>
      <c r="R75" s="524"/>
      <c r="S75" s="524"/>
      <c r="T75" s="313" t="s">
        <v>2503</v>
      </c>
      <c r="U75" s="518"/>
    </row>
    <row r="76" spans="1:21" s="540" customFormat="1">
      <c r="A76" s="549" t="s">
        <v>2286</v>
      </c>
      <c r="B76" s="517" t="s">
        <v>296</v>
      </c>
      <c r="C76" s="545" t="s">
        <v>2285</v>
      </c>
      <c r="D76" s="112" t="s">
        <v>2515</v>
      </c>
      <c r="E76" s="499"/>
      <c r="F76" s="499"/>
      <c r="G76" s="499" t="s">
        <v>2516</v>
      </c>
      <c r="H76" s="514"/>
      <c r="I76" s="514"/>
      <c r="J76" s="500">
        <v>1540000</v>
      </c>
      <c r="K76" s="208">
        <v>2830000</v>
      </c>
      <c r="L76" s="518"/>
      <c r="M76" s="208">
        <v>2120057.23007</v>
      </c>
      <c r="N76" s="546"/>
      <c r="O76" s="548">
        <v>0.98</v>
      </c>
      <c r="P76" s="548"/>
      <c r="Q76" s="312"/>
      <c r="R76" s="524"/>
      <c r="S76" s="524"/>
      <c r="T76" s="313" t="s">
        <v>2503</v>
      </c>
      <c r="U76" s="518"/>
    </row>
    <row r="77" spans="1:21" s="540" customFormat="1">
      <c r="A77" s="549" t="s">
        <v>2286</v>
      </c>
      <c r="B77" s="517" t="s">
        <v>296</v>
      </c>
      <c r="C77" s="545" t="s">
        <v>2285</v>
      </c>
      <c r="D77" s="112" t="s">
        <v>2517</v>
      </c>
      <c r="E77" s="499"/>
      <c r="F77" s="499"/>
      <c r="G77" s="499" t="s">
        <v>2518</v>
      </c>
      <c r="H77" s="514"/>
      <c r="I77" s="514"/>
      <c r="J77" s="500">
        <v>474000</v>
      </c>
      <c r="K77" s="208">
        <v>1446000</v>
      </c>
      <c r="L77" s="518"/>
      <c r="M77" s="208">
        <v>4811.9384</v>
      </c>
      <c r="N77" s="546"/>
      <c r="O77" s="548">
        <v>0</v>
      </c>
      <c r="P77" s="548"/>
      <c r="Q77" s="312" t="s">
        <v>2519</v>
      </c>
      <c r="R77" s="524"/>
      <c r="S77" s="524"/>
      <c r="T77" s="313" t="s">
        <v>2503</v>
      </c>
      <c r="U77" s="518"/>
    </row>
    <row r="78" spans="1:21" s="540" customFormat="1">
      <c r="A78" s="549" t="s">
        <v>2286</v>
      </c>
      <c r="B78" s="517" t="s">
        <v>296</v>
      </c>
      <c r="C78" s="545" t="s">
        <v>2285</v>
      </c>
      <c r="D78" s="112" t="s">
        <v>2520</v>
      </c>
      <c r="E78" s="499"/>
      <c r="F78" s="499"/>
      <c r="G78" s="499" t="s">
        <v>2521</v>
      </c>
      <c r="H78" s="514"/>
      <c r="I78" s="514"/>
      <c r="J78" s="500">
        <v>610000</v>
      </c>
      <c r="K78" s="208">
        <v>2040000</v>
      </c>
      <c r="L78" s="518"/>
      <c r="M78" s="208">
        <v>873268.89612000005</v>
      </c>
      <c r="N78" s="546"/>
      <c r="O78" s="548">
        <v>0.78</v>
      </c>
      <c r="P78" s="548"/>
      <c r="Q78" s="312"/>
      <c r="R78" s="524"/>
      <c r="S78" s="524"/>
      <c r="T78" s="313" t="s">
        <v>2522</v>
      </c>
      <c r="U78" s="518"/>
    </row>
    <row r="79" spans="1:21" s="540" customFormat="1">
      <c r="A79" s="549" t="s">
        <v>2286</v>
      </c>
      <c r="B79" s="517" t="s">
        <v>296</v>
      </c>
      <c r="C79" s="545" t="s">
        <v>2285</v>
      </c>
      <c r="D79" s="112" t="s">
        <v>2520</v>
      </c>
      <c r="E79" s="499"/>
      <c r="F79" s="499"/>
      <c r="G79" s="499" t="s">
        <v>2523</v>
      </c>
      <c r="H79" s="514"/>
      <c r="I79" s="514"/>
      <c r="J79" s="500">
        <v>4000000</v>
      </c>
      <c r="K79" s="208">
        <v>8200000</v>
      </c>
      <c r="L79" s="518"/>
      <c r="M79" s="208">
        <v>17070.256699999998</v>
      </c>
      <c r="N79" s="546"/>
      <c r="O79" s="548">
        <v>0</v>
      </c>
      <c r="P79" s="548"/>
      <c r="Q79" s="312"/>
      <c r="R79" s="524"/>
      <c r="S79" s="524"/>
      <c r="T79" s="313" t="s">
        <v>2503</v>
      </c>
      <c r="U79" s="518"/>
    </row>
    <row r="80" spans="1:21" s="540" customFormat="1">
      <c r="A80" s="549" t="s">
        <v>2286</v>
      </c>
      <c r="B80" s="517" t="s">
        <v>296</v>
      </c>
      <c r="C80" s="545" t="s">
        <v>2285</v>
      </c>
      <c r="D80" s="365" t="s">
        <v>2450</v>
      </c>
      <c r="E80" s="499"/>
      <c r="F80" s="499"/>
      <c r="G80" s="499" t="s">
        <v>2524</v>
      </c>
      <c r="H80" s="514"/>
      <c r="I80" s="514"/>
      <c r="J80" s="500">
        <v>1200000</v>
      </c>
      <c r="K80" s="208">
        <v>1200000</v>
      </c>
      <c r="L80" s="518"/>
      <c r="M80" s="208">
        <v>19718.09</v>
      </c>
      <c r="N80" s="546"/>
      <c r="O80" s="548">
        <v>0.02</v>
      </c>
      <c r="P80" s="548"/>
      <c r="Q80" s="312" t="s">
        <v>2499</v>
      </c>
      <c r="R80" s="524"/>
      <c r="S80" s="524"/>
      <c r="T80" s="313" t="s">
        <v>2525</v>
      </c>
      <c r="U80" s="518"/>
    </row>
    <row r="81" spans="1:21" s="540" customFormat="1">
      <c r="A81" s="549" t="s">
        <v>2286</v>
      </c>
      <c r="B81" s="517" t="s">
        <v>296</v>
      </c>
      <c r="C81" s="545" t="s">
        <v>2285</v>
      </c>
      <c r="D81" s="365" t="s">
        <v>1063</v>
      </c>
      <c r="E81" s="499"/>
      <c r="F81" s="499"/>
      <c r="G81" s="499" t="s">
        <v>2526</v>
      </c>
      <c r="H81" s="514"/>
      <c r="I81" s="514"/>
      <c r="J81" s="500">
        <v>2700000</v>
      </c>
      <c r="K81" s="208">
        <v>2700000</v>
      </c>
      <c r="L81" s="518"/>
      <c r="M81" s="208">
        <v>1032465.73999</v>
      </c>
      <c r="N81" s="546"/>
      <c r="O81" s="548">
        <v>0.9</v>
      </c>
      <c r="P81" s="548"/>
      <c r="Q81" s="312"/>
      <c r="R81" s="524"/>
      <c r="S81" s="524"/>
      <c r="T81" s="313" t="s">
        <v>2527</v>
      </c>
      <c r="U81" s="518"/>
    </row>
    <row r="82" spans="1:21" s="540" customFormat="1">
      <c r="A82" s="549" t="s">
        <v>2286</v>
      </c>
      <c r="B82" s="517" t="s">
        <v>296</v>
      </c>
      <c r="C82" s="545" t="s">
        <v>2285</v>
      </c>
      <c r="D82" s="365" t="s">
        <v>1063</v>
      </c>
      <c r="E82" s="499"/>
      <c r="F82" s="499"/>
      <c r="G82" s="499" t="s">
        <v>2528</v>
      </c>
      <c r="H82" s="514"/>
      <c r="I82" s="514"/>
      <c r="J82" s="500">
        <v>1000000</v>
      </c>
      <c r="K82" s="208">
        <v>1000000</v>
      </c>
      <c r="L82" s="518"/>
      <c r="M82" s="208">
        <v>176073.98230999999</v>
      </c>
      <c r="N82" s="546"/>
      <c r="O82" s="548">
        <v>0</v>
      </c>
      <c r="P82" s="548"/>
      <c r="Q82" s="312"/>
      <c r="R82" s="524"/>
      <c r="S82" s="524"/>
      <c r="T82" s="313" t="s">
        <v>2525</v>
      </c>
      <c r="U82" s="518"/>
    </row>
    <row r="83" spans="1:21" s="540" customFormat="1">
      <c r="A83" s="512" t="s">
        <v>2286</v>
      </c>
      <c r="B83" s="517" t="s">
        <v>276</v>
      </c>
      <c r="C83" s="545"/>
      <c r="D83" s="514"/>
      <c r="E83" s="499"/>
      <c r="F83" s="499"/>
      <c r="G83" s="550" t="s">
        <v>2529</v>
      </c>
      <c r="H83" s="550" t="s">
        <v>2530</v>
      </c>
      <c r="I83" s="550"/>
      <c r="J83" s="551"/>
      <c r="K83" s="208">
        <v>4990300</v>
      </c>
      <c r="L83" s="208">
        <v>4476759.3845899999</v>
      </c>
      <c r="M83" s="552"/>
      <c r="N83" s="553"/>
      <c r="O83" s="563">
        <v>1</v>
      </c>
      <c r="P83" s="553"/>
      <c r="Q83" s="554"/>
      <c r="R83" s="555"/>
      <c r="S83" s="556"/>
      <c r="T83" s="557" t="s">
        <v>2531</v>
      </c>
      <c r="U83" s="558"/>
    </row>
    <row r="84" spans="1:21" s="540" customFormat="1">
      <c r="A84" s="512" t="s">
        <v>2286</v>
      </c>
      <c r="B84" s="517" t="s">
        <v>276</v>
      </c>
      <c r="C84" s="545"/>
      <c r="D84" s="514"/>
      <c r="E84" s="499"/>
      <c r="F84" s="499"/>
      <c r="G84" s="550" t="s">
        <v>2532</v>
      </c>
      <c r="H84" s="550" t="s">
        <v>2533</v>
      </c>
      <c r="I84" s="550"/>
      <c r="J84" s="551"/>
      <c r="K84" s="208">
        <v>1800000</v>
      </c>
      <c r="L84" s="208">
        <v>0</v>
      </c>
      <c r="M84" s="552"/>
      <c r="N84" s="553"/>
      <c r="O84" s="563">
        <v>0</v>
      </c>
      <c r="P84" s="553"/>
      <c r="Q84" s="554"/>
      <c r="R84" s="555"/>
      <c r="S84" s="556"/>
      <c r="T84" s="557" t="s">
        <v>2534</v>
      </c>
      <c r="U84" s="558"/>
    </row>
    <row r="85" spans="1:21" s="540" customFormat="1">
      <c r="A85" s="512" t="s">
        <v>2286</v>
      </c>
      <c r="B85" s="517" t="s">
        <v>276</v>
      </c>
      <c r="C85" s="545"/>
      <c r="D85" s="514"/>
      <c r="E85" s="499"/>
      <c r="F85" s="499"/>
      <c r="G85" s="550" t="s">
        <v>2535</v>
      </c>
      <c r="H85" s="550" t="s">
        <v>2536</v>
      </c>
      <c r="I85" s="550"/>
      <c r="J85" s="551"/>
      <c r="K85" s="208">
        <v>1033000</v>
      </c>
      <c r="L85" s="208">
        <v>1011847.5645</v>
      </c>
      <c r="M85" s="552"/>
      <c r="N85" s="553"/>
      <c r="O85" s="563">
        <v>1</v>
      </c>
      <c r="P85" s="553"/>
      <c r="Q85" s="554"/>
      <c r="R85" s="555"/>
      <c r="S85" s="556"/>
      <c r="T85" s="557" t="s">
        <v>2537</v>
      </c>
      <c r="U85" s="558"/>
    </row>
    <row r="86" spans="1:21" s="540" customFormat="1">
      <c r="A86" s="512" t="s">
        <v>2286</v>
      </c>
      <c r="B86" s="517" t="s">
        <v>276</v>
      </c>
      <c r="C86" s="545"/>
      <c r="D86" s="514"/>
      <c r="E86" s="499"/>
      <c r="F86" s="499"/>
      <c r="G86" s="550" t="s">
        <v>2538</v>
      </c>
      <c r="H86" s="550" t="s">
        <v>2539</v>
      </c>
      <c r="I86" s="550"/>
      <c r="J86" s="551"/>
      <c r="K86" s="208">
        <v>2277000</v>
      </c>
      <c r="L86" s="208">
        <v>2253103.6016899999</v>
      </c>
      <c r="M86" s="552"/>
      <c r="N86" s="553"/>
      <c r="O86" s="563">
        <v>0.99</v>
      </c>
      <c r="P86" s="553"/>
      <c r="Q86" s="554"/>
      <c r="R86" s="555"/>
      <c r="S86" s="556"/>
      <c r="T86" s="557" t="s">
        <v>2540</v>
      </c>
      <c r="U86" s="558"/>
    </row>
    <row r="87" spans="1:21" s="540" customFormat="1">
      <c r="A87" s="512" t="s">
        <v>2286</v>
      </c>
      <c r="B87" s="517" t="s">
        <v>276</v>
      </c>
      <c r="C87" s="545"/>
      <c r="D87" s="514"/>
      <c r="E87" s="499"/>
      <c r="F87" s="499"/>
      <c r="G87" s="550" t="s">
        <v>2541</v>
      </c>
      <c r="H87" s="550" t="s">
        <v>2542</v>
      </c>
      <c r="I87" s="550"/>
      <c r="J87" s="551"/>
      <c r="K87" s="208">
        <v>2173500</v>
      </c>
      <c r="L87" s="208">
        <v>2083570.31831</v>
      </c>
      <c r="M87" s="552"/>
      <c r="N87" s="553"/>
      <c r="O87" s="563">
        <v>0.99</v>
      </c>
      <c r="P87" s="553"/>
      <c r="Q87" s="554"/>
      <c r="R87" s="555"/>
      <c r="S87" s="556"/>
      <c r="T87" s="557" t="s">
        <v>2543</v>
      </c>
      <c r="U87" s="558"/>
    </row>
    <row r="88" spans="1:21" s="540" customFormat="1">
      <c r="A88" s="512" t="s">
        <v>2286</v>
      </c>
      <c r="B88" s="517" t="s">
        <v>276</v>
      </c>
      <c r="C88" s="545"/>
      <c r="D88" s="514"/>
      <c r="E88" s="499"/>
      <c r="F88" s="499"/>
      <c r="G88" s="550" t="s">
        <v>1316</v>
      </c>
      <c r="H88" s="550" t="s">
        <v>2544</v>
      </c>
      <c r="I88" s="550"/>
      <c r="J88" s="551"/>
      <c r="K88" s="208">
        <v>3146000</v>
      </c>
      <c r="L88" s="208">
        <v>3144413.0645400002</v>
      </c>
      <c r="M88" s="552"/>
      <c r="N88" s="553"/>
      <c r="O88" s="563">
        <v>1</v>
      </c>
      <c r="P88" s="553"/>
      <c r="Q88" s="554"/>
      <c r="R88" s="555"/>
      <c r="S88" s="556"/>
      <c r="T88" s="557" t="s">
        <v>2545</v>
      </c>
      <c r="U88" s="558"/>
    </row>
    <row r="89" spans="1:21" s="540" customFormat="1">
      <c r="A89" s="512" t="s">
        <v>2286</v>
      </c>
      <c r="B89" s="517" t="s">
        <v>276</v>
      </c>
      <c r="C89" s="545"/>
      <c r="D89" s="514"/>
      <c r="E89" s="499"/>
      <c r="F89" s="499"/>
      <c r="G89" s="550" t="s">
        <v>2546</v>
      </c>
      <c r="H89" s="550" t="s">
        <v>2547</v>
      </c>
      <c r="I89" s="550"/>
      <c r="J89" s="551"/>
      <c r="K89" s="208">
        <v>2590000</v>
      </c>
      <c r="L89" s="208">
        <v>2438150.5450300002</v>
      </c>
      <c r="M89" s="552"/>
      <c r="N89" s="553"/>
      <c r="O89" s="563">
        <v>1</v>
      </c>
      <c r="P89" s="553"/>
      <c r="Q89" s="554"/>
      <c r="R89" s="555"/>
      <c r="S89" s="556"/>
      <c r="T89" s="557" t="s">
        <v>2548</v>
      </c>
      <c r="U89" s="558"/>
    </row>
    <row r="90" spans="1:21" s="540" customFormat="1">
      <c r="A90" s="512" t="s">
        <v>2286</v>
      </c>
      <c r="B90" s="517" t="s">
        <v>276</v>
      </c>
      <c r="C90" s="545"/>
      <c r="D90" s="514"/>
      <c r="E90" s="499"/>
      <c r="F90" s="499"/>
      <c r="G90" s="550" t="s">
        <v>2549</v>
      </c>
      <c r="H90" s="550" t="s">
        <v>2550</v>
      </c>
      <c r="I90" s="550"/>
      <c r="J90" s="551"/>
      <c r="K90" s="208">
        <v>1000000</v>
      </c>
      <c r="L90" s="208">
        <v>992364.01607000001</v>
      </c>
      <c r="M90" s="552"/>
      <c r="N90" s="553"/>
      <c r="O90" s="563">
        <v>0.94</v>
      </c>
      <c r="P90" s="553"/>
      <c r="Q90" s="554"/>
      <c r="R90" s="555"/>
      <c r="S90" s="556"/>
      <c r="T90" s="557" t="s">
        <v>2551</v>
      </c>
      <c r="U90" s="558"/>
    </row>
    <row r="91" spans="1:21" s="540" customFormat="1">
      <c r="A91" s="512" t="s">
        <v>2286</v>
      </c>
      <c r="B91" s="517" t="s">
        <v>276</v>
      </c>
      <c r="C91" s="545"/>
      <c r="D91" s="514"/>
      <c r="E91" s="499"/>
      <c r="F91" s="499"/>
      <c r="G91" s="550" t="s">
        <v>2552</v>
      </c>
      <c r="H91" s="550" t="s">
        <v>2553</v>
      </c>
      <c r="I91" s="550"/>
      <c r="J91" s="551"/>
      <c r="K91" s="208">
        <v>1500000</v>
      </c>
      <c r="L91" s="208">
        <v>1488112.1122000001</v>
      </c>
      <c r="M91" s="552"/>
      <c r="N91" s="553"/>
      <c r="O91" s="563">
        <v>0.95</v>
      </c>
      <c r="P91" s="553"/>
      <c r="Q91" s="554"/>
      <c r="R91" s="555"/>
      <c r="S91" s="556"/>
      <c r="T91" s="557" t="s">
        <v>20</v>
      </c>
      <c r="U91" s="558"/>
    </row>
    <row r="92" spans="1:21" s="540" customFormat="1">
      <c r="A92" s="512" t="s">
        <v>2286</v>
      </c>
      <c r="B92" s="517" t="s">
        <v>276</v>
      </c>
      <c r="C92" s="545"/>
      <c r="D92" s="514"/>
      <c r="E92" s="499"/>
      <c r="F92" s="499"/>
      <c r="G92" s="550" t="s">
        <v>2554</v>
      </c>
      <c r="H92" s="550" t="s">
        <v>2555</v>
      </c>
      <c r="I92" s="550"/>
      <c r="J92" s="551"/>
      <c r="K92" s="208">
        <v>1500000</v>
      </c>
      <c r="L92" s="208">
        <v>1292520.0528299999</v>
      </c>
      <c r="M92" s="552"/>
      <c r="N92" s="553"/>
      <c r="O92" s="563">
        <v>0.99</v>
      </c>
      <c r="P92" s="553"/>
      <c r="Q92" s="554"/>
      <c r="R92" s="555"/>
      <c r="S92" s="556"/>
      <c r="T92" s="557" t="s">
        <v>20</v>
      </c>
      <c r="U92" s="558"/>
    </row>
    <row r="93" spans="1:21" s="540" customFormat="1">
      <c r="A93" s="512" t="s">
        <v>2286</v>
      </c>
      <c r="B93" s="517" t="s">
        <v>276</v>
      </c>
      <c r="C93" s="545"/>
      <c r="D93" s="514"/>
      <c r="E93" s="499"/>
      <c r="F93" s="499"/>
      <c r="G93" s="550" t="s">
        <v>2556</v>
      </c>
      <c r="H93" s="550" t="s">
        <v>2557</v>
      </c>
      <c r="I93" s="550"/>
      <c r="J93" s="551"/>
      <c r="K93" s="208">
        <v>2500000</v>
      </c>
      <c r="L93" s="208">
        <v>2453224.10562</v>
      </c>
      <c r="M93" s="552"/>
      <c r="N93" s="553"/>
      <c r="O93" s="563">
        <v>0.96</v>
      </c>
      <c r="P93" s="553"/>
      <c r="Q93" s="554"/>
      <c r="R93" s="555"/>
      <c r="S93" s="556"/>
      <c r="T93" s="557" t="s">
        <v>20</v>
      </c>
      <c r="U93" s="558"/>
    </row>
    <row r="94" spans="1:21" s="540" customFormat="1">
      <c r="A94" s="512" t="s">
        <v>2286</v>
      </c>
      <c r="B94" s="517" t="s">
        <v>276</v>
      </c>
      <c r="C94" s="545"/>
      <c r="D94" s="514"/>
      <c r="E94" s="499"/>
      <c r="F94" s="499"/>
      <c r="G94" s="550" t="s">
        <v>2558</v>
      </c>
      <c r="H94" s="550" t="s">
        <v>2559</v>
      </c>
      <c r="I94" s="550"/>
      <c r="J94" s="551"/>
      <c r="K94" s="208">
        <v>2300000</v>
      </c>
      <c r="L94" s="208">
        <v>2253529.6055199997</v>
      </c>
      <c r="M94" s="552"/>
      <c r="N94" s="553"/>
      <c r="O94" s="563">
        <v>0.99</v>
      </c>
      <c r="P94" s="553"/>
      <c r="Q94" s="554"/>
      <c r="R94" s="555"/>
      <c r="S94" s="556"/>
      <c r="T94" s="557" t="s">
        <v>20</v>
      </c>
      <c r="U94" s="558"/>
    </row>
    <row r="95" spans="1:21" s="540" customFormat="1">
      <c r="A95" s="512" t="s">
        <v>2286</v>
      </c>
      <c r="B95" s="517" t="s">
        <v>276</v>
      </c>
      <c r="C95" s="545"/>
      <c r="D95" s="514"/>
      <c r="E95" s="499"/>
      <c r="F95" s="499"/>
      <c r="G95" s="550" t="s">
        <v>2560</v>
      </c>
      <c r="H95" s="550" t="s">
        <v>2561</v>
      </c>
      <c r="I95" s="550"/>
      <c r="J95" s="551"/>
      <c r="K95" s="208">
        <v>2200000</v>
      </c>
      <c r="L95" s="208">
        <v>2172548.1244099997</v>
      </c>
      <c r="M95" s="552"/>
      <c r="N95" s="553"/>
      <c r="O95" s="563">
        <v>1</v>
      </c>
      <c r="P95" s="553"/>
      <c r="Q95" s="554"/>
      <c r="R95" s="555"/>
      <c r="S95" s="556"/>
      <c r="T95" s="557" t="s">
        <v>2562</v>
      </c>
      <c r="U95" s="558"/>
    </row>
    <row r="96" spans="1:21" s="540" customFormat="1">
      <c r="A96" s="512" t="s">
        <v>2286</v>
      </c>
      <c r="B96" s="517" t="s">
        <v>276</v>
      </c>
      <c r="C96" s="545"/>
      <c r="D96" s="514"/>
      <c r="E96" s="499"/>
      <c r="F96" s="499"/>
      <c r="G96" s="550" t="s">
        <v>2563</v>
      </c>
      <c r="H96" s="550" t="s">
        <v>2564</v>
      </c>
      <c r="I96" s="550"/>
      <c r="J96" s="551"/>
      <c r="K96" s="208">
        <v>2086589</v>
      </c>
      <c r="L96" s="208">
        <v>1825032.1356600001</v>
      </c>
      <c r="M96" s="552"/>
      <c r="N96" s="553"/>
      <c r="O96" s="563">
        <v>0.95</v>
      </c>
      <c r="P96" s="553"/>
      <c r="Q96" s="554"/>
      <c r="R96" s="555"/>
      <c r="S96" s="556"/>
      <c r="T96" s="557" t="s">
        <v>2565</v>
      </c>
      <c r="U96" s="558"/>
    </row>
    <row r="97" spans="1:21" s="540" customFormat="1">
      <c r="A97" s="512" t="s">
        <v>2286</v>
      </c>
      <c r="B97" s="517" t="s">
        <v>276</v>
      </c>
      <c r="C97" s="545"/>
      <c r="D97" s="514"/>
      <c r="E97" s="499"/>
      <c r="F97" s="499"/>
      <c r="G97" s="550" t="s">
        <v>2566</v>
      </c>
      <c r="H97" s="550" t="s">
        <v>2567</v>
      </c>
      <c r="I97" s="550"/>
      <c r="J97" s="551"/>
      <c r="K97" s="208">
        <v>1000000</v>
      </c>
      <c r="L97" s="208">
        <v>987515.72262999997</v>
      </c>
      <c r="M97" s="552"/>
      <c r="N97" s="553"/>
      <c r="O97" s="563">
        <v>0.85</v>
      </c>
      <c r="P97" s="553"/>
      <c r="Q97" s="554"/>
      <c r="R97" s="555"/>
      <c r="S97" s="556"/>
      <c r="T97" s="557" t="s">
        <v>1103</v>
      </c>
      <c r="U97" s="558"/>
    </row>
    <row r="98" spans="1:21" s="540" customFormat="1">
      <c r="A98" s="512" t="s">
        <v>2286</v>
      </c>
      <c r="B98" s="517" t="s">
        <v>276</v>
      </c>
      <c r="C98" s="545"/>
      <c r="D98" s="514"/>
      <c r="E98" s="499"/>
      <c r="F98" s="499"/>
      <c r="G98" s="550" t="s">
        <v>2568</v>
      </c>
      <c r="H98" s="550" t="s">
        <v>2569</v>
      </c>
      <c r="I98" s="550"/>
      <c r="J98" s="551"/>
      <c r="K98" s="208">
        <v>1745300</v>
      </c>
      <c r="L98" s="208">
        <v>1744367.02226</v>
      </c>
      <c r="M98" s="552"/>
      <c r="N98" s="553"/>
      <c r="O98" s="563">
        <v>1</v>
      </c>
      <c r="P98" s="553"/>
      <c r="Q98" s="554"/>
      <c r="R98" s="555"/>
      <c r="S98" s="556"/>
      <c r="T98" s="557" t="s">
        <v>2570</v>
      </c>
      <c r="U98" s="558"/>
    </row>
    <row r="99" spans="1:21" s="540" customFormat="1">
      <c r="A99" s="512" t="s">
        <v>2286</v>
      </c>
      <c r="B99" s="517" t="s">
        <v>276</v>
      </c>
      <c r="C99" s="545"/>
      <c r="D99" s="514"/>
      <c r="E99" s="499"/>
      <c r="F99" s="499"/>
      <c r="G99" s="550" t="s">
        <v>2571</v>
      </c>
      <c r="H99" s="550" t="s">
        <v>2572</v>
      </c>
      <c r="I99" s="550"/>
      <c r="J99" s="551"/>
      <c r="K99" s="208">
        <v>1330000</v>
      </c>
      <c r="L99" s="208">
        <v>1283623.7279700001</v>
      </c>
      <c r="M99" s="552"/>
      <c r="N99" s="553"/>
      <c r="O99" s="563">
        <v>1</v>
      </c>
      <c r="P99" s="553"/>
      <c r="Q99" s="554"/>
      <c r="R99" s="555"/>
      <c r="S99" s="556"/>
      <c r="T99" s="557" t="s">
        <v>2573</v>
      </c>
      <c r="U99" s="558"/>
    </row>
    <row r="100" spans="1:21" s="540" customFormat="1">
      <c r="A100" s="512" t="s">
        <v>2286</v>
      </c>
      <c r="B100" s="517" t="s">
        <v>276</v>
      </c>
      <c r="C100" s="545"/>
      <c r="D100" s="514"/>
      <c r="E100" s="499"/>
      <c r="F100" s="499"/>
      <c r="G100" s="550" t="s">
        <v>2574</v>
      </c>
      <c r="H100" s="550" t="s">
        <v>2575</v>
      </c>
      <c r="I100" s="550"/>
      <c r="J100" s="551"/>
      <c r="K100" s="208">
        <v>1400000</v>
      </c>
      <c r="L100" s="208">
        <v>1381353.47826</v>
      </c>
      <c r="M100" s="552"/>
      <c r="N100" s="553"/>
      <c r="O100" s="563">
        <v>1</v>
      </c>
      <c r="P100" s="553"/>
      <c r="Q100" s="554"/>
      <c r="R100" s="555"/>
      <c r="S100" s="556"/>
      <c r="T100" s="557" t="s">
        <v>2573</v>
      </c>
      <c r="U100" s="558"/>
    </row>
    <row r="101" spans="1:21" s="540" customFormat="1">
      <c r="A101" s="512" t="s">
        <v>2286</v>
      </c>
      <c r="B101" s="517" t="s">
        <v>276</v>
      </c>
      <c r="C101" s="545"/>
      <c r="D101" s="514"/>
      <c r="E101" s="499"/>
      <c r="F101" s="499"/>
      <c r="G101" s="550" t="s">
        <v>2576</v>
      </c>
      <c r="H101" s="550" t="s">
        <v>2577</v>
      </c>
      <c r="I101" s="550"/>
      <c r="J101" s="551"/>
      <c r="K101" s="208">
        <v>1566000</v>
      </c>
      <c r="L101" s="208">
        <v>1557124.19196</v>
      </c>
      <c r="M101" s="552"/>
      <c r="N101" s="553"/>
      <c r="O101" s="563">
        <v>1</v>
      </c>
      <c r="P101" s="553"/>
      <c r="Q101" s="554"/>
      <c r="R101" s="555"/>
      <c r="S101" s="556"/>
      <c r="T101" s="557" t="s">
        <v>2578</v>
      </c>
      <c r="U101" s="558"/>
    </row>
    <row r="102" spans="1:21" s="540" customFormat="1">
      <c r="A102" s="512" t="s">
        <v>2286</v>
      </c>
      <c r="B102" s="517" t="s">
        <v>276</v>
      </c>
      <c r="C102" s="545"/>
      <c r="D102" s="514"/>
      <c r="E102" s="499"/>
      <c r="F102" s="499"/>
      <c r="G102" s="550" t="s">
        <v>2579</v>
      </c>
      <c r="H102" s="550" t="s">
        <v>2533</v>
      </c>
      <c r="I102" s="550"/>
      <c r="J102" s="551"/>
      <c r="K102" s="208">
        <v>1500000</v>
      </c>
      <c r="L102" s="208">
        <v>0</v>
      </c>
      <c r="M102" s="552"/>
      <c r="N102" s="553"/>
      <c r="O102" s="563">
        <v>0</v>
      </c>
      <c r="P102" s="553"/>
      <c r="Q102" s="554"/>
      <c r="R102" s="555"/>
      <c r="S102" s="556"/>
      <c r="T102" s="557" t="s">
        <v>2580</v>
      </c>
      <c r="U102" s="558"/>
    </row>
    <row r="103" spans="1:21" s="540" customFormat="1">
      <c r="A103" s="512" t="s">
        <v>2286</v>
      </c>
      <c r="B103" s="517" t="s">
        <v>276</v>
      </c>
      <c r="C103" s="545"/>
      <c r="D103" s="514"/>
      <c r="E103" s="499"/>
      <c r="F103" s="499"/>
      <c r="G103" s="550" t="s">
        <v>2581</v>
      </c>
      <c r="H103" s="550" t="s">
        <v>2582</v>
      </c>
      <c r="I103" s="550"/>
      <c r="J103" s="551"/>
      <c r="K103" s="208">
        <v>1500000</v>
      </c>
      <c r="L103" s="208">
        <v>1431469.3974000001</v>
      </c>
      <c r="M103" s="552"/>
      <c r="N103" s="553"/>
      <c r="O103" s="563">
        <v>0.8</v>
      </c>
      <c r="P103" s="553"/>
      <c r="Q103" s="554"/>
      <c r="R103" s="555"/>
      <c r="S103" s="556"/>
      <c r="T103" s="557" t="s">
        <v>20</v>
      </c>
      <c r="U103" s="558"/>
    </row>
    <row r="104" spans="1:21" s="540" customFormat="1">
      <c r="A104" s="512" t="s">
        <v>2286</v>
      </c>
      <c r="B104" s="517" t="s">
        <v>276</v>
      </c>
      <c r="C104" s="545"/>
      <c r="D104" s="514"/>
      <c r="E104" s="499"/>
      <c r="F104" s="499"/>
      <c r="G104" s="550" t="s">
        <v>2583</v>
      </c>
      <c r="H104" s="550" t="s">
        <v>2584</v>
      </c>
      <c r="I104" s="550"/>
      <c r="J104" s="551"/>
      <c r="K104" s="208">
        <v>8400000</v>
      </c>
      <c r="L104" s="208">
        <v>7372013.6901599998</v>
      </c>
      <c r="M104" s="552"/>
      <c r="N104" s="553"/>
      <c r="O104" s="563">
        <v>0.95</v>
      </c>
      <c r="P104" s="553"/>
      <c r="Q104" s="554"/>
      <c r="R104" s="555"/>
      <c r="S104" s="556"/>
      <c r="T104" s="557" t="s">
        <v>2585</v>
      </c>
      <c r="U104" s="558"/>
    </row>
    <row r="105" spans="1:21" s="540" customFormat="1">
      <c r="A105" s="512" t="s">
        <v>2286</v>
      </c>
      <c r="B105" s="517" t="s">
        <v>276</v>
      </c>
      <c r="C105" s="545"/>
      <c r="D105" s="514"/>
      <c r="E105" s="499"/>
      <c r="F105" s="499"/>
      <c r="G105" s="550" t="s">
        <v>2586</v>
      </c>
      <c r="H105" s="550" t="s">
        <v>2587</v>
      </c>
      <c r="I105" s="550"/>
      <c r="J105" s="551"/>
      <c r="K105" s="208">
        <v>1810000</v>
      </c>
      <c r="L105" s="208">
        <v>1739813.8306</v>
      </c>
      <c r="M105" s="552"/>
      <c r="N105" s="553"/>
      <c r="O105" s="563">
        <v>1</v>
      </c>
      <c r="P105" s="553"/>
      <c r="Q105" s="554"/>
      <c r="R105" s="555"/>
      <c r="S105" s="556"/>
      <c r="T105" s="557" t="s">
        <v>2588</v>
      </c>
      <c r="U105" s="558"/>
    </row>
    <row r="106" spans="1:21" s="540" customFormat="1">
      <c r="A106" s="512" t="s">
        <v>2286</v>
      </c>
      <c r="B106" s="517" t="s">
        <v>276</v>
      </c>
      <c r="C106" s="545"/>
      <c r="D106" s="514"/>
      <c r="E106" s="499"/>
      <c r="F106" s="499"/>
      <c r="G106" s="550" t="s">
        <v>2589</v>
      </c>
      <c r="H106" s="550" t="s">
        <v>2590</v>
      </c>
      <c r="I106" s="550"/>
      <c r="J106" s="551"/>
      <c r="K106" s="208">
        <v>2340000</v>
      </c>
      <c r="L106" s="208">
        <v>2338476.6952600004</v>
      </c>
      <c r="M106" s="552"/>
      <c r="N106" s="553"/>
      <c r="O106" s="563">
        <v>1</v>
      </c>
      <c r="P106" s="553"/>
      <c r="Q106" s="554"/>
      <c r="R106" s="555"/>
      <c r="S106" s="556"/>
      <c r="T106" s="557" t="s">
        <v>2562</v>
      </c>
      <c r="U106" s="558"/>
    </row>
    <row r="107" spans="1:21" s="540" customFormat="1">
      <c r="A107" s="512" t="s">
        <v>2286</v>
      </c>
      <c r="B107" s="517" t="s">
        <v>276</v>
      </c>
      <c r="C107" s="545"/>
      <c r="D107" s="514"/>
      <c r="E107" s="499"/>
      <c r="F107" s="499"/>
      <c r="G107" s="550" t="s">
        <v>2591</v>
      </c>
      <c r="H107" s="550" t="s">
        <v>2592</v>
      </c>
      <c r="I107" s="550"/>
      <c r="J107" s="551"/>
      <c r="K107" s="208">
        <v>1190000</v>
      </c>
      <c r="L107" s="208">
        <v>1100458.4836500001</v>
      </c>
      <c r="M107" s="552"/>
      <c r="N107" s="553"/>
      <c r="O107" s="563">
        <v>0.01</v>
      </c>
      <c r="P107" s="553"/>
      <c r="Q107" s="554"/>
      <c r="R107" s="555"/>
      <c r="S107" s="556"/>
      <c r="T107" s="557" t="s">
        <v>20</v>
      </c>
      <c r="U107" s="558"/>
    </row>
    <row r="108" spans="1:21" s="540" customFormat="1">
      <c r="A108" s="512" t="s">
        <v>2286</v>
      </c>
      <c r="B108" s="517" t="s">
        <v>276</v>
      </c>
      <c r="C108" s="545"/>
      <c r="D108" s="514"/>
      <c r="E108" s="499"/>
      <c r="F108" s="499"/>
      <c r="G108" s="550" t="s">
        <v>2593</v>
      </c>
      <c r="H108" s="550" t="s">
        <v>2594</v>
      </c>
      <c r="I108" s="550"/>
      <c r="J108" s="551"/>
      <c r="K108" s="208">
        <v>2360000</v>
      </c>
      <c r="L108" s="208">
        <v>2281036.4750999999</v>
      </c>
      <c r="M108" s="552"/>
      <c r="N108" s="553"/>
      <c r="O108" s="563">
        <v>0.55000000000000004</v>
      </c>
      <c r="P108" s="553"/>
      <c r="Q108" s="554"/>
      <c r="R108" s="555"/>
      <c r="S108" s="556"/>
      <c r="T108" s="557" t="s">
        <v>2595</v>
      </c>
      <c r="U108" s="558"/>
    </row>
    <row r="109" spans="1:21" s="540" customFormat="1">
      <c r="A109" s="512" t="s">
        <v>2286</v>
      </c>
      <c r="B109" s="517" t="s">
        <v>276</v>
      </c>
      <c r="C109" s="545"/>
      <c r="D109" s="514"/>
      <c r="E109" s="499"/>
      <c r="F109" s="499"/>
      <c r="G109" s="550" t="s">
        <v>2596</v>
      </c>
      <c r="H109" s="550" t="s">
        <v>2597</v>
      </c>
      <c r="I109" s="550"/>
      <c r="J109" s="551"/>
      <c r="K109" s="208">
        <v>2574994</v>
      </c>
      <c r="L109" s="208">
        <v>2568456.49119</v>
      </c>
      <c r="M109" s="552"/>
      <c r="N109" s="553"/>
      <c r="O109" s="563">
        <v>0.5</v>
      </c>
      <c r="P109" s="553"/>
      <c r="Q109" s="554"/>
      <c r="R109" s="555"/>
      <c r="S109" s="556"/>
      <c r="T109" s="557" t="s">
        <v>2598</v>
      </c>
      <c r="U109" s="558"/>
    </row>
    <row r="110" spans="1:21" s="540" customFormat="1">
      <c r="A110" s="512" t="s">
        <v>2286</v>
      </c>
      <c r="B110" s="517" t="s">
        <v>276</v>
      </c>
      <c r="C110" s="545"/>
      <c r="D110" s="514"/>
      <c r="E110" s="499"/>
      <c r="F110" s="499"/>
      <c r="G110" s="550" t="s">
        <v>2599</v>
      </c>
      <c r="H110" s="550" t="s">
        <v>2600</v>
      </c>
      <c r="I110" s="550"/>
      <c r="J110" s="551"/>
      <c r="K110" s="208">
        <v>1000000</v>
      </c>
      <c r="L110" s="208">
        <v>995113.28980999999</v>
      </c>
      <c r="M110" s="552"/>
      <c r="N110" s="553"/>
      <c r="O110" s="563">
        <v>0.95</v>
      </c>
      <c r="P110" s="553"/>
      <c r="Q110" s="554"/>
      <c r="R110" s="555"/>
      <c r="S110" s="556"/>
      <c r="T110" s="557" t="s">
        <v>436</v>
      </c>
      <c r="U110" s="558"/>
    </row>
    <row r="111" spans="1:21" s="540" customFormat="1">
      <c r="A111" s="512" t="s">
        <v>2286</v>
      </c>
      <c r="B111" s="517" t="s">
        <v>276</v>
      </c>
      <c r="C111" s="545"/>
      <c r="D111" s="514"/>
      <c r="E111" s="499"/>
      <c r="F111" s="499"/>
      <c r="G111" s="550" t="s">
        <v>2601</v>
      </c>
      <c r="H111" s="550" t="s">
        <v>2602</v>
      </c>
      <c r="I111" s="550"/>
      <c r="J111" s="551"/>
      <c r="K111" s="208">
        <v>1710000</v>
      </c>
      <c r="L111" s="208">
        <v>1709715.8386900001</v>
      </c>
      <c r="M111" s="552"/>
      <c r="N111" s="553"/>
      <c r="O111" s="563">
        <v>1</v>
      </c>
      <c r="P111" s="553"/>
      <c r="Q111" s="554"/>
      <c r="R111" s="555"/>
      <c r="S111" s="556"/>
      <c r="T111" s="557" t="s">
        <v>67</v>
      </c>
      <c r="U111" s="558"/>
    </row>
    <row r="112" spans="1:21" s="540" customFormat="1">
      <c r="A112" s="512" t="s">
        <v>2286</v>
      </c>
      <c r="B112" s="517" t="s">
        <v>276</v>
      </c>
      <c r="C112" s="545"/>
      <c r="D112" s="514"/>
      <c r="E112" s="499"/>
      <c r="F112" s="499"/>
      <c r="G112" s="550" t="s">
        <v>2603</v>
      </c>
      <c r="H112" s="550" t="s">
        <v>2604</v>
      </c>
      <c r="I112" s="550"/>
      <c r="J112" s="551"/>
      <c r="K112" s="208">
        <v>2450000</v>
      </c>
      <c r="L112" s="208">
        <v>2091384.57124</v>
      </c>
      <c r="M112" s="552"/>
      <c r="N112" s="553"/>
      <c r="O112" s="563">
        <v>0.8</v>
      </c>
      <c r="P112" s="553"/>
      <c r="Q112" s="554"/>
      <c r="R112" s="555"/>
      <c r="S112" s="556"/>
      <c r="T112" s="557" t="s">
        <v>20</v>
      </c>
      <c r="U112" s="558"/>
    </row>
    <row r="113" spans="2:16" s="540" customFormat="1">
      <c r="B113" s="533"/>
      <c r="C113" s="533"/>
      <c r="D113" s="535"/>
      <c r="E113" s="534"/>
      <c r="F113" s="534"/>
      <c r="G113" s="534"/>
      <c r="H113" s="535"/>
      <c r="I113" s="535"/>
      <c r="J113" s="536"/>
      <c r="K113" s="541"/>
      <c r="L113" s="541"/>
      <c r="M113" s="541"/>
      <c r="N113" s="537"/>
      <c r="O113" s="542"/>
      <c r="P113" s="542"/>
    </row>
    <row r="114" spans="2:16" s="540" customFormat="1">
      <c r="B114" s="533"/>
      <c r="C114" s="533"/>
      <c r="D114" s="535"/>
      <c r="E114" s="534"/>
      <c r="F114" s="534"/>
      <c r="G114" s="534"/>
      <c r="H114" s="535"/>
      <c r="I114" s="535"/>
      <c r="J114" s="536"/>
      <c r="K114" s="541"/>
      <c r="L114" s="541"/>
      <c r="M114" s="541"/>
      <c r="N114" s="537"/>
      <c r="O114" s="542"/>
      <c r="P114" s="542"/>
    </row>
    <row r="115" spans="2:16" s="540" customFormat="1">
      <c r="B115" s="533"/>
      <c r="C115" s="533"/>
      <c r="D115" s="535"/>
      <c r="E115" s="534"/>
      <c r="F115" s="534"/>
      <c r="G115" s="534"/>
      <c r="H115" s="535"/>
      <c r="I115" s="535"/>
      <c r="J115" s="536"/>
      <c r="K115" s="541"/>
      <c r="L115" s="541"/>
      <c r="M115" s="541"/>
      <c r="N115" s="537"/>
      <c r="O115" s="542"/>
      <c r="P115" s="542"/>
    </row>
    <row r="116" spans="2:16" s="540" customFormat="1">
      <c r="B116" s="533"/>
      <c r="C116" s="533"/>
      <c r="D116" s="535"/>
      <c r="E116" s="534"/>
      <c r="F116" s="534"/>
      <c r="G116" s="534"/>
      <c r="H116" s="535"/>
      <c r="I116" s="535"/>
      <c r="J116" s="536"/>
      <c r="K116" s="541"/>
      <c r="L116" s="541"/>
      <c r="M116" s="541"/>
      <c r="N116" s="537"/>
      <c r="O116" s="542"/>
      <c r="P116" s="542"/>
    </row>
    <row r="117" spans="2:16" s="540" customFormat="1">
      <c r="B117" s="533"/>
      <c r="C117" s="533"/>
      <c r="D117" s="535"/>
      <c r="E117" s="534"/>
      <c r="F117" s="534"/>
      <c r="G117" s="534"/>
      <c r="H117" s="535"/>
      <c r="I117" s="535"/>
      <c r="J117" s="536"/>
      <c r="K117" s="541"/>
      <c r="L117" s="541"/>
      <c r="M117" s="541"/>
      <c r="N117" s="537"/>
      <c r="O117" s="542"/>
      <c r="P117" s="542"/>
    </row>
    <row r="118" spans="2:16" s="540" customFormat="1">
      <c r="B118" s="533"/>
      <c r="C118" s="533"/>
      <c r="D118" s="535"/>
      <c r="E118" s="534"/>
      <c r="F118" s="534"/>
      <c r="G118" s="534"/>
      <c r="H118" s="535"/>
      <c r="I118" s="535"/>
      <c r="J118" s="536"/>
      <c r="K118" s="541"/>
      <c r="L118" s="541"/>
      <c r="M118" s="541"/>
      <c r="N118" s="537"/>
      <c r="O118" s="542"/>
      <c r="P118" s="542"/>
    </row>
    <row r="119" spans="2:16" s="540" customFormat="1">
      <c r="B119" s="533"/>
      <c r="C119" s="533"/>
      <c r="D119" s="535"/>
      <c r="E119" s="534"/>
      <c r="F119" s="534"/>
      <c r="G119" s="534"/>
      <c r="H119" s="535"/>
      <c r="I119" s="535"/>
      <c r="J119" s="536"/>
      <c r="K119" s="541"/>
      <c r="L119" s="541"/>
      <c r="M119" s="541"/>
      <c r="N119" s="537"/>
      <c r="O119" s="542"/>
      <c r="P119" s="542"/>
    </row>
    <row r="120" spans="2:16" s="540" customFormat="1">
      <c r="B120" s="533"/>
      <c r="C120" s="533"/>
      <c r="D120" s="535"/>
      <c r="E120" s="534"/>
      <c r="F120" s="534"/>
      <c r="G120" s="534"/>
      <c r="H120" s="535"/>
      <c r="I120" s="535"/>
      <c r="J120" s="536"/>
      <c r="K120" s="541"/>
      <c r="L120" s="541"/>
      <c r="M120" s="541"/>
      <c r="N120" s="537"/>
      <c r="O120" s="542"/>
      <c r="P120" s="542"/>
    </row>
    <row r="121" spans="2:16" s="540" customFormat="1">
      <c r="B121" s="533"/>
      <c r="C121" s="533"/>
      <c r="D121" s="535"/>
      <c r="E121" s="534"/>
      <c r="F121" s="534"/>
      <c r="G121" s="534"/>
      <c r="H121" s="535"/>
      <c r="I121" s="535"/>
      <c r="J121" s="536"/>
      <c r="K121" s="541"/>
      <c r="L121" s="541"/>
      <c r="M121" s="541"/>
      <c r="N121" s="537"/>
      <c r="O121" s="542"/>
      <c r="P121" s="542"/>
    </row>
    <row r="122" spans="2:16" s="540" customFormat="1">
      <c r="B122" s="533"/>
      <c r="C122" s="533"/>
      <c r="D122" s="535"/>
      <c r="E122" s="534"/>
      <c r="F122" s="534"/>
      <c r="G122" s="534"/>
      <c r="H122" s="535"/>
      <c r="I122" s="535"/>
      <c r="J122" s="536"/>
      <c r="K122" s="541"/>
      <c r="L122" s="541"/>
      <c r="M122" s="541"/>
      <c r="N122" s="537"/>
      <c r="O122" s="542"/>
      <c r="P122" s="542"/>
    </row>
    <row r="123" spans="2:16" s="540" customFormat="1">
      <c r="B123" s="533"/>
      <c r="C123" s="533"/>
      <c r="D123" s="535"/>
      <c r="E123" s="534"/>
      <c r="F123" s="534"/>
      <c r="G123" s="534"/>
      <c r="H123" s="535"/>
      <c r="I123" s="535"/>
      <c r="J123" s="536"/>
      <c r="K123" s="541"/>
      <c r="L123" s="541"/>
      <c r="M123" s="541"/>
      <c r="N123" s="537"/>
      <c r="O123" s="542"/>
      <c r="P123" s="542"/>
    </row>
    <row r="124" spans="2:16" s="540" customFormat="1">
      <c r="B124" s="533"/>
      <c r="C124" s="533"/>
      <c r="D124" s="535"/>
      <c r="E124" s="534"/>
      <c r="F124" s="534"/>
      <c r="G124" s="534"/>
      <c r="H124" s="535"/>
      <c r="I124" s="535"/>
      <c r="J124" s="536"/>
      <c r="K124" s="541"/>
      <c r="L124" s="541"/>
      <c r="M124" s="541"/>
      <c r="N124" s="537"/>
      <c r="O124" s="542"/>
      <c r="P124" s="542"/>
    </row>
    <row r="125" spans="2:16" s="540" customFormat="1">
      <c r="B125" s="533"/>
      <c r="C125" s="533"/>
      <c r="D125" s="535"/>
      <c r="E125" s="534"/>
      <c r="F125" s="534"/>
      <c r="G125" s="534"/>
      <c r="H125" s="535"/>
      <c r="I125" s="535"/>
      <c r="J125" s="536"/>
      <c r="K125" s="541"/>
      <c r="L125" s="541"/>
      <c r="M125" s="541"/>
      <c r="N125" s="537"/>
      <c r="O125" s="542"/>
      <c r="P125" s="542"/>
    </row>
    <row r="126" spans="2:16" s="540" customFormat="1">
      <c r="B126" s="533"/>
      <c r="C126" s="533"/>
      <c r="D126" s="535"/>
      <c r="E126" s="534"/>
      <c r="F126" s="534"/>
      <c r="G126" s="534"/>
      <c r="H126" s="535"/>
      <c r="I126" s="535"/>
      <c r="J126" s="536"/>
      <c r="K126" s="541"/>
      <c r="L126" s="541"/>
      <c r="M126" s="541"/>
      <c r="N126" s="537"/>
      <c r="O126" s="542"/>
      <c r="P126" s="542"/>
    </row>
    <row r="127" spans="2:16" s="540" customFormat="1">
      <c r="B127" s="533"/>
      <c r="C127" s="533"/>
      <c r="D127" s="535"/>
      <c r="E127" s="534"/>
      <c r="F127" s="534"/>
      <c r="G127" s="534"/>
      <c r="H127" s="535"/>
      <c r="I127" s="535"/>
      <c r="J127" s="536"/>
      <c r="K127" s="541"/>
      <c r="L127" s="541"/>
      <c r="M127" s="541"/>
      <c r="N127" s="537"/>
      <c r="O127" s="542"/>
      <c r="P127" s="542"/>
    </row>
    <row r="128" spans="2:16" s="540" customFormat="1">
      <c r="B128" s="533"/>
      <c r="C128" s="533"/>
      <c r="D128" s="535"/>
      <c r="E128" s="534"/>
      <c r="F128" s="534"/>
      <c r="G128" s="534"/>
      <c r="H128" s="535"/>
      <c r="I128" s="535"/>
      <c r="J128" s="536"/>
      <c r="K128" s="541"/>
      <c r="L128" s="541"/>
      <c r="M128" s="541"/>
      <c r="N128" s="537"/>
      <c r="O128" s="542"/>
      <c r="P128" s="542"/>
    </row>
    <row r="129" spans="2:16" s="540" customFormat="1">
      <c r="B129" s="533"/>
      <c r="C129" s="533"/>
      <c r="D129" s="535"/>
      <c r="E129" s="534"/>
      <c r="F129" s="534"/>
      <c r="G129" s="534"/>
      <c r="H129" s="535"/>
      <c r="I129" s="535"/>
      <c r="J129" s="536"/>
      <c r="K129" s="541"/>
      <c r="L129" s="541"/>
      <c r="M129" s="541"/>
      <c r="N129" s="537"/>
      <c r="O129" s="542"/>
      <c r="P129" s="542"/>
    </row>
    <row r="130" spans="2:16" s="540" customFormat="1">
      <c r="B130" s="533"/>
      <c r="C130" s="533"/>
      <c r="D130" s="535"/>
      <c r="E130" s="534"/>
      <c r="F130" s="534"/>
      <c r="G130" s="534"/>
      <c r="H130" s="535"/>
      <c r="I130" s="535"/>
      <c r="J130" s="536"/>
      <c r="K130" s="541"/>
      <c r="L130" s="541"/>
      <c r="M130" s="541"/>
      <c r="N130" s="537"/>
      <c r="O130" s="542"/>
      <c r="P130" s="542"/>
    </row>
    <row r="131" spans="2:16" s="540" customFormat="1">
      <c r="B131" s="533"/>
      <c r="C131" s="533"/>
      <c r="D131" s="535"/>
      <c r="E131" s="534"/>
      <c r="F131" s="534"/>
      <c r="G131" s="534"/>
      <c r="H131" s="535"/>
      <c r="I131" s="535"/>
      <c r="J131" s="536"/>
      <c r="K131" s="541"/>
      <c r="L131" s="541"/>
      <c r="M131" s="541"/>
      <c r="N131" s="537"/>
      <c r="O131" s="542"/>
      <c r="P131" s="542"/>
    </row>
    <row r="132" spans="2:16" s="540" customFormat="1">
      <c r="B132" s="533"/>
      <c r="C132" s="533"/>
      <c r="D132" s="535"/>
      <c r="E132" s="534"/>
      <c r="F132" s="534"/>
      <c r="G132" s="534"/>
      <c r="H132" s="535"/>
      <c r="I132" s="535"/>
      <c r="J132" s="536"/>
      <c r="K132" s="541"/>
      <c r="L132" s="541"/>
      <c r="M132" s="541"/>
      <c r="N132" s="537"/>
      <c r="O132" s="542"/>
      <c r="P132" s="542"/>
    </row>
    <row r="133" spans="2:16" s="540" customFormat="1">
      <c r="B133" s="533"/>
      <c r="C133" s="533"/>
      <c r="D133" s="535"/>
      <c r="E133" s="534"/>
      <c r="F133" s="534"/>
      <c r="G133" s="534"/>
      <c r="H133" s="535"/>
      <c r="I133" s="535"/>
      <c r="J133" s="536"/>
      <c r="K133" s="541"/>
      <c r="L133" s="541"/>
      <c r="M133" s="541"/>
      <c r="N133" s="537"/>
      <c r="O133" s="542"/>
      <c r="P133" s="542"/>
    </row>
    <row r="134" spans="2:16" s="540" customFormat="1">
      <c r="B134" s="533"/>
      <c r="C134" s="533"/>
      <c r="D134" s="535"/>
      <c r="E134" s="534"/>
      <c r="F134" s="534"/>
      <c r="G134" s="534"/>
      <c r="H134" s="535"/>
      <c r="I134" s="535"/>
      <c r="J134" s="536"/>
      <c r="K134" s="541"/>
      <c r="L134" s="541"/>
      <c r="M134" s="541"/>
      <c r="N134" s="537"/>
      <c r="O134" s="542"/>
      <c r="P134" s="542"/>
    </row>
    <row r="135" spans="2:16" s="540" customFormat="1">
      <c r="B135" s="533"/>
      <c r="C135" s="533"/>
      <c r="D135" s="535"/>
      <c r="E135" s="534"/>
      <c r="F135" s="534"/>
      <c r="G135" s="534"/>
      <c r="H135" s="535"/>
      <c r="I135" s="535"/>
      <c r="J135" s="536"/>
      <c r="K135" s="541"/>
      <c r="L135" s="541"/>
      <c r="M135" s="541"/>
      <c r="N135" s="537"/>
      <c r="O135" s="542"/>
      <c r="P135" s="542"/>
    </row>
    <row r="136" spans="2:16" s="540" customFormat="1">
      <c r="B136" s="533"/>
      <c r="C136" s="533"/>
      <c r="D136" s="535"/>
      <c r="E136" s="534"/>
      <c r="F136" s="534"/>
      <c r="G136" s="534"/>
      <c r="H136" s="535"/>
      <c r="I136" s="535"/>
      <c r="J136" s="536"/>
      <c r="K136" s="541"/>
      <c r="L136" s="541"/>
      <c r="M136" s="541"/>
      <c r="N136" s="537"/>
      <c r="O136" s="542"/>
      <c r="P136" s="542"/>
    </row>
    <row r="137" spans="2:16" s="540" customFormat="1">
      <c r="B137" s="533"/>
      <c r="C137" s="533"/>
      <c r="D137" s="535"/>
      <c r="E137" s="534"/>
      <c r="F137" s="534"/>
      <c r="G137" s="534"/>
      <c r="H137" s="535"/>
      <c r="I137" s="535"/>
      <c r="J137" s="536"/>
      <c r="K137" s="541"/>
      <c r="L137" s="541"/>
      <c r="M137" s="541"/>
      <c r="N137" s="537"/>
      <c r="O137" s="542"/>
      <c r="P137" s="542"/>
    </row>
    <row r="138" spans="2:16" s="540" customFormat="1">
      <c r="B138" s="533"/>
      <c r="C138" s="533"/>
      <c r="D138" s="535"/>
      <c r="E138" s="534"/>
      <c r="F138" s="534"/>
      <c r="G138" s="534"/>
      <c r="H138" s="535"/>
      <c r="I138" s="535"/>
      <c r="J138" s="536"/>
      <c r="K138" s="541"/>
      <c r="L138" s="541"/>
      <c r="M138" s="541"/>
      <c r="N138" s="537"/>
      <c r="O138" s="542"/>
      <c r="P138" s="542"/>
    </row>
    <row r="139" spans="2:16" s="540" customFormat="1">
      <c r="B139" s="533"/>
      <c r="C139" s="533"/>
      <c r="D139" s="535"/>
      <c r="E139" s="534"/>
      <c r="F139" s="534"/>
      <c r="G139" s="534"/>
      <c r="H139" s="535"/>
      <c r="I139" s="535"/>
      <c r="J139" s="536"/>
      <c r="K139" s="541"/>
      <c r="L139" s="541"/>
      <c r="M139" s="541"/>
      <c r="N139" s="537"/>
      <c r="O139" s="542"/>
      <c r="P139" s="542"/>
    </row>
    <row r="140" spans="2:16" s="540" customFormat="1">
      <c r="B140" s="533"/>
      <c r="C140" s="533"/>
      <c r="D140" s="535"/>
      <c r="E140" s="534"/>
      <c r="F140" s="534"/>
      <c r="G140" s="534"/>
      <c r="H140" s="535"/>
      <c r="I140" s="535"/>
      <c r="J140" s="536"/>
      <c r="K140" s="541"/>
      <c r="L140" s="541"/>
      <c r="M140" s="541"/>
      <c r="N140" s="537"/>
      <c r="O140" s="542"/>
      <c r="P140" s="542"/>
    </row>
    <row r="141" spans="2:16" s="540" customFormat="1">
      <c r="B141" s="533"/>
      <c r="C141" s="533"/>
      <c r="D141" s="535"/>
      <c r="E141" s="534"/>
      <c r="F141" s="534"/>
      <c r="G141" s="534"/>
      <c r="H141" s="535"/>
      <c r="I141" s="535"/>
      <c r="J141" s="536"/>
      <c r="K141" s="541"/>
      <c r="L141" s="541"/>
      <c r="M141" s="541"/>
      <c r="N141" s="537"/>
      <c r="O141" s="542"/>
      <c r="P141" s="542"/>
    </row>
    <row r="142" spans="2:16" s="540" customFormat="1">
      <c r="B142" s="533"/>
      <c r="C142" s="533"/>
      <c r="D142" s="535"/>
      <c r="E142" s="534"/>
      <c r="F142" s="534"/>
      <c r="G142" s="534"/>
      <c r="H142" s="535"/>
      <c r="I142" s="535"/>
      <c r="J142" s="536"/>
      <c r="K142" s="541"/>
      <c r="L142" s="541"/>
      <c r="M142" s="541"/>
      <c r="N142" s="537"/>
      <c r="O142" s="542"/>
      <c r="P142" s="542"/>
    </row>
    <row r="143" spans="2:16" s="540" customFormat="1">
      <c r="B143" s="533"/>
      <c r="C143" s="533"/>
      <c r="D143" s="535"/>
      <c r="E143" s="534"/>
      <c r="F143" s="534"/>
      <c r="G143" s="534"/>
      <c r="H143" s="535"/>
      <c r="I143" s="535"/>
      <c r="J143" s="536"/>
      <c r="K143" s="541"/>
      <c r="L143" s="541"/>
      <c r="M143" s="541"/>
      <c r="N143" s="537"/>
      <c r="O143" s="542"/>
      <c r="P143" s="542"/>
    </row>
    <row r="144" spans="2:16" s="540" customFormat="1">
      <c r="B144" s="533"/>
      <c r="C144" s="533"/>
      <c r="D144" s="535"/>
      <c r="E144" s="534"/>
      <c r="F144" s="534"/>
      <c r="G144" s="534"/>
      <c r="H144" s="535"/>
      <c r="I144" s="535"/>
      <c r="J144" s="536"/>
      <c r="K144" s="541"/>
      <c r="L144" s="541"/>
      <c r="M144" s="541"/>
      <c r="N144" s="537"/>
      <c r="O144" s="542"/>
      <c r="P144" s="542"/>
    </row>
    <row r="145" spans="2:16" s="540" customFormat="1">
      <c r="B145" s="533"/>
      <c r="C145" s="533"/>
      <c r="D145" s="535"/>
      <c r="E145" s="534"/>
      <c r="F145" s="534"/>
      <c r="G145" s="534"/>
      <c r="H145" s="535"/>
      <c r="I145" s="535"/>
      <c r="J145" s="536"/>
      <c r="K145" s="541"/>
      <c r="L145" s="541"/>
      <c r="M145" s="541"/>
      <c r="N145" s="537"/>
      <c r="O145" s="542"/>
      <c r="P145" s="542"/>
    </row>
    <row r="146" spans="2:16" s="540" customFormat="1">
      <c r="B146" s="533"/>
      <c r="C146" s="533"/>
      <c r="D146" s="535"/>
      <c r="E146" s="534"/>
      <c r="F146" s="534"/>
      <c r="G146" s="534"/>
      <c r="H146" s="535"/>
      <c r="I146" s="535"/>
      <c r="J146" s="536"/>
      <c r="K146" s="541"/>
      <c r="L146" s="541"/>
      <c r="M146" s="541"/>
      <c r="N146" s="537"/>
      <c r="O146" s="542"/>
      <c r="P146" s="542"/>
    </row>
    <row r="147" spans="2:16" s="540" customFormat="1">
      <c r="B147" s="533"/>
      <c r="C147" s="533"/>
      <c r="D147" s="535"/>
      <c r="E147" s="534"/>
      <c r="F147" s="534"/>
      <c r="G147" s="534"/>
      <c r="H147" s="535"/>
      <c r="I147" s="535"/>
      <c r="J147" s="536"/>
      <c r="K147" s="541"/>
      <c r="L147" s="541"/>
      <c r="M147" s="541"/>
      <c r="N147" s="537"/>
      <c r="O147" s="542"/>
      <c r="P147" s="542"/>
    </row>
    <row r="148" spans="2:16" s="540" customFormat="1">
      <c r="B148" s="533"/>
      <c r="C148" s="533"/>
      <c r="D148" s="535"/>
      <c r="E148" s="534"/>
      <c r="F148" s="534"/>
      <c r="G148" s="534"/>
      <c r="H148" s="535"/>
      <c r="I148" s="535"/>
      <c r="J148" s="536"/>
      <c r="K148" s="541"/>
      <c r="L148" s="541"/>
      <c r="M148" s="541"/>
      <c r="N148" s="537"/>
      <c r="O148" s="542"/>
      <c r="P148" s="542"/>
    </row>
    <row r="149" spans="2:16" s="540" customFormat="1">
      <c r="B149" s="533"/>
      <c r="C149" s="533"/>
      <c r="D149" s="535"/>
      <c r="E149" s="534"/>
      <c r="F149" s="534"/>
      <c r="G149" s="534"/>
      <c r="H149" s="535"/>
      <c r="I149" s="535"/>
      <c r="J149" s="536"/>
      <c r="K149" s="541"/>
      <c r="L149" s="541"/>
      <c r="M149" s="541"/>
      <c r="N149" s="537"/>
      <c r="O149" s="542"/>
      <c r="P149" s="542"/>
    </row>
    <row r="150" spans="2:16" s="540" customFormat="1">
      <c r="B150" s="533"/>
      <c r="C150" s="533"/>
      <c r="D150" s="535"/>
      <c r="E150" s="534"/>
      <c r="F150" s="534"/>
      <c r="G150" s="534"/>
      <c r="H150" s="535"/>
      <c r="I150" s="535"/>
      <c r="J150" s="536"/>
      <c r="K150" s="541"/>
      <c r="L150" s="541"/>
      <c r="M150" s="541"/>
      <c r="N150" s="537"/>
      <c r="O150" s="542"/>
      <c r="P150" s="542"/>
    </row>
    <row r="151" spans="2:16" s="540" customFormat="1">
      <c r="B151" s="533"/>
      <c r="C151" s="533"/>
      <c r="D151" s="535"/>
      <c r="E151" s="534"/>
      <c r="F151" s="534"/>
      <c r="G151" s="534"/>
      <c r="H151" s="535"/>
      <c r="I151" s="535"/>
      <c r="J151" s="536"/>
      <c r="K151" s="541"/>
      <c r="L151" s="541"/>
      <c r="M151" s="541"/>
      <c r="N151" s="537"/>
      <c r="O151" s="542"/>
      <c r="P151" s="542"/>
    </row>
    <row r="152" spans="2:16" s="540" customFormat="1">
      <c r="B152" s="533"/>
      <c r="C152" s="533"/>
      <c r="D152" s="535"/>
      <c r="E152" s="534"/>
      <c r="F152" s="534"/>
      <c r="G152" s="534"/>
      <c r="H152" s="535"/>
      <c r="I152" s="535"/>
      <c r="J152" s="536"/>
      <c r="K152" s="541"/>
      <c r="L152" s="541"/>
      <c r="M152" s="541"/>
      <c r="N152" s="537"/>
      <c r="O152" s="542"/>
      <c r="P152" s="542"/>
    </row>
    <row r="153" spans="2:16" s="540" customFormat="1">
      <c r="B153" s="533"/>
      <c r="C153" s="533"/>
      <c r="D153" s="535"/>
      <c r="E153" s="534"/>
      <c r="F153" s="534"/>
      <c r="G153" s="534"/>
      <c r="H153" s="535"/>
      <c r="I153" s="535"/>
      <c r="J153" s="536"/>
      <c r="K153" s="541"/>
      <c r="L153" s="541"/>
      <c r="M153" s="541"/>
      <c r="N153" s="537"/>
      <c r="O153" s="542"/>
      <c r="P153" s="542"/>
    </row>
    <row r="154" spans="2:16" s="540" customFormat="1">
      <c r="B154" s="533"/>
      <c r="C154" s="533"/>
      <c r="D154" s="535"/>
      <c r="E154" s="534"/>
      <c r="F154" s="534"/>
      <c r="G154" s="534"/>
      <c r="H154" s="535"/>
      <c r="I154" s="535"/>
      <c r="J154" s="536"/>
      <c r="K154" s="541"/>
      <c r="L154" s="541"/>
      <c r="M154" s="541"/>
      <c r="N154" s="537"/>
      <c r="O154" s="542"/>
      <c r="P154" s="542"/>
    </row>
    <row r="155" spans="2:16" s="540" customFormat="1">
      <c r="B155" s="533"/>
      <c r="C155" s="533"/>
      <c r="D155" s="535"/>
      <c r="E155" s="534"/>
      <c r="F155" s="534"/>
      <c r="G155" s="534"/>
      <c r="H155" s="535"/>
      <c r="I155" s="535"/>
      <c r="J155" s="536"/>
      <c r="K155" s="541"/>
      <c r="L155" s="541"/>
      <c r="M155" s="541"/>
      <c r="N155" s="537"/>
      <c r="O155" s="542"/>
      <c r="P155" s="542"/>
    </row>
    <row r="156" spans="2:16" s="540" customFormat="1">
      <c r="B156" s="533"/>
      <c r="C156" s="533"/>
      <c r="D156" s="535"/>
      <c r="E156" s="534"/>
      <c r="F156" s="534"/>
      <c r="G156" s="534"/>
      <c r="H156" s="535"/>
      <c r="I156" s="535"/>
      <c r="J156" s="536"/>
      <c r="K156" s="541"/>
      <c r="L156" s="541"/>
      <c r="M156" s="541"/>
      <c r="N156" s="537"/>
      <c r="O156" s="542"/>
      <c r="P156" s="542"/>
    </row>
    <row r="157" spans="2:16" s="540" customFormat="1">
      <c r="B157" s="533"/>
      <c r="C157" s="533"/>
      <c r="D157" s="535"/>
      <c r="E157" s="534"/>
      <c r="F157" s="534"/>
      <c r="G157" s="534"/>
      <c r="H157" s="535"/>
      <c r="I157" s="535"/>
      <c r="J157" s="536"/>
      <c r="K157" s="541"/>
      <c r="L157" s="541"/>
      <c r="M157" s="541"/>
      <c r="N157" s="537"/>
      <c r="O157" s="542"/>
      <c r="P157" s="542"/>
    </row>
    <row r="158" spans="2:16" s="540" customFormat="1">
      <c r="B158" s="533"/>
      <c r="C158" s="533"/>
      <c r="D158" s="535"/>
      <c r="E158" s="534"/>
      <c r="F158" s="534"/>
      <c r="G158" s="534"/>
      <c r="H158" s="535"/>
      <c r="I158" s="535"/>
      <c r="J158" s="536"/>
      <c r="K158" s="541"/>
      <c r="L158" s="541"/>
      <c r="M158" s="541"/>
      <c r="N158" s="537"/>
      <c r="O158" s="542"/>
      <c r="P158" s="542"/>
    </row>
    <row r="159" spans="2:16" s="540" customFormat="1">
      <c r="B159" s="533"/>
      <c r="C159" s="533"/>
      <c r="D159" s="535"/>
      <c r="E159" s="534"/>
      <c r="F159" s="534"/>
      <c r="G159" s="534"/>
      <c r="H159" s="535"/>
      <c r="I159" s="535"/>
      <c r="J159" s="536"/>
      <c r="K159" s="541"/>
      <c r="L159" s="541"/>
      <c r="M159" s="541"/>
      <c r="N159" s="537"/>
      <c r="O159" s="542"/>
      <c r="P159" s="542"/>
    </row>
    <row r="160" spans="2:16" s="540" customFormat="1">
      <c r="B160" s="533"/>
      <c r="C160" s="533"/>
      <c r="D160" s="535"/>
      <c r="E160" s="534"/>
      <c r="F160" s="534"/>
      <c r="G160" s="534"/>
      <c r="H160" s="535"/>
      <c r="I160" s="535"/>
      <c r="J160" s="536"/>
      <c r="K160" s="541"/>
      <c r="L160" s="541"/>
      <c r="M160" s="541"/>
      <c r="N160" s="537"/>
      <c r="O160" s="542"/>
      <c r="P160" s="542"/>
    </row>
    <row r="161" spans="2:16" s="540" customFormat="1">
      <c r="B161" s="533"/>
      <c r="C161" s="533"/>
      <c r="D161" s="535"/>
      <c r="E161" s="534"/>
      <c r="F161" s="534"/>
      <c r="G161" s="534"/>
      <c r="H161" s="535"/>
      <c r="I161" s="535"/>
      <c r="J161" s="536"/>
      <c r="K161" s="541"/>
      <c r="L161" s="541"/>
      <c r="M161" s="541"/>
      <c r="N161" s="537"/>
      <c r="O161" s="542"/>
      <c r="P161" s="542"/>
    </row>
    <row r="162" spans="2:16" s="540" customFormat="1">
      <c r="B162" s="533"/>
      <c r="C162" s="533"/>
      <c r="D162" s="535"/>
      <c r="E162" s="534"/>
      <c r="F162" s="534"/>
      <c r="G162" s="534"/>
      <c r="H162" s="535"/>
      <c r="I162" s="535"/>
      <c r="J162" s="536"/>
      <c r="K162" s="541"/>
      <c r="L162" s="541"/>
      <c r="M162" s="541"/>
      <c r="N162" s="537"/>
      <c r="O162" s="542"/>
      <c r="P162" s="542"/>
    </row>
    <row r="163" spans="2:16" s="540" customFormat="1">
      <c r="B163" s="533"/>
      <c r="C163" s="533"/>
      <c r="D163" s="535"/>
      <c r="E163" s="534"/>
      <c r="F163" s="534"/>
      <c r="G163" s="534"/>
      <c r="H163" s="535"/>
      <c r="I163" s="535"/>
      <c r="J163" s="536"/>
      <c r="K163" s="541"/>
      <c r="L163" s="541"/>
      <c r="M163" s="541"/>
      <c r="N163" s="537"/>
      <c r="O163" s="542"/>
      <c r="P163" s="542"/>
    </row>
    <row r="164" spans="2:16" s="540" customFormat="1">
      <c r="B164" s="533"/>
      <c r="C164" s="533"/>
      <c r="D164" s="535"/>
      <c r="E164" s="534"/>
      <c r="F164" s="534"/>
      <c r="G164" s="534"/>
      <c r="H164" s="535"/>
      <c r="I164" s="535"/>
      <c r="J164" s="536"/>
      <c r="K164" s="541"/>
      <c r="L164" s="541"/>
      <c r="M164" s="541"/>
      <c r="N164" s="537"/>
      <c r="O164" s="542"/>
      <c r="P164" s="542"/>
    </row>
    <row r="165" spans="2:16" s="540" customFormat="1">
      <c r="B165" s="533"/>
      <c r="C165" s="533"/>
      <c r="D165" s="535"/>
      <c r="E165" s="534"/>
      <c r="F165" s="534"/>
      <c r="G165" s="534"/>
      <c r="H165" s="535"/>
      <c r="I165" s="535"/>
      <c r="J165" s="536"/>
      <c r="K165" s="541"/>
      <c r="L165" s="541"/>
      <c r="M165" s="541"/>
      <c r="N165" s="537"/>
      <c r="O165" s="542"/>
      <c r="P165" s="542"/>
    </row>
    <row r="166" spans="2:16" s="540" customFormat="1">
      <c r="B166" s="533"/>
      <c r="C166" s="533"/>
      <c r="D166" s="535"/>
      <c r="E166" s="534"/>
      <c r="F166" s="534"/>
      <c r="G166" s="534"/>
      <c r="H166" s="535"/>
      <c r="I166" s="535"/>
      <c r="J166" s="536"/>
      <c r="K166" s="541"/>
      <c r="L166" s="541"/>
      <c r="M166" s="541"/>
      <c r="N166" s="537"/>
      <c r="O166" s="542"/>
      <c r="P166" s="542"/>
    </row>
    <row r="167" spans="2:16" s="540" customFormat="1">
      <c r="B167" s="533"/>
      <c r="C167" s="533"/>
      <c r="D167" s="535"/>
      <c r="E167" s="534"/>
      <c r="F167" s="534"/>
      <c r="G167" s="534"/>
      <c r="H167" s="535"/>
      <c r="I167" s="535"/>
      <c r="J167" s="536"/>
      <c r="K167" s="541"/>
      <c r="L167" s="541"/>
      <c r="M167" s="541"/>
      <c r="N167" s="537"/>
      <c r="O167" s="542"/>
      <c r="P167" s="542"/>
    </row>
    <row r="168" spans="2:16" s="540" customFormat="1">
      <c r="B168" s="533"/>
      <c r="C168" s="533"/>
      <c r="D168" s="535"/>
      <c r="E168" s="534"/>
      <c r="F168" s="534"/>
      <c r="G168" s="534"/>
      <c r="H168" s="535"/>
      <c r="I168" s="535"/>
      <c r="J168" s="536"/>
      <c r="K168" s="541"/>
      <c r="L168" s="541"/>
      <c r="M168" s="541"/>
      <c r="N168" s="537"/>
      <c r="O168" s="542"/>
      <c r="P168" s="542"/>
    </row>
    <row r="169" spans="2:16" s="540" customFormat="1">
      <c r="B169" s="533"/>
      <c r="C169" s="533"/>
      <c r="D169" s="535"/>
      <c r="E169" s="534"/>
      <c r="F169" s="534"/>
      <c r="G169" s="534"/>
      <c r="H169" s="535"/>
      <c r="I169" s="535"/>
      <c r="J169" s="536"/>
      <c r="K169" s="541"/>
      <c r="L169" s="541"/>
      <c r="M169" s="541"/>
      <c r="N169" s="537"/>
      <c r="O169" s="542"/>
      <c r="P169" s="542"/>
    </row>
    <row r="170" spans="2:16" s="540" customFormat="1">
      <c r="B170" s="533"/>
      <c r="C170" s="533"/>
      <c r="D170" s="535"/>
      <c r="E170" s="534"/>
      <c r="F170" s="534"/>
      <c r="G170" s="534"/>
      <c r="H170" s="535"/>
      <c r="I170" s="535"/>
      <c r="J170" s="536"/>
      <c r="K170" s="541"/>
      <c r="L170" s="541"/>
      <c r="M170" s="541"/>
      <c r="N170" s="537"/>
      <c r="O170" s="542"/>
      <c r="P170" s="542"/>
    </row>
    <row r="171" spans="2:16" s="540" customFormat="1">
      <c r="B171" s="533"/>
      <c r="C171" s="533"/>
      <c r="D171" s="535"/>
      <c r="E171" s="534"/>
      <c r="F171" s="534"/>
      <c r="G171" s="534"/>
      <c r="H171" s="535"/>
      <c r="I171" s="535"/>
      <c r="J171" s="536"/>
      <c r="K171" s="541"/>
      <c r="L171" s="541"/>
      <c r="M171" s="541"/>
      <c r="N171" s="537"/>
      <c r="O171" s="542"/>
      <c r="P171" s="542"/>
    </row>
    <row r="172" spans="2:16" s="540" customFormat="1">
      <c r="B172" s="533"/>
      <c r="C172" s="533"/>
      <c r="D172" s="535"/>
      <c r="E172" s="534"/>
      <c r="F172" s="534"/>
      <c r="G172" s="534"/>
      <c r="H172" s="535"/>
      <c r="I172" s="535"/>
      <c r="J172" s="536"/>
      <c r="K172" s="541"/>
      <c r="L172" s="541"/>
      <c r="M172" s="541"/>
      <c r="N172" s="537"/>
      <c r="O172" s="542"/>
      <c r="P172" s="542"/>
    </row>
    <row r="173" spans="2:16" s="540" customFormat="1">
      <c r="B173" s="533"/>
      <c r="C173" s="533"/>
      <c r="D173" s="535"/>
      <c r="E173" s="534"/>
      <c r="F173" s="534"/>
      <c r="G173" s="534"/>
      <c r="H173" s="535"/>
      <c r="I173" s="535"/>
      <c r="J173" s="536"/>
      <c r="K173" s="541"/>
      <c r="L173" s="541"/>
      <c r="M173" s="541"/>
      <c r="N173" s="537"/>
      <c r="O173" s="542"/>
      <c r="P173" s="542"/>
    </row>
    <row r="174" spans="2:16" s="540" customFormat="1">
      <c r="B174" s="533"/>
      <c r="C174" s="533"/>
      <c r="D174" s="535"/>
      <c r="E174" s="534"/>
      <c r="F174" s="534"/>
      <c r="G174" s="534"/>
      <c r="H174" s="535"/>
      <c r="I174" s="535"/>
      <c r="J174" s="536"/>
      <c r="K174" s="541"/>
      <c r="L174" s="541"/>
      <c r="M174" s="541"/>
      <c r="N174" s="537"/>
      <c r="O174" s="542"/>
      <c r="P174" s="542"/>
    </row>
    <row r="175" spans="2:16" s="540" customFormat="1">
      <c r="B175" s="533"/>
      <c r="C175" s="533"/>
      <c r="D175" s="535"/>
      <c r="E175" s="534"/>
      <c r="F175" s="534"/>
      <c r="G175" s="534"/>
      <c r="H175" s="535"/>
      <c r="I175" s="535"/>
      <c r="J175" s="536"/>
      <c r="K175" s="541"/>
      <c r="L175" s="541"/>
      <c r="M175" s="541"/>
      <c r="N175" s="537"/>
      <c r="O175" s="542"/>
      <c r="P175" s="542"/>
    </row>
    <row r="176" spans="2:16" s="540" customFormat="1">
      <c r="B176" s="533"/>
      <c r="C176" s="533"/>
      <c r="D176" s="535"/>
      <c r="E176" s="534"/>
      <c r="F176" s="534"/>
      <c r="G176" s="534"/>
      <c r="H176" s="535"/>
      <c r="I176" s="535"/>
      <c r="J176" s="536"/>
      <c r="K176" s="541"/>
      <c r="L176" s="541"/>
      <c r="M176" s="541"/>
      <c r="N176" s="537"/>
      <c r="O176" s="542"/>
      <c r="P176" s="542"/>
    </row>
    <row r="177" spans="2:16" s="540" customFormat="1">
      <c r="B177" s="533"/>
      <c r="C177" s="533"/>
      <c r="D177" s="535"/>
      <c r="E177" s="534"/>
      <c r="F177" s="534"/>
      <c r="G177" s="534"/>
      <c r="H177" s="535"/>
      <c r="I177" s="535"/>
      <c r="J177" s="536"/>
      <c r="K177" s="541"/>
      <c r="L177" s="541"/>
      <c r="M177" s="541"/>
      <c r="N177" s="537"/>
      <c r="O177" s="542"/>
      <c r="P177" s="542"/>
    </row>
    <row r="178" spans="2:16" s="540" customFormat="1">
      <c r="B178" s="533"/>
      <c r="C178" s="533"/>
      <c r="D178" s="535"/>
      <c r="E178" s="534"/>
      <c r="F178" s="534"/>
      <c r="G178" s="534"/>
      <c r="H178" s="535"/>
      <c r="I178" s="535"/>
      <c r="J178" s="536"/>
      <c r="K178" s="541"/>
      <c r="L178" s="541"/>
      <c r="M178" s="541"/>
      <c r="N178" s="537"/>
      <c r="O178" s="542"/>
      <c r="P178" s="542"/>
    </row>
    <row r="179" spans="2:16" s="540" customFormat="1">
      <c r="B179" s="533"/>
      <c r="C179" s="533"/>
      <c r="D179" s="535"/>
      <c r="E179" s="534"/>
      <c r="F179" s="534"/>
      <c r="G179" s="534"/>
      <c r="H179" s="535"/>
      <c r="I179" s="535"/>
      <c r="J179" s="536"/>
      <c r="K179" s="541"/>
      <c r="L179" s="541"/>
      <c r="M179" s="541"/>
      <c r="N179" s="537"/>
      <c r="O179" s="542"/>
      <c r="P179" s="542"/>
    </row>
    <row r="180" spans="2:16" s="540" customFormat="1">
      <c r="B180" s="533"/>
      <c r="C180" s="533"/>
      <c r="D180" s="535"/>
      <c r="E180" s="534"/>
      <c r="F180" s="534"/>
      <c r="G180" s="534"/>
      <c r="H180" s="535"/>
      <c r="I180" s="535"/>
      <c r="J180" s="536"/>
      <c r="K180" s="541"/>
      <c r="L180" s="541"/>
      <c r="M180" s="541"/>
      <c r="N180" s="537"/>
      <c r="O180" s="542"/>
      <c r="P180" s="542"/>
    </row>
    <row r="181" spans="2:16" s="540" customFormat="1">
      <c r="B181" s="533"/>
      <c r="C181" s="533"/>
      <c r="D181" s="535"/>
      <c r="E181" s="534"/>
      <c r="F181" s="534"/>
      <c r="G181" s="534"/>
      <c r="H181" s="535"/>
      <c r="I181" s="535"/>
      <c r="J181" s="536"/>
      <c r="K181" s="541"/>
      <c r="L181" s="541"/>
      <c r="M181" s="541"/>
      <c r="N181" s="537"/>
      <c r="O181" s="542"/>
      <c r="P181" s="542"/>
    </row>
    <row r="182" spans="2:16" s="540" customFormat="1">
      <c r="B182" s="533"/>
      <c r="C182" s="533"/>
      <c r="D182" s="535"/>
      <c r="E182" s="534"/>
      <c r="F182" s="534"/>
      <c r="G182" s="534"/>
      <c r="H182" s="535"/>
      <c r="I182" s="535"/>
      <c r="J182" s="536"/>
      <c r="K182" s="541"/>
      <c r="L182" s="541"/>
      <c r="M182" s="541"/>
      <c r="N182" s="537"/>
      <c r="O182" s="542"/>
      <c r="P182" s="542"/>
    </row>
    <row r="183" spans="2:16" s="540" customFormat="1">
      <c r="B183" s="533"/>
      <c r="C183" s="533"/>
      <c r="D183" s="535"/>
      <c r="E183" s="534"/>
      <c r="F183" s="534"/>
      <c r="G183" s="534"/>
      <c r="H183" s="535"/>
      <c r="I183" s="535"/>
      <c r="J183" s="536"/>
      <c r="K183" s="541"/>
      <c r="L183" s="541"/>
      <c r="M183" s="541"/>
      <c r="N183" s="537"/>
      <c r="O183" s="542"/>
      <c r="P183" s="542"/>
    </row>
    <row r="184" spans="2:16" s="540" customFormat="1">
      <c r="B184" s="533"/>
      <c r="C184" s="533"/>
      <c r="D184" s="535"/>
      <c r="E184" s="534"/>
      <c r="F184" s="534"/>
      <c r="G184" s="534"/>
      <c r="H184" s="535"/>
      <c r="I184" s="535"/>
      <c r="J184" s="536"/>
      <c r="K184" s="541"/>
      <c r="L184" s="541"/>
      <c r="M184" s="541"/>
      <c r="N184" s="537"/>
      <c r="O184" s="542"/>
      <c r="P184" s="542"/>
    </row>
    <row r="185" spans="2:16" s="540" customFormat="1">
      <c r="B185" s="533"/>
      <c r="C185" s="533"/>
      <c r="D185" s="535"/>
      <c r="E185" s="534"/>
      <c r="F185" s="534"/>
      <c r="G185" s="534"/>
      <c r="H185" s="535"/>
      <c r="I185" s="535"/>
      <c r="J185" s="536"/>
      <c r="K185" s="541"/>
      <c r="L185" s="541"/>
      <c r="M185" s="541"/>
      <c r="N185" s="537"/>
      <c r="O185" s="542"/>
      <c r="P185" s="542"/>
    </row>
    <row r="186" spans="2:16" s="540" customFormat="1">
      <c r="B186" s="533"/>
      <c r="C186" s="533"/>
      <c r="D186" s="535"/>
      <c r="E186" s="534"/>
      <c r="F186" s="534"/>
      <c r="G186" s="534"/>
      <c r="H186" s="535"/>
      <c r="I186" s="535"/>
      <c r="J186" s="536"/>
      <c r="K186" s="541"/>
      <c r="L186" s="541"/>
      <c r="M186" s="541"/>
      <c r="N186" s="537"/>
      <c r="O186" s="542"/>
      <c r="P186" s="542"/>
    </row>
    <row r="187" spans="2:16" s="540" customFormat="1">
      <c r="B187" s="533"/>
      <c r="C187" s="533"/>
      <c r="D187" s="535"/>
      <c r="E187" s="534"/>
      <c r="F187" s="534"/>
      <c r="G187" s="534"/>
      <c r="H187" s="535"/>
      <c r="I187" s="535"/>
      <c r="J187" s="536"/>
      <c r="K187" s="541"/>
      <c r="L187" s="541"/>
      <c r="M187" s="541"/>
      <c r="N187" s="537"/>
      <c r="O187" s="542"/>
      <c r="P187" s="542"/>
    </row>
    <row r="188" spans="2:16" s="540" customFormat="1">
      <c r="B188" s="533"/>
      <c r="C188" s="533"/>
      <c r="D188" s="535"/>
      <c r="E188" s="534"/>
      <c r="F188" s="534"/>
      <c r="G188" s="534"/>
      <c r="H188" s="535"/>
      <c r="I188" s="535"/>
      <c r="J188" s="536"/>
      <c r="K188" s="541"/>
      <c r="L188" s="541"/>
      <c r="M188" s="541"/>
      <c r="N188" s="537"/>
      <c r="O188" s="542"/>
      <c r="P188" s="542"/>
    </row>
    <row r="189" spans="2:16" s="540" customFormat="1">
      <c r="B189" s="533"/>
      <c r="C189" s="533"/>
      <c r="D189" s="535"/>
      <c r="E189" s="534"/>
      <c r="F189" s="534"/>
      <c r="G189" s="534"/>
      <c r="H189" s="535"/>
      <c r="I189" s="535"/>
      <c r="J189" s="536"/>
      <c r="K189" s="541"/>
      <c r="L189" s="541"/>
      <c r="M189" s="541"/>
      <c r="N189" s="537"/>
      <c r="O189" s="542"/>
      <c r="P189" s="542"/>
    </row>
    <row r="190" spans="2:16" s="540" customFormat="1">
      <c r="B190" s="533"/>
      <c r="C190" s="533"/>
      <c r="D190" s="535"/>
      <c r="E190" s="534"/>
      <c r="F190" s="534"/>
      <c r="G190" s="534"/>
      <c r="H190" s="535"/>
      <c r="I190" s="535"/>
      <c r="J190" s="536"/>
      <c r="K190" s="541"/>
      <c r="L190" s="541"/>
      <c r="M190" s="541"/>
      <c r="N190" s="537"/>
      <c r="O190" s="542"/>
      <c r="P190" s="542"/>
    </row>
    <row r="191" spans="2:16" s="540" customFormat="1">
      <c r="B191" s="533"/>
      <c r="C191" s="533"/>
      <c r="D191" s="535"/>
      <c r="E191" s="534"/>
      <c r="F191" s="534"/>
      <c r="G191" s="534"/>
      <c r="H191" s="535"/>
      <c r="I191" s="535"/>
      <c r="J191" s="536"/>
      <c r="K191" s="541"/>
      <c r="L191" s="541"/>
      <c r="M191" s="541"/>
      <c r="N191" s="537"/>
      <c r="O191" s="542"/>
      <c r="P191" s="542"/>
    </row>
    <row r="192" spans="2:16" s="540" customFormat="1">
      <c r="B192" s="533"/>
      <c r="C192" s="533"/>
      <c r="D192" s="535"/>
      <c r="E192" s="534"/>
      <c r="F192" s="534"/>
      <c r="G192" s="534"/>
      <c r="H192" s="535"/>
      <c r="I192" s="535"/>
      <c r="J192" s="536"/>
      <c r="K192" s="541"/>
      <c r="L192" s="541"/>
      <c r="M192" s="541"/>
      <c r="N192" s="537"/>
      <c r="O192" s="542"/>
      <c r="P192" s="542"/>
    </row>
    <row r="193" spans="2:16" s="540" customFormat="1">
      <c r="B193" s="533"/>
      <c r="C193" s="533"/>
      <c r="D193" s="535"/>
      <c r="E193" s="534"/>
      <c r="F193" s="534"/>
      <c r="G193" s="534"/>
      <c r="H193" s="535"/>
      <c r="I193" s="535"/>
      <c r="J193" s="536"/>
      <c r="K193" s="541"/>
      <c r="L193" s="541"/>
      <c r="M193" s="541"/>
      <c r="N193" s="537"/>
      <c r="O193" s="542"/>
      <c r="P193" s="542"/>
    </row>
    <row r="194" spans="2:16" s="540" customFormat="1">
      <c r="B194" s="533"/>
      <c r="C194" s="533"/>
      <c r="D194" s="535"/>
      <c r="E194" s="534"/>
      <c r="F194" s="534"/>
      <c r="G194" s="534"/>
      <c r="H194" s="535"/>
      <c r="I194" s="535"/>
      <c r="J194" s="536"/>
      <c r="K194" s="541"/>
      <c r="L194" s="541"/>
      <c r="M194" s="541"/>
      <c r="N194" s="537"/>
      <c r="O194" s="542"/>
      <c r="P194" s="542"/>
    </row>
    <row r="195" spans="2:16" s="540" customFormat="1">
      <c r="B195" s="533"/>
      <c r="C195" s="533"/>
      <c r="D195" s="535"/>
      <c r="E195" s="534"/>
      <c r="F195" s="534"/>
      <c r="G195" s="534"/>
      <c r="H195" s="535"/>
      <c r="I195" s="535"/>
      <c r="J195" s="536"/>
      <c r="K195" s="541"/>
      <c r="L195" s="541"/>
      <c r="M195" s="541"/>
      <c r="N195" s="537"/>
      <c r="O195" s="542"/>
      <c r="P195" s="542"/>
    </row>
    <row r="196" spans="2:16" s="540" customFormat="1">
      <c r="B196" s="533"/>
      <c r="C196" s="533"/>
      <c r="D196" s="535"/>
      <c r="E196" s="534"/>
      <c r="F196" s="534"/>
      <c r="G196" s="534"/>
      <c r="H196" s="535"/>
      <c r="I196" s="535"/>
      <c r="J196" s="536"/>
      <c r="K196" s="541"/>
      <c r="L196" s="541"/>
      <c r="M196" s="541"/>
      <c r="N196" s="537"/>
      <c r="O196" s="542"/>
      <c r="P196" s="542"/>
    </row>
    <row r="197" spans="2:16" s="540" customFormat="1">
      <c r="B197" s="533"/>
      <c r="C197" s="533"/>
      <c r="D197" s="535"/>
      <c r="E197" s="534"/>
      <c r="F197" s="534"/>
      <c r="G197" s="534"/>
      <c r="H197" s="535"/>
      <c r="I197" s="535"/>
      <c r="J197" s="536"/>
      <c r="K197" s="541"/>
      <c r="L197" s="541"/>
      <c r="M197" s="541"/>
      <c r="N197" s="537"/>
      <c r="O197" s="542"/>
      <c r="P197" s="542"/>
    </row>
    <row r="198" spans="2:16" s="540" customFormat="1">
      <c r="B198" s="533"/>
      <c r="C198" s="533"/>
      <c r="D198" s="535"/>
      <c r="E198" s="534"/>
      <c r="F198" s="534"/>
      <c r="G198" s="534"/>
      <c r="H198" s="535"/>
      <c r="I198" s="535"/>
      <c r="J198" s="536"/>
      <c r="K198" s="541"/>
      <c r="L198" s="541"/>
      <c r="M198" s="541"/>
      <c r="N198" s="537"/>
      <c r="O198" s="542"/>
      <c r="P198" s="542"/>
    </row>
    <row r="199" spans="2:16" s="540" customFormat="1">
      <c r="B199" s="533"/>
      <c r="C199" s="533"/>
      <c r="D199" s="535"/>
      <c r="E199" s="534"/>
      <c r="F199" s="534"/>
      <c r="G199" s="534"/>
      <c r="H199" s="535"/>
      <c r="I199" s="535"/>
      <c r="J199" s="536"/>
      <c r="K199" s="541"/>
      <c r="L199" s="541"/>
      <c r="M199" s="541"/>
      <c r="N199" s="537"/>
      <c r="O199" s="542"/>
      <c r="P199" s="542"/>
    </row>
    <row r="200" spans="2:16" s="540" customFormat="1">
      <c r="B200" s="533"/>
      <c r="C200" s="533"/>
      <c r="D200" s="535"/>
      <c r="E200" s="534"/>
      <c r="F200" s="534"/>
      <c r="G200" s="534"/>
      <c r="H200" s="535"/>
      <c r="I200" s="535"/>
      <c r="J200" s="536"/>
      <c r="K200" s="541"/>
      <c r="L200" s="541"/>
      <c r="M200" s="541"/>
      <c r="N200" s="537"/>
      <c r="O200" s="542"/>
      <c r="P200" s="542"/>
    </row>
    <row r="201" spans="2:16" s="540" customFormat="1">
      <c r="B201" s="533"/>
      <c r="C201" s="533"/>
      <c r="D201" s="535"/>
      <c r="E201" s="534"/>
      <c r="F201" s="534"/>
      <c r="G201" s="534"/>
      <c r="H201" s="535"/>
      <c r="I201" s="535"/>
      <c r="J201" s="536"/>
      <c r="K201" s="541"/>
      <c r="L201" s="541"/>
      <c r="M201" s="541"/>
      <c r="N201" s="537"/>
      <c r="O201" s="542"/>
      <c r="P201" s="542"/>
    </row>
    <row r="202" spans="2:16" s="540" customFormat="1">
      <c r="B202" s="533"/>
      <c r="C202" s="533"/>
      <c r="D202" s="535"/>
      <c r="E202" s="534"/>
      <c r="F202" s="534"/>
      <c r="G202" s="534"/>
      <c r="H202" s="535"/>
      <c r="I202" s="535"/>
      <c r="J202" s="536"/>
      <c r="K202" s="541"/>
      <c r="L202" s="541"/>
      <c r="M202" s="541"/>
      <c r="N202" s="537"/>
      <c r="O202" s="542"/>
      <c r="P202" s="542"/>
    </row>
    <row r="203" spans="2:16" s="540" customFormat="1">
      <c r="B203" s="533"/>
      <c r="C203" s="533"/>
      <c r="D203" s="535"/>
      <c r="E203" s="534"/>
      <c r="F203" s="534"/>
      <c r="G203" s="534"/>
      <c r="H203" s="535"/>
      <c r="I203" s="535"/>
      <c r="J203" s="536"/>
      <c r="K203" s="541"/>
      <c r="L203" s="541"/>
      <c r="M203" s="541"/>
      <c r="N203" s="537"/>
      <c r="O203" s="542"/>
      <c r="P203" s="542"/>
    </row>
    <row r="204" spans="2:16" s="540" customFormat="1">
      <c r="B204" s="533"/>
      <c r="C204" s="533"/>
      <c r="D204" s="535"/>
      <c r="E204" s="534"/>
      <c r="F204" s="534"/>
      <c r="G204" s="534"/>
      <c r="H204" s="535"/>
      <c r="I204" s="535"/>
      <c r="J204" s="536"/>
      <c r="K204" s="541"/>
      <c r="L204" s="541"/>
      <c r="M204" s="541"/>
      <c r="N204" s="537"/>
      <c r="O204" s="542"/>
      <c r="P204" s="542"/>
    </row>
    <row r="205" spans="2:16" s="540" customFormat="1">
      <c r="B205" s="533"/>
      <c r="C205" s="533"/>
      <c r="D205" s="535"/>
      <c r="E205" s="534"/>
      <c r="F205" s="534"/>
      <c r="G205" s="534"/>
      <c r="H205" s="535"/>
      <c r="I205" s="535"/>
      <c r="J205" s="536"/>
      <c r="K205" s="541"/>
      <c r="L205" s="541"/>
      <c r="M205" s="541"/>
      <c r="N205" s="537"/>
      <c r="O205" s="542"/>
      <c r="P205" s="542"/>
    </row>
    <row r="206" spans="2:16" s="540" customFormat="1">
      <c r="B206" s="533"/>
      <c r="C206" s="533"/>
      <c r="D206" s="535"/>
      <c r="E206" s="534"/>
      <c r="F206" s="534"/>
      <c r="G206" s="534"/>
      <c r="H206" s="535"/>
      <c r="I206" s="535"/>
      <c r="J206" s="536"/>
      <c r="K206" s="541"/>
      <c r="L206" s="541"/>
      <c r="M206" s="541"/>
      <c r="N206" s="537"/>
      <c r="O206" s="542"/>
      <c r="P206" s="542"/>
    </row>
    <row r="207" spans="2:16" s="540" customFormat="1">
      <c r="B207" s="533"/>
      <c r="C207" s="533"/>
      <c r="D207" s="535"/>
      <c r="E207" s="534"/>
      <c r="F207" s="534"/>
      <c r="G207" s="534"/>
      <c r="H207" s="535"/>
      <c r="I207" s="535"/>
      <c r="J207" s="536"/>
      <c r="K207" s="541"/>
      <c r="L207" s="541"/>
      <c r="M207" s="541"/>
      <c r="N207" s="537"/>
      <c r="O207" s="542"/>
      <c r="P207" s="542"/>
    </row>
    <row r="208" spans="2:16" s="540" customFormat="1">
      <c r="B208" s="533"/>
      <c r="C208" s="533"/>
      <c r="D208" s="535"/>
      <c r="E208" s="534"/>
      <c r="F208" s="534"/>
      <c r="G208" s="534"/>
      <c r="H208" s="535"/>
      <c r="I208" s="535"/>
      <c r="J208" s="536"/>
      <c r="K208" s="541"/>
      <c r="L208" s="541"/>
      <c r="M208" s="541"/>
      <c r="N208" s="537"/>
      <c r="O208" s="542"/>
      <c r="P208" s="542"/>
    </row>
    <row r="209" spans="2:16" s="540" customFormat="1">
      <c r="B209" s="533"/>
      <c r="C209" s="533"/>
      <c r="D209" s="535"/>
      <c r="E209" s="534"/>
      <c r="F209" s="534"/>
      <c r="G209" s="534"/>
      <c r="H209" s="535"/>
      <c r="I209" s="535"/>
      <c r="J209" s="536"/>
      <c r="K209" s="541"/>
      <c r="L209" s="541"/>
      <c r="M209" s="541"/>
      <c r="N209" s="537"/>
      <c r="O209" s="542"/>
      <c r="P209" s="542"/>
    </row>
    <row r="210" spans="2:16" s="540" customFormat="1">
      <c r="B210" s="533"/>
      <c r="C210" s="533"/>
      <c r="D210" s="535"/>
      <c r="E210" s="534"/>
      <c r="F210" s="534"/>
      <c r="G210" s="534"/>
      <c r="H210" s="535"/>
      <c r="I210" s="535"/>
      <c r="J210" s="536"/>
      <c r="K210" s="541"/>
      <c r="L210" s="541"/>
      <c r="M210" s="541"/>
      <c r="N210" s="537"/>
      <c r="O210" s="542"/>
      <c r="P210" s="542"/>
    </row>
    <row r="211" spans="2:16" s="540" customFormat="1">
      <c r="B211" s="533"/>
      <c r="C211" s="533"/>
      <c r="D211" s="535"/>
      <c r="E211" s="534"/>
      <c r="F211" s="534"/>
      <c r="G211" s="534"/>
      <c r="H211" s="535"/>
      <c r="I211" s="535"/>
      <c r="J211" s="536"/>
      <c r="K211" s="541"/>
      <c r="L211" s="541"/>
      <c r="M211" s="541"/>
      <c r="N211" s="537"/>
      <c r="O211" s="542"/>
      <c r="P211" s="542"/>
    </row>
    <row r="212" spans="2:16" s="540" customFormat="1">
      <c r="B212" s="533"/>
      <c r="C212" s="533"/>
      <c r="D212" s="535"/>
      <c r="E212" s="534"/>
      <c r="F212" s="534"/>
      <c r="G212" s="534"/>
      <c r="H212" s="535"/>
      <c r="I212" s="535"/>
      <c r="J212" s="536"/>
      <c r="K212" s="541"/>
      <c r="L212" s="541"/>
      <c r="M212" s="541"/>
      <c r="N212" s="537"/>
      <c r="O212" s="542"/>
      <c r="P212" s="542"/>
    </row>
    <row r="213" spans="2:16" s="540" customFormat="1">
      <c r="B213" s="533"/>
      <c r="C213" s="533"/>
      <c r="D213" s="535"/>
      <c r="E213" s="534"/>
      <c r="F213" s="534"/>
      <c r="G213" s="534"/>
      <c r="H213" s="535"/>
      <c r="I213" s="535"/>
      <c r="J213" s="536"/>
      <c r="K213" s="541"/>
      <c r="L213" s="541"/>
      <c r="M213" s="541"/>
      <c r="N213" s="537"/>
      <c r="O213" s="542"/>
      <c r="P213" s="542"/>
    </row>
    <row r="214" spans="2:16" s="540" customFormat="1">
      <c r="B214" s="533"/>
      <c r="C214" s="533"/>
      <c r="D214" s="535"/>
      <c r="E214" s="534"/>
      <c r="F214" s="534"/>
      <c r="G214" s="534"/>
      <c r="H214" s="535"/>
      <c r="I214" s="535"/>
      <c r="J214" s="536"/>
      <c r="K214" s="541"/>
      <c r="L214" s="541"/>
      <c r="M214" s="541"/>
      <c r="N214" s="537"/>
      <c r="O214" s="542"/>
      <c r="P214" s="542"/>
    </row>
    <row r="215" spans="2:16" s="540" customFormat="1">
      <c r="B215" s="533"/>
      <c r="C215" s="533"/>
      <c r="D215" s="535"/>
      <c r="E215" s="534"/>
      <c r="F215" s="534"/>
      <c r="G215" s="534"/>
      <c r="H215" s="535"/>
      <c r="I215" s="535"/>
      <c r="J215" s="536"/>
      <c r="K215" s="541"/>
      <c r="L215" s="541"/>
      <c r="M215" s="541"/>
      <c r="N215" s="537"/>
      <c r="O215" s="542"/>
      <c r="P215" s="542"/>
    </row>
    <row r="216" spans="2:16" s="540" customFormat="1">
      <c r="B216" s="533"/>
      <c r="C216" s="533"/>
      <c r="D216" s="535"/>
      <c r="E216" s="534"/>
      <c r="F216" s="534"/>
      <c r="G216" s="534"/>
      <c r="H216" s="535"/>
      <c r="I216" s="535"/>
      <c r="J216" s="536"/>
      <c r="K216" s="541"/>
      <c r="L216" s="541"/>
      <c r="M216" s="541"/>
      <c r="N216" s="537"/>
      <c r="O216" s="542"/>
      <c r="P216" s="542"/>
    </row>
    <row r="217" spans="2:16" s="540" customFormat="1">
      <c r="B217" s="533"/>
      <c r="C217" s="533"/>
      <c r="D217" s="535"/>
      <c r="E217" s="534"/>
      <c r="F217" s="534"/>
      <c r="G217" s="534"/>
      <c r="H217" s="535"/>
      <c r="I217" s="535"/>
      <c r="J217" s="536"/>
      <c r="K217" s="541"/>
      <c r="L217" s="541"/>
      <c r="M217" s="541"/>
      <c r="N217" s="537"/>
      <c r="O217" s="542"/>
      <c r="P217" s="542"/>
    </row>
    <row r="218" spans="2:16" s="540" customFormat="1">
      <c r="B218" s="533"/>
      <c r="C218" s="533"/>
      <c r="D218" s="535"/>
      <c r="E218" s="534"/>
      <c r="F218" s="534"/>
      <c r="G218" s="534"/>
      <c r="H218" s="535"/>
      <c r="I218" s="535"/>
      <c r="J218" s="536"/>
      <c r="K218" s="541"/>
      <c r="L218" s="541"/>
      <c r="M218" s="541"/>
      <c r="N218" s="537"/>
      <c r="O218" s="542"/>
      <c r="P218" s="542"/>
    </row>
    <row r="219" spans="2:16" s="540" customFormat="1">
      <c r="B219" s="533"/>
      <c r="C219" s="533"/>
      <c r="D219" s="535"/>
      <c r="E219" s="534"/>
      <c r="F219" s="534"/>
      <c r="G219" s="534"/>
      <c r="H219" s="535"/>
      <c r="I219" s="535"/>
      <c r="J219" s="536"/>
      <c r="K219" s="541"/>
      <c r="L219" s="541"/>
      <c r="M219" s="541"/>
      <c r="N219" s="537"/>
      <c r="O219" s="542"/>
      <c r="P219" s="542"/>
    </row>
    <row r="220" spans="2:16" s="540" customFormat="1">
      <c r="B220" s="533"/>
      <c r="C220" s="533"/>
      <c r="D220" s="535"/>
      <c r="E220" s="534"/>
      <c r="F220" s="534"/>
      <c r="G220" s="534"/>
      <c r="H220" s="535"/>
      <c r="I220" s="535"/>
      <c r="J220" s="536"/>
      <c r="K220" s="541"/>
      <c r="L220" s="541"/>
      <c r="M220" s="541"/>
      <c r="N220" s="537"/>
      <c r="O220" s="542"/>
      <c r="P220" s="542"/>
    </row>
    <row r="221" spans="2:16" s="540" customFormat="1">
      <c r="B221" s="533"/>
      <c r="C221" s="533"/>
      <c r="D221" s="535"/>
      <c r="E221" s="534"/>
      <c r="F221" s="534"/>
      <c r="G221" s="534"/>
      <c r="H221" s="535"/>
      <c r="I221" s="535"/>
      <c r="J221" s="536"/>
      <c r="K221" s="541"/>
      <c r="L221" s="541"/>
      <c r="M221" s="541"/>
      <c r="N221" s="537"/>
      <c r="O221" s="542"/>
      <c r="P221" s="542"/>
    </row>
    <row r="222" spans="2:16" s="540" customFormat="1">
      <c r="B222" s="533"/>
      <c r="C222" s="533"/>
      <c r="D222" s="535"/>
      <c r="E222" s="534"/>
      <c r="F222" s="534"/>
      <c r="G222" s="534"/>
      <c r="H222" s="535"/>
      <c r="I222" s="535"/>
      <c r="J222" s="536"/>
      <c r="K222" s="541"/>
      <c r="L222" s="541"/>
      <c r="M222" s="541"/>
      <c r="N222" s="537"/>
      <c r="O222" s="542"/>
      <c r="P222" s="542"/>
    </row>
    <row r="223" spans="2:16" s="540" customFormat="1">
      <c r="B223" s="533"/>
      <c r="C223" s="533"/>
      <c r="D223" s="535"/>
      <c r="E223" s="534"/>
      <c r="F223" s="534"/>
      <c r="G223" s="534"/>
      <c r="H223" s="535"/>
      <c r="I223" s="535"/>
      <c r="J223" s="536"/>
      <c r="K223" s="541"/>
      <c r="L223" s="541"/>
      <c r="M223" s="541"/>
      <c r="N223" s="537"/>
      <c r="O223" s="542"/>
      <c r="P223" s="542"/>
    </row>
    <row r="224" spans="2:16" s="540" customFormat="1">
      <c r="B224" s="533"/>
      <c r="C224" s="533"/>
      <c r="D224" s="535"/>
      <c r="E224" s="534"/>
      <c r="F224" s="534"/>
      <c r="G224" s="534"/>
      <c r="H224" s="535"/>
      <c r="I224" s="535"/>
      <c r="J224" s="536"/>
      <c r="K224" s="541"/>
      <c r="L224" s="541"/>
      <c r="M224" s="541"/>
      <c r="N224" s="537"/>
      <c r="O224" s="542"/>
      <c r="P224" s="542"/>
    </row>
    <row r="225" spans="2:16" s="540" customFormat="1">
      <c r="B225" s="533"/>
      <c r="C225" s="533"/>
      <c r="D225" s="535"/>
      <c r="E225" s="534"/>
      <c r="F225" s="534"/>
      <c r="G225" s="534"/>
      <c r="H225" s="535"/>
      <c r="I225" s="535"/>
      <c r="J225" s="536"/>
      <c r="K225" s="541"/>
      <c r="L225" s="541"/>
      <c r="M225" s="541"/>
      <c r="N225" s="537"/>
      <c r="O225" s="542"/>
      <c r="P225" s="542"/>
    </row>
    <row r="226" spans="2:16" s="540" customFormat="1">
      <c r="B226" s="533"/>
      <c r="C226" s="533"/>
      <c r="D226" s="535"/>
      <c r="E226" s="534"/>
      <c r="F226" s="534"/>
      <c r="G226" s="534"/>
      <c r="H226" s="535"/>
      <c r="I226" s="535"/>
      <c r="J226" s="536"/>
      <c r="K226" s="541"/>
      <c r="L226" s="541"/>
      <c r="M226" s="541"/>
      <c r="N226" s="537"/>
      <c r="O226" s="542"/>
      <c r="P226" s="542"/>
    </row>
    <row r="227" spans="2:16" s="540" customFormat="1">
      <c r="B227" s="533"/>
      <c r="C227" s="533"/>
      <c r="D227" s="535"/>
      <c r="E227" s="534"/>
      <c r="F227" s="534"/>
      <c r="G227" s="534"/>
      <c r="H227" s="535"/>
      <c r="I227" s="535"/>
      <c r="J227" s="536"/>
      <c r="K227" s="541"/>
      <c r="L227" s="541"/>
      <c r="M227" s="541"/>
      <c r="N227" s="537"/>
      <c r="O227" s="542"/>
      <c r="P227" s="542"/>
    </row>
    <row r="228" spans="2:16" s="540" customFormat="1">
      <c r="B228" s="533"/>
      <c r="C228" s="533"/>
      <c r="D228" s="535"/>
      <c r="E228" s="534"/>
      <c r="F228" s="534"/>
      <c r="G228" s="534"/>
      <c r="H228" s="535"/>
      <c r="I228" s="535"/>
      <c r="J228" s="536"/>
      <c r="K228" s="541"/>
      <c r="L228" s="541"/>
      <c r="M228" s="541"/>
      <c r="N228" s="537"/>
      <c r="O228" s="542"/>
      <c r="P228" s="542"/>
    </row>
    <row r="229" spans="2:16" s="540" customFormat="1">
      <c r="B229" s="533"/>
      <c r="C229" s="533"/>
      <c r="D229" s="535"/>
      <c r="E229" s="534"/>
      <c r="F229" s="534"/>
      <c r="G229" s="534"/>
      <c r="H229" s="535"/>
      <c r="I229" s="535"/>
      <c r="J229" s="536"/>
      <c r="K229" s="541"/>
      <c r="L229" s="541"/>
      <c r="M229" s="541"/>
      <c r="N229" s="537"/>
      <c r="O229" s="542"/>
      <c r="P229" s="542"/>
    </row>
    <row r="230" spans="2:16" s="540" customFormat="1">
      <c r="B230" s="533"/>
      <c r="C230" s="533"/>
      <c r="D230" s="535"/>
      <c r="E230" s="534"/>
      <c r="F230" s="534"/>
      <c r="G230" s="534"/>
      <c r="H230" s="535"/>
      <c r="I230" s="535"/>
      <c r="J230" s="536"/>
      <c r="K230" s="541"/>
      <c r="L230" s="541"/>
      <c r="M230" s="541"/>
      <c r="N230" s="537"/>
      <c r="O230" s="542"/>
      <c r="P230" s="542"/>
    </row>
    <row r="231" spans="2:16" s="540" customFormat="1">
      <c r="B231" s="533"/>
      <c r="C231" s="533"/>
      <c r="D231" s="535"/>
      <c r="E231" s="534"/>
      <c r="F231" s="534"/>
      <c r="G231" s="534"/>
      <c r="H231" s="535"/>
      <c r="I231" s="535"/>
      <c r="J231" s="536"/>
      <c r="K231" s="541"/>
      <c r="L231" s="541"/>
      <c r="M231" s="541"/>
      <c r="N231" s="537"/>
      <c r="O231" s="542"/>
      <c r="P231" s="542"/>
    </row>
    <row r="232" spans="2:16" s="540" customFormat="1">
      <c r="B232" s="533"/>
      <c r="C232" s="533"/>
      <c r="D232" s="535"/>
      <c r="E232" s="534"/>
      <c r="F232" s="534"/>
      <c r="G232" s="534"/>
      <c r="H232" s="535"/>
      <c r="I232" s="535"/>
      <c r="J232" s="536"/>
      <c r="K232" s="541"/>
      <c r="L232" s="541"/>
      <c r="M232" s="541"/>
      <c r="N232" s="537"/>
      <c r="O232" s="542"/>
      <c r="P232" s="542"/>
    </row>
    <row r="233" spans="2:16" s="540" customFormat="1">
      <c r="B233" s="533"/>
      <c r="C233" s="533"/>
      <c r="D233" s="535"/>
      <c r="E233" s="534"/>
      <c r="F233" s="534"/>
      <c r="G233" s="534"/>
      <c r="H233" s="535"/>
      <c r="I233" s="535"/>
      <c r="J233" s="536"/>
      <c r="K233" s="541"/>
      <c r="L233" s="541"/>
      <c r="M233" s="541"/>
      <c r="N233" s="537"/>
      <c r="O233" s="542"/>
      <c r="P233" s="542"/>
    </row>
    <row r="234" spans="2:16" s="540" customFormat="1">
      <c r="B234" s="533"/>
      <c r="C234" s="533"/>
      <c r="D234" s="535"/>
      <c r="E234" s="534"/>
      <c r="F234" s="534"/>
      <c r="G234" s="534"/>
      <c r="H234" s="535"/>
      <c r="I234" s="535"/>
      <c r="J234" s="536"/>
      <c r="K234" s="541"/>
      <c r="L234" s="541"/>
      <c r="M234" s="541"/>
      <c r="N234" s="537"/>
      <c r="O234" s="542"/>
      <c r="P234" s="542"/>
    </row>
    <row r="235" spans="2:16" s="540" customFormat="1">
      <c r="B235" s="533"/>
      <c r="C235" s="533"/>
      <c r="D235" s="535"/>
      <c r="E235" s="534"/>
      <c r="F235" s="534"/>
      <c r="G235" s="534"/>
      <c r="H235" s="535"/>
      <c r="I235" s="535"/>
      <c r="J235" s="536"/>
      <c r="K235" s="541"/>
      <c r="L235" s="541"/>
      <c r="M235" s="541"/>
      <c r="N235" s="537"/>
      <c r="O235" s="542"/>
      <c r="P235" s="542"/>
    </row>
    <row r="236" spans="2:16" s="540" customFormat="1">
      <c r="B236" s="533"/>
      <c r="C236" s="533"/>
      <c r="D236" s="535"/>
      <c r="E236" s="534"/>
      <c r="F236" s="534"/>
      <c r="G236" s="534"/>
      <c r="H236" s="535"/>
      <c r="I236" s="535"/>
      <c r="J236" s="536"/>
      <c r="K236" s="541"/>
      <c r="L236" s="541"/>
      <c r="M236" s="541"/>
      <c r="N236" s="537"/>
      <c r="O236" s="542"/>
      <c r="P236" s="542"/>
    </row>
    <row r="237" spans="2:16" s="540" customFormat="1">
      <c r="B237" s="533"/>
      <c r="C237" s="533"/>
      <c r="D237" s="535"/>
      <c r="E237" s="534"/>
      <c r="F237" s="534"/>
      <c r="G237" s="534"/>
      <c r="H237" s="535"/>
      <c r="I237" s="535"/>
      <c r="J237" s="536"/>
      <c r="K237" s="541"/>
      <c r="L237" s="541"/>
      <c r="M237" s="541"/>
      <c r="N237" s="537"/>
      <c r="O237" s="542"/>
      <c r="P237" s="542"/>
    </row>
    <row r="238" spans="2:16" s="540" customFormat="1">
      <c r="B238" s="533"/>
      <c r="C238" s="533"/>
      <c r="D238" s="535"/>
      <c r="E238" s="534"/>
      <c r="F238" s="534"/>
      <c r="G238" s="534"/>
      <c r="H238" s="535"/>
      <c r="I238" s="535"/>
      <c r="J238" s="536"/>
      <c r="K238" s="541"/>
      <c r="L238" s="541"/>
      <c r="M238" s="541"/>
      <c r="N238" s="537"/>
      <c r="O238" s="542"/>
      <c r="P238" s="542"/>
    </row>
    <row r="239" spans="2:16" s="540" customFormat="1">
      <c r="B239" s="533"/>
      <c r="C239" s="533"/>
      <c r="D239" s="535"/>
      <c r="E239" s="534"/>
      <c r="F239" s="534"/>
      <c r="G239" s="534"/>
      <c r="H239" s="535"/>
      <c r="I239" s="535"/>
      <c r="J239" s="536"/>
      <c r="K239" s="541"/>
      <c r="L239" s="541"/>
      <c r="M239" s="541"/>
      <c r="N239" s="537"/>
      <c r="O239" s="542"/>
      <c r="P239" s="542"/>
    </row>
    <row r="240" spans="2:16" s="540" customFormat="1">
      <c r="B240" s="533"/>
      <c r="C240" s="533"/>
      <c r="D240" s="535"/>
      <c r="E240" s="534"/>
      <c r="F240" s="534"/>
      <c r="G240" s="534"/>
      <c r="H240" s="535"/>
      <c r="I240" s="535"/>
      <c r="J240" s="536"/>
      <c r="K240" s="541"/>
      <c r="L240" s="541"/>
      <c r="M240" s="541"/>
      <c r="N240" s="537"/>
      <c r="O240" s="542"/>
      <c r="P240" s="542"/>
    </row>
    <row r="241" spans="2:16" s="540" customFormat="1">
      <c r="B241" s="533"/>
      <c r="C241" s="533"/>
      <c r="D241" s="535"/>
      <c r="E241" s="534"/>
      <c r="F241" s="534"/>
      <c r="G241" s="534"/>
      <c r="H241" s="535"/>
      <c r="I241" s="535"/>
      <c r="J241" s="536"/>
      <c r="K241" s="541"/>
      <c r="L241" s="541"/>
      <c r="M241" s="541"/>
      <c r="N241" s="537"/>
      <c r="O241" s="542"/>
      <c r="P241" s="542"/>
    </row>
    <row r="242" spans="2:16" s="540" customFormat="1">
      <c r="B242" s="533"/>
      <c r="C242" s="533"/>
      <c r="D242" s="535"/>
      <c r="E242" s="534"/>
      <c r="F242" s="534"/>
      <c r="G242" s="534"/>
      <c r="H242" s="535"/>
      <c r="I242" s="535"/>
      <c r="J242" s="536"/>
      <c r="K242" s="541"/>
      <c r="L242" s="541"/>
      <c r="M242" s="541"/>
      <c r="N242" s="537"/>
      <c r="O242" s="542"/>
      <c r="P242" s="542"/>
    </row>
    <row r="243" spans="2:16" s="540" customFormat="1">
      <c r="B243" s="533"/>
      <c r="C243" s="533"/>
      <c r="D243" s="535"/>
      <c r="E243" s="534"/>
      <c r="F243" s="534"/>
      <c r="G243" s="534"/>
      <c r="H243" s="535"/>
      <c r="I243" s="535"/>
      <c r="J243" s="536"/>
      <c r="K243" s="541"/>
      <c r="L243" s="541"/>
      <c r="M243" s="541"/>
      <c r="N243" s="537"/>
      <c r="O243" s="542"/>
      <c r="P243" s="542"/>
    </row>
    <row r="244" spans="2:16" s="540" customFormat="1">
      <c r="B244" s="533"/>
      <c r="C244" s="533"/>
      <c r="D244" s="535"/>
      <c r="E244" s="534"/>
      <c r="F244" s="534"/>
      <c r="G244" s="534"/>
      <c r="H244" s="535"/>
      <c r="I244" s="535"/>
      <c r="J244" s="536"/>
      <c r="K244" s="541"/>
      <c r="L244" s="541"/>
      <c r="M244" s="541"/>
      <c r="N244" s="537"/>
      <c r="O244" s="542"/>
      <c r="P244" s="542"/>
    </row>
    <row r="245" spans="2:16" s="540" customFormat="1">
      <c r="B245" s="533"/>
      <c r="C245" s="533"/>
      <c r="D245" s="535"/>
      <c r="E245" s="534"/>
      <c r="F245" s="534"/>
      <c r="G245" s="534"/>
      <c r="H245" s="535"/>
      <c r="I245" s="535"/>
      <c r="J245" s="536"/>
      <c r="K245" s="541"/>
      <c r="L245" s="541"/>
      <c r="M245" s="541"/>
      <c r="N245" s="537"/>
      <c r="O245" s="542"/>
      <c r="P245" s="542"/>
    </row>
    <row r="246" spans="2:16" s="540" customFormat="1">
      <c r="B246" s="533"/>
      <c r="C246" s="533"/>
      <c r="D246" s="535"/>
      <c r="E246" s="534"/>
      <c r="F246" s="534"/>
      <c r="G246" s="534"/>
      <c r="H246" s="535"/>
      <c r="I246" s="535"/>
      <c r="J246" s="536"/>
      <c r="K246" s="541"/>
      <c r="L246" s="541"/>
      <c r="M246" s="541"/>
      <c r="N246" s="537"/>
      <c r="O246" s="542"/>
      <c r="P246" s="542"/>
    </row>
    <row r="247" spans="2:16" s="540" customFormat="1">
      <c r="B247" s="533"/>
      <c r="C247" s="533"/>
      <c r="D247" s="535"/>
      <c r="E247" s="534"/>
      <c r="F247" s="534"/>
      <c r="G247" s="534"/>
      <c r="H247" s="535"/>
      <c r="I247" s="535"/>
      <c r="J247" s="536"/>
      <c r="K247" s="541"/>
      <c r="L247" s="541"/>
      <c r="M247" s="541"/>
      <c r="N247" s="537"/>
      <c r="O247" s="542"/>
      <c r="P247" s="542"/>
    </row>
    <row r="248" spans="2:16" s="540" customFormat="1">
      <c r="B248" s="533"/>
      <c r="C248" s="533"/>
      <c r="D248" s="535"/>
      <c r="E248" s="534"/>
      <c r="F248" s="534"/>
      <c r="G248" s="534"/>
      <c r="H248" s="535"/>
      <c r="I248" s="535"/>
      <c r="J248" s="536"/>
      <c r="K248" s="541"/>
      <c r="L248" s="541"/>
      <c r="M248" s="541"/>
      <c r="N248" s="537"/>
      <c r="O248" s="542"/>
      <c r="P248" s="542"/>
    </row>
    <row r="249" spans="2:16" s="540" customFormat="1">
      <c r="B249" s="533"/>
      <c r="C249" s="533"/>
      <c r="D249" s="535"/>
      <c r="E249" s="534"/>
      <c r="F249" s="534"/>
      <c r="G249" s="534"/>
      <c r="H249" s="535"/>
      <c r="I249" s="535"/>
      <c r="J249" s="536"/>
      <c r="K249" s="541"/>
      <c r="L249" s="541"/>
      <c r="M249" s="541"/>
      <c r="N249" s="537"/>
      <c r="O249" s="542"/>
      <c r="P249" s="542"/>
    </row>
    <row r="250" spans="2:16" s="540" customFormat="1">
      <c r="B250" s="533"/>
      <c r="C250" s="533"/>
      <c r="D250" s="535"/>
      <c r="E250" s="534"/>
      <c r="F250" s="534"/>
      <c r="G250" s="534"/>
      <c r="H250" s="535"/>
      <c r="I250" s="535"/>
      <c r="J250" s="536"/>
      <c r="K250" s="541"/>
      <c r="L250" s="541"/>
      <c r="M250" s="541"/>
      <c r="N250" s="537"/>
      <c r="O250" s="542"/>
      <c r="P250" s="542"/>
    </row>
    <row r="251" spans="2:16" s="540" customFormat="1">
      <c r="B251" s="533"/>
      <c r="C251" s="533"/>
      <c r="D251" s="535"/>
      <c r="E251" s="534"/>
      <c r="F251" s="534"/>
      <c r="G251" s="534"/>
      <c r="H251" s="535"/>
      <c r="I251" s="535"/>
      <c r="J251" s="536"/>
      <c r="K251" s="541"/>
      <c r="L251" s="541"/>
      <c r="M251" s="541"/>
      <c r="N251" s="537"/>
      <c r="O251" s="542"/>
      <c r="P251" s="542"/>
    </row>
    <row r="252" spans="2:16" s="540" customFormat="1">
      <c r="B252" s="533"/>
      <c r="C252" s="533"/>
      <c r="D252" s="535"/>
      <c r="E252" s="534"/>
      <c r="F252" s="534"/>
      <c r="G252" s="534"/>
      <c r="H252" s="535"/>
      <c r="I252" s="535"/>
      <c r="J252" s="536"/>
      <c r="K252" s="541"/>
      <c r="L252" s="541"/>
      <c r="M252" s="541"/>
      <c r="N252" s="537"/>
      <c r="O252" s="542"/>
      <c r="P252" s="542"/>
    </row>
    <row r="253" spans="2:16" s="540" customFormat="1">
      <c r="B253" s="533"/>
      <c r="C253" s="533"/>
      <c r="D253" s="535"/>
      <c r="E253" s="534"/>
      <c r="F253" s="534"/>
      <c r="G253" s="534"/>
      <c r="H253" s="535"/>
      <c r="I253" s="535"/>
      <c r="J253" s="536"/>
      <c r="K253" s="541"/>
      <c r="L253" s="541"/>
      <c r="M253" s="541"/>
      <c r="N253" s="537"/>
      <c r="O253" s="542"/>
      <c r="P253" s="542"/>
    </row>
    <row r="254" spans="2:16" s="540" customFormat="1">
      <c r="B254" s="533"/>
      <c r="C254" s="533"/>
      <c r="D254" s="535"/>
      <c r="E254" s="534"/>
      <c r="F254" s="534"/>
      <c r="G254" s="534"/>
      <c r="H254" s="535"/>
      <c r="I254" s="535"/>
      <c r="J254" s="536"/>
      <c r="K254" s="541"/>
      <c r="L254" s="541"/>
      <c r="M254" s="541"/>
      <c r="N254" s="537"/>
      <c r="O254" s="542"/>
      <c r="P254" s="542"/>
    </row>
    <row r="255" spans="2:16" s="540" customFormat="1">
      <c r="B255" s="533"/>
      <c r="C255" s="533"/>
      <c r="D255" s="535"/>
      <c r="E255" s="534"/>
      <c r="F255" s="534"/>
      <c r="G255" s="534"/>
      <c r="H255" s="535"/>
      <c r="I255" s="535"/>
      <c r="J255" s="536"/>
      <c r="K255" s="541"/>
      <c r="L255" s="541"/>
      <c r="M255" s="541"/>
      <c r="N255" s="537"/>
      <c r="O255" s="542"/>
      <c r="P255" s="542"/>
    </row>
    <row r="256" spans="2:16" s="540" customFormat="1">
      <c r="B256" s="533"/>
      <c r="C256" s="533"/>
      <c r="D256" s="535"/>
      <c r="E256" s="534"/>
      <c r="F256" s="534"/>
      <c r="G256" s="534"/>
      <c r="H256" s="535"/>
      <c r="I256" s="535"/>
      <c r="J256" s="536"/>
      <c r="K256" s="541"/>
      <c r="L256" s="541"/>
      <c r="M256" s="541"/>
      <c r="N256" s="537"/>
      <c r="O256" s="542"/>
      <c r="P256" s="542"/>
    </row>
    <row r="257" spans="2:16" s="540" customFormat="1">
      <c r="B257" s="533"/>
      <c r="C257" s="533"/>
      <c r="D257" s="535"/>
      <c r="E257" s="534"/>
      <c r="F257" s="534"/>
      <c r="G257" s="534"/>
      <c r="H257" s="535"/>
      <c r="I257" s="535"/>
      <c r="J257" s="536"/>
      <c r="K257" s="541"/>
      <c r="L257" s="541"/>
      <c r="M257" s="541"/>
      <c r="N257" s="537"/>
      <c r="O257" s="542"/>
      <c r="P257" s="542"/>
    </row>
    <row r="258" spans="2:16" s="540" customFormat="1">
      <c r="B258" s="533"/>
      <c r="C258" s="533"/>
      <c r="D258" s="535"/>
      <c r="E258" s="534"/>
      <c r="F258" s="534"/>
      <c r="G258" s="534"/>
      <c r="H258" s="535"/>
      <c r="I258" s="535"/>
      <c r="J258" s="536"/>
      <c r="K258" s="541"/>
      <c r="L258" s="541"/>
      <c r="M258" s="541"/>
      <c r="N258" s="537"/>
      <c r="O258" s="542"/>
      <c r="P258" s="542"/>
    </row>
    <row r="259" spans="2:16" s="540" customFormat="1">
      <c r="B259" s="533"/>
      <c r="C259" s="533"/>
      <c r="D259" s="535"/>
      <c r="E259" s="534"/>
      <c r="F259" s="534"/>
      <c r="G259" s="534"/>
      <c r="H259" s="535"/>
      <c r="I259" s="535"/>
      <c r="J259" s="536"/>
      <c r="K259" s="541"/>
      <c r="L259" s="541"/>
      <c r="M259" s="541"/>
      <c r="N259" s="537"/>
      <c r="O259" s="542"/>
      <c r="P259" s="542"/>
    </row>
    <row r="260" spans="2:16" s="540" customFormat="1">
      <c r="B260" s="533"/>
      <c r="C260" s="533"/>
      <c r="D260" s="535"/>
      <c r="E260" s="534"/>
      <c r="F260" s="534"/>
      <c r="G260" s="534"/>
      <c r="H260" s="535"/>
      <c r="I260" s="535"/>
      <c r="J260" s="536"/>
      <c r="K260" s="541"/>
      <c r="L260" s="541"/>
      <c r="M260" s="541"/>
      <c r="N260" s="537"/>
      <c r="O260" s="542"/>
      <c r="P260" s="542"/>
    </row>
    <row r="261" spans="2:16" s="540" customFormat="1">
      <c r="B261" s="533"/>
      <c r="C261" s="533"/>
      <c r="D261" s="535"/>
      <c r="E261" s="534"/>
      <c r="F261" s="534"/>
      <c r="G261" s="534"/>
      <c r="H261" s="535"/>
      <c r="I261" s="535"/>
      <c r="J261" s="536"/>
      <c r="K261" s="541"/>
      <c r="L261" s="541"/>
      <c r="M261" s="541"/>
      <c r="N261" s="537"/>
      <c r="O261" s="542"/>
      <c r="P261" s="542"/>
    </row>
    <row r="262" spans="2:16" s="540" customFormat="1">
      <c r="B262" s="533"/>
      <c r="C262" s="533"/>
      <c r="D262" s="535"/>
      <c r="E262" s="534"/>
      <c r="F262" s="534"/>
      <c r="G262" s="534"/>
      <c r="H262" s="535"/>
      <c r="I262" s="535"/>
      <c r="J262" s="536"/>
      <c r="K262" s="541"/>
      <c r="L262" s="541"/>
      <c r="M262" s="541"/>
      <c r="N262" s="537"/>
      <c r="O262" s="542"/>
      <c r="P262" s="542"/>
    </row>
    <row r="263" spans="2:16" s="540" customFormat="1">
      <c r="B263" s="533"/>
      <c r="C263" s="533"/>
      <c r="D263" s="535"/>
      <c r="E263" s="534"/>
      <c r="F263" s="534"/>
      <c r="G263" s="534"/>
      <c r="H263" s="535"/>
      <c r="I263" s="535"/>
      <c r="J263" s="536"/>
      <c r="K263" s="541"/>
      <c r="L263" s="541"/>
      <c r="M263" s="541"/>
      <c r="N263" s="537"/>
      <c r="O263" s="542"/>
      <c r="P263" s="542"/>
    </row>
    <row r="264" spans="2:16" s="540" customFormat="1">
      <c r="B264" s="533"/>
      <c r="C264" s="533"/>
      <c r="D264" s="535"/>
      <c r="E264" s="534"/>
      <c r="F264" s="534"/>
      <c r="G264" s="534"/>
      <c r="H264" s="535"/>
      <c r="I264" s="535"/>
      <c r="J264" s="536"/>
      <c r="K264" s="541"/>
      <c r="L264" s="541"/>
      <c r="M264" s="541"/>
      <c r="N264" s="537"/>
      <c r="O264" s="542"/>
      <c r="P264" s="542"/>
    </row>
    <row r="265" spans="2:16" s="540" customFormat="1">
      <c r="B265" s="533"/>
      <c r="C265" s="533"/>
      <c r="D265" s="535"/>
      <c r="E265" s="534"/>
      <c r="F265" s="534"/>
      <c r="G265" s="534"/>
      <c r="H265" s="535"/>
      <c r="I265" s="535"/>
      <c r="J265" s="536"/>
      <c r="K265" s="541"/>
      <c r="L265" s="541"/>
      <c r="M265" s="541"/>
      <c r="N265" s="537"/>
      <c r="O265" s="542"/>
      <c r="P265" s="542"/>
    </row>
    <row r="266" spans="2:16" s="540" customFormat="1">
      <c r="B266" s="533"/>
      <c r="C266" s="533"/>
      <c r="D266" s="535"/>
      <c r="E266" s="534"/>
      <c r="F266" s="534"/>
      <c r="G266" s="534"/>
      <c r="H266" s="535"/>
      <c r="I266" s="535"/>
      <c r="J266" s="536"/>
      <c r="K266" s="541"/>
      <c r="L266" s="541"/>
      <c r="M266" s="541"/>
      <c r="N266" s="537"/>
      <c r="O266" s="542"/>
      <c r="P266" s="542"/>
    </row>
    <row r="267" spans="2:16" s="540" customFormat="1">
      <c r="B267" s="533"/>
      <c r="C267" s="533"/>
      <c r="D267" s="535"/>
      <c r="E267" s="534"/>
      <c r="F267" s="534"/>
      <c r="G267" s="534"/>
      <c r="H267" s="535"/>
      <c r="I267" s="535"/>
      <c r="J267" s="536"/>
      <c r="K267" s="541"/>
      <c r="L267" s="541"/>
      <c r="M267" s="541"/>
      <c r="N267" s="537"/>
      <c r="O267" s="542"/>
      <c r="P267" s="542"/>
    </row>
    <row r="268" spans="2:16" s="540" customFormat="1">
      <c r="B268" s="533"/>
      <c r="C268" s="533"/>
      <c r="D268" s="535"/>
      <c r="E268" s="534"/>
      <c r="F268" s="534"/>
      <c r="G268" s="534"/>
      <c r="H268" s="535"/>
      <c r="I268" s="535"/>
      <c r="J268" s="536"/>
      <c r="K268" s="541"/>
      <c r="L268" s="541"/>
      <c r="M268" s="541"/>
      <c r="N268" s="537"/>
      <c r="O268" s="542"/>
      <c r="P268" s="542"/>
    </row>
    <row r="269" spans="2:16" s="540" customFormat="1">
      <c r="B269" s="533"/>
      <c r="C269" s="533"/>
      <c r="D269" s="535"/>
      <c r="E269" s="534"/>
      <c r="F269" s="534"/>
      <c r="G269" s="534"/>
      <c r="H269" s="535"/>
      <c r="I269" s="535"/>
      <c r="J269" s="536"/>
      <c r="K269" s="541"/>
      <c r="L269" s="541"/>
      <c r="M269" s="541"/>
      <c r="N269" s="537"/>
      <c r="O269" s="542"/>
      <c r="P269" s="542"/>
    </row>
    <row r="270" spans="2:16" s="540" customFormat="1">
      <c r="B270" s="533"/>
      <c r="C270" s="533"/>
      <c r="D270" s="535"/>
      <c r="E270" s="534"/>
      <c r="F270" s="534"/>
      <c r="G270" s="534"/>
      <c r="H270" s="535"/>
      <c r="I270" s="535"/>
      <c r="J270" s="536"/>
      <c r="K270" s="541"/>
      <c r="L270" s="541"/>
      <c r="M270" s="541"/>
      <c r="N270" s="537"/>
      <c r="O270" s="542"/>
      <c r="P270" s="542"/>
    </row>
    <row r="271" spans="2:16" s="540" customFormat="1">
      <c r="B271" s="533"/>
      <c r="C271" s="533"/>
      <c r="D271" s="535"/>
      <c r="E271" s="534"/>
      <c r="F271" s="534"/>
      <c r="G271" s="534"/>
      <c r="H271" s="535"/>
      <c r="I271" s="535"/>
      <c r="J271" s="536"/>
      <c r="K271" s="541"/>
      <c r="L271" s="541"/>
      <c r="M271" s="541"/>
      <c r="N271" s="537"/>
      <c r="O271" s="542"/>
      <c r="P271" s="542"/>
    </row>
    <row r="272" spans="2:16" s="540" customFormat="1">
      <c r="B272" s="533"/>
      <c r="C272" s="533"/>
      <c r="D272" s="535"/>
      <c r="E272" s="534"/>
      <c r="F272" s="534"/>
      <c r="G272" s="534"/>
      <c r="H272" s="535"/>
      <c r="I272" s="535"/>
      <c r="J272" s="536"/>
      <c r="K272" s="541"/>
      <c r="L272" s="541"/>
      <c r="M272" s="541"/>
      <c r="N272" s="537"/>
      <c r="O272" s="542"/>
      <c r="P272" s="542"/>
    </row>
    <row r="273" spans="2:16" s="540" customFormat="1">
      <c r="B273" s="533"/>
      <c r="C273" s="533"/>
      <c r="D273" s="535"/>
      <c r="E273" s="534"/>
      <c r="F273" s="534"/>
      <c r="G273" s="534"/>
      <c r="H273" s="535"/>
      <c r="I273" s="535"/>
      <c r="J273" s="536"/>
      <c r="K273" s="541"/>
      <c r="L273" s="541"/>
      <c r="M273" s="541"/>
      <c r="N273" s="537"/>
      <c r="O273" s="542"/>
      <c r="P273" s="542"/>
    </row>
    <row r="274" spans="2:16" s="540" customFormat="1">
      <c r="B274" s="533"/>
      <c r="C274" s="533"/>
      <c r="D274" s="535"/>
      <c r="E274" s="534"/>
      <c r="F274" s="534"/>
      <c r="G274" s="534"/>
      <c r="H274" s="535"/>
      <c r="I274" s="535"/>
      <c r="J274" s="536"/>
      <c r="K274" s="541"/>
      <c r="L274" s="541"/>
      <c r="M274" s="541"/>
      <c r="N274" s="537"/>
      <c r="O274" s="542"/>
      <c r="P274" s="542"/>
    </row>
    <row r="275" spans="2:16" s="540" customFormat="1">
      <c r="B275" s="533"/>
      <c r="C275" s="533"/>
      <c r="D275" s="535"/>
      <c r="E275" s="534"/>
      <c r="F275" s="534"/>
      <c r="G275" s="534"/>
      <c r="H275" s="535"/>
      <c r="I275" s="535"/>
      <c r="J275" s="536"/>
      <c r="K275" s="541"/>
      <c r="L275" s="541"/>
      <c r="M275" s="541"/>
      <c r="N275" s="537"/>
      <c r="O275" s="542"/>
      <c r="P275" s="542"/>
    </row>
    <row r="276" spans="2:16" s="540" customFormat="1">
      <c r="B276" s="533"/>
      <c r="C276" s="533"/>
      <c r="D276" s="535"/>
      <c r="E276" s="534"/>
      <c r="F276" s="534"/>
      <c r="G276" s="534"/>
      <c r="H276" s="535"/>
      <c r="I276" s="535"/>
      <c r="J276" s="536"/>
      <c r="K276" s="541"/>
      <c r="L276" s="541"/>
      <c r="M276" s="541"/>
      <c r="N276" s="537"/>
      <c r="O276" s="542"/>
      <c r="P276" s="542"/>
    </row>
    <row r="277" spans="2:16" s="540" customFormat="1">
      <c r="B277" s="533"/>
      <c r="C277" s="533"/>
      <c r="D277" s="535"/>
      <c r="E277" s="534"/>
      <c r="F277" s="534"/>
      <c r="G277" s="534"/>
      <c r="H277" s="535"/>
      <c r="I277" s="535"/>
      <c r="J277" s="536"/>
      <c r="K277" s="541"/>
      <c r="L277" s="541"/>
      <c r="M277" s="541"/>
      <c r="N277" s="537"/>
      <c r="O277" s="542"/>
      <c r="P277" s="542"/>
    </row>
    <row r="278" spans="2:16" s="540" customFormat="1">
      <c r="B278" s="533"/>
      <c r="C278" s="533"/>
      <c r="D278" s="535"/>
      <c r="E278" s="534"/>
      <c r="F278" s="534"/>
      <c r="G278" s="534"/>
      <c r="H278" s="535"/>
      <c r="I278" s="535"/>
      <c r="J278" s="536"/>
      <c r="K278" s="541"/>
      <c r="L278" s="541"/>
      <c r="M278" s="541"/>
      <c r="N278" s="537"/>
      <c r="O278" s="542"/>
      <c r="P278" s="542"/>
    </row>
    <row r="279" spans="2:16" s="540" customFormat="1">
      <c r="B279" s="533"/>
      <c r="C279" s="533"/>
      <c r="D279" s="535"/>
      <c r="E279" s="534"/>
      <c r="F279" s="534"/>
      <c r="G279" s="534"/>
      <c r="H279" s="535"/>
      <c r="I279" s="535"/>
      <c r="J279" s="536"/>
      <c r="K279" s="541"/>
      <c r="L279" s="541"/>
      <c r="M279" s="541"/>
      <c r="N279" s="537"/>
      <c r="O279" s="542"/>
      <c r="P279" s="542"/>
    </row>
    <row r="280" spans="2:16" s="540" customFormat="1">
      <c r="B280" s="533"/>
      <c r="C280" s="533"/>
      <c r="D280" s="535"/>
      <c r="E280" s="534"/>
      <c r="F280" s="534"/>
      <c r="G280" s="534"/>
      <c r="H280" s="535"/>
      <c r="I280" s="535"/>
      <c r="J280" s="536"/>
      <c r="K280" s="541"/>
      <c r="L280" s="541"/>
      <c r="M280" s="541"/>
      <c r="N280" s="537"/>
      <c r="O280" s="542"/>
      <c r="P280" s="542"/>
    </row>
    <row r="281" spans="2:16" s="540" customFormat="1">
      <c r="B281" s="533"/>
      <c r="C281" s="533"/>
      <c r="D281" s="535"/>
      <c r="E281" s="534"/>
      <c r="F281" s="534"/>
      <c r="G281" s="534"/>
      <c r="H281" s="535"/>
      <c r="I281" s="535"/>
      <c r="J281" s="536"/>
      <c r="K281" s="541"/>
      <c r="L281" s="541"/>
      <c r="M281" s="541"/>
      <c r="N281" s="537"/>
      <c r="O281" s="542"/>
      <c r="P281" s="542"/>
    </row>
    <row r="282" spans="2:16" s="540" customFormat="1">
      <c r="B282" s="533"/>
      <c r="C282" s="533"/>
      <c r="D282" s="535"/>
      <c r="E282" s="534"/>
      <c r="F282" s="534"/>
      <c r="G282" s="534"/>
      <c r="H282" s="535"/>
      <c r="I282" s="535"/>
      <c r="J282" s="536"/>
      <c r="K282" s="541"/>
      <c r="L282" s="541"/>
      <c r="M282" s="541"/>
      <c r="N282" s="537"/>
      <c r="O282" s="542"/>
      <c r="P282" s="542"/>
    </row>
    <row r="283" spans="2:16" s="540" customFormat="1">
      <c r="B283" s="533"/>
      <c r="C283" s="533"/>
      <c r="D283" s="535"/>
      <c r="E283" s="534"/>
      <c r="F283" s="534"/>
      <c r="G283" s="534"/>
      <c r="H283" s="535"/>
      <c r="I283" s="535"/>
      <c r="J283" s="536"/>
      <c r="K283" s="541"/>
      <c r="L283" s="541"/>
      <c r="M283" s="541"/>
      <c r="N283" s="537"/>
      <c r="O283" s="542"/>
      <c r="P283" s="542"/>
    </row>
    <row r="284" spans="2:16" s="540" customFormat="1">
      <c r="B284" s="533"/>
      <c r="C284" s="533"/>
      <c r="D284" s="535"/>
      <c r="E284" s="534"/>
      <c r="F284" s="534"/>
      <c r="G284" s="534"/>
      <c r="H284" s="535"/>
      <c r="I284" s="535"/>
      <c r="J284" s="536"/>
      <c r="K284" s="541"/>
      <c r="L284" s="541"/>
      <c r="M284" s="541"/>
      <c r="N284" s="537"/>
      <c r="O284" s="542"/>
      <c r="P284" s="542"/>
    </row>
    <row r="285" spans="2:16" s="540" customFormat="1">
      <c r="B285" s="533"/>
      <c r="C285" s="533"/>
      <c r="D285" s="535"/>
      <c r="E285" s="534"/>
      <c r="F285" s="534"/>
      <c r="G285" s="534"/>
      <c r="H285" s="535"/>
      <c r="I285" s="535"/>
      <c r="J285" s="536"/>
      <c r="K285" s="541"/>
      <c r="L285" s="541"/>
      <c r="M285" s="541"/>
      <c r="N285" s="537"/>
      <c r="O285" s="542"/>
      <c r="P285" s="542"/>
    </row>
    <row r="286" spans="2:16" s="540" customFormat="1">
      <c r="B286" s="533"/>
      <c r="C286" s="533"/>
      <c r="D286" s="535"/>
      <c r="E286" s="534"/>
      <c r="F286" s="534"/>
      <c r="G286" s="534"/>
      <c r="H286" s="535"/>
      <c r="I286" s="535"/>
      <c r="J286" s="536"/>
      <c r="K286" s="541"/>
      <c r="L286" s="541"/>
      <c r="M286" s="541"/>
      <c r="N286" s="537"/>
      <c r="O286" s="542"/>
      <c r="P286" s="542"/>
    </row>
    <row r="287" spans="2:16" s="540" customFormat="1">
      <c r="B287" s="533"/>
      <c r="C287" s="533"/>
      <c r="D287" s="535"/>
      <c r="E287" s="534"/>
      <c r="F287" s="534"/>
      <c r="G287" s="534"/>
      <c r="H287" s="535"/>
      <c r="I287" s="535"/>
      <c r="J287" s="536"/>
      <c r="K287" s="541"/>
      <c r="L287" s="541"/>
      <c r="M287" s="541"/>
      <c r="N287" s="537"/>
      <c r="O287" s="542"/>
      <c r="P287" s="542"/>
    </row>
    <row r="288" spans="2:16" s="540" customFormat="1">
      <c r="B288" s="533"/>
      <c r="C288" s="533"/>
      <c r="D288" s="535"/>
      <c r="E288" s="534"/>
      <c r="F288" s="534"/>
      <c r="G288" s="534"/>
      <c r="H288" s="535"/>
      <c r="I288" s="535"/>
      <c r="J288" s="536"/>
      <c r="K288" s="541"/>
      <c r="L288" s="541"/>
      <c r="M288" s="541"/>
      <c r="N288" s="537"/>
      <c r="O288" s="542"/>
      <c r="P288" s="542"/>
    </row>
    <row r="289" spans="2:16" s="540" customFormat="1">
      <c r="B289" s="533"/>
      <c r="C289" s="533"/>
      <c r="D289" s="535"/>
      <c r="E289" s="534"/>
      <c r="F289" s="534"/>
      <c r="G289" s="534"/>
      <c r="H289" s="535"/>
      <c r="I289" s="535"/>
      <c r="J289" s="536"/>
      <c r="K289" s="541"/>
      <c r="L289" s="541"/>
      <c r="M289" s="541"/>
      <c r="N289" s="537"/>
      <c r="O289" s="542"/>
      <c r="P289" s="542"/>
    </row>
    <row r="290" spans="2:16" s="540" customFormat="1">
      <c r="B290" s="533"/>
      <c r="C290" s="533"/>
      <c r="D290" s="535"/>
      <c r="E290" s="534"/>
      <c r="F290" s="534"/>
      <c r="G290" s="534"/>
      <c r="H290" s="535"/>
      <c r="I290" s="535"/>
      <c r="J290" s="536"/>
      <c r="K290" s="541"/>
      <c r="L290" s="541"/>
      <c r="M290" s="541"/>
      <c r="N290" s="537"/>
      <c r="O290" s="542"/>
      <c r="P290" s="542"/>
    </row>
    <row r="291" spans="2:16" s="540" customFormat="1">
      <c r="B291" s="533"/>
      <c r="C291" s="533"/>
      <c r="D291" s="535"/>
      <c r="E291" s="534"/>
      <c r="F291" s="534"/>
      <c r="G291" s="534"/>
      <c r="H291" s="535"/>
      <c r="I291" s="535"/>
      <c r="J291" s="536"/>
      <c r="K291" s="541"/>
      <c r="L291" s="541"/>
      <c r="M291" s="541"/>
      <c r="N291" s="537"/>
      <c r="O291" s="542"/>
      <c r="P291" s="542"/>
    </row>
    <row r="292" spans="2:16" s="540" customFormat="1">
      <c r="B292" s="533"/>
      <c r="C292" s="533"/>
      <c r="D292" s="535"/>
      <c r="E292" s="534"/>
      <c r="F292" s="534"/>
      <c r="G292" s="534"/>
      <c r="H292" s="535"/>
      <c r="I292" s="535"/>
      <c r="J292" s="536"/>
      <c r="K292" s="541"/>
      <c r="L292" s="541"/>
      <c r="M292" s="541"/>
      <c r="N292" s="537"/>
      <c r="O292" s="542"/>
      <c r="P292" s="542"/>
    </row>
    <row r="293" spans="2:16" s="540" customFormat="1">
      <c r="B293" s="533"/>
      <c r="C293" s="533"/>
      <c r="D293" s="535"/>
      <c r="E293" s="534"/>
      <c r="F293" s="534"/>
      <c r="G293" s="534"/>
      <c r="H293" s="535"/>
      <c r="I293" s="535"/>
      <c r="J293" s="536"/>
      <c r="K293" s="541"/>
      <c r="L293" s="541"/>
      <c r="M293" s="541"/>
      <c r="N293" s="537"/>
      <c r="O293" s="542"/>
      <c r="P293" s="542"/>
    </row>
    <row r="294" spans="2:16" s="540" customFormat="1">
      <c r="B294" s="533"/>
      <c r="C294" s="533"/>
      <c r="D294" s="535"/>
      <c r="E294" s="534"/>
      <c r="F294" s="534"/>
      <c r="G294" s="534"/>
      <c r="H294" s="535"/>
      <c r="I294" s="535"/>
      <c r="J294" s="536"/>
      <c r="K294" s="541"/>
      <c r="L294" s="541"/>
      <c r="M294" s="541"/>
      <c r="N294" s="537"/>
      <c r="O294" s="542"/>
      <c r="P294" s="542"/>
    </row>
    <row r="295" spans="2:16" s="540" customFormat="1">
      <c r="B295" s="533"/>
      <c r="C295" s="533"/>
      <c r="D295" s="535"/>
      <c r="E295" s="534"/>
      <c r="F295" s="534"/>
      <c r="G295" s="534"/>
      <c r="H295" s="535"/>
      <c r="I295" s="535"/>
      <c r="J295" s="536"/>
      <c r="K295" s="541"/>
      <c r="L295" s="541"/>
      <c r="M295" s="541"/>
      <c r="N295" s="537"/>
      <c r="O295" s="542"/>
      <c r="P295" s="542"/>
    </row>
    <row r="296" spans="2:16" s="540" customFormat="1">
      <c r="B296" s="533"/>
      <c r="C296" s="533"/>
      <c r="D296" s="535"/>
      <c r="E296" s="534"/>
      <c r="F296" s="534"/>
      <c r="G296" s="534"/>
      <c r="H296" s="535"/>
      <c r="I296" s="535"/>
      <c r="J296" s="536"/>
      <c r="K296" s="541"/>
      <c r="L296" s="541"/>
      <c r="M296" s="541"/>
      <c r="N296" s="537"/>
      <c r="O296" s="542"/>
      <c r="P296" s="542"/>
    </row>
    <row r="297" spans="2:16" s="540" customFormat="1">
      <c r="B297" s="533"/>
      <c r="C297" s="533"/>
      <c r="D297" s="535"/>
      <c r="E297" s="534"/>
      <c r="F297" s="534"/>
      <c r="G297" s="534"/>
      <c r="H297" s="535"/>
      <c r="I297" s="535"/>
      <c r="J297" s="536"/>
      <c r="K297" s="541"/>
      <c r="L297" s="541"/>
      <c r="M297" s="541"/>
      <c r="N297" s="537"/>
      <c r="O297" s="542"/>
      <c r="P297" s="542"/>
    </row>
    <row r="298" spans="2:16" s="540" customFormat="1">
      <c r="B298" s="533"/>
      <c r="C298" s="533"/>
      <c r="D298" s="535"/>
      <c r="E298" s="534"/>
      <c r="F298" s="534"/>
      <c r="G298" s="534"/>
      <c r="H298" s="535"/>
      <c r="I298" s="535"/>
      <c r="J298" s="536"/>
      <c r="K298" s="541"/>
      <c r="L298" s="541"/>
      <c r="M298" s="541"/>
      <c r="N298" s="537"/>
      <c r="O298" s="542"/>
      <c r="P298" s="542"/>
    </row>
    <row r="299" spans="2:16" s="540" customFormat="1">
      <c r="B299" s="533"/>
      <c r="C299" s="533"/>
      <c r="D299" s="535"/>
      <c r="E299" s="534"/>
      <c r="F299" s="534"/>
      <c r="G299" s="534"/>
      <c r="H299" s="535"/>
      <c r="I299" s="535"/>
      <c r="J299" s="536"/>
      <c r="K299" s="541"/>
      <c r="L299" s="541"/>
      <c r="M299" s="541"/>
      <c r="N299" s="537"/>
      <c r="O299" s="542"/>
      <c r="P299" s="542"/>
    </row>
    <row r="300" spans="2:16" s="540" customFormat="1">
      <c r="B300" s="533"/>
      <c r="C300" s="533"/>
      <c r="D300" s="535"/>
      <c r="E300" s="534"/>
      <c r="F300" s="534"/>
      <c r="G300" s="534"/>
      <c r="H300" s="535"/>
      <c r="I300" s="535"/>
      <c r="J300" s="536"/>
      <c r="K300" s="541"/>
      <c r="L300" s="541"/>
      <c r="M300" s="541"/>
      <c r="N300" s="537"/>
      <c r="O300" s="542"/>
      <c r="P300" s="542"/>
    </row>
    <row r="301" spans="2:16" s="540" customFormat="1">
      <c r="B301" s="533"/>
      <c r="C301" s="533"/>
      <c r="D301" s="535"/>
      <c r="E301" s="534"/>
      <c r="F301" s="534"/>
      <c r="G301" s="534"/>
      <c r="H301" s="535"/>
      <c r="I301" s="535"/>
      <c r="J301" s="536"/>
      <c r="K301" s="541"/>
      <c r="L301" s="541"/>
      <c r="M301" s="541"/>
      <c r="N301" s="537"/>
      <c r="O301" s="542"/>
      <c r="P301" s="542"/>
    </row>
    <row r="302" spans="2:16" s="540" customFormat="1">
      <c r="B302" s="533"/>
      <c r="C302" s="533"/>
      <c r="D302" s="535"/>
      <c r="E302" s="534"/>
      <c r="F302" s="534"/>
      <c r="G302" s="534"/>
      <c r="H302" s="535"/>
      <c r="I302" s="535"/>
      <c r="J302" s="536"/>
      <c r="K302" s="541"/>
      <c r="L302" s="541"/>
      <c r="M302" s="541"/>
      <c r="N302" s="537"/>
      <c r="O302" s="542"/>
      <c r="P302" s="542"/>
    </row>
    <row r="303" spans="2:16" s="540" customFormat="1">
      <c r="B303" s="533"/>
      <c r="C303" s="533"/>
      <c r="D303" s="535"/>
      <c r="E303" s="534"/>
      <c r="F303" s="534"/>
      <c r="G303" s="534"/>
      <c r="H303" s="535"/>
      <c r="I303" s="535"/>
      <c r="J303" s="536"/>
      <c r="K303" s="541"/>
      <c r="L303" s="541"/>
      <c r="M303" s="541"/>
      <c r="N303" s="537"/>
      <c r="O303" s="542"/>
      <c r="P303" s="542"/>
    </row>
    <row r="304" spans="2:16" s="540" customFormat="1">
      <c r="B304" s="533"/>
      <c r="C304" s="533"/>
      <c r="D304" s="535"/>
      <c r="E304" s="534"/>
      <c r="F304" s="534"/>
      <c r="G304" s="534"/>
      <c r="H304" s="535"/>
      <c r="I304" s="535"/>
      <c r="J304" s="536"/>
      <c r="K304" s="541"/>
      <c r="L304" s="541"/>
      <c r="M304" s="541"/>
      <c r="N304" s="537"/>
      <c r="O304" s="542"/>
      <c r="P304" s="542"/>
    </row>
    <row r="305" spans="2:16" s="540" customFormat="1">
      <c r="B305" s="533"/>
      <c r="C305" s="533"/>
      <c r="D305" s="535"/>
      <c r="E305" s="534"/>
      <c r="F305" s="534"/>
      <c r="G305" s="534"/>
      <c r="H305" s="535"/>
      <c r="I305" s="535"/>
      <c r="J305" s="536"/>
      <c r="K305" s="541"/>
      <c r="L305" s="541"/>
      <c r="M305" s="541"/>
      <c r="N305" s="537"/>
      <c r="O305" s="542"/>
      <c r="P305" s="542"/>
    </row>
    <row r="306" spans="2:16" s="540" customFormat="1">
      <c r="B306" s="533"/>
      <c r="C306" s="533"/>
      <c r="D306" s="535"/>
      <c r="E306" s="534"/>
      <c r="F306" s="534"/>
      <c r="G306" s="534"/>
      <c r="H306" s="535"/>
      <c r="I306" s="535"/>
      <c r="J306" s="536"/>
      <c r="K306" s="541"/>
      <c r="L306" s="541"/>
      <c r="M306" s="541"/>
      <c r="N306" s="537"/>
      <c r="O306" s="542"/>
      <c r="P306" s="542"/>
    </row>
    <row r="307" spans="2:16" s="540" customFormat="1">
      <c r="B307" s="533"/>
      <c r="C307" s="533"/>
      <c r="D307" s="535"/>
      <c r="E307" s="534"/>
      <c r="F307" s="534"/>
      <c r="G307" s="534"/>
      <c r="H307" s="535"/>
      <c r="I307" s="535"/>
      <c r="J307" s="536"/>
      <c r="K307" s="541"/>
      <c r="L307" s="541"/>
      <c r="M307" s="541"/>
      <c r="N307" s="537"/>
      <c r="O307" s="542"/>
      <c r="P307" s="542"/>
    </row>
    <row r="308" spans="2:16" s="540" customFormat="1">
      <c r="B308" s="533"/>
      <c r="C308" s="533"/>
      <c r="D308" s="535"/>
      <c r="E308" s="534"/>
      <c r="F308" s="534"/>
      <c r="G308" s="534"/>
      <c r="H308" s="535"/>
      <c r="I308" s="535"/>
      <c r="J308" s="536"/>
      <c r="K308" s="541"/>
      <c r="L308" s="541"/>
      <c r="M308" s="541"/>
      <c r="N308" s="537"/>
      <c r="O308" s="542"/>
      <c r="P308" s="542"/>
    </row>
    <row r="309" spans="2:16" s="540" customFormat="1">
      <c r="B309" s="533"/>
      <c r="C309" s="533"/>
      <c r="D309" s="535"/>
      <c r="E309" s="534"/>
      <c r="F309" s="534"/>
      <c r="G309" s="534"/>
      <c r="H309" s="535"/>
      <c r="I309" s="535"/>
      <c r="J309" s="536"/>
      <c r="K309" s="541"/>
      <c r="L309" s="541"/>
      <c r="M309" s="541"/>
      <c r="N309" s="537"/>
      <c r="O309" s="542"/>
      <c r="P309" s="542"/>
    </row>
    <row r="310" spans="2:16" s="540" customFormat="1">
      <c r="B310" s="533"/>
      <c r="C310" s="533"/>
      <c r="D310" s="535"/>
      <c r="E310" s="534"/>
      <c r="F310" s="534"/>
      <c r="G310" s="534"/>
      <c r="H310" s="535"/>
      <c r="I310" s="535"/>
      <c r="J310" s="536"/>
      <c r="K310" s="541"/>
      <c r="L310" s="541"/>
      <c r="M310" s="541"/>
      <c r="N310" s="537"/>
      <c r="O310" s="542"/>
      <c r="P310" s="542"/>
    </row>
    <row r="311" spans="2:16" s="540" customFormat="1">
      <c r="B311" s="533"/>
      <c r="C311" s="533"/>
      <c r="D311" s="535"/>
      <c r="E311" s="534"/>
      <c r="F311" s="534"/>
      <c r="G311" s="534"/>
      <c r="H311" s="535"/>
      <c r="I311" s="535"/>
      <c r="J311" s="536"/>
      <c r="K311" s="541"/>
      <c r="L311" s="541"/>
      <c r="M311" s="541"/>
      <c r="N311" s="537"/>
      <c r="O311" s="542"/>
      <c r="P311" s="542"/>
    </row>
    <row r="312" spans="2:16" s="540" customFormat="1">
      <c r="B312" s="533"/>
      <c r="C312" s="533"/>
      <c r="D312" s="535"/>
      <c r="E312" s="534"/>
      <c r="F312" s="534"/>
      <c r="G312" s="534"/>
      <c r="H312" s="535"/>
      <c r="I312" s="535"/>
      <c r="J312" s="536"/>
      <c r="K312" s="541"/>
      <c r="L312" s="541"/>
      <c r="M312" s="541"/>
      <c r="N312" s="537"/>
      <c r="O312" s="542"/>
      <c r="P312" s="542"/>
    </row>
    <row r="313" spans="2:16" s="540" customFormat="1">
      <c r="B313" s="533"/>
      <c r="C313" s="533"/>
      <c r="D313" s="535"/>
      <c r="E313" s="534"/>
      <c r="F313" s="534"/>
      <c r="G313" s="534"/>
      <c r="H313" s="535"/>
      <c r="I313" s="535"/>
      <c r="J313" s="536"/>
      <c r="K313" s="541"/>
      <c r="L313" s="541"/>
      <c r="M313" s="541"/>
      <c r="N313" s="537"/>
      <c r="O313" s="542"/>
      <c r="P313" s="542"/>
    </row>
    <row r="314" spans="2:16" s="540" customFormat="1">
      <c r="B314" s="533"/>
      <c r="C314" s="533"/>
      <c r="D314" s="535"/>
      <c r="E314" s="534"/>
      <c r="F314" s="534"/>
      <c r="G314" s="534"/>
      <c r="H314" s="535"/>
      <c r="I314" s="535"/>
      <c r="J314" s="536"/>
      <c r="K314" s="541"/>
      <c r="L314" s="541"/>
      <c r="M314" s="541"/>
      <c r="N314" s="537"/>
      <c r="O314" s="542"/>
      <c r="P314" s="542"/>
    </row>
    <row r="315" spans="2:16" s="540" customFormat="1">
      <c r="B315" s="533"/>
      <c r="C315" s="533"/>
      <c r="D315" s="535"/>
      <c r="E315" s="534"/>
      <c r="F315" s="534"/>
      <c r="G315" s="534"/>
      <c r="H315" s="535"/>
      <c r="I315" s="535"/>
      <c r="J315" s="536"/>
      <c r="K315" s="541"/>
      <c r="L315" s="541"/>
      <c r="M315" s="541"/>
      <c r="N315" s="537"/>
      <c r="O315" s="542"/>
      <c r="P315" s="542"/>
    </row>
    <row r="316" spans="2:16" s="540" customFormat="1">
      <c r="B316" s="533"/>
      <c r="C316" s="533"/>
      <c r="D316" s="535"/>
      <c r="E316" s="534"/>
      <c r="F316" s="534"/>
      <c r="G316" s="534"/>
      <c r="H316" s="535"/>
      <c r="I316" s="535"/>
      <c r="J316" s="536"/>
      <c r="K316" s="541"/>
      <c r="L316" s="541"/>
      <c r="M316" s="541"/>
      <c r="N316" s="537"/>
      <c r="O316" s="542"/>
      <c r="P316" s="542"/>
    </row>
    <row r="317" spans="2:16" s="540" customFormat="1">
      <c r="B317" s="533"/>
      <c r="C317" s="533"/>
      <c r="D317" s="535"/>
      <c r="E317" s="534"/>
      <c r="F317" s="534"/>
      <c r="G317" s="534"/>
      <c r="H317" s="535"/>
      <c r="I317" s="535"/>
      <c r="J317" s="536"/>
      <c r="K317" s="541"/>
      <c r="L317" s="541"/>
      <c r="M317" s="541"/>
      <c r="N317" s="537"/>
      <c r="O317" s="542"/>
      <c r="P317" s="542"/>
    </row>
    <row r="318" spans="2:16" s="540" customFormat="1">
      <c r="B318" s="533"/>
      <c r="C318" s="533"/>
      <c r="D318" s="535"/>
      <c r="E318" s="534"/>
      <c r="F318" s="534"/>
      <c r="G318" s="534"/>
      <c r="H318" s="535"/>
      <c r="I318" s="535"/>
      <c r="J318" s="536"/>
      <c r="K318" s="541"/>
      <c r="L318" s="541"/>
      <c r="M318" s="541"/>
      <c r="N318" s="537"/>
      <c r="O318" s="542"/>
      <c r="P318" s="542"/>
    </row>
    <row r="319" spans="2:16" s="540" customFormat="1">
      <c r="B319" s="533"/>
      <c r="C319" s="533"/>
      <c r="D319" s="535"/>
      <c r="E319" s="534"/>
      <c r="F319" s="534"/>
      <c r="G319" s="534"/>
      <c r="H319" s="535"/>
      <c r="I319" s="535"/>
      <c r="J319" s="536"/>
      <c r="K319" s="541"/>
      <c r="L319" s="541"/>
      <c r="M319" s="541"/>
      <c r="N319" s="537"/>
      <c r="O319" s="542"/>
      <c r="P319" s="542"/>
    </row>
    <row r="320" spans="2:16" s="540" customFormat="1">
      <c r="B320" s="533"/>
      <c r="C320" s="533"/>
      <c r="D320" s="535"/>
      <c r="E320" s="534"/>
      <c r="F320" s="534"/>
      <c r="G320" s="534"/>
      <c r="H320" s="535"/>
      <c r="I320" s="535"/>
      <c r="J320" s="536"/>
      <c r="K320" s="541"/>
      <c r="L320" s="541"/>
      <c r="M320" s="541"/>
      <c r="N320" s="537"/>
      <c r="O320" s="542"/>
      <c r="P320" s="542"/>
    </row>
    <row r="321" spans="2:16" s="540" customFormat="1">
      <c r="B321" s="533"/>
      <c r="C321" s="533"/>
      <c r="D321" s="535"/>
      <c r="E321" s="534"/>
      <c r="F321" s="534"/>
      <c r="G321" s="534"/>
      <c r="H321" s="535"/>
      <c r="I321" s="535"/>
      <c r="J321" s="536"/>
      <c r="K321" s="541"/>
      <c r="L321" s="541"/>
      <c r="M321" s="541"/>
      <c r="N321" s="537"/>
      <c r="O321" s="542"/>
      <c r="P321" s="542"/>
    </row>
    <row r="322" spans="2:16" s="540" customFormat="1">
      <c r="B322" s="533"/>
      <c r="C322" s="533"/>
      <c r="D322" s="535"/>
      <c r="E322" s="534"/>
      <c r="F322" s="534"/>
      <c r="G322" s="534"/>
      <c r="H322" s="535"/>
      <c r="I322" s="535"/>
      <c r="J322" s="536"/>
      <c r="K322" s="541"/>
      <c r="L322" s="541"/>
      <c r="M322" s="541"/>
      <c r="N322" s="537"/>
      <c r="O322" s="542"/>
      <c r="P322" s="542"/>
    </row>
    <row r="323" spans="2:16" s="540" customFormat="1">
      <c r="B323" s="533"/>
      <c r="C323" s="533"/>
      <c r="D323" s="535"/>
      <c r="E323" s="534"/>
      <c r="F323" s="534"/>
      <c r="G323" s="534"/>
      <c r="H323" s="535"/>
      <c r="I323" s="535"/>
      <c r="J323" s="536"/>
      <c r="K323" s="541"/>
      <c r="L323" s="541"/>
      <c r="M323" s="541"/>
      <c r="N323" s="537"/>
      <c r="O323" s="542"/>
      <c r="P323" s="542"/>
    </row>
    <row r="324" spans="2:16" s="540" customFormat="1">
      <c r="B324" s="533"/>
      <c r="C324" s="533"/>
      <c r="D324" s="535"/>
      <c r="E324" s="534"/>
      <c r="F324" s="534"/>
      <c r="G324" s="534"/>
      <c r="H324" s="535"/>
      <c r="I324" s="535"/>
      <c r="J324" s="536"/>
      <c r="K324" s="541"/>
      <c r="L324" s="541"/>
      <c r="M324" s="541"/>
      <c r="N324" s="537"/>
      <c r="O324" s="542"/>
      <c r="P324" s="542"/>
    </row>
    <row r="325" spans="2:16" s="540" customFormat="1">
      <c r="B325" s="533"/>
      <c r="C325" s="533"/>
      <c r="D325" s="535"/>
      <c r="E325" s="534"/>
      <c r="F325" s="534"/>
      <c r="G325" s="534"/>
      <c r="H325" s="535"/>
      <c r="I325" s="535"/>
      <c r="J325" s="536"/>
      <c r="K325" s="541"/>
      <c r="L325" s="541"/>
      <c r="M325" s="541"/>
      <c r="N325" s="537"/>
      <c r="O325" s="542"/>
      <c r="P325" s="542"/>
    </row>
    <row r="326" spans="2:16" s="540" customFormat="1">
      <c r="B326" s="533"/>
      <c r="C326" s="533"/>
      <c r="D326" s="535"/>
      <c r="E326" s="534"/>
      <c r="F326" s="534"/>
      <c r="G326" s="534"/>
      <c r="H326" s="535"/>
      <c r="I326" s="535"/>
      <c r="J326" s="536"/>
      <c r="K326" s="541"/>
      <c r="L326" s="541"/>
      <c r="M326" s="541"/>
      <c r="N326" s="537"/>
      <c r="O326" s="542"/>
      <c r="P326" s="542"/>
    </row>
    <row r="327" spans="2:16" s="540" customFormat="1">
      <c r="B327" s="533"/>
      <c r="C327" s="533"/>
      <c r="D327" s="535"/>
      <c r="E327" s="534"/>
      <c r="F327" s="534"/>
      <c r="G327" s="534"/>
      <c r="H327" s="535"/>
      <c r="I327" s="535"/>
      <c r="J327" s="536"/>
      <c r="K327" s="541"/>
      <c r="L327" s="541"/>
      <c r="M327" s="541"/>
      <c r="N327" s="537"/>
      <c r="O327" s="542"/>
      <c r="P327" s="542"/>
    </row>
    <row r="328" spans="2:16" s="540" customFormat="1">
      <c r="B328" s="533"/>
      <c r="C328" s="533"/>
      <c r="D328" s="535"/>
      <c r="E328" s="534"/>
      <c r="F328" s="534"/>
      <c r="G328" s="534"/>
      <c r="H328" s="535"/>
      <c r="I328" s="535"/>
      <c r="J328" s="536"/>
      <c r="K328" s="541"/>
      <c r="L328" s="541"/>
      <c r="M328" s="541"/>
      <c r="N328" s="537"/>
      <c r="O328" s="542"/>
      <c r="P328" s="542"/>
    </row>
    <row r="329" spans="2:16" s="540" customFormat="1">
      <c r="B329" s="533"/>
      <c r="C329" s="533"/>
      <c r="D329" s="535"/>
      <c r="E329" s="534"/>
      <c r="F329" s="534"/>
      <c r="G329" s="534"/>
      <c r="H329" s="535"/>
      <c r="I329" s="535"/>
      <c r="J329" s="536"/>
      <c r="K329" s="541"/>
      <c r="L329" s="541"/>
      <c r="M329" s="541"/>
      <c r="N329" s="537"/>
      <c r="O329" s="542"/>
      <c r="P329" s="542"/>
    </row>
    <row r="330" spans="2:16" s="540" customFormat="1">
      <c r="B330" s="533"/>
      <c r="C330" s="533"/>
      <c r="D330" s="535"/>
      <c r="E330" s="534"/>
      <c r="F330" s="534"/>
      <c r="G330" s="534"/>
      <c r="H330" s="535"/>
      <c r="I330" s="535"/>
      <c r="J330" s="536"/>
      <c r="K330" s="541"/>
      <c r="L330" s="541"/>
      <c r="M330" s="541"/>
      <c r="N330" s="537"/>
      <c r="O330" s="542"/>
      <c r="P330" s="542"/>
    </row>
    <row r="331" spans="2:16" s="540" customFormat="1">
      <c r="B331" s="533"/>
      <c r="C331" s="533"/>
      <c r="D331" s="535"/>
      <c r="E331" s="534"/>
      <c r="F331" s="534"/>
      <c r="G331" s="534"/>
      <c r="H331" s="535"/>
      <c r="I331" s="535"/>
      <c r="J331" s="536"/>
      <c r="K331" s="541"/>
      <c r="L331" s="541"/>
      <c r="M331" s="541"/>
      <c r="N331" s="537"/>
      <c r="O331" s="542"/>
      <c r="P331" s="542"/>
    </row>
    <row r="332" spans="2:16" s="540" customFormat="1">
      <c r="B332" s="533"/>
      <c r="C332" s="533"/>
      <c r="D332" s="535"/>
      <c r="E332" s="534"/>
      <c r="F332" s="534"/>
      <c r="G332" s="534"/>
      <c r="H332" s="535"/>
      <c r="I332" s="535"/>
      <c r="J332" s="536"/>
      <c r="K332" s="541"/>
      <c r="L332" s="541"/>
      <c r="M332" s="541"/>
      <c r="N332" s="537"/>
      <c r="O332" s="542"/>
      <c r="P332" s="542"/>
    </row>
    <row r="333" spans="2:16" s="540" customFormat="1">
      <c r="B333" s="533"/>
      <c r="C333" s="533"/>
      <c r="D333" s="535"/>
      <c r="E333" s="534"/>
      <c r="F333" s="534"/>
      <c r="G333" s="534"/>
      <c r="H333" s="535"/>
      <c r="I333" s="535"/>
      <c r="J333" s="536"/>
      <c r="K333" s="541"/>
      <c r="L333" s="541"/>
      <c r="M333" s="541"/>
      <c r="N333" s="537"/>
      <c r="O333" s="542"/>
      <c r="P333" s="542"/>
    </row>
    <row r="334" spans="2:16" s="540" customFormat="1">
      <c r="B334" s="533"/>
      <c r="C334" s="533"/>
      <c r="D334" s="535"/>
      <c r="E334" s="534"/>
      <c r="F334" s="534"/>
      <c r="G334" s="534"/>
      <c r="H334" s="535"/>
      <c r="I334" s="535"/>
      <c r="J334" s="536"/>
      <c r="K334" s="541"/>
      <c r="L334" s="541"/>
      <c r="M334" s="541"/>
      <c r="N334" s="537"/>
      <c r="O334" s="542"/>
      <c r="P334" s="542"/>
    </row>
    <row r="335" spans="2:16" s="540" customFormat="1">
      <c r="B335" s="533"/>
      <c r="C335" s="533"/>
      <c r="D335" s="535"/>
      <c r="E335" s="534"/>
      <c r="F335" s="534"/>
      <c r="G335" s="534"/>
      <c r="H335" s="535"/>
      <c r="I335" s="535"/>
      <c r="J335" s="536"/>
      <c r="K335" s="541"/>
      <c r="L335" s="541"/>
      <c r="M335" s="541"/>
      <c r="N335" s="537"/>
      <c r="O335" s="542"/>
      <c r="P335" s="542"/>
    </row>
    <row r="336" spans="2:16" s="540" customFormat="1">
      <c r="B336" s="533"/>
      <c r="C336" s="533"/>
      <c r="D336" s="535"/>
      <c r="E336" s="534"/>
      <c r="F336" s="534"/>
      <c r="G336" s="534"/>
      <c r="H336" s="535"/>
      <c r="I336" s="535"/>
      <c r="J336" s="536"/>
      <c r="K336" s="541"/>
      <c r="L336" s="541"/>
      <c r="M336" s="541"/>
      <c r="N336" s="537"/>
      <c r="O336" s="542"/>
      <c r="P336" s="542"/>
    </row>
    <row r="337" spans="2:16" s="540" customFormat="1">
      <c r="B337" s="533"/>
      <c r="C337" s="533"/>
      <c r="D337" s="535"/>
      <c r="E337" s="534"/>
      <c r="F337" s="534"/>
      <c r="G337" s="534"/>
      <c r="H337" s="535"/>
      <c r="I337" s="535"/>
      <c r="J337" s="536"/>
      <c r="K337" s="541"/>
      <c r="L337" s="541"/>
      <c r="M337" s="541"/>
      <c r="N337" s="537"/>
      <c r="O337" s="542"/>
      <c r="P337" s="542"/>
    </row>
    <row r="338" spans="2:16" s="540" customFormat="1">
      <c r="B338" s="533"/>
      <c r="C338" s="533"/>
      <c r="D338" s="535"/>
      <c r="E338" s="534"/>
      <c r="F338" s="534"/>
      <c r="G338" s="534"/>
      <c r="H338" s="535"/>
      <c r="I338" s="535"/>
      <c r="J338" s="536"/>
      <c r="K338" s="541"/>
      <c r="L338" s="541"/>
      <c r="M338" s="541"/>
      <c r="N338" s="537"/>
      <c r="O338" s="542"/>
      <c r="P338" s="542"/>
    </row>
    <row r="339" spans="2:16" s="540" customFormat="1">
      <c r="B339" s="533"/>
      <c r="C339" s="533"/>
      <c r="D339" s="535"/>
      <c r="E339" s="534"/>
      <c r="F339" s="534"/>
      <c r="G339" s="534"/>
      <c r="H339" s="535"/>
      <c r="I339" s="535"/>
      <c r="J339" s="536"/>
      <c r="K339" s="541"/>
      <c r="L339" s="541"/>
      <c r="M339" s="541"/>
      <c r="N339" s="537"/>
      <c r="O339" s="542"/>
      <c r="P339" s="542"/>
    </row>
    <row r="340" spans="2:16" s="540" customFormat="1">
      <c r="B340" s="533"/>
      <c r="C340" s="533"/>
      <c r="D340" s="535"/>
      <c r="E340" s="534"/>
      <c r="F340" s="534"/>
      <c r="G340" s="534"/>
      <c r="H340" s="535"/>
      <c r="I340" s="535"/>
      <c r="J340" s="536"/>
      <c r="K340" s="541"/>
      <c r="L340" s="541"/>
      <c r="M340" s="541"/>
      <c r="N340" s="537"/>
      <c r="O340" s="542"/>
      <c r="P340" s="542"/>
    </row>
    <row r="341" spans="2:16" s="540" customFormat="1">
      <c r="B341" s="533"/>
      <c r="C341" s="533"/>
      <c r="D341" s="535"/>
      <c r="E341" s="534"/>
      <c r="F341" s="534"/>
      <c r="G341" s="534"/>
      <c r="H341" s="535"/>
      <c r="I341" s="535"/>
      <c r="J341" s="536"/>
      <c r="K341" s="541"/>
      <c r="L341" s="541"/>
      <c r="M341" s="541"/>
      <c r="N341" s="537"/>
      <c r="O341" s="542"/>
      <c r="P341" s="542"/>
    </row>
    <row r="342" spans="2:16" s="540" customFormat="1">
      <c r="B342" s="533"/>
      <c r="C342" s="533"/>
      <c r="D342" s="535"/>
      <c r="E342" s="534"/>
      <c r="F342" s="534"/>
      <c r="G342" s="534"/>
      <c r="H342" s="535"/>
      <c r="I342" s="535"/>
      <c r="J342" s="536"/>
      <c r="K342" s="541"/>
      <c r="L342" s="541"/>
      <c r="M342" s="541"/>
      <c r="N342" s="537"/>
      <c r="O342" s="542"/>
      <c r="P342" s="542"/>
    </row>
    <row r="343" spans="2:16" s="540" customFormat="1">
      <c r="B343" s="533"/>
      <c r="C343" s="533"/>
      <c r="D343" s="535"/>
      <c r="E343" s="534"/>
      <c r="F343" s="534"/>
      <c r="G343" s="534"/>
      <c r="H343" s="535"/>
      <c r="I343" s="535"/>
      <c r="J343" s="536"/>
      <c r="K343" s="541"/>
      <c r="L343" s="541"/>
      <c r="M343" s="541"/>
      <c r="N343" s="537"/>
      <c r="O343" s="542"/>
      <c r="P343" s="542"/>
    </row>
    <row r="344" spans="2:16" s="540" customFormat="1">
      <c r="B344" s="533"/>
      <c r="C344" s="533"/>
      <c r="D344" s="535"/>
      <c r="E344" s="534"/>
      <c r="F344" s="534"/>
      <c r="G344" s="534"/>
      <c r="H344" s="535"/>
      <c r="I344" s="535"/>
      <c r="J344" s="536"/>
      <c r="K344" s="541"/>
      <c r="L344" s="541"/>
      <c r="M344" s="541"/>
      <c r="N344" s="537"/>
      <c r="O344" s="542"/>
      <c r="P344" s="542"/>
    </row>
    <row r="345" spans="2:16" s="540" customFormat="1">
      <c r="B345" s="533"/>
      <c r="C345" s="533"/>
      <c r="D345" s="535"/>
      <c r="E345" s="534"/>
      <c r="F345" s="534"/>
      <c r="G345" s="534"/>
      <c r="H345" s="535"/>
      <c r="I345" s="535"/>
      <c r="J345" s="536"/>
      <c r="K345" s="541"/>
      <c r="L345" s="541"/>
      <c r="M345" s="541"/>
      <c r="N345" s="537"/>
      <c r="O345" s="542"/>
      <c r="P345" s="542"/>
    </row>
    <row r="346" spans="2:16" s="540" customFormat="1">
      <c r="B346" s="533"/>
      <c r="C346" s="533"/>
      <c r="D346" s="535"/>
      <c r="E346" s="534"/>
      <c r="F346" s="534"/>
      <c r="G346" s="534"/>
      <c r="H346" s="535"/>
      <c r="I346" s="535"/>
      <c r="J346" s="536"/>
      <c r="K346" s="541"/>
      <c r="L346" s="541"/>
      <c r="M346" s="541"/>
      <c r="N346" s="537"/>
      <c r="O346" s="542"/>
      <c r="P346" s="542"/>
    </row>
    <row r="347" spans="2:16" s="540" customFormat="1">
      <c r="B347" s="533"/>
      <c r="C347" s="533"/>
      <c r="D347" s="535"/>
      <c r="E347" s="534"/>
      <c r="F347" s="534"/>
      <c r="G347" s="534"/>
      <c r="H347" s="535"/>
      <c r="I347" s="535"/>
      <c r="J347" s="536"/>
      <c r="K347" s="541"/>
      <c r="L347" s="541"/>
      <c r="M347" s="541"/>
      <c r="N347" s="537"/>
      <c r="O347" s="542"/>
      <c r="P347" s="542"/>
    </row>
    <row r="348" spans="2:16" s="540" customFormat="1">
      <c r="B348" s="533"/>
      <c r="C348" s="533"/>
      <c r="D348" s="535"/>
      <c r="E348" s="534"/>
      <c r="F348" s="534"/>
      <c r="G348" s="534"/>
      <c r="H348" s="535"/>
      <c r="I348" s="535"/>
      <c r="J348" s="536"/>
      <c r="K348" s="541"/>
      <c r="L348" s="541"/>
      <c r="M348" s="541"/>
      <c r="N348" s="537"/>
      <c r="O348" s="542"/>
      <c r="P348" s="542"/>
    </row>
    <row r="349" spans="2:16" s="540" customFormat="1">
      <c r="B349" s="533"/>
      <c r="C349" s="533"/>
      <c r="D349" s="535"/>
      <c r="E349" s="534"/>
      <c r="F349" s="534"/>
      <c r="G349" s="534"/>
      <c r="H349" s="535"/>
      <c r="I349" s="535"/>
      <c r="J349" s="536"/>
      <c r="K349" s="541"/>
      <c r="L349" s="541"/>
      <c r="M349" s="541"/>
      <c r="N349" s="537"/>
      <c r="O349" s="542"/>
      <c r="P349" s="542"/>
    </row>
    <row r="350" spans="2:16" s="540" customFormat="1">
      <c r="B350" s="533"/>
      <c r="C350" s="533"/>
      <c r="D350" s="535"/>
      <c r="E350" s="534"/>
      <c r="F350" s="534"/>
      <c r="G350" s="534"/>
      <c r="H350" s="535"/>
      <c r="I350" s="535"/>
      <c r="J350" s="536"/>
      <c r="K350" s="541"/>
      <c r="L350" s="541"/>
      <c r="M350" s="541"/>
      <c r="N350" s="537"/>
      <c r="O350" s="542"/>
      <c r="P350" s="542"/>
    </row>
    <row r="351" spans="2:16" s="540" customFormat="1">
      <c r="B351" s="533"/>
      <c r="C351" s="533"/>
      <c r="D351" s="535"/>
      <c r="E351" s="534"/>
      <c r="F351" s="534"/>
      <c r="G351" s="534"/>
      <c r="H351" s="535"/>
      <c r="I351" s="535"/>
      <c r="J351" s="536"/>
      <c r="K351" s="541"/>
      <c r="L351" s="541"/>
      <c r="M351" s="541"/>
      <c r="N351" s="537"/>
      <c r="O351" s="542"/>
      <c r="P351" s="542"/>
    </row>
    <row r="352" spans="2:16" s="540" customFormat="1">
      <c r="B352" s="533"/>
      <c r="C352" s="533"/>
      <c r="D352" s="535"/>
      <c r="E352" s="534"/>
      <c r="F352" s="534"/>
      <c r="G352" s="534"/>
      <c r="H352" s="535"/>
      <c r="I352" s="535"/>
      <c r="J352" s="536"/>
      <c r="K352" s="541"/>
      <c r="L352" s="541"/>
      <c r="M352" s="541"/>
      <c r="N352" s="537"/>
      <c r="O352" s="542"/>
      <c r="P352" s="542"/>
    </row>
    <row r="353" spans="2:16" s="540" customFormat="1">
      <c r="B353" s="533"/>
      <c r="C353" s="533"/>
      <c r="D353" s="535"/>
      <c r="E353" s="534"/>
      <c r="F353" s="534"/>
      <c r="G353" s="534"/>
      <c r="H353" s="535"/>
      <c r="I353" s="535"/>
      <c r="J353" s="536"/>
      <c r="K353" s="541"/>
      <c r="L353" s="541"/>
      <c r="M353" s="541"/>
      <c r="N353" s="537"/>
      <c r="O353" s="542"/>
      <c r="P353" s="542"/>
    </row>
    <row r="354" spans="2:16" s="540" customFormat="1">
      <c r="B354" s="533"/>
      <c r="C354" s="533"/>
      <c r="D354" s="535"/>
      <c r="E354" s="534"/>
      <c r="F354" s="534"/>
      <c r="G354" s="534"/>
      <c r="H354" s="535"/>
      <c r="I354" s="535"/>
      <c r="J354" s="536"/>
      <c r="K354" s="541"/>
      <c r="L354" s="541"/>
      <c r="M354" s="541"/>
      <c r="N354" s="537"/>
      <c r="O354" s="542"/>
      <c r="P354" s="542"/>
    </row>
    <row r="355" spans="2:16" s="540" customFormat="1">
      <c r="B355" s="533"/>
      <c r="C355" s="533"/>
      <c r="D355" s="535"/>
      <c r="E355" s="534"/>
      <c r="F355" s="534"/>
      <c r="G355" s="534"/>
      <c r="H355" s="535"/>
      <c r="I355" s="535"/>
      <c r="J355" s="536"/>
      <c r="K355" s="541"/>
      <c r="L355" s="541"/>
      <c r="M355" s="541"/>
      <c r="N355" s="537"/>
      <c r="O355" s="542"/>
      <c r="P355" s="542"/>
    </row>
    <row r="356" spans="2:16" s="540" customFormat="1">
      <c r="B356" s="533"/>
      <c r="C356" s="533"/>
      <c r="D356" s="535"/>
      <c r="E356" s="534"/>
      <c r="F356" s="534"/>
      <c r="G356" s="534"/>
      <c r="H356" s="535"/>
      <c r="I356" s="535"/>
      <c r="J356" s="536"/>
      <c r="K356" s="541"/>
      <c r="L356" s="541"/>
      <c r="M356" s="541"/>
      <c r="N356" s="537"/>
      <c r="O356" s="542"/>
      <c r="P356" s="542"/>
    </row>
    <row r="357" spans="2:16" s="540" customFormat="1">
      <c r="B357" s="533"/>
      <c r="C357" s="533"/>
      <c r="D357" s="535"/>
      <c r="E357" s="534"/>
      <c r="F357" s="534"/>
      <c r="G357" s="534"/>
      <c r="H357" s="535"/>
      <c r="I357" s="535"/>
      <c r="J357" s="536"/>
      <c r="K357" s="541"/>
      <c r="L357" s="541"/>
      <c r="M357" s="541"/>
      <c r="N357" s="537"/>
      <c r="O357" s="542"/>
      <c r="P357" s="542"/>
    </row>
    <row r="358" spans="2:16" s="540" customFormat="1">
      <c r="B358" s="533"/>
      <c r="C358" s="533"/>
      <c r="D358" s="535"/>
      <c r="E358" s="534"/>
      <c r="F358" s="534"/>
      <c r="G358" s="534"/>
      <c r="H358" s="535"/>
      <c r="I358" s="535"/>
      <c r="J358" s="536"/>
      <c r="K358" s="541"/>
      <c r="L358" s="541"/>
      <c r="M358" s="541"/>
      <c r="N358" s="537"/>
      <c r="O358" s="542"/>
      <c r="P358" s="542"/>
    </row>
    <row r="359" spans="2:16" s="540" customFormat="1">
      <c r="B359" s="533"/>
      <c r="C359" s="533"/>
      <c r="D359" s="535"/>
      <c r="E359" s="534"/>
      <c r="F359" s="534"/>
      <c r="G359" s="534"/>
      <c r="H359" s="535"/>
      <c r="I359" s="535"/>
      <c r="J359" s="536"/>
      <c r="K359" s="541"/>
      <c r="L359" s="541"/>
      <c r="M359" s="541"/>
      <c r="N359" s="537"/>
      <c r="O359" s="542"/>
      <c r="P359" s="542"/>
    </row>
    <row r="360" spans="2:16" s="540" customFormat="1">
      <c r="B360" s="533"/>
      <c r="C360" s="533"/>
      <c r="D360" s="535"/>
      <c r="E360" s="534"/>
      <c r="F360" s="534"/>
      <c r="G360" s="534"/>
      <c r="H360" s="535"/>
      <c r="I360" s="535"/>
      <c r="J360" s="536"/>
      <c r="K360" s="541"/>
      <c r="L360" s="541"/>
      <c r="M360" s="541"/>
      <c r="N360" s="542"/>
      <c r="O360" s="564"/>
      <c r="P360" s="564"/>
    </row>
    <row r="361" spans="2:16" s="540" customFormat="1">
      <c r="B361" s="533"/>
      <c r="C361" s="533"/>
      <c r="D361" s="535"/>
      <c r="E361" s="534"/>
      <c r="F361" s="534"/>
      <c r="G361" s="534"/>
      <c r="H361" s="535"/>
      <c r="I361" s="535"/>
      <c r="J361" s="536"/>
      <c r="K361" s="541"/>
      <c r="L361" s="541"/>
      <c r="M361" s="541"/>
      <c r="N361" s="542"/>
      <c r="O361" s="564"/>
      <c r="P361" s="564"/>
    </row>
    <row r="362" spans="2:16" s="540" customFormat="1">
      <c r="B362" s="533"/>
      <c r="C362" s="533"/>
      <c r="D362" s="535"/>
      <c r="E362" s="534"/>
      <c r="F362" s="534"/>
      <c r="G362" s="534"/>
      <c r="H362" s="535"/>
      <c r="I362" s="535"/>
      <c r="J362" s="536"/>
      <c r="K362" s="541"/>
      <c r="L362" s="541"/>
      <c r="M362" s="541"/>
      <c r="N362" s="542"/>
      <c r="O362" s="564"/>
      <c r="P362" s="564"/>
    </row>
    <row r="363" spans="2:16" s="540" customFormat="1">
      <c r="B363" s="533"/>
      <c r="C363" s="533"/>
      <c r="D363" s="535"/>
      <c r="E363" s="534"/>
      <c r="F363" s="534"/>
      <c r="G363" s="534"/>
      <c r="H363" s="535"/>
      <c r="I363" s="535"/>
      <c r="J363" s="536"/>
      <c r="K363" s="541"/>
      <c r="L363" s="541"/>
      <c r="M363" s="541"/>
      <c r="N363" s="542"/>
      <c r="O363" s="564"/>
      <c r="P363" s="564"/>
    </row>
    <row r="364" spans="2:16" s="540" customFormat="1">
      <c r="B364" s="533"/>
      <c r="C364" s="533"/>
      <c r="D364" s="535"/>
      <c r="E364" s="534"/>
      <c r="F364" s="534"/>
      <c r="G364" s="534"/>
      <c r="H364" s="535"/>
      <c r="I364" s="535"/>
      <c r="J364" s="536"/>
      <c r="K364" s="541"/>
      <c r="L364" s="541"/>
      <c r="M364" s="541"/>
      <c r="N364" s="542"/>
      <c r="O364" s="564"/>
      <c r="P364" s="564"/>
    </row>
    <row r="365" spans="2:16" s="540" customFormat="1">
      <c r="B365" s="533"/>
      <c r="C365" s="533"/>
      <c r="D365" s="535"/>
      <c r="E365" s="534"/>
      <c r="F365" s="534"/>
      <c r="G365" s="534"/>
      <c r="H365" s="535"/>
      <c r="I365" s="535"/>
      <c r="J365" s="536"/>
      <c r="K365" s="541"/>
      <c r="L365" s="541"/>
      <c r="M365" s="541"/>
      <c r="N365" s="542"/>
      <c r="O365" s="564"/>
      <c r="P365" s="564"/>
    </row>
    <row r="366" spans="2:16" s="540" customFormat="1">
      <c r="B366" s="533"/>
      <c r="C366" s="533"/>
      <c r="D366" s="535"/>
      <c r="E366" s="534"/>
      <c r="F366" s="534"/>
      <c r="G366" s="534"/>
      <c r="H366" s="535"/>
      <c r="I366" s="535"/>
      <c r="J366" s="536"/>
      <c r="K366" s="541"/>
      <c r="L366" s="541"/>
      <c r="M366" s="541"/>
      <c r="N366" s="542"/>
      <c r="O366" s="564"/>
      <c r="P366" s="564"/>
    </row>
    <row r="367" spans="2:16" s="540" customFormat="1">
      <c r="B367" s="533"/>
      <c r="C367" s="533"/>
      <c r="D367" s="535"/>
      <c r="E367" s="534"/>
      <c r="F367" s="534"/>
      <c r="G367" s="534"/>
      <c r="H367" s="535"/>
      <c r="I367" s="535"/>
      <c r="J367" s="536"/>
      <c r="K367" s="541"/>
      <c r="L367" s="541"/>
      <c r="M367" s="541"/>
      <c r="N367" s="542"/>
      <c r="O367" s="564"/>
      <c r="P367" s="564"/>
    </row>
    <row r="368" spans="2:16" s="540" customFormat="1">
      <c r="B368" s="533"/>
      <c r="C368" s="533"/>
      <c r="D368" s="535"/>
      <c r="E368" s="534"/>
      <c r="F368" s="534"/>
      <c r="G368" s="534"/>
      <c r="H368" s="535"/>
      <c r="I368" s="535"/>
      <c r="J368" s="536"/>
      <c r="K368" s="541"/>
      <c r="L368" s="541"/>
      <c r="M368" s="541"/>
      <c r="N368" s="542"/>
      <c r="O368" s="564"/>
      <c r="P368" s="564"/>
    </row>
    <row r="369" spans="2:16" s="540" customFormat="1">
      <c r="B369" s="533"/>
      <c r="C369" s="533"/>
      <c r="D369" s="535"/>
      <c r="E369" s="534"/>
      <c r="F369" s="534"/>
      <c r="G369" s="534"/>
      <c r="H369" s="535"/>
      <c r="I369" s="535"/>
      <c r="J369" s="536"/>
      <c r="K369" s="541"/>
      <c r="L369" s="541"/>
      <c r="M369" s="541"/>
      <c r="N369" s="542"/>
      <c r="O369" s="564"/>
      <c r="P369" s="564"/>
    </row>
    <row r="370" spans="2:16" s="540" customFormat="1">
      <c r="B370" s="533"/>
      <c r="C370" s="533"/>
      <c r="D370" s="535"/>
      <c r="E370" s="534"/>
      <c r="F370" s="534"/>
      <c r="G370" s="534"/>
      <c r="H370" s="535"/>
      <c r="I370" s="535"/>
      <c r="J370" s="536"/>
      <c r="K370" s="541"/>
      <c r="L370" s="541"/>
      <c r="M370" s="541"/>
      <c r="N370" s="542"/>
      <c r="O370" s="564"/>
      <c r="P370" s="564"/>
    </row>
    <row r="371" spans="2:16" s="540" customFormat="1">
      <c r="B371" s="533"/>
      <c r="C371" s="533"/>
      <c r="D371" s="535"/>
      <c r="E371" s="534"/>
      <c r="F371" s="534"/>
      <c r="G371" s="534"/>
      <c r="H371" s="535"/>
      <c r="I371" s="535"/>
      <c r="J371" s="536"/>
      <c r="K371" s="541"/>
      <c r="L371" s="541"/>
      <c r="M371" s="541"/>
      <c r="N371" s="542"/>
      <c r="O371" s="564"/>
      <c r="P371" s="564"/>
    </row>
    <row r="372" spans="2:16" s="540" customFormat="1">
      <c r="B372" s="533"/>
      <c r="C372" s="533"/>
      <c r="D372" s="535"/>
      <c r="E372" s="534"/>
      <c r="F372" s="534"/>
      <c r="G372" s="534"/>
      <c r="H372" s="535"/>
      <c r="I372" s="535"/>
      <c r="J372" s="536"/>
      <c r="K372" s="541"/>
      <c r="L372" s="541"/>
      <c r="M372" s="541"/>
      <c r="N372" s="542"/>
      <c r="O372" s="564"/>
      <c r="P372" s="564"/>
    </row>
    <row r="373" spans="2:16" s="540" customFormat="1">
      <c r="B373" s="533"/>
      <c r="C373" s="533"/>
      <c r="D373" s="535"/>
      <c r="E373" s="534"/>
      <c r="F373" s="534"/>
      <c r="G373" s="534"/>
      <c r="H373" s="535"/>
      <c r="I373" s="535"/>
      <c r="J373" s="536"/>
      <c r="K373" s="541"/>
      <c r="L373" s="541"/>
      <c r="M373" s="541"/>
      <c r="N373" s="542"/>
      <c r="O373" s="564"/>
      <c r="P373" s="564"/>
    </row>
    <row r="374" spans="2:16" s="540" customFormat="1">
      <c r="B374" s="533"/>
      <c r="C374" s="533"/>
      <c r="D374" s="535"/>
      <c r="E374" s="534"/>
      <c r="F374" s="534"/>
      <c r="G374" s="534"/>
      <c r="H374" s="535"/>
      <c r="I374" s="535"/>
      <c r="J374" s="536"/>
      <c r="K374" s="541"/>
      <c r="L374" s="541"/>
      <c r="M374" s="541"/>
      <c r="N374" s="542"/>
      <c r="O374" s="564"/>
      <c r="P374" s="564"/>
    </row>
    <row r="375" spans="2:16" s="540" customFormat="1">
      <c r="B375" s="533"/>
      <c r="C375" s="533"/>
      <c r="D375" s="535"/>
      <c r="E375" s="534"/>
      <c r="F375" s="534"/>
      <c r="G375" s="534"/>
      <c r="H375" s="535"/>
      <c r="I375" s="535"/>
      <c r="J375" s="536"/>
      <c r="K375" s="541"/>
      <c r="L375" s="541"/>
      <c r="M375" s="541"/>
      <c r="N375" s="542"/>
      <c r="O375" s="564"/>
      <c r="P375" s="564"/>
    </row>
    <row r="376" spans="2:16" s="540" customFormat="1">
      <c r="B376" s="533"/>
      <c r="C376" s="533"/>
      <c r="D376" s="535"/>
      <c r="E376" s="534"/>
      <c r="F376" s="534"/>
      <c r="G376" s="534"/>
      <c r="H376" s="535"/>
      <c r="I376" s="535"/>
      <c r="J376" s="536"/>
      <c r="K376" s="541"/>
      <c r="L376" s="541"/>
      <c r="M376" s="541"/>
      <c r="N376" s="542"/>
      <c r="O376" s="564"/>
      <c r="P376" s="564"/>
    </row>
    <row r="377" spans="2:16" s="540" customFormat="1">
      <c r="B377" s="533"/>
      <c r="C377" s="533"/>
      <c r="D377" s="535"/>
      <c r="E377" s="534"/>
      <c r="F377" s="534"/>
      <c r="G377" s="534"/>
      <c r="H377" s="535"/>
      <c r="I377" s="535"/>
      <c r="J377" s="536"/>
      <c r="K377" s="541"/>
      <c r="L377" s="541"/>
      <c r="M377" s="541"/>
      <c r="N377" s="542"/>
      <c r="O377" s="564"/>
      <c r="P377" s="564"/>
    </row>
    <row r="378" spans="2:16" s="540" customFormat="1">
      <c r="B378" s="533"/>
      <c r="C378" s="533"/>
      <c r="D378" s="535"/>
      <c r="E378" s="534"/>
      <c r="F378" s="534"/>
      <c r="G378" s="534"/>
      <c r="H378" s="535"/>
      <c r="I378" s="535"/>
      <c r="J378" s="536"/>
      <c r="K378" s="541"/>
      <c r="L378" s="541"/>
      <c r="M378" s="541"/>
      <c r="N378" s="542"/>
      <c r="O378" s="564"/>
      <c r="P378" s="564"/>
    </row>
    <row r="379" spans="2:16" s="540" customFormat="1">
      <c r="B379" s="533"/>
      <c r="C379" s="533"/>
      <c r="D379" s="535"/>
      <c r="E379" s="534"/>
      <c r="F379" s="534"/>
      <c r="G379" s="534"/>
      <c r="H379" s="535"/>
      <c r="I379" s="535"/>
      <c r="J379" s="536"/>
      <c r="K379" s="541"/>
      <c r="L379" s="541"/>
      <c r="M379" s="541"/>
      <c r="N379" s="542"/>
      <c r="O379" s="564"/>
      <c r="P379" s="564"/>
    </row>
    <row r="380" spans="2:16" s="540" customFormat="1">
      <c r="B380" s="533"/>
      <c r="C380" s="533"/>
      <c r="D380" s="535"/>
      <c r="E380" s="534"/>
      <c r="F380" s="534"/>
      <c r="G380" s="534"/>
      <c r="H380" s="535"/>
      <c r="I380" s="535"/>
      <c r="J380" s="536"/>
      <c r="K380" s="541"/>
      <c r="L380" s="541"/>
      <c r="M380" s="541"/>
      <c r="N380" s="542"/>
      <c r="O380" s="564"/>
      <c r="P380" s="564"/>
    </row>
    <row r="381" spans="2:16" s="540" customFormat="1">
      <c r="B381" s="533"/>
      <c r="C381" s="533"/>
      <c r="D381" s="535"/>
      <c r="E381" s="534"/>
      <c r="F381" s="534"/>
      <c r="G381" s="534"/>
      <c r="H381" s="535"/>
      <c r="I381" s="535"/>
      <c r="J381" s="536"/>
      <c r="K381" s="541"/>
      <c r="L381" s="541"/>
      <c r="M381" s="541"/>
      <c r="N381" s="542"/>
      <c r="O381" s="564"/>
      <c r="P381" s="564"/>
    </row>
    <row r="382" spans="2:16" s="540" customFormat="1">
      <c r="B382" s="533"/>
      <c r="C382" s="533"/>
      <c r="D382" s="535"/>
      <c r="E382" s="534"/>
      <c r="F382" s="534"/>
      <c r="G382" s="534"/>
      <c r="H382" s="535"/>
      <c r="I382" s="535"/>
      <c r="J382" s="536"/>
      <c r="K382" s="541"/>
      <c r="L382" s="541"/>
      <c r="M382" s="541"/>
      <c r="N382" s="542"/>
      <c r="O382" s="564"/>
      <c r="P382" s="564"/>
    </row>
    <row r="383" spans="2:16" s="540" customFormat="1">
      <c r="B383" s="533"/>
      <c r="C383" s="533"/>
      <c r="D383" s="535"/>
      <c r="E383" s="534"/>
      <c r="F383" s="534"/>
      <c r="G383" s="534"/>
      <c r="H383" s="535"/>
      <c r="I383" s="535"/>
      <c r="J383" s="536"/>
      <c r="K383" s="541"/>
      <c r="L383" s="541"/>
      <c r="M383" s="541"/>
      <c r="N383" s="542"/>
      <c r="O383" s="564"/>
      <c r="P383" s="564"/>
    </row>
    <row r="384" spans="2:16" s="540" customFormat="1">
      <c r="B384" s="533"/>
      <c r="C384" s="533"/>
      <c r="D384" s="535"/>
      <c r="E384" s="534"/>
      <c r="F384" s="534"/>
      <c r="G384" s="534"/>
      <c r="H384" s="535"/>
      <c r="I384" s="535"/>
      <c r="J384" s="536"/>
      <c r="K384" s="541"/>
      <c r="L384" s="541"/>
      <c r="M384" s="541"/>
      <c r="N384" s="542"/>
      <c r="O384" s="564"/>
      <c r="P384" s="564"/>
    </row>
    <row r="385" spans="2:16" s="540" customFormat="1">
      <c r="B385" s="533"/>
      <c r="C385" s="533"/>
      <c r="D385" s="535"/>
      <c r="E385" s="534"/>
      <c r="F385" s="534"/>
      <c r="G385" s="534"/>
      <c r="H385" s="535"/>
      <c r="I385" s="535"/>
      <c r="J385" s="536"/>
      <c r="K385" s="541"/>
      <c r="L385" s="541"/>
      <c r="M385" s="541"/>
      <c r="N385" s="542"/>
      <c r="O385" s="564"/>
      <c r="P385" s="564"/>
    </row>
    <row r="386" spans="2:16" s="540" customFormat="1">
      <c r="B386" s="533"/>
      <c r="C386" s="533"/>
      <c r="D386" s="535"/>
      <c r="E386" s="534"/>
      <c r="F386" s="534"/>
      <c r="G386" s="534"/>
      <c r="H386" s="535"/>
      <c r="I386" s="535"/>
      <c r="J386" s="536"/>
      <c r="K386" s="541"/>
      <c r="L386" s="541"/>
      <c r="M386" s="541"/>
      <c r="N386" s="542"/>
      <c r="O386" s="564"/>
      <c r="P386" s="564"/>
    </row>
    <row r="387" spans="2:16" s="540" customFormat="1">
      <c r="B387" s="533"/>
      <c r="C387" s="533"/>
      <c r="D387" s="535"/>
      <c r="E387" s="534"/>
      <c r="F387" s="534"/>
      <c r="G387" s="534"/>
      <c r="H387" s="535"/>
      <c r="I387" s="535"/>
      <c r="J387" s="536"/>
      <c r="K387" s="541"/>
      <c r="L387" s="541"/>
      <c r="M387" s="541"/>
      <c r="N387" s="542"/>
      <c r="O387" s="564"/>
      <c r="P387" s="564"/>
    </row>
    <row r="388" spans="2:16" s="540" customFormat="1">
      <c r="B388" s="533"/>
      <c r="C388" s="533"/>
      <c r="D388" s="535"/>
      <c r="E388" s="534"/>
      <c r="F388" s="534"/>
      <c r="G388" s="534"/>
      <c r="H388" s="535"/>
      <c r="I388" s="535"/>
      <c r="J388" s="536"/>
      <c r="K388" s="541"/>
      <c r="L388" s="541"/>
      <c r="M388" s="541"/>
      <c r="N388" s="542"/>
      <c r="O388" s="564"/>
      <c r="P388" s="564"/>
    </row>
    <row r="389" spans="2:16" s="540" customFormat="1">
      <c r="B389" s="533"/>
      <c r="C389" s="533"/>
      <c r="D389" s="535"/>
      <c r="E389" s="534"/>
      <c r="F389" s="534"/>
      <c r="G389" s="534"/>
      <c r="H389" s="535"/>
      <c r="I389" s="535"/>
      <c r="J389" s="536"/>
      <c r="K389" s="541"/>
      <c r="L389" s="541"/>
      <c r="M389" s="541"/>
      <c r="N389" s="542"/>
      <c r="O389" s="564"/>
      <c r="P389" s="564"/>
    </row>
    <row r="390" spans="2:16" s="540" customFormat="1">
      <c r="B390" s="533"/>
      <c r="C390" s="533"/>
      <c r="D390" s="535"/>
      <c r="E390" s="534"/>
      <c r="F390" s="534"/>
      <c r="G390" s="534"/>
      <c r="H390" s="535"/>
      <c r="I390" s="535"/>
      <c r="J390" s="536"/>
      <c r="K390" s="541"/>
      <c r="L390" s="541"/>
      <c r="M390" s="541"/>
      <c r="N390" s="542"/>
      <c r="O390" s="564"/>
      <c r="P390" s="564"/>
    </row>
    <row r="391" spans="2:16" s="540" customFormat="1">
      <c r="B391" s="533"/>
      <c r="C391" s="533"/>
      <c r="D391" s="535"/>
      <c r="E391" s="534"/>
      <c r="F391" s="534"/>
      <c r="G391" s="534"/>
      <c r="H391" s="535"/>
      <c r="I391" s="535"/>
      <c r="J391" s="536"/>
      <c r="K391" s="541"/>
      <c r="L391" s="541"/>
      <c r="M391" s="541"/>
      <c r="N391" s="542"/>
      <c r="O391" s="564"/>
      <c r="P391" s="564"/>
    </row>
    <row r="392" spans="2:16" s="540" customFormat="1">
      <c r="B392" s="533"/>
      <c r="C392" s="533"/>
      <c r="D392" s="535"/>
      <c r="E392" s="534"/>
      <c r="F392" s="534"/>
      <c r="G392" s="534"/>
      <c r="H392" s="535"/>
      <c r="I392" s="535"/>
      <c r="J392" s="536"/>
      <c r="K392" s="541"/>
      <c r="L392" s="541"/>
      <c r="M392" s="541"/>
      <c r="N392" s="542"/>
      <c r="O392" s="564"/>
      <c r="P392" s="564"/>
    </row>
    <row r="393" spans="2:16" s="540" customFormat="1">
      <c r="B393" s="533"/>
      <c r="C393" s="533"/>
      <c r="D393" s="535"/>
      <c r="E393" s="534"/>
      <c r="F393" s="534"/>
      <c r="G393" s="534"/>
      <c r="H393" s="535"/>
      <c r="I393" s="535"/>
      <c r="J393" s="536"/>
      <c r="K393" s="541"/>
      <c r="L393" s="541"/>
      <c r="M393" s="541"/>
      <c r="N393" s="542"/>
      <c r="O393" s="564"/>
      <c r="P393" s="564"/>
    </row>
    <row r="394" spans="2:16" s="540" customFormat="1">
      <c r="B394" s="533"/>
      <c r="C394" s="533"/>
      <c r="D394" s="535"/>
      <c r="E394" s="534"/>
      <c r="F394" s="534"/>
      <c r="G394" s="534"/>
      <c r="H394" s="535"/>
      <c r="I394" s="535"/>
      <c r="J394" s="536"/>
      <c r="K394" s="541"/>
      <c r="L394" s="541"/>
      <c r="M394" s="541"/>
      <c r="N394" s="542"/>
      <c r="O394" s="564"/>
      <c r="P394" s="564"/>
    </row>
    <row r="395" spans="2:16" s="540" customFormat="1">
      <c r="B395" s="533"/>
      <c r="C395" s="533"/>
      <c r="D395" s="535"/>
      <c r="E395" s="534"/>
      <c r="F395" s="534"/>
      <c r="G395" s="534"/>
      <c r="H395" s="535"/>
      <c r="I395" s="535"/>
      <c r="J395" s="536"/>
      <c r="K395" s="541"/>
      <c r="L395" s="541"/>
      <c r="M395" s="541"/>
      <c r="N395" s="542"/>
      <c r="O395" s="564"/>
      <c r="P395" s="564"/>
    </row>
    <row r="396" spans="2:16" s="540" customFormat="1">
      <c r="B396" s="533"/>
      <c r="C396" s="533"/>
      <c r="D396" s="535"/>
      <c r="E396" s="534"/>
      <c r="F396" s="534"/>
      <c r="G396" s="534"/>
      <c r="H396" s="535"/>
      <c r="I396" s="535"/>
      <c r="J396" s="536"/>
      <c r="K396" s="541"/>
      <c r="L396" s="541"/>
      <c r="M396" s="541"/>
      <c r="N396" s="542"/>
      <c r="O396" s="564"/>
      <c r="P396" s="564"/>
    </row>
    <row r="397" spans="2:16" s="540" customFormat="1">
      <c r="B397" s="533"/>
      <c r="C397" s="533"/>
      <c r="D397" s="535"/>
      <c r="E397" s="534"/>
      <c r="F397" s="534"/>
      <c r="G397" s="534"/>
      <c r="H397" s="535"/>
      <c r="I397" s="535"/>
      <c r="J397" s="536"/>
      <c r="K397" s="541"/>
      <c r="L397" s="541"/>
      <c r="M397" s="541"/>
      <c r="N397" s="542"/>
      <c r="O397" s="564"/>
      <c r="P397" s="564"/>
    </row>
    <row r="398" spans="2:16" s="540" customFormat="1">
      <c r="B398" s="533"/>
      <c r="C398" s="533"/>
      <c r="D398" s="535"/>
      <c r="E398" s="534"/>
      <c r="F398" s="534"/>
      <c r="G398" s="534"/>
      <c r="H398" s="535"/>
      <c r="I398" s="535"/>
      <c r="J398" s="536"/>
      <c r="K398" s="541"/>
      <c r="L398" s="541"/>
      <c r="M398" s="541"/>
      <c r="N398" s="542"/>
      <c r="O398" s="564"/>
      <c r="P398" s="564"/>
    </row>
    <row r="399" spans="2:16" s="540" customFormat="1">
      <c r="B399" s="533"/>
      <c r="C399" s="533"/>
      <c r="D399" s="535"/>
      <c r="E399" s="534"/>
      <c r="F399" s="534"/>
      <c r="G399" s="534"/>
      <c r="H399" s="535"/>
      <c r="I399" s="535"/>
      <c r="J399" s="536"/>
      <c r="K399" s="541"/>
      <c r="L399" s="541"/>
      <c r="M399" s="541"/>
      <c r="N399" s="542"/>
      <c r="O399" s="564"/>
      <c r="P399" s="564"/>
    </row>
    <row r="400" spans="2:16" s="540" customFormat="1">
      <c r="B400" s="533"/>
      <c r="C400" s="533"/>
      <c r="D400" s="535"/>
      <c r="E400" s="534"/>
      <c r="F400" s="534"/>
      <c r="G400" s="534"/>
      <c r="H400" s="535"/>
      <c r="I400" s="535"/>
      <c r="J400" s="536"/>
      <c r="K400" s="541"/>
      <c r="L400" s="541"/>
      <c r="M400" s="541"/>
      <c r="N400" s="542"/>
      <c r="O400" s="564"/>
      <c r="P400" s="564"/>
    </row>
    <row r="401" spans="2:16" s="540" customFormat="1">
      <c r="B401" s="533"/>
      <c r="C401" s="533"/>
      <c r="D401" s="535"/>
      <c r="E401" s="534"/>
      <c r="F401" s="534"/>
      <c r="G401" s="534"/>
      <c r="H401" s="535"/>
      <c r="I401" s="535"/>
      <c r="J401" s="536"/>
      <c r="K401" s="541"/>
      <c r="L401" s="541"/>
      <c r="M401" s="541"/>
      <c r="N401" s="542"/>
      <c r="O401" s="564"/>
      <c r="P401" s="564"/>
    </row>
    <row r="402" spans="2:16" s="540" customFormat="1">
      <c r="B402" s="533"/>
      <c r="C402" s="533"/>
      <c r="D402" s="535"/>
      <c r="E402" s="534"/>
      <c r="F402" s="534"/>
      <c r="G402" s="534"/>
      <c r="H402" s="535"/>
      <c r="I402" s="535"/>
      <c r="J402" s="536"/>
      <c r="K402" s="541"/>
      <c r="L402" s="541"/>
      <c r="M402" s="541"/>
      <c r="N402" s="542"/>
      <c r="O402" s="564"/>
      <c r="P402" s="564"/>
    </row>
    <row r="403" spans="2:16" s="540" customFormat="1">
      <c r="B403" s="533"/>
      <c r="C403" s="533"/>
      <c r="D403" s="535"/>
      <c r="E403" s="534"/>
      <c r="F403" s="534"/>
      <c r="G403" s="534"/>
      <c r="H403" s="535"/>
      <c r="I403" s="535"/>
      <c r="J403" s="536"/>
      <c r="K403" s="541"/>
      <c r="L403" s="541"/>
      <c r="M403" s="541"/>
      <c r="N403" s="542"/>
      <c r="O403" s="564"/>
      <c r="P403" s="564"/>
    </row>
    <row r="404" spans="2:16" s="540" customFormat="1">
      <c r="B404" s="533"/>
      <c r="C404" s="533"/>
      <c r="D404" s="535"/>
      <c r="E404" s="534"/>
      <c r="F404" s="534"/>
      <c r="G404" s="534"/>
      <c r="H404" s="535"/>
      <c r="I404" s="535"/>
      <c r="J404" s="536"/>
      <c r="K404" s="541"/>
      <c r="L404" s="541"/>
      <c r="M404" s="541"/>
      <c r="N404" s="542"/>
      <c r="O404" s="564"/>
      <c r="P404" s="564"/>
    </row>
    <row r="405" spans="2:16" s="540" customFormat="1">
      <c r="B405" s="533"/>
      <c r="C405" s="533"/>
      <c r="D405" s="535"/>
      <c r="E405" s="534"/>
      <c r="F405" s="534"/>
      <c r="G405" s="534"/>
      <c r="H405" s="535"/>
      <c r="I405" s="535"/>
      <c r="J405" s="536"/>
      <c r="K405" s="541"/>
      <c r="L405" s="541"/>
      <c r="M405" s="541"/>
      <c r="N405" s="542"/>
      <c r="O405" s="564"/>
      <c r="P405" s="564"/>
    </row>
    <row r="406" spans="2:16" s="540" customFormat="1">
      <c r="B406" s="533"/>
      <c r="C406" s="533"/>
      <c r="D406" s="535"/>
      <c r="E406" s="534"/>
      <c r="F406" s="534"/>
      <c r="G406" s="534"/>
      <c r="H406" s="535"/>
      <c r="I406" s="535"/>
      <c r="J406" s="536"/>
      <c r="K406" s="541"/>
      <c r="L406" s="541"/>
      <c r="M406" s="541"/>
      <c r="N406" s="542"/>
      <c r="O406" s="564"/>
      <c r="P406" s="564"/>
    </row>
    <row r="407" spans="2:16" s="540" customFormat="1">
      <c r="B407" s="533"/>
      <c r="C407" s="533"/>
      <c r="D407" s="535"/>
      <c r="E407" s="534"/>
      <c r="F407" s="534"/>
      <c r="G407" s="534"/>
      <c r="H407" s="535"/>
      <c r="I407" s="535"/>
      <c r="J407" s="536"/>
      <c r="K407" s="541"/>
      <c r="L407" s="541"/>
      <c r="M407" s="541"/>
      <c r="N407" s="542"/>
      <c r="O407" s="564"/>
      <c r="P407" s="564"/>
    </row>
    <row r="408" spans="2:16" s="540" customFormat="1">
      <c r="B408" s="533"/>
      <c r="C408" s="533"/>
      <c r="D408" s="535"/>
      <c r="E408" s="534"/>
      <c r="F408" s="534"/>
      <c r="G408" s="534"/>
      <c r="H408" s="535"/>
      <c r="I408" s="535"/>
      <c r="J408" s="536"/>
      <c r="K408" s="541"/>
      <c r="L408" s="541"/>
      <c r="M408" s="541"/>
      <c r="N408" s="542"/>
      <c r="O408" s="564"/>
      <c r="P408" s="564"/>
    </row>
    <row r="409" spans="2:16" s="540" customFormat="1">
      <c r="B409" s="533"/>
      <c r="C409" s="533"/>
      <c r="D409" s="535"/>
      <c r="E409" s="534"/>
      <c r="F409" s="534"/>
      <c r="G409" s="534"/>
      <c r="H409" s="535"/>
      <c r="I409" s="535"/>
      <c r="J409" s="536"/>
      <c r="K409" s="541"/>
      <c r="L409" s="541"/>
      <c r="M409" s="541"/>
      <c r="N409" s="542"/>
      <c r="O409" s="564"/>
      <c r="P409" s="564"/>
    </row>
    <row r="410" spans="2:16" s="540" customFormat="1">
      <c r="B410" s="533"/>
      <c r="C410" s="533"/>
      <c r="D410" s="535"/>
      <c r="E410" s="534"/>
      <c r="F410" s="534"/>
      <c r="G410" s="534"/>
      <c r="H410" s="535"/>
      <c r="I410" s="535"/>
      <c r="J410" s="536"/>
      <c r="K410" s="541"/>
      <c r="L410" s="541"/>
      <c r="M410" s="541"/>
      <c r="N410" s="542"/>
      <c r="O410" s="564"/>
      <c r="P410" s="564"/>
    </row>
    <row r="411" spans="2:16" s="540" customFormat="1">
      <c r="B411" s="533"/>
      <c r="C411" s="533"/>
      <c r="D411" s="535"/>
      <c r="E411" s="534"/>
      <c r="F411" s="534"/>
      <c r="G411" s="534"/>
      <c r="H411" s="535"/>
      <c r="I411" s="535"/>
      <c r="J411" s="536"/>
      <c r="K411" s="541"/>
      <c r="L411" s="541"/>
      <c r="M411" s="541"/>
      <c r="N411" s="542"/>
      <c r="O411" s="564"/>
      <c r="P411" s="564"/>
    </row>
    <row r="412" spans="2:16" s="540" customFormat="1">
      <c r="B412" s="533"/>
      <c r="C412" s="533"/>
      <c r="D412" s="535"/>
      <c r="E412" s="534"/>
      <c r="F412" s="534"/>
      <c r="G412" s="534"/>
      <c r="H412" s="535"/>
      <c r="I412" s="535"/>
      <c r="J412" s="536"/>
      <c r="K412" s="541"/>
      <c r="L412" s="541"/>
      <c r="M412" s="541"/>
      <c r="N412" s="542"/>
      <c r="O412" s="564"/>
      <c r="P412" s="564"/>
    </row>
    <row r="413" spans="2:16" s="540" customFormat="1">
      <c r="B413" s="533"/>
      <c r="C413" s="533"/>
      <c r="D413" s="535"/>
      <c r="E413" s="534"/>
      <c r="F413" s="534"/>
      <c r="G413" s="534"/>
      <c r="H413" s="535"/>
      <c r="I413" s="535"/>
      <c r="J413" s="536"/>
      <c r="K413" s="541"/>
      <c r="L413" s="541"/>
      <c r="M413" s="541"/>
      <c r="N413" s="542"/>
      <c r="O413" s="564"/>
      <c r="P413" s="564"/>
    </row>
    <row r="414" spans="2:16" s="540" customFormat="1">
      <c r="B414" s="533"/>
      <c r="C414" s="533"/>
      <c r="D414" s="535"/>
      <c r="E414" s="534"/>
      <c r="F414" s="534"/>
      <c r="G414" s="534"/>
      <c r="H414" s="535"/>
      <c r="I414" s="535"/>
      <c r="J414" s="536"/>
      <c r="K414" s="541"/>
      <c r="L414" s="541"/>
      <c r="M414" s="541"/>
      <c r="N414" s="542"/>
      <c r="O414" s="564"/>
      <c r="P414" s="564"/>
    </row>
    <row r="415" spans="2:16" s="540" customFormat="1">
      <c r="B415" s="533"/>
      <c r="C415" s="533"/>
      <c r="D415" s="535"/>
      <c r="E415" s="534"/>
      <c r="F415" s="534"/>
      <c r="G415" s="534"/>
      <c r="H415" s="535"/>
      <c r="I415" s="535"/>
      <c r="J415" s="536"/>
      <c r="K415" s="541"/>
      <c r="L415" s="541"/>
      <c r="M415" s="541"/>
      <c r="N415" s="542"/>
      <c r="O415" s="564"/>
      <c r="P415" s="564"/>
    </row>
    <row r="416" spans="2:16" s="540" customFormat="1">
      <c r="B416" s="533"/>
      <c r="C416" s="533"/>
      <c r="D416" s="535"/>
      <c r="E416" s="534"/>
      <c r="F416" s="534"/>
      <c r="G416" s="534"/>
      <c r="H416" s="535"/>
      <c r="I416" s="535"/>
      <c r="J416" s="536"/>
      <c r="K416" s="541"/>
      <c r="L416" s="541"/>
      <c r="M416" s="541"/>
      <c r="N416" s="542"/>
      <c r="O416" s="564"/>
      <c r="P416" s="564"/>
    </row>
    <row r="417" spans="2:16" s="540" customFormat="1">
      <c r="B417" s="533"/>
      <c r="C417" s="533"/>
      <c r="D417" s="535"/>
      <c r="E417" s="534"/>
      <c r="F417" s="534"/>
      <c r="G417" s="534"/>
      <c r="H417" s="535"/>
      <c r="I417" s="535"/>
      <c r="J417" s="536"/>
      <c r="K417" s="541"/>
      <c r="L417" s="541"/>
      <c r="M417" s="541"/>
      <c r="N417" s="542"/>
      <c r="O417" s="564"/>
      <c r="P417" s="564"/>
    </row>
    <row r="418" spans="2:16" s="540" customFormat="1">
      <c r="B418" s="533"/>
      <c r="C418" s="533"/>
      <c r="D418" s="535"/>
      <c r="E418" s="534"/>
      <c r="F418" s="534"/>
      <c r="G418" s="534"/>
      <c r="H418" s="535"/>
      <c r="I418" s="535"/>
      <c r="J418" s="536"/>
      <c r="K418" s="541"/>
      <c r="L418" s="541"/>
      <c r="M418" s="541"/>
      <c r="N418" s="542"/>
      <c r="O418" s="564"/>
      <c r="P418" s="564"/>
    </row>
    <row r="419" spans="2:16" s="540" customFormat="1">
      <c r="B419" s="533"/>
      <c r="C419" s="533"/>
      <c r="D419" s="535"/>
      <c r="E419" s="534"/>
      <c r="F419" s="534"/>
      <c r="G419" s="534"/>
      <c r="H419" s="535"/>
      <c r="I419" s="535"/>
      <c r="J419" s="536"/>
      <c r="K419" s="541"/>
      <c r="L419" s="541"/>
      <c r="M419" s="541"/>
      <c r="N419" s="542"/>
      <c r="O419" s="564"/>
      <c r="P419" s="564"/>
    </row>
    <row r="420" spans="2:16" s="540" customFormat="1">
      <c r="B420" s="533"/>
      <c r="C420" s="533"/>
      <c r="D420" s="535"/>
      <c r="E420" s="534"/>
      <c r="F420" s="534"/>
      <c r="G420" s="534"/>
      <c r="H420" s="535"/>
      <c r="I420" s="535"/>
      <c r="J420" s="536"/>
      <c r="K420" s="541"/>
      <c r="L420" s="541"/>
      <c r="M420" s="541"/>
      <c r="N420" s="542"/>
      <c r="O420" s="564"/>
      <c r="P420" s="564"/>
    </row>
    <row r="421" spans="2:16" s="540" customFormat="1">
      <c r="B421" s="533"/>
      <c r="C421" s="533"/>
      <c r="D421" s="535"/>
      <c r="E421" s="534"/>
      <c r="F421" s="534"/>
      <c r="G421" s="534"/>
      <c r="H421" s="535"/>
      <c r="I421" s="535"/>
      <c r="J421" s="536"/>
      <c r="K421" s="541"/>
      <c r="L421" s="541"/>
      <c r="M421" s="541"/>
      <c r="N421" s="542"/>
      <c r="O421" s="564"/>
      <c r="P421" s="564"/>
    </row>
    <row r="422" spans="2:16" s="540" customFormat="1">
      <c r="B422" s="533"/>
      <c r="C422" s="533"/>
      <c r="D422" s="535"/>
      <c r="E422" s="534"/>
      <c r="F422" s="534"/>
      <c r="G422" s="534"/>
      <c r="H422" s="535"/>
      <c r="I422" s="535"/>
      <c r="J422" s="536"/>
      <c r="K422" s="541"/>
      <c r="L422" s="541"/>
      <c r="M422" s="541"/>
      <c r="N422" s="542"/>
      <c r="O422" s="564"/>
      <c r="P422" s="564"/>
    </row>
    <row r="423" spans="2:16" s="540" customFormat="1">
      <c r="B423" s="533"/>
      <c r="C423" s="533"/>
      <c r="D423" s="535"/>
      <c r="E423" s="534"/>
      <c r="F423" s="534"/>
      <c r="G423" s="534"/>
      <c r="H423" s="535"/>
      <c r="I423" s="535"/>
      <c r="J423" s="536"/>
      <c r="K423" s="541"/>
      <c r="L423" s="541"/>
      <c r="M423" s="541"/>
      <c r="N423" s="542"/>
      <c r="O423" s="564"/>
      <c r="P423" s="564"/>
    </row>
    <row r="424" spans="2:16" s="540" customFormat="1">
      <c r="B424" s="533"/>
      <c r="C424" s="533"/>
      <c r="D424" s="535"/>
      <c r="E424" s="534"/>
      <c r="F424" s="534"/>
      <c r="G424" s="534"/>
      <c r="H424" s="535"/>
      <c r="I424" s="535"/>
      <c r="J424" s="536"/>
      <c r="K424" s="541"/>
      <c r="L424" s="541"/>
      <c r="M424" s="541"/>
      <c r="N424" s="542"/>
      <c r="O424" s="564"/>
      <c r="P424" s="564"/>
    </row>
    <row r="425" spans="2:16" s="540" customFormat="1">
      <c r="B425" s="533"/>
      <c r="C425" s="533"/>
      <c r="D425" s="535"/>
      <c r="E425" s="534"/>
      <c r="F425" s="534"/>
      <c r="G425" s="534"/>
      <c r="H425" s="535"/>
      <c r="I425" s="535"/>
      <c r="J425" s="536"/>
      <c r="K425" s="541"/>
      <c r="L425" s="541"/>
      <c r="M425" s="541"/>
      <c r="N425" s="542"/>
      <c r="O425" s="564"/>
      <c r="P425" s="564"/>
    </row>
    <row r="426" spans="2:16" s="540" customFormat="1">
      <c r="B426" s="533"/>
      <c r="C426" s="533"/>
      <c r="D426" s="535"/>
      <c r="E426" s="534"/>
      <c r="F426" s="534"/>
      <c r="G426" s="534"/>
      <c r="H426" s="535"/>
      <c r="I426" s="535"/>
      <c r="J426" s="536"/>
      <c r="K426" s="541"/>
      <c r="L426" s="541"/>
      <c r="M426" s="541"/>
      <c r="N426" s="542"/>
      <c r="O426" s="564"/>
      <c r="P426" s="564"/>
    </row>
    <row r="427" spans="2:16" s="540" customFormat="1">
      <c r="B427" s="533"/>
      <c r="C427" s="533"/>
      <c r="D427" s="535"/>
      <c r="E427" s="534"/>
      <c r="F427" s="534"/>
      <c r="G427" s="534"/>
      <c r="H427" s="535"/>
      <c r="I427" s="535"/>
      <c r="J427" s="536"/>
      <c r="K427" s="541"/>
      <c r="L427" s="541"/>
      <c r="M427" s="541"/>
      <c r="N427" s="542"/>
      <c r="O427" s="564"/>
      <c r="P427" s="564"/>
    </row>
    <row r="428" spans="2:16" s="540" customFormat="1">
      <c r="B428" s="533"/>
      <c r="C428" s="533"/>
      <c r="D428" s="535"/>
      <c r="E428" s="534"/>
      <c r="F428" s="534"/>
      <c r="G428" s="534"/>
      <c r="H428" s="535"/>
      <c r="I428" s="535"/>
      <c r="J428" s="536"/>
      <c r="K428" s="541"/>
      <c r="L428" s="541"/>
      <c r="M428" s="541"/>
      <c r="N428" s="542"/>
      <c r="O428" s="564"/>
      <c r="P428" s="564"/>
    </row>
    <row r="429" spans="2:16" s="540" customFormat="1">
      <c r="B429" s="533"/>
      <c r="C429" s="533"/>
      <c r="D429" s="535"/>
      <c r="E429" s="534"/>
      <c r="F429" s="534"/>
      <c r="G429" s="534"/>
      <c r="H429" s="535"/>
      <c r="I429" s="535"/>
      <c r="J429" s="536"/>
      <c r="K429" s="541"/>
      <c r="L429" s="541"/>
      <c r="M429" s="541"/>
      <c r="N429" s="542"/>
      <c r="O429" s="564"/>
      <c r="P429" s="564"/>
    </row>
    <row r="430" spans="2:16" s="540" customFormat="1">
      <c r="B430" s="533"/>
      <c r="C430" s="533"/>
      <c r="D430" s="535"/>
      <c r="E430" s="534"/>
      <c r="F430" s="534"/>
      <c r="G430" s="534"/>
      <c r="H430" s="535"/>
      <c r="I430" s="535"/>
      <c r="J430" s="536"/>
      <c r="K430" s="541"/>
      <c r="L430" s="541"/>
      <c r="M430" s="541"/>
      <c r="N430" s="542"/>
      <c r="O430" s="564"/>
      <c r="P430" s="564"/>
    </row>
    <row r="431" spans="2:16" s="540" customFormat="1">
      <c r="B431" s="533"/>
      <c r="C431" s="533"/>
      <c r="D431" s="535"/>
      <c r="E431" s="534"/>
      <c r="F431" s="534"/>
      <c r="G431" s="534"/>
      <c r="H431" s="535"/>
      <c r="I431" s="535"/>
      <c r="J431" s="536"/>
      <c r="K431" s="541"/>
      <c r="L431" s="541"/>
      <c r="M431" s="541"/>
      <c r="N431" s="542"/>
      <c r="O431" s="564"/>
      <c r="P431" s="564"/>
    </row>
    <row r="432" spans="2:16" s="540" customFormat="1">
      <c r="B432" s="533"/>
      <c r="C432" s="533"/>
      <c r="D432" s="535"/>
      <c r="E432" s="534"/>
      <c r="F432" s="534"/>
      <c r="G432" s="534"/>
      <c r="H432" s="535"/>
      <c r="I432" s="535"/>
      <c r="J432" s="536"/>
      <c r="K432" s="541"/>
      <c r="L432" s="541"/>
      <c r="M432" s="541"/>
      <c r="N432" s="542"/>
      <c r="O432" s="564"/>
      <c r="P432" s="564"/>
    </row>
    <row r="433" spans="2:16" s="540" customFormat="1">
      <c r="B433" s="533"/>
      <c r="C433" s="533"/>
      <c r="D433" s="535"/>
      <c r="E433" s="534"/>
      <c r="F433" s="534"/>
      <c r="G433" s="534"/>
      <c r="H433" s="535"/>
      <c r="I433" s="535"/>
      <c r="J433" s="536"/>
      <c r="K433" s="541"/>
      <c r="L433" s="541"/>
      <c r="M433" s="541"/>
      <c r="N433" s="542"/>
      <c r="O433" s="564"/>
      <c r="P433" s="564"/>
    </row>
    <row r="434" spans="2:16" s="540" customFormat="1">
      <c r="B434" s="533"/>
      <c r="C434" s="533"/>
      <c r="D434" s="535"/>
      <c r="E434" s="534"/>
      <c r="F434" s="534"/>
      <c r="G434" s="534"/>
      <c r="H434" s="535"/>
      <c r="I434" s="535"/>
      <c r="J434" s="536"/>
      <c r="K434" s="541"/>
      <c r="L434" s="541"/>
      <c r="M434" s="541"/>
      <c r="N434" s="542"/>
      <c r="O434" s="564"/>
      <c r="P434" s="564"/>
    </row>
    <row r="435" spans="2:16" s="540" customFormat="1">
      <c r="B435" s="533"/>
      <c r="C435" s="533"/>
      <c r="D435" s="535"/>
      <c r="E435" s="534"/>
      <c r="F435" s="534"/>
      <c r="G435" s="534"/>
      <c r="H435" s="535"/>
      <c r="I435" s="535"/>
      <c r="J435" s="536"/>
      <c r="K435" s="541"/>
      <c r="L435" s="541"/>
      <c r="M435" s="541"/>
      <c r="N435" s="542"/>
      <c r="O435" s="564"/>
      <c r="P435" s="564"/>
    </row>
    <row r="436" spans="2:16" s="540" customFormat="1">
      <c r="B436" s="533"/>
      <c r="C436" s="533"/>
      <c r="D436" s="535"/>
      <c r="E436" s="534"/>
      <c r="F436" s="534"/>
      <c r="G436" s="534"/>
      <c r="H436" s="535"/>
      <c r="I436" s="535"/>
      <c r="J436" s="536"/>
      <c r="K436" s="541"/>
      <c r="L436" s="541"/>
      <c r="M436" s="541"/>
      <c r="N436" s="542"/>
      <c r="O436" s="564"/>
      <c r="P436" s="564"/>
    </row>
    <row r="437" spans="2:16" s="540" customFormat="1">
      <c r="B437" s="533"/>
      <c r="C437" s="533"/>
      <c r="D437" s="535"/>
      <c r="E437" s="534"/>
      <c r="F437" s="534"/>
      <c r="G437" s="534"/>
      <c r="H437" s="535"/>
      <c r="I437" s="535"/>
      <c r="J437" s="536"/>
      <c r="K437" s="541"/>
      <c r="L437" s="541"/>
      <c r="M437" s="541"/>
      <c r="N437" s="542"/>
      <c r="O437" s="564"/>
      <c r="P437" s="564"/>
    </row>
    <row r="438" spans="2:16" s="540" customFormat="1">
      <c r="B438" s="533"/>
      <c r="C438" s="533"/>
      <c r="D438" s="535"/>
      <c r="E438" s="534"/>
      <c r="F438" s="534"/>
      <c r="G438" s="534"/>
      <c r="H438" s="535"/>
      <c r="I438" s="535"/>
      <c r="J438" s="536"/>
      <c r="K438" s="541"/>
      <c r="L438" s="541"/>
      <c r="M438" s="541"/>
      <c r="N438" s="542"/>
      <c r="O438" s="564"/>
      <c r="P438" s="564"/>
    </row>
    <row r="439" spans="2:16" s="540" customFormat="1">
      <c r="B439" s="533"/>
      <c r="C439" s="533"/>
      <c r="D439" s="535"/>
      <c r="E439" s="534"/>
      <c r="F439" s="534"/>
      <c r="G439" s="534"/>
      <c r="H439" s="535"/>
      <c r="I439" s="535"/>
      <c r="J439" s="536"/>
      <c r="K439" s="541"/>
      <c r="L439" s="541"/>
      <c r="M439" s="541"/>
      <c r="N439" s="542"/>
      <c r="O439" s="564"/>
      <c r="P439" s="564"/>
    </row>
    <row r="440" spans="2:16" s="540" customFormat="1">
      <c r="B440" s="533"/>
      <c r="C440" s="533"/>
      <c r="D440" s="535"/>
      <c r="E440" s="534"/>
      <c r="F440" s="534"/>
      <c r="G440" s="534"/>
      <c r="H440" s="535"/>
      <c r="I440" s="535"/>
      <c r="J440" s="536"/>
      <c r="K440" s="541"/>
      <c r="L440" s="541"/>
      <c r="M440" s="541"/>
      <c r="N440" s="542"/>
      <c r="O440" s="564"/>
      <c r="P440" s="564"/>
    </row>
    <row r="441" spans="2:16" s="540" customFormat="1">
      <c r="B441" s="533"/>
      <c r="C441" s="533"/>
      <c r="D441" s="535"/>
      <c r="E441" s="534"/>
      <c r="F441" s="534"/>
      <c r="G441" s="534"/>
      <c r="H441" s="535"/>
      <c r="I441" s="535"/>
      <c r="J441" s="536"/>
      <c r="K441" s="541"/>
      <c r="L441" s="541"/>
      <c r="M441" s="541"/>
      <c r="N441" s="542"/>
      <c r="O441" s="564"/>
      <c r="P441" s="564"/>
    </row>
    <row r="442" spans="2:16" s="540" customFormat="1">
      <c r="B442" s="533"/>
      <c r="C442" s="533"/>
      <c r="D442" s="535"/>
      <c r="E442" s="534"/>
      <c r="F442" s="534"/>
      <c r="G442" s="534"/>
      <c r="H442" s="535"/>
      <c r="I442" s="535"/>
      <c r="J442" s="536"/>
      <c r="K442" s="541"/>
      <c r="L442" s="541"/>
      <c r="M442" s="541"/>
      <c r="N442" s="542"/>
      <c r="O442" s="564"/>
      <c r="P442" s="564"/>
    </row>
    <row r="443" spans="2:16" s="540" customFormat="1">
      <c r="B443" s="533"/>
      <c r="C443" s="533"/>
      <c r="D443" s="535"/>
      <c r="E443" s="534"/>
      <c r="F443" s="534"/>
      <c r="G443" s="534"/>
      <c r="H443" s="535"/>
      <c r="I443" s="535"/>
      <c r="J443" s="536"/>
      <c r="K443" s="541"/>
      <c r="L443" s="541"/>
      <c r="M443" s="541"/>
      <c r="N443" s="542"/>
      <c r="O443" s="564"/>
      <c r="P443" s="564"/>
    </row>
    <row r="444" spans="2:16" s="540" customFormat="1">
      <c r="B444" s="533"/>
      <c r="C444" s="533"/>
      <c r="D444" s="535"/>
      <c r="E444" s="534"/>
      <c r="F444" s="534"/>
      <c r="G444" s="534"/>
      <c r="H444" s="535"/>
      <c r="I444" s="535"/>
      <c r="J444" s="536"/>
      <c r="K444" s="541"/>
      <c r="L444" s="541"/>
      <c r="M444" s="541"/>
      <c r="N444" s="542"/>
      <c r="O444" s="564"/>
      <c r="P444" s="564"/>
    </row>
    <row r="445" spans="2:16" s="540" customFormat="1">
      <c r="B445" s="533"/>
      <c r="C445" s="533"/>
      <c r="D445" s="535"/>
      <c r="E445" s="534"/>
      <c r="F445" s="534"/>
      <c r="G445" s="534"/>
      <c r="H445" s="535"/>
      <c r="I445" s="535"/>
      <c r="J445" s="536"/>
      <c r="K445" s="541"/>
      <c r="L445" s="541"/>
      <c r="M445" s="541"/>
      <c r="N445" s="542"/>
      <c r="O445" s="564"/>
      <c r="P445" s="564"/>
    </row>
    <row r="446" spans="2:16" s="540" customFormat="1">
      <c r="B446" s="533"/>
      <c r="C446" s="533"/>
      <c r="D446" s="535"/>
      <c r="E446" s="534"/>
      <c r="F446" s="534"/>
      <c r="G446" s="534"/>
      <c r="H446" s="535"/>
      <c r="I446" s="535"/>
      <c r="J446" s="536"/>
      <c r="K446" s="541"/>
      <c r="L446" s="541"/>
      <c r="M446" s="541"/>
      <c r="N446" s="542"/>
      <c r="O446" s="564"/>
      <c r="P446" s="564"/>
    </row>
    <row r="447" spans="2:16" s="540" customFormat="1">
      <c r="B447" s="533"/>
      <c r="C447" s="533"/>
      <c r="D447" s="535"/>
      <c r="E447" s="534"/>
      <c r="F447" s="534"/>
      <c r="G447" s="534"/>
      <c r="H447" s="535"/>
      <c r="I447" s="535"/>
      <c r="J447" s="536"/>
      <c r="K447" s="541"/>
      <c r="L447" s="541"/>
      <c r="M447" s="541"/>
      <c r="N447" s="542"/>
      <c r="O447" s="564"/>
      <c r="P447" s="564"/>
    </row>
    <row r="448" spans="2:16" s="540" customFormat="1">
      <c r="B448" s="533"/>
      <c r="C448" s="533"/>
      <c r="D448" s="535"/>
      <c r="E448" s="534"/>
      <c r="F448" s="534"/>
      <c r="G448" s="534"/>
      <c r="H448" s="535"/>
      <c r="I448" s="535"/>
      <c r="J448" s="536"/>
      <c r="K448" s="541"/>
      <c r="L448" s="541"/>
      <c r="M448" s="541"/>
      <c r="N448" s="542"/>
      <c r="O448" s="564"/>
      <c r="P448" s="564"/>
    </row>
    <row r="449" spans="2:17" s="540" customFormat="1">
      <c r="B449" s="533"/>
      <c r="C449" s="533"/>
      <c r="D449" s="535"/>
      <c r="E449" s="534"/>
      <c r="F449" s="534"/>
      <c r="G449" s="534"/>
      <c r="H449" s="535"/>
      <c r="I449" s="535"/>
      <c r="J449" s="536"/>
      <c r="K449" s="541"/>
      <c r="L449" s="541"/>
      <c r="M449" s="541"/>
      <c r="N449" s="542"/>
      <c r="O449" s="564"/>
      <c r="P449" s="564"/>
    </row>
    <row r="450" spans="2:17" s="566" customFormat="1">
      <c r="B450" s="565"/>
      <c r="C450" s="565"/>
      <c r="D450" s="535"/>
      <c r="E450" s="534"/>
      <c r="F450" s="534"/>
      <c r="G450" s="534"/>
      <c r="H450" s="535"/>
      <c r="I450" s="535"/>
      <c r="J450" s="536"/>
      <c r="K450" s="541"/>
      <c r="L450" s="541"/>
      <c r="M450" s="541"/>
      <c r="N450" s="542"/>
      <c r="O450" s="564"/>
      <c r="P450" s="564"/>
      <c r="Q450" s="540"/>
    </row>
    <row r="451" spans="2:17" s="566" customFormat="1">
      <c r="B451" s="565"/>
      <c r="C451" s="565"/>
      <c r="D451" s="535"/>
      <c r="E451" s="534"/>
      <c r="F451" s="534"/>
      <c r="G451" s="534"/>
      <c r="H451" s="535"/>
      <c r="I451" s="535"/>
      <c r="J451" s="536"/>
      <c r="K451" s="541"/>
      <c r="L451" s="541"/>
      <c r="M451" s="541"/>
      <c r="N451" s="542"/>
      <c r="O451" s="564"/>
      <c r="P451" s="564"/>
      <c r="Q451" s="540"/>
    </row>
    <row r="452" spans="2:17" s="566" customFormat="1">
      <c r="B452" s="565"/>
      <c r="C452" s="565"/>
      <c r="D452" s="535"/>
      <c r="E452" s="534"/>
      <c r="F452" s="534"/>
      <c r="G452" s="534"/>
      <c r="H452" s="535"/>
      <c r="I452" s="535"/>
      <c r="J452" s="536"/>
      <c r="K452" s="541"/>
      <c r="L452" s="541"/>
      <c r="M452" s="541"/>
      <c r="N452" s="542"/>
      <c r="O452" s="564"/>
      <c r="P452" s="564"/>
      <c r="Q452" s="540"/>
    </row>
    <row r="453" spans="2:17" s="566" customFormat="1">
      <c r="B453" s="565"/>
      <c r="C453" s="565"/>
      <c r="D453" s="535"/>
      <c r="E453" s="534"/>
      <c r="F453" s="534"/>
      <c r="G453" s="534"/>
      <c r="H453" s="535"/>
      <c r="I453" s="535"/>
      <c r="J453" s="536"/>
      <c r="K453" s="541"/>
      <c r="L453" s="541"/>
      <c r="M453" s="541"/>
      <c r="N453" s="542"/>
      <c r="O453" s="564"/>
      <c r="P453" s="564"/>
      <c r="Q453" s="540"/>
    </row>
    <row r="454" spans="2:17" s="566" customFormat="1">
      <c r="B454" s="565"/>
      <c r="C454" s="565"/>
      <c r="D454" s="535"/>
      <c r="E454" s="534"/>
      <c r="F454" s="534"/>
      <c r="G454" s="534"/>
      <c r="H454" s="535"/>
      <c r="I454" s="535"/>
      <c r="J454" s="536"/>
      <c r="K454" s="541"/>
      <c r="L454" s="541"/>
      <c r="M454" s="541"/>
      <c r="N454" s="542"/>
      <c r="O454" s="564"/>
      <c r="P454" s="564"/>
      <c r="Q454" s="540"/>
    </row>
    <row r="455" spans="2:17" s="566" customFormat="1">
      <c r="B455" s="565"/>
      <c r="C455" s="565"/>
      <c r="D455" s="535"/>
      <c r="E455" s="534"/>
      <c r="F455" s="534"/>
      <c r="G455" s="534"/>
      <c r="H455" s="535"/>
      <c r="I455" s="535"/>
      <c r="J455" s="536"/>
      <c r="K455" s="541"/>
      <c r="L455" s="541"/>
      <c r="M455" s="541"/>
      <c r="N455" s="542"/>
      <c r="O455" s="564"/>
      <c r="P455" s="564"/>
      <c r="Q455" s="540"/>
    </row>
    <row r="456" spans="2:17" s="566" customFormat="1">
      <c r="B456" s="565"/>
      <c r="C456" s="565"/>
      <c r="D456" s="535"/>
      <c r="E456" s="534"/>
      <c r="F456" s="534"/>
      <c r="G456" s="534"/>
      <c r="H456" s="535"/>
      <c r="I456" s="535"/>
      <c r="J456" s="536"/>
      <c r="K456" s="541"/>
      <c r="L456" s="541"/>
      <c r="M456" s="541"/>
      <c r="N456" s="542"/>
      <c r="O456" s="564"/>
      <c r="P456" s="564"/>
      <c r="Q456" s="540"/>
    </row>
    <row r="457" spans="2:17" s="566" customFormat="1">
      <c r="B457" s="565"/>
      <c r="C457" s="565"/>
      <c r="D457" s="535"/>
      <c r="E457" s="534"/>
      <c r="F457" s="534"/>
      <c r="G457" s="534"/>
      <c r="H457" s="535"/>
      <c r="I457" s="535"/>
      <c r="J457" s="536"/>
      <c r="K457" s="541"/>
      <c r="L457" s="541"/>
      <c r="M457" s="541"/>
      <c r="N457" s="542"/>
      <c r="O457" s="564"/>
      <c r="P457" s="564"/>
      <c r="Q457" s="540"/>
    </row>
    <row r="458" spans="2:17" s="566" customFormat="1">
      <c r="B458" s="565"/>
      <c r="C458" s="565"/>
      <c r="D458" s="535"/>
      <c r="E458" s="534"/>
      <c r="F458" s="534"/>
      <c r="G458" s="534"/>
      <c r="H458" s="535"/>
      <c r="I458" s="535"/>
      <c r="J458" s="536"/>
      <c r="K458" s="541"/>
      <c r="L458" s="541"/>
      <c r="M458" s="541"/>
      <c r="N458" s="542"/>
      <c r="O458" s="564"/>
      <c r="P458" s="564"/>
      <c r="Q458" s="540"/>
    </row>
    <row r="459" spans="2:17" s="566" customFormat="1">
      <c r="B459" s="565"/>
      <c r="C459" s="565"/>
      <c r="D459" s="535"/>
      <c r="E459" s="534"/>
      <c r="F459" s="534"/>
      <c r="G459" s="534"/>
      <c r="H459" s="535"/>
      <c r="I459" s="535"/>
      <c r="J459" s="536"/>
      <c r="K459" s="541"/>
      <c r="L459" s="541"/>
      <c r="M459" s="541"/>
      <c r="N459" s="542"/>
      <c r="O459" s="564"/>
      <c r="P459" s="564"/>
      <c r="Q459" s="540"/>
    </row>
    <row r="460" spans="2:17" s="566" customFormat="1">
      <c r="B460" s="565"/>
      <c r="C460" s="565"/>
      <c r="D460" s="535"/>
      <c r="E460" s="534"/>
      <c r="F460" s="534"/>
      <c r="G460" s="534"/>
      <c r="H460" s="535"/>
      <c r="I460" s="535"/>
      <c r="J460" s="536"/>
      <c r="K460" s="541"/>
      <c r="L460" s="541"/>
      <c r="M460" s="541"/>
      <c r="N460" s="542"/>
      <c r="O460" s="564"/>
      <c r="P460" s="564"/>
      <c r="Q460" s="540"/>
    </row>
    <row r="461" spans="2:17" s="566" customFormat="1">
      <c r="B461" s="565"/>
      <c r="C461" s="565"/>
      <c r="D461" s="535"/>
      <c r="E461" s="534"/>
      <c r="F461" s="534"/>
      <c r="G461" s="534"/>
      <c r="H461" s="535"/>
      <c r="I461" s="535"/>
      <c r="J461" s="536"/>
      <c r="K461" s="541"/>
      <c r="L461" s="541"/>
      <c r="M461" s="541"/>
      <c r="N461" s="542"/>
      <c r="O461" s="564"/>
      <c r="P461" s="564"/>
      <c r="Q461" s="540"/>
    </row>
    <row r="462" spans="2:17" s="566" customFormat="1">
      <c r="B462" s="565"/>
      <c r="C462" s="565"/>
      <c r="D462" s="535"/>
      <c r="E462" s="534"/>
      <c r="F462" s="534"/>
      <c r="G462" s="534"/>
      <c r="H462" s="535"/>
      <c r="I462" s="535"/>
      <c r="J462" s="536"/>
      <c r="K462" s="541"/>
      <c r="L462" s="541"/>
      <c r="M462" s="541"/>
      <c r="N462" s="542"/>
      <c r="O462" s="564"/>
      <c r="P462" s="564"/>
      <c r="Q462" s="540"/>
    </row>
    <row r="463" spans="2:17" s="566" customFormat="1">
      <c r="B463" s="565"/>
      <c r="C463" s="565"/>
      <c r="D463" s="535"/>
      <c r="E463" s="534"/>
      <c r="F463" s="534"/>
      <c r="G463" s="534"/>
      <c r="H463" s="535"/>
      <c r="I463" s="535"/>
      <c r="J463" s="536"/>
      <c r="K463" s="541"/>
      <c r="L463" s="541"/>
      <c r="M463" s="541"/>
      <c r="N463" s="542"/>
      <c r="O463" s="564"/>
      <c r="P463" s="564"/>
      <c r="Q463" s="540"/>
    </row>
    <row r="464" spans="2:17" s="566" customFormat="1">
      <c r="B464" s="565"/>
      <c r="C464" s="565"/>
      <c r="D464" s="535"/>
      <c r="E464" s="534"/>
      <c r="F464" s="534"/>
      <c r="G464" s="534"/>
      <c r="H464" s="535"/>
      <c r="I464" s="535"/>
      <c r="J464" s="536"/>
      <c r="K464" s="541"/>
      <c r="L464" s="541"/>
      <c r="M464" s="541"/>
      <c r="N464" s="542"/>
      <c r="O464" s="564"/>
      <c r="P464" s="564"/>
      <c r="Q464" s="540"/>
    </row>
    <row r="465" spans="2:25" s="566" customFormat="1">
      <c r="B465" s="565"/>
      <c r="C465" s="565"/>
      <c r="D465" s="535"/>
      <c r="E465" s="534"/>
      <c r="F465" s="534"/>
      <c r="G465" s="534"/>
      <c r="H465" s="535"/>
      <c r="I465" s="535"/>
      <c r="J465" s="536"/>
      <c r="K465" s="541"/>
      <c r="L465" s="541"/>
      <c r="M465" s="541"/>
      <c r="N465" s="542"/>
      <c r="O465" s="564"/>
      <c r="P465" s="564"/>
      <c r="Q465" s="540"/>
    </row>
    <row r="466" spans="2:25" s="562" customFormat="1">
      <c r="B466" s="536"/>
      <c r="C466" s="536"/>
      <c r="D466" s="535"/>
      <c r="E466" s="534"/>
      <c r="F466" s="534"/>
      <c r="G466" s="534"/>
      <c r="H466" s="535"/>
      <c r="I466" s="535"/>
      <c r="J466" s="536"/>
      <c r="K466" s="541"/>
      <c r="L466" s="541"/>
      <c r="M466" s="541"/>
      <c r="N466" s="542"/>
      <c r="O466" s="564"/>
      <c r="P466" s="564"/>
      <c r="Q466" s="540"/>
      <c r="R466" s="535"/>
      <c r="S466" s="535"/>
      <c r="T466" s="535"/>
      <c r="U466" s="535"/>
      <c r="V466" s="535"/>
      <c r="W466" s="535"/>
      <c r="X466" s="535"/>
      <c r="Y466" s="535"/>
    </row>
    <row r="467" spans="2:25" s="562" customFormat="1">
      <c r="B467" s="536"/>
      <c r="C467" s="536"/>
      <c r="D467" s="535"/>
      <c r="E467" s="534"/>
      <c r="F467" s="534"/>
      <c r="G467" s="534"/>
      <c r="H467" s="535"/>
      <c r="I467" s="535"/>
      <c r="J467" s="536"/>
      <c r="K467" s="541"/>
      <c r="L467" s="541"/>
      <c r="M467" s="541"/>
      <c r="N467" s="542"/>
      <c r="O467" s="564"/>
      <c r="P467" s="564"/>
      <c r="Q467" s="540"/>
      <c r="R467" s="535"/>
      <c r="S467" s="535"/>
      <c r="T467" s="535"/>
      <c r="U467" s="535"/>
      <c r="V467" s="535"/>
      <c r="W467" s="535"/>
      <c r="X467" s="535"/>
      <c r="Y467" s="535"/>
    </row>
    <row r="468" spans="2:25" s="562" customFormat="1">
      <c r="B468" s="536"/>
      <c r="C468" s="536"/>
      <c r="D468" s="535"/>
      <c r="E468" s="534"/>
      <c r="F468" s="534"/>
      <c r="G468" s="534"/>
      <c r="H468" s="535"/>
      <c r="I468" s="535"/>
      <c r="J468" s="536"/>
      <c r="K468" s="541"/>
      <c r="L468" s="541"/>
      <c r="M468" s="541"/>
      <c r="N468" s="542"/>
      <c r="O468" s="564"/>
      <c r="P468" s="564"/>
      <c r="Q468" s="540"/>
      <c r="R468" s="535"/>
      <c r="S468" s="535"/>
      <c r="T468" s="535"/>
      <c r="U468" s="535"/>
      <c r="V468" s="535"/>
      <c r="W468" s="535"/>
      <c r="X468" s="535"/>
      <c r="Y468" s="535"/>
    </row>
    <row r="469" spans="2:25" s="562" customFormat="1">
      <c r="B469" s="536"/>
      <c r="C469" s="536"/>
      <c r="D469" s="535"/>
      <c r="E469" s="534"/>
      <c r="F469" s="534"/>
      <c r="G469" s="534"/>
      <c r="H469" s="535"/>
      <c r="I469" s="535"/>
      <c r="J469" s="536"/>
      <c r="K469" s="541"/>
      <c r="L469" s="541"/>
      <c r="M469" s="541"/>
      <c r="N469" s="542"/>
      <c r="O469" s="564"/>
      <c r="P469" s="564"/>
      <c r="Q469" s="540"/>
      <c r="R469" s="535"/>
      <c r="S469" s="535"/>
      <c r="T469" s="535"/>
      <c r="U469" s="535"/>
      <c r="V469" s="535"/>
      <c r="W469" s="535"/>
      <c r="X469" s="535"/>
      <c r="Y469" s="535"/>
    </row>
    <row r="470" spans="2:25" s="562" customFormat="1">
      <c r="B470" s="536"/>
      <c r="C470" s="536"/>
      <c r="D470" s="535"/>
      <c r="E470" s="534"/>
      <c r="F470" s="534"/>
      <c r="G470" s="534"/>
      <c r="H470" s="535"/>
      <c r="I470" s="535"/>
      <c r="J470" s="536"/>
      <c r="K470" s="541"/>
      <c r="L470" s="541"/>
      <c r="M470" s="541"/>
      <c r="N470" s="542"/>
      <c r="O470" s="564"/>
      <c r="P470" s="564"/>
      <c r="Q470" s="540"/>
      <c r="R470" s="535"/>
      <c r="S470" s="535"/>
      <c r="T470" s="535"/>
      <c r="U470" s="535"/>
      <c r="V470" s="535"/>
      <c r="W470" s="535"/>
      <c r="X470" s="535"/>
      <c r="Y470" s="535"/>
    </row>
    <row r="471" spans="2:25" s="562" customFormat="1">
      <c r="B471" s="536"/>
      <c r="C471" s="536"/>
      <c r="D471" s="535"/>
      <c r="E471" s="534"/>
      <c r="F471" s="534"/>
      <c r="G471" s="534"/>
      <c r="H471" s="535"/>
      <c r="I471" s="535"/>
      <c r="J471" s="536"/>
      <c r="K471" s="541"/>
      <c r="L471" s="541"/>
      <c r="M471" s="541"/>
      <c r="N471" s="542"/>
      <c r="O471" s="564"/>
      <c r="P471" s="564"/>
      <c r="Q471" s="540"/>
      <c r="R471" s="535"/>
      <c r="S471" s="535"/>
      <c r="T471" s="535"/>
      <c r="U471" s="535"/>
      <c r="V471" s="535"/>
      <c r="W471" s="535"/>
      <c r="X471" s="535"/>
      <c r="Y471" s="535"/>
    </row>
    <row r="472" spans="2:25" s="562" customFormat="1">
      <c r="B472" s="536"/>
      <c r="C472" s="536"/>
      <c r="D472" s="535"/>
      <c r="E472" s="534"/>
      <c r="F472" s="534"/>
      <c r="G472" s="534"/>
      <c r="H472" s="535"/>
      <c r="I472" s="535"/>
      <c r="J472" s="536"/>
      <c r="K472" s="541"/>
      <c r="L472" s="541"/>
      <c r="M472" s="541"/>
      <c r="N472" s="542"/>
      <c r="O472" s="564"/>
      <c r="P472" s="564"/>
      <c r="Q472" s="540"/>
      <c r="R472" s="535"/>
      <c r="S472" s="535"/>
      <c r="T472" s="535"/>
      <c r="U472" s="535"/>
      <c r="V472" s="535"/>
      <c r="W472" s="535"/>
      <c r="X472" s="535"/>
      <c r="Y472" s="535"/>
    </row>
    <row r="473" spans="2:25" s="562" customFormat="1">
      <c r="B473" s="536"/>
      <c r="C473" s="536"/>
      <c r="D473" s="535"/>
      <c r="E473" s="534"/>
      <c r="F473" s="534"/>
      <c r="G473" s="534"/>
      <c r="H473" s="535"/>
      <c r="I473" s="535"/>
      <c r="J473" s="536"/>
      <c r="K473" s="541"/>
      <c r="L473" s="541"/>
      <c r="M473" s="541"/>
      <c r="N473" s="542"/>
      <c r="O473" s="564"/>
      <c r="P473" s="564"/>
      <c r="Q473" s="540"/>
      <c r="R473" s="535"/>
      <c r="S473" s="535"/>
      <c r="T473" s="535"/>
      <c r="U473" s="535"/>
      <c r="V473" s="535"/>
      <c r="W473" s="535"/>
      <c r="X473" s="535"/>
      <c r="Y473" s="535"/>
    </row>
    <row r="474" spans="2:25" s="562" customFormat="1">
      <c r="B474" s="536"/>
      <c r="C474" s="536"/>
      <c r="D474" s="535"/>
      <c r="E474" s="534"/>
      <c r="F474" s="534"/>
      <c r="G474" s="534"/>
      <c r="H474" s="535"/>
      <c r="I474" s="535"/>
      <c r="J474" s="536"/>
      <c r="K474" s="541"/>
      <c r="L474" s="541"/>
      <c r="M474" s="541"/>
      <c r="N474" s="542"/>
      <c r="O474" s="564"/>
      <c r="P474" s="564"/>
      <c r="Q474" s="540"/>
      <c r="R474" s="535"/>
      <c r="S474" s="535"/>
      <c r="T474" s="535"/>
      <c r="U474" s="535"/>
      <c r="V474" s="535"/>
      <c r="W474" s="535"/>
      <c r="X474" s="535"/>
      <c r="Y474" s="535"/>
    </row>
    <row r="475" spans="2:25" s="562" customFormat="1">
      <c r="B475" s="536"/>
      <c r="C475" s="536"/>
      <c r="D475" s="535"/>
      <c r="E475" s="534"/>
      <c r="F475" s="534"/>
      <c r="G475" s="534"/>
      <c r="H475" s="535"/>
      <c r="I475" s="535"/>
      <c r="J475" s="536"/>
      <c r="K475" s="541"/>
      <c r="L475" s="541"/>
      <c r="M475" s="541"/>
      <c r="N475" s="542"/>
      <c r="O475" s="564"/>
      <c r="P475" s="564"/>
      <c r="Q475" s="540"/>
      <c r="R475" s="535"/>
      <c r="S475" s="535"/>
      <c r="T475" s="535"/>
      <c r="U475" s="535"/>
      <c r="V475" s="535"/>
      <c r="W475" s="535"/>
      <c r="X475" s="535"/>
      <c r="Y475" s="535"/>
    </row>
    <row r="476" spans="2:25" s="562" customFormat="1">
      <c r="B476" s="536"/>
      <c r="C476" s="536"/>
      <c r="D476" s="535"/>
      <c r="E476" s="534"/>
      <c r="F476" s="534"/>
      <c r="G476" s="534"/>
      <c r="H476" s="535"/>
      <c r="I476" s="535"/>
      <c r="J476" s="536"/>
      <c r="K476" s="541"/>
      <c r="L476" s="541"/>
      <c r="M476" s="541"/>
      <c r="N476" s="542"/>
      <c r="O476" s="564"/>
      <c r="P476" s="564"/>
      <c r="Q476" s="540"/>
      <c r="R476" s="535"/>
      <c r="S476" s="535"/>
      <c r="T476" s="535"/>
      <c r="U476" s="535"/>
      <c r="V476" s="535"/>
      <c r="W476" s="535"/>
      <c r="X476" s="535"/>
      <c r="Y476" s="535"/>
    </row>
    <row r="477" spans="2:25" s="562" customFormat="1">
      <c r="B477" s="536"/>
      <c r="C477" s="536"/>
      <c r="D477" s="535"/>
      <c r="E477" s="534"/>
      <c r="F477" s="534"/>
      <c r="G477" s="534"/>
      <c r="H477" s="535"/>
      <c r="I477" s="535"/>
      <c r="J477" s="536"/>
      <c r="K477" s="541"/>
      <c r="L477" s="541"/>
      <c r="M477" s="541"/>
      <c r="N477" s="542"/>
      <c r="O477" s="564"/>
      <c r="P477" s="564"/>
      <c r="Q477" s="540"/>
      <c r="R477" s="535"/>
      <c r="S477" s="535"/>
      <c r="T477" s="535"/>
      <c r="U477" s="535"/>
      <c r="V477" s="535"/>
      <c r="W477" s="535"/>
      <c r="X477" s="535"/>
      <c r="Y477" s="535"/>
    </row>
    <row r="478" spans="2:25" s="562" customFormat="1">
      <c r="B478" s="536"/>
      <c r="C478" s="536"/>
      <c r="D478" s="535"/>
      <c r="E478" s="534"/>
      <c r="F478" s="534"/>
      <c r="G478" s="534"/>
      <c r="H478" s="535"/>
      <c r="I478" s="535"/>
      <c r="J478" s="536"/>
      <c r="K478" s="541"/>
      <c r="L478" s="541"/>
      <c r="M478" s="541"/>
      <c r="N478" s="542"/>
      <c r="O478" s="564"/>
      <c r="P478" s="564"/>
      <c r="Q478" s="540"/>
      <c r="R478" s="535"/>
      <c r="S478" s="535"/>
      <c r="T478" s="535"/>
      <c r="U478" s="535"/>
      <c r="V478" s="535"/>
      <c r="W478" s="535"/>
      <c r="X478" s="535"/>
      <c r="Y478" s="535"/>
    </row>
    <row r="479" spans="2:25" s="562" customFormat="1">
      <c r="B479" s="536"/>
      <c r="C479" s="536"/>
      <c r="D479" s="535"/>
      <c r="E479" s="534"/>
      <c r="F479" s="534"/>
      <c r="G479" s="534"/>
      <c r="H479" s="535"/>
      <c r="I479" s="535"/>
      <c r="J479" s="536"/>
      <c r="K479" s="541"/>
      <c r="L479" s="541"/>
      <c r="M479" s="541"/>
      <c r="N479" s="542"/>
      <c r="O479" s="564"/>
      <c r="P479" s="564"/>
      <c r="Q479" s="540"/>
      <c r="R479" s="535"/>
      <c r="S479" s="535"/>
      <c r="T479" s="535"/>
      <c r="U479" s="535"/>
      <c r="V479" s="535"/>
      <c r="W479" s="535"/>
      <c r="X479" s="535"/>
      <c r="Y479" s="535"/>
    </row>
    <row r="480" spans="2:25" s="562" customFormat="1">
      <c r="B480" s="536"/>
      <c r="C480" s="536"/>
      <c r="D480" s="534"/>
      <c r="E480" s="534"/>
      <c r="G480" s="535"/>
      <c r="H480" s="535"/>
      <c r="I480" s="535"/>
      <c r="J480" s="536"/>
      <c r="K480" s="541"/>
      <c r="L480" s="541"/>
      <c r="M480" s="541"/>
      <c r="N480" s="564"/>
      <c r="O480" s="564"/>
      <c r="P480" s="564"/>
      <c r="Q480" s="540"/>
      <c r="R480" s="535"/>
      <c r="S480" s="535"/>
      <c r="T480" s="535"/>
      <c r="U480" s="535"/>
      <c r="V480" s="535"/>
      <c r="W480" s="535"/>
      <c r="X480" s="535"/>
      <c r="Y480" s="535"/>
    </row>
    <row r="481" spans="2:25" s="562" customFormat="1">
      <c r="B481" s="536"/>
      <c r="C481" s="536"/>
      <c r="D481" s="534"/>
      <c r="E481" s="534"/>
      <c r="G481" s="535"/>
      <c r="H481" s="535"/>
      <c r="I481" s="535"/>
      <c r="J481" s="536"/>
      <c r="K481" s="541"/>
      <c r="L481" s="541"/>
      <c r="M481" s="541"/>
      <c r="N481" s="564"/>
      <c r="O481" s="564"/>
      <c r="P481" s="564"/>
      <c r="Q481" s="540"/>
      <c r="R481" s="535"/>
      <c r="S481" s="535"/>
      <c r="T481" s="535"/>
      <c r="U481" s="535"/>
      <c r="V481" s="535"/>
      <c r="W481" s="535"/>
      <c r="X481" s="535"/>
      <c r="Y481" s="535"/>
    </row>
    <row r="482" spans="2:25" s="562" customFormat="1">
      <c r="B482" s="536"/>
      <c r="C482" s="536"/>
      <c r="D482" s="534"/>
      <c r="E482" s="534"/>
      <c r="G482" s="535"/>
      <c r="H482" s="535"/>
      <c r="I482" s="535"/>
      <c r="J482" s="536"/>
      <c r="K482" s="541"/>
      <c r="L482" s="541"/>
      <c r="M482" s="541"/>
      <c r="N482" s="564"/>
      <c r="O482" s="564"/>
      <c r="P482" s="564"/>
      <c r="Q482" s="540"/>
      <c r="R482" s="535"/>
      <c r="S482" s="535"/>
      <c r="T482" s="535"/>
      <c r="U482" s="535"/>
      <c r="V482" s="535"/>
      <c r="W482" s="535"/>
      <c r="X482" s="535"/>
      <c r="Y482" s="535"/>
    </row>
    <row r="483" spans="2:25" s="562" customFormat="1">
      <c r="B483" s="536"/>
      <c r="C483" s="536"/>
      <c r="D483" s="534"/>
      <c r="E483" s="534"/>
      <c r="G483" s="535"/>
      <c r="H483" s="535"/>
      <c r="I483" s="535"/>
      <c r="J483" s="536"/>
      <c r="K483" s="541"/>
      <c r="L483" s="541"/>
      <c r="M483" s="541"/>
      <c r="N483" s="564"/>
      <c r="O483" s="564"/>
      <c r="P483" s="564"/>
      <c r="Q483" s="540"/>
      <c r="R483" s="535"/>
      <c r="S483" s="535"/>
      <c r="T483" s="535"/>
      <c r="U483" s="535"/>
      <c r="V483" s="535"/>
      <c r="W483" s="535"/>
      <c r="X483" s="535"/>
      <c r="Y483" s="535"/>
    </row>
    <row r="484" spans="2:25" s="562" customFormat="1">
      <c r="B484" s="536"/>
      <c r="C484" s="536"/>
      <c r="D484" s="534"/>
      <c r="E484" s="534"/>
      <c r="G484" s="535"/>
      <c r="H484" s="535"/>
      <c r="I484" s="535"/>
      <c r="J484" s="536"/>
      <c r="K484" s="541"/>
      <c r="L484" s="541"/>
      <c r="M484" s="541"/>
      <c r="N484" s="564"/>
      <c r="O484" s="564"/>
      <c r="P484" s="564"/>
      <c r="Q484" s="540"/>
      <c r="R484" s="535"/>
      <c r="S484" s="535"/>
      <c r="T484" s="535"/>
      <c r="U484" s="535"/>
      <c r="V484" s="535"/>
      <c r="W484" s="535"/>
      <c r="X484" s="535"/>
      <c r="Y484" s="535"/>
    </row>
    <row r="485" spans="2:25" s="562" customFormat="1">
      <c r="B485" s="536"/>
      <c r="C485" s="536"/>
      <c r="D485" s="534"/>
      <c r="E485" s="534"/>
      <c r="G485" s="535"/>
      <c r="H485" s="535"/>
      <c r="I485" s="535"/>
      <c r="J485" s="536"/>
      <c r="K485" s="541"/>
      <c r="L485" s="541"/>
      <c r="M485" s="541"/>
      <c r="N485" s="564"/>
      <c r="O485" s="564"/>
      <c r="P485" s="564"/>
      <c r="Q485" s="540"/>
      <c r="R485" s="535"/>
      <c r="S485" s="535"/>
      <c r="T485" s="535"/>
      <c r="U485" s="535"/>
      <c r="V485" s="535"/>
      <c r="W485" s="535"/>
      <c r="X485" s="535"/>
      <c r="Y485" s="535"/>
    </row>
    <row r="486" spans="2:25" s="562" customFormat="1">
      <c r="B486" s="536"/>
      <c r="C486" s="536"/>
      <c r="D486" s="534"/>
      <c r="E486" s="534"/>
      <c r="G486" s="535"/>
      <c r="H486" s="535"/>
      <c r="I486" s="535"/>
      <c r="J486" s="536"/>
      <c r="K486" s="541"/>
      <c r="L486" s="541"/>
      <c r="M486" s="541"/>
      <c r="N486" s="564"/>
      <c r="O486" s="564"/>
      <c r="P486" s="564"/>
      <c r="Q486" s="540"/>
      <c r="R486" s="535"/>
      <c r="S486" s="535"/>
      <c r="T486" s="535"/>
      <c r="U486" s="535"/>
      <c r="V486" s="535"/>
      <c r="W486" s="535"/>
      <c r="X486" s="535"/>
      <c r="Y486" s="535"/>
    </row>
    <row r="487" spans="2:25" s="562" customFormat="1">
      <c r="B487" s="536"/>
      <c r="C487" s="536"/>
      <c r="D487" s="534"/>
      <c r="E487" s="534"/>
      <c r="G487" s="535"/>
      <c r="H487" s="535"/>
      <c r="I487" s="535"/>
      <c r="J487" s="536"/>
      <c r="K487" s="541"/>
      <c r="L487" s="541"/>
      <c r="M487" s="541"/>
      <c r="N487" s="564"/>
      <c r="O487" s="564"/>
      <c r="P487" s="564"/>
      <c r="Q487" s="540"/>
      <c r="R487" s="535"/>
      <c r="S487" s="535"/>
      <c r="T487" s="535"/>
      <c r="U487" s="535"/>
      <c r="V487" s="535"/>
      <c r="W487" s="535"/>
      <c r="X487" s="535"/>
      <c r="Y487" s="535"/>
    </row>
    <row r="488" spans="2:25" s="562" customFormat="1">
      <c r="B488" s="536"/>
      <c r="C488" s="536"/>
      <c r="D488" s="534"/>
      <c r="E488" s="534"/>
      <c r="G488" s="535"/>
      <c r="H488" s="535"/>
      <c r="I488" s="535"/>
      <c r="J488" s="536"/>
      <c r="K488" s="541"/>
      <c r="L488" s="541"/>
      <c r="M488" s="541"/>
      <c r="N488" s="564"/>
      <c r="O488" s="564"/>
      <c r="P488" s="564"/>
      <c r="Q488" s="540"/>
      <c r="R488" s="535"/>
      <c r="S488" s="535"/>
      <c r="T488" s="535"/>
      <c r="U488" s="535"/>
      <c r="V488" s="535"/>
      <c r="W488" s="535"/>
      <c r="X488" s="535"/>
      <c r="Y488" s="535"/>
    </row>
    <row r="489" spans="2:25" s="562" customFormat="1">
      <c r="B489" s="536"/>
      <c r="C489" s="536"/>
      <c r="D489" s="534"/>
      <c r="E489" s="534"/>
      <c r="G489" s="535"/>
      <c r="H489" s="535"/>
      <c r="I489" s="535"/>
      <c r="J489" s="536"/>
      <c r="K489" s="541"/>
      <c r="L489" s="541"/>
      <c r="M489" s="541"/>
      <c r="N489" s="564"/>
      <c r="O489" s="564"/>
      <c r="P489" s="564"/>
      <c r="Q489" s="540"/>
      <c r="R489" s="535"/>
      <c r="S489" s="535"/>
      <c r="T489" s="535"/>
      <c r="U489" s="535"/>
      <c r="V489" s="535"/>
      <c r="W489" s="535"/>
      <c r="X489" s="535"/>
      <c r="Y489" s="535"/>
    </row>
    <row r="490" spans="2:25" s="562" customFormat="1">
      <c r="B490" s="536"/>
      <c r="C490" s="536"/>
      <c r="D490" s="534"/>
      <c r="E490" s="534"/>
      <c r="G490" s="535"/>
      <c r="H490" s="535"/>
      <c r="I490" s="535"/>
      <c r="J490" s="536"/>
      <c r="K490" s="541"/>
      <c r="L490" s="541"/>
      <c r="M490" s="541"/>
      <c r="N490" s="564"/>
      <c r="O490" s="564"/>
      <c r="P490" s="564"/>
      <c r="Q490" s="540"/>
      <c r="R490" s="535"/>
      <c r="S490" s="535"/>
      <c r="T490" s="535"/>
      <c r="U490" s="535"/>
      <c r="V490" s="535"/>
      <c r="W490" s="535"/>
      <c r="X490" s="535"/>
      <c r="Y490" s="535"/>
    </row>
    <row r="491" spans="2:25" s="562" customFormat="1">
      <c r="B491" s="536"/>
      <c r="C491" s="536"/>
      <c r="D491" s="534"/>
      <c r="E491" s="534"/>
      <c r="G491" s="535"/>
      <c r="H491" s="535"/>
      <c r="I491" s="535"/>
      <c r="J491" s="536"/>
      <c r="K491" s="541"/>
      <c r="L491" s="541"/>
      <c r="M491" s="541"/>
      <c r="N491" s="564"/>
      <c r="O491" s="564"/>
      <c r="P491" s="564"/>
      <c r="Q491" s="540"/>
      <c r="R491" s="535"/>
      <c r="S491" s="535"/>
      <c r="T491" s="535"/>
      <c r="U491" s="535"/>
      <c r="V491" s="535"/>
      <c r="W491" s="535"/>
      <c r="X491" s="535"/>
      <c r="Y491" s="535"/>
    </row>
    <row r="492" spans="2:25" s="562" customFormat="1">
      <c r="B492" s="536"/>
      <c r="C492" s="536"/>
      <c r="D492" s="534"/>
      <c r="E492" s="534"/>
      <c r="G492" s="535"/>
      <c r="H492" s="535"/>
      <c r="I492" s="535"/>
      <c r="J492" s="536"/>
      <c r="K492" s="541"/>
      <c r="L492" s="541"/>
      <c r="M492" s="541"/>
      <c r="N492" s="564"/>
      <c r="O492" s="564"/>
      <c r="P492" s="564"/>
      <c r="Q492" s="540"/>
      <c r="R492" s="535"/>
      <c r="S492" s="535"/>
      <c r="T492" s="535"/>
      <c r="U492" s="535"/>
      <c r="V492" s="535"/>
      <c r="W492" s="535"/>
      <c r="X492" s="535"/>
      <c r="Y492" s="535"/>
    </row>
    <row r="493" spans="2:25" s="562" customFormat="1">
      <c r="B493" s="536"/>
      <c r="C493" s="536"/>
      <c r="D493" s="534"/>
      <c r="E493" s="534"/>
      <c r="G493" s="535"/>
      <c r="H493" s="535"/>
      <c r="I493" s="535"/>
      <c r="J493" s="536"/>
      <c r="K493" s="541"/>
      <c r="L493" s="541"/>
      <c r="M493" s="541"/>
      <c r="N493" s="564"/>
      <c r="O493" s="564"/>
      <c r="P493" s="564"/>
      <c r="Q493" s="540"/>
      <c r="R493" s="535"/>
      <c r="S493" s="535"/>
      <c r="T493" s="535"/>
      <c r="U493" s="535"/>
      <c r="V493" s="535"/>
      <c r="W493" s="535"/>
      <c r="X493" s="535"/>
      <c r="Y493" s="535"/>
    </row>
    <row r="494" spans="2:25" s="562" customFormat="1">
      <c r="B494" s="536"/>
      <c r="C494" s="536"/>
      <c r="D494" s="534"/>
      <c r="E494" s="534"/>
      <c r="G494" s="535"/>
      <c r="H494" s="535"/>
      <c r="I494" s="535"/>
      <c r="J494" s="536"/>
      <c r="K494" s="541"/>
      <c r="L494" s="541"/>
      <c r="M494" s="541"/>
      <c r="N494" s="564"/>
      <c r="O494" s="564"/>
      <c r="P494" s="564"/>
      <c r="Q494" s="540"/>
      <c r="R494" s="535"/>
      <c r="S494" s="535"/>
      <c r="T494" s="535"/>
      <c r="U494" s="535"/>
      <c r="V494" s="535"/>
      <c r="W494" s="535"/>
      <c r="X494" s="535"/>
      <c r="Y494" s="535"/>
    </row>
    <row r="495" spans="2:25" s="562" customFormat="1">
      <c r="B495" s="536"/>
      <c r="C495" s="536"/>
      <c r="D495" s="534"/>
      <c r="E495" s="534"/>
      <c r="G495" s="535"/>
      <c r="H495" s="535"/>
      <c r="I495" s="535"/>
      <c r="J495" s="536"/>
      <c r="K495" s="541"/>
      <c r="L495" s="541"/>
      <c r="M495" s="541"/>
      <c r="N495" s="564"/>
      <c r="O495" s="564"/>
      <c r="P495" s="564"/>
      <c r="Q495" s="540"/>
      <c r="R495" s="535"/>
      <c r="S495" s="535"/>
      <c r="T495" s="535"/>
      <c r="U495" s="535"/>
      <c r="V495" s="535"/>
      <c r="W495" s="535"/>
      <c r="X495" s="535"/>
      <c r="Y495" s="535"/>
    </row>
    <row r="496" spans="2:25" s="562" customFormat="1">
      <c r="B496" s="536"/>
      <c r="C496" s="536"/>
      <c r="D496" s="534"/>
      <c r="E496" s="534"/>
      <c r="G496" s="535"/>
      <c r="H496" s="535"/>
      <c r="I496" s="535"/>
      <c r="J496" s="536"/>
      <c r="K496" s="541"/>
      <c r="L496" s="541"/>
      <c r="M496" s="541"/>
      <c r="N496" s="564"/>
      <c r="O496" s="564"/>
      <c r="P496" s="564"/>
      <c r="Q496" s="540"/>
      <c r="R496" s="535"/>
      <c r="S496" s="535"/>
      <c r="T496" s="535"/>
      <c r="U496" s="535"/>
      <c r="V496" s="535"/>
      <c r="W496" s="535"/>
      <c r="X496" s="535"/>
      <c r="Y496" s="535"/>
    </row>
    <row r="497" spans="2:25" s="562" customFormat="1">
      <c r="B497" s="536"/>
      <c r="C497" s="536"/>
      <c r="D497" s="534"/>
      <c r="E497" s="534"/>
      <c r="G497" s="535"/>
      <c r="H497" s="535"/>
      <c r="I497" s="535"/>
      <c r="J497" s="536"/>
      <c r="K497" s="541"/>
      <c r="L497" s="541"/>
      <c r="M497" s="541"/>
      <c r="N497" s="564"/>
      <c r="O497" s="564"/>
      <c r="P497" s="564"/>
      <c r="Q497" s="540"/>
      <c r="R497" s="535"/>
      <c r="S497" s="535"/>
      <c r="T497" s="535"/>
      <c r="U497" s="535"/>
      <c r="V497" s="535"/>
      <c r="W497" s="535"/>
      <c r="X497" s="535"/>
      <c r="Y497" s="535"/>
    </row>
    <row r="498" spans="2:25" s="562" customFormat="1">
      <c r="B498" s="536"/>
      <c r="C498" s="536"/>
      <c r="D498" s="534"/>
      <c r="E498" s="534"/>
      <c r="G498" s="535"/>
      <c r="H498" s="535"/>
      <c r="I498" s="535"/>
      <c r="J498" s="536"/>
      <c r="K498" s="541"/>
      <c r="L498" s="541"/>
      <c r="M498" s="541"/>
      <c r="N498" s="564"/>
      <c r="O498" s="564"/>
      <c r="P498" s="564"/>
      <c r="Q498" s="540"/>
      <c r="R498" s="535"/>
      <c r="S498" s="535"/>
      <c r="T498" s="535"/>
      <c r="U498" s="535"/>
      <c r="V498" s="535"/>
      <c r="W498" s="535"/>
      <c r="X498" s="535"/>
      <c r="Y498" s="535"/>
    </row>
    <row r="499" spans="2:25" s="562" customFormat="1">
      <c r="B499" s="536"/>
      <c r="C499" s="536"/>
      <c r="D499" s="534"/>
      <c r="E499" s="534"/>
      <c r="G499" s="535"/>
      <c r="H499" s="535"/>
      <c r="I499" s="535"/>
      <c r="J499" s="536"/>
      <c r="K499" s="541"/>
      <c r="L499" s="541"/>
      <c r="M499" s="541"/>
      <c r="N499" s="564"/>
      <c r="O499" s="564"/>
      <c r="P499" s="564"/>
      <c r="Q499" s="540"/>
      <c r="R499" s="535"/>
      <c r="S499" s="535"/>
      <c r="T499" s="535"/>
      <c r="U499" s="535"/>
      <c r="V499" s="535"/>
      <c r="W499" s="535"/>
      <c r="X499" s="535"/>
      <c r="Y499" s="535"/>
    </row>
    <row r="500" spans="2:25" s="562" customFormat="1">
      <c r="B500" s="536"/>
      <c r="C500" s="536"/>
      <c r="D500" s="534"/>
      <c r="E500" s="534"/>
      <c r="G500" s="535"/>
      <c r="H500" s="535"/>
      <c r="I500" s="535"/>
      <c r="J500" s="536"/>
      <c r="K500" s="541"/>
      <c r="L500" s="541"/>
      <c r="M500" s="541"/>
      <c r="N500" s="564"/>
      <c r="O500" s="564"/>
      <c r="P500" s="564"/>
      <c r="Q500" s="540"/>
      <c r="R500" s="535"/>
      <c r="S500" s="535"/>
      <c r="T500" s="535"/>
      <c r="U500" s="535"/>
      <c r="V500" s="535"/>
      <c r="W500" s="535"/>
      <c r="X500" s="535"/>
      <c r="Y500" s="535"/>
    </row>
    <row r="501" spans="2:25" s="562" customFormat="1">
      <c r="B501" s="536"/>
      <c r="C501" s="536"/>
      <c r="D501" s="534"/>
      <c r="E501" s="534"/>
      <c r="G501" s="535"/>
      <c r="H501" s="535"/>
      <c r="I501" s="535"/>
      <c r="J501" s="536"/>
      <c r="K501" s="541"/>
      <c r="L501" s="541"/>
      <c r="M501" s="541"/>
      <c r="N501" s="564"/>
      <c r="O501" s="564"/>
      <c r="P501" s="564"/>
      <c r="Q501" s="540"/>
      <c r="R501" s="535"/>
      <c r="S501" s="535"/>
      <c r="T501" s="535"/>
      <c r="U501" s="535"/>
      <c r="V501" s="535"/>
      <c r="W501" s="535"/>
      <c r="X501" s="535"/>
      <c r="Y501" s="535"/>
    </row>
    <row r="502" spans="2:25" s="562" customFormat="1">
      <c r="B502" s="536"/>
      <c r="C502" s="536"/>
      <c r="D502" s="534"/>
      <c r="E502" s="534"/>
      <c r="G502" s="535"/>
      <c r="H502" s="535"/>
      <c r="I502" s="535"/>
      <c r="J502" s="536"/>
      <c r="K502" s="541"/>
      <c r="L502" s="541"/>
      <c r="M502" s="541"/>
      <c r="N502" s="564"/>
      <c r="O502" s="564"/>
      <c r="P502" s="564"/>
      <c r="Q502" s="540"/>
      <c r="R502" s="535"/>
      <c r="S502" s="535"/>
      <c r="T502" s="535"/>
      <c r="U502" s="535"/>
      <c r="V502" s="535"/>
      <c r="W502" s="535"/>
      <c r="X502" s="535"/>
      <c r="Y502" s="535"/>
    </row>
    <row r="503" spans="2:25" s="562" customFormat="1">
      <c r="B503" s="536"/>
      <c r="C503" s="536"/>
      <c r="D503" s="534"/>
      <c r="E503" s="534"/>
      <c r="G503" s="535"/>
      <c r="H503" s="535"/>
      <c r="I503" s="535"/>
      <c r="J503" s="536"/>
      <c r="K503" s="541"/>
      <c r="L503" s="541"/>
      <c r="M503" s="541"/>
      <c r="N503" s="564"/>
      <c r="O503" s="564"/>
      <c r="P503" s="564"/>
      <c r="Q503" s="540"/>
      <c r="R503" s="535"/>
      <c r="S503" s="535"/>
      <c r="T503" s="535"/>
      <c r="U503" s="535"/>
      <c r="V503" s="535"/>
      <c r="W503" s="535"/>
      <c r="X503" s="535"/>
      <c r="Y503" s="535"/>
    </row>
    <row r="504" spans="2:25" s="562" customFormat="1">
      <c r="B504" s="536"/>
      <c r="C504" s="536"/>
      <c r="D504" s="534"/>
      <c r="E504" s="534"/>
      <c r="G504" s="535"/>
      <c r="H504" s="535"/>
      <c r="I504" s="535"/>
      <c r="J504" s="536"/>
      <c r="K504" s="541"/>
      <c r="L504" s="541"/>
      <c r="M504" s="541"/>
      <c r="N504" s="564"/>
      <c r="O504" s="564"/>
      <c r="P504" s="564"/>
      <c r="Q504" s="540"/>
      <c r="R504" s="535"/>
      <c r="S504" s="535"/>
      <c r="T504" s="535"/>
      <c r="U504" s="535"/>
      <c r="V504" s="535"/>
      <c r="W504" s="535"/>
      <c r="X504" s="535"/>
      <c r="Y504" s="535"/>
    </row>
    <row r="505" spans="2:25" s="562" customFormat="1">
      <c r="B505" s="536"/>
      <c r="C505" s="536"/>
      <c r="D505" s="534"/>
      <c r="E505" s="534"/>
      <c r="G505" s="535"/>
      <c r="H505" s="535"/>
      <c r="I505" s="535"/>
      <c r="J505" s="536"/>
      <c r="K505" s="541"/>
      <c r="L505" s="541"/>
      <c r="M505" s="541"/>
      <c r="N505" s="564"/>
      <c r="O505" s="564"/>
      <c r="P505" s="564"/>
      <c r="Q505" s="540"/>
      <c r="R505" s="535"/>
      <c r="S505" s="535"/>
      <c r="T505" s="535"/>
      <c r="U505" s="535"/>
      <c r="V505" s="535"/>
      <c r="W505" s="535"/>
      <c r="X505" s="535"/>
      <c r="Y505" s="535"/>
    </row>
    <row r="506" spans="2:25" s="562" customFormat="1">
      <c r="B506" s="536"/>
      <c r="C506" s="536"/>
      <c r="D506" s="534"/>
      <c r="E506" s="534"/>
      <c r="G506" s="535"/>
      <c r="H506" s="535"/>
      <c r="I506" s="535"/>
      <c r="J506" s="536"/>
      <c r="K506" s="541"/>
      <c r="L506" s="541"/>
      <c r="M506" s="541"/>
      <c r="N506" s="564"/>
      <c r="O506" s="564"/>
      <c r="P506" s="564"/>
      <c r="Q506" s="540"/>
      <c r="R506" s="535"/>
      <c r="S506" s="535"/>
      <c r="T506" s="535"/>
      <c r="U506" s="535"/>
      <c r="V506" s="535"/>
      <c r="W506" s="535"/>
      <c r="X506" s="535"/>
      <c r="Y506" s="535"/>
    </row>
    <row r="507" spans="2:25" s="562" customFormat="1">
      <c r="B507" s="536"/>
      <c r="C507" s="536"/>
      <c r="D507" s="534"/>
      <c r="E507" s="534"/>
      <c r="G507" s="535"/>
      <c r="H507" s="535"/>
      <c r="I507" s="535"/>
      <c r="J507" s="536"/>
      <c r="K507" s="541"/>
      <c r="L507" s="541"/>
      <c r="M507" s="541"/>
      <c r="N507" s="564"/>
      <c r="O507" s="564"/>
      <c r="P507" s="564"/>
      <c r="Q507" s="540"/>
      <c r="R507" s="535"/>
      <c r="S507" s="535"/>
      <c r="T507" s="535"/>
      <c r="U507" s="535"/>
      <c r="V507" s="535"/>
      <c r="W507" s="535"/>
      <c r="X507" s="535"/>
      <c r="Y507" s="535"/>
    </row>
    <row r="508" spans="2:25" s="562" customFormat="1">
      <c r="B508" s="536"/>
      <c r="C508" s="536"/>
      <c r="D508" s="534"/>
      <c r="E508" s="534"/>
      <c r="G508" s="535"/>
      <c r="H508" s="535"/>
      <c r="I508" s="535"/>
      <c r="J508" s="536"/>
      <c r="K508" s="541"/>
      <c r="L508" s="541"/>
      <c r="M508" s="541"/>
      <c r="N508" s="564"/>
      <c r="O508" s="564"/>
      <c r="P508" s="564"/>
      <c r="Q508" s="540"/>
      <c r="R508" s="535"/>
      <c r="S508" s="535"/>
      <c r="T508" s="535"/>
      <c r="U508" s="535"/>
      <c r="V508" s="535"/>
      <c r="W508" s="535"/>
      <c r="X508" s="535"/>
      <c r="Y508" s="535"/>
    </row>
    <row r="509" spans="2:25" s="562" customFormat="1">
      <c r="B509" s="536"/>
      <c r="C509" s="536"/>
      <c r="D509" s="534"/>
      <c r="E509" s="534"/>
      <c r="G509" s="535"/>
      <c r="H509" s="535"/>
      <c r="I509" s="535"/>
      <c r="J509" s="536"/>
      <c r="K509" s="541"/>
      <c r="L509" s="541"/>
      <c r="M509" s="541"/>
      <c r="N509" s="564"/>
      <c r="O509" s="564"/>
      <c r="P509" s="564"/>
      <c r="Q509" s="540"/>
      <c r="R509" s="535"/>
      <c r="S509" s="535"/>
      <c r="T509" s="535"/>
      <c r="U509" s="535"/>
      <c r="V509" s="535"/>
      <c r="W509" s="535"/>
      <c r="X509" s="535"/>
      <c r="Y509" s="535"/>
    </row>
    <row r="510" spans="2:25" s="562" customFormat="1">
      <c r="B510" s="536"/>
      <c r="C510" s="536"/>
      <c r="D510" s="534"/>
      <c r="E510" s="534"/>
      <c r="G510" s="535"/>
      <c r="H510" s="535"/>
      <c r="I510" s="535"/>
      <c r="J510" s="536"/>
      <c r="K510" s="541"/>
      <c r="L510" s="541"/>
      <c r="M510" s="541"/>
      <c r="N510" s="564"/>
      <c r="O510" s="564"/>
      <c r="P510" s="564"/>
      <c r="Q510" s="540"/>
      <c r="R510" s="535"/>
      <c r="S510" s="535"/>
      <c r="T510" s="535"/>
      <c r="U510" s="535"/>
      <c r="V510" s="535"/>
      <c r="W510" s="535"/>
      <c r="X510" s="535"/>
      <c r="Y510" s="535"/>
    </row>
    <row r="511" spans="2:25" s="562" customFormat="1">
      <c r="B511" s="536"/>
      <c r="C511" s="536"/>
      <c r="D511" s="534"/>
      <c r="E511" s="534"/>
      <c r="G511" s="535"/>
      <c r="H511" s="535"/>
      <c r="I511" s="535"/>
      <c r="J511" s="536"/>
      <c r="K511" s="541"/>
      <c r="L511" s="541"/>
      <c r="M511" s="541"/>
      <c r="N511" s="564"/>
      <c r="O511" s="564"/>
      <c r="P511" s="564"/>
      <c r="Q511" s="540"/>
      <c r="R511" s="535"/>
      <c r="S511" s="535"/>
      <c r="T511" s="535"/>
      <c r="U511" s="535"/>
      <c r="V511" s="535"/>
      <c r="W511" s="535"/>
      <c r="X511" s="535"/>
      <c r="Y511" s="535"/>
    </row>
    <row r="512" spans="2:25" s="562" customFormat="1">
      <c r="B512" s="536"/>
      <c r="C512" s="536"/>
      <c r="D512" s="534"/>
      <c r="E512" s="534"/>
      <c r="G512" s="535"/>
      <c r="H512" s="535"/>
      <c r="I512" s="535"/>
      <c r="J512" s="536"/>
      <c r="K512" s="541"/>
      <c r="L512" s="541"/>
      <c r="M512" s="541"/>
      <c r="N512" s="564"/>
      <c r="O512" s="564"/>
      <c r="P512" s="564"/>
      <c r="Q512" s="540"/>
      <c r="R512" s="535"/>
      <c r="S512" s="535"/>
      <c r="T512" s="535"/>
      <c r="U512" s="535"/>
      <c r="V512" s="535"/>
      <c r="W512" s="535"/>
      <c r="X512" s="535"/>
      <c r="Y512" s="535"/>
    </row>
    <row r="513" spans="2:25" s="562" customFormat="1">
      <c r="B513" s="536"/>
      <c r="C513" s="536"/>
      <c r="D513" s="534"/>
      <c r="E513" s="534"/>
      <c r="G513" s="535"/>
      <c r="H513" s="535"/>
      <c r="I513" s="535"/>
      <c r="J513" s="536"/>
      <c r="K513" s="541"/>
      <c r="L513" s="541"/>
      <c r="M513" s="541"/>
      <c r="N513" s="564"/>
      <c r="O513" s="564"/>
      <c r="P513" s="564"/>
      <c r="Q513" s="540"/>
      <c r="R513" s="535"/>
      <c r="S513" s="535"/>
      <c r="T513" s="535"/>
      <c r="U513" s="535"/>
      <c r="V513" s="535"/>
      <c r="W513" s="535"/>
      <c r="X513" s="535"/>
      <c r="Y513" s="535"/>
    </row>
    <row r="514" spans="2:25" s="562" customFormat="1">
      <c r="B514" s="536"/>
      <c r="C514" s="536"/>
      <c r="D514" s="534"/>
      <c r="E514" s="534"/>
      <c r="G514" s="535"/>
      <c r="H514" s="535"/>
      <c r="I514" s="535"/>
      <c r="J514" s="536"/>
      <c r="K514" s="541"/>
      <c r="L514" s="541"/>
      <c r="M514" s="541"/>
      <c r="N514" s="564"/>
      <c r="O514" s="564"/>
      <c r="P514" s="564"/>
      <c r="Q514" s="540"/>
      <c r="R514" s="535"/>
      <c r="S514" s="535"/>
      <c r="T514" s="535"/>
      <c r="U514" s="535"/>
      <c r="V514" s="535"/>
      <c r="W514" s="535"/>
      <c r="X514" s="535"/>
      <c r="Y514" s="535"/>
    </row>
    <row r="515" spans="2:25" s="562" customFormat="1">
      <c r="B515" s="536"/>
      <c r="C515" s="536"/>
      <c r="D515" s="534"/>
      <c r="E515" s="534"/>
      <c r="G515" s="535"/>
      <c r="H515" s="535"/>
      <c r="I515" s="535"/>
      <c r="J515" s="536"/>
      <c r="K515" s="541"/>
      <c r="L515" s="541"/>
      <c r="M515" s="541"/>
      <c r="N515" s="564"/>
      <c r="O515" s="564"/>
      <c r="P515" s="564"/>
      <c r="Q515" s="540"/>
      <c r="R515" s="535"/>
      <c r="S515" s="535"/>
      <c r="T515" s="535"/>
      <c r="U515" s="535"/>
      <c r="V515" s="535"/>
      <c r="W515" s="535"/>
      <c r="X515" s="535"/>
      <c r="Y515" s="535"/>
    </row>
    <row r="516" spans="2:25" s="562" customFormat="1">
      <c r="B516" s="536"/>
      <c r="C516" s="536"/>
      <c r="D516" s="534"/>
      <c r="E516" s="534"/>
      <c r="G516" s="535"/>
      <c r="H516" s="535"/>
      <c r="I516" s="535"/>
      <c r="J516" s="536"/>
      <c r="K516" s="541"/>
      <c r="L516" s="541"/>
      <c r="M516" s="541"/>
      <c r="N516" s="564"/>
      <c r="O516" s="564"/>
      <c r="P516" s="564"/>
      <c r="Q516" s="540"/>
      <c r="R516" s="535"/>
      <c r="S516" s="535"/>
      <c r="T516" s="535"/>
      <c r="U516" s="535"/>
      <c r="V516" s="535"/>
      <c r="W516" s="535"/>
      <c r="X516" s="535"/>
      <c r="Y516" s="535"/>
    </row>
    <row r="517" spans="2:25" s="562" customFormat="1">
      <c r="B517" s="536"/>
      <c r="C517" s="536"/>
      <c r="D517" s="534"/>
      <c r="E517" s="534"/>
      <c r="G517" s="535"/>
      <c r="H517" s="535"/>
      <c r="I517" s="535"/>
      <c r="J517" s="536"/>
      <c r="K517" s="541"/>
      <c r="L517" s="541"/>
      <c r="M517" s="541"/>
      <c r="N517" s="564"/>
      <c r="O517" s="564"/>
      <c r="P517" s="564"/>
      <c r="Q517" s="540"/>
      <c r="R517" s="535"/>
      <c r="S517" s="535"/>
      <c r="T517" s="535"/>
      <c r="U517" s="535"/>
      <c r="V517" s="535"/>
      <c r="W517" s="535"/>
      <c r="X517" s="535"/>
      <c r="Y517" s="535"/>
    </row>
    <row r="518" spans="2:25" s="562" customFormat="1">
      <c r="B518" s="536"/>
      <c r="C518" s="536"/>
      <c r="D518" s="534"/>
      <c r="E518" s="534"/>
      <c r="G518" s="535"/>
      <c r="H518" s="535"/>
      <c r="I518" s="535"/>
      <c r="J518" s="536"/>
      <c r="K518" s="541"/>
      <c r="L518" s="541"/>
      <c r="M518" s="541"/>
      <c r="N518" s="564"/>
      <c r="O518" s="564"/>
      <c r="P518" s="564"/>
      <c r="Q518" s="540"/>
      <c r="R518" s="535"/>
      <c r="S518" s="535"/>
      <c r="T518" s="535"/>
      <c r="U518" s="535"/>
      <c r="V518" s="535"/>
      <c r="W518" s="535"/>
      <c r="X518" s="535"/>
      <c r="Y518" s="535"/>
    </row>
    <row r="519" spans="2:25" s="562" customFormat="1">
      <c r="B519" s="536"/>
      <c r="C519" s="536"/>
      <c r="D519" s="534"/>
      <c r="E519" s="534"/>
      <c r="G519" s="535"/>
      <c r="H519" s="535"/>
      <c r="I519" s="535"/>
      <c r="J519" s="536"/>
      <c r="K519" s="541"/>
      <c r="L519" s="541"/>
      <c r="M519" s="541"/>
      <c r="N519" s="564"/>
      <c r="O519" s="564"/>
      <c r="P519" s="564"/>
      <c r="Q519" s="540"/>
      <c r="R519" s="535"/>
      <c r="S519" s="535"/>
      <c r="T519" s="535"/>
      <c r="U519" s="535"/>
      <c r="V519" s="535"/>
      <c r="W519" s="535"/>
      <c r="X519" s="535"/>
      <c r="Y519" s="535"/>
    </row>
    <row r="520" spans="2:25" s="562" customFormat="1">
      <c r="B520" s="536"/>
      <c r="C520" s="536"/>
      <c r="D520" s="534"/>
      <c r="E520" s="534"/>
      <c r="G520" s="535"/>
      <c r="H520" s="535"/>
      <c r="I520" s="535"/>
      <c r="J520" s="536"/>
      <c r="K520" s="541"/>
      <c r="L520" s="541"/>
      <c r="M520" s="541"/>
      <c r="N520" s="564"/>
      <c r="O520" s="564"/>
      <c r="P520" s="564"/>
      <c r="Q520" s="540"/>
      <c r="R520" s="535"/>
      <c r="S520" s="535"/>
      <c r="T520" s="535"/>
      <c r="U520" s="535"/>
      <c r="V520" s="535"/>
      <c r="W520" s="535"/>
      <c r="X520" s="535"/>
      <c r="Y520" s="535"/>
    </row>
    <row r="521" spans="2:25" s="562" customFormat="1">
      <c r="B521" s="536"/>
      <c r="C521" s="536"/>
      <c r="D521" s="534"/>
      <c r="E521" s="534"/>
      <c r="G521" s="535"/>
      <c r="H521" s="535"/>
      <c r="I521" s="535"/>
      <c r="J521" s="536"/>
      <c r="K521" s="541"/>
      <c r="L521" s="541"/>
      <c r="M521" s="541"/>
      <c r="N521" s="564"/>
      <c r="O521" s="564"/>
      <c r="P521" s="564"/>
      <c r="Q521" s="540"/>
      <c r="R521" s="535"/>
      <c r="S521" s="535"/>
      <c r="T521" s="535"/>
      <c r="U521" s="535"/>
      <c r="V521" s="535"/>
      <c r="W521" s="535"/>
      <c r="X521" s="535"/>
      <c r="Y521" s="535"/>
    </row>
    <row r="522" spans="2:25" s="562" customFormat="1">
      <c r="B522" s="536"/>
      <c r="C522" s="536"/>
      <c r="D522" s="534"/>
      <c r="E522" s="534"/>
      <c r="G522" s="535"/>
      <c r="H522" s="535"/>
      <c r="I522" s="535"/>
      <c r="J522" s="536"/>
      <c r="K522" s="541"/>
      <c r="L522" s="541"/>
      <c r="M522" s="541"/>
      <c r="N522" s="564"/>
      <c r="O522" s="564"/>
      <c r="P522" s="564"/>
      <c r="Q522" s="540"/>
      <c r="R522" s="535"/>
      <c r="S522" s="535"/>
      <c r="T522" s="535"/>
      <c r="U522" s="535"/>
      <c r="V522" s="535"/>
      <c r="W522" s="535"/>
      <c r="X522" s="535"/>
      <c r="Y522" s="535"/>
    </row>
    <row r="523" spans="2:25" s="562" customFormat="1">
      <c r="B523" s="536"/>
      <c r="C523" s="536"/>
      <c r="D523" s="534"/>
      <c r="E523" s="534"/>
      <c r="G523" s="535"/>
      <c r="H523" s="535"/>
      <c r="I523" s="535"/>
      <c r="J523" s="536"/>
      <c r="K523" s="541"/>
      <c r="L523" s="541"/>
      <c r="M523" s="541"/>
      <c r="N523" s="564"/>
      <c r="O523" s="564"/>
      <c r="P523" s="564"/>
      <c r="Q523" s="540"/>
      <c r="R523" s="535"/>
      <c r="S523" s="535"/>
      <c r="T523" s="535"/>
      <c r="U523" s="535"/>
      <c r="V523" s="535"/>
      <c r="W523" s="535"/>
      <c r="X523" s="535"/>
      <c r="Y523" s="535"/>
    </row>
    <row r="524" spans="2:25" s="562" customFormat="1">
      <c r="B524" s="536"/>
      <c r="C524" s="536"/>
      <c r="D524" s="534"/>
      <c r="E524" s="534"/>
      <c r="G524" s="535"/>
      <c r="H524" s="535"/>
      <c r="I524" s="535"/>
      <c r="J524" s="536"/>
      <c r="K524" s="541"/>
      <c r="L524" s="541"/>
      <c r="M524" s="541"/>
      <c r="N524" s="564"/>
      <c r="O524" s="564"/>
      <c r="P524" s="564"/>
      <c r="Q524" s="540"/>
      <c r="R524" s="535"/>
      <c r="S524" s="535"/>
      <c r="T524" s="535"/>
      <c r="U524" s="535"/>
      <c r="V524" s="535"/>
      <c r="W524" s="535"/>
      <c r="X524" s="535"/>
      <c r="Y524" s="535"/>
    </row>
    <row r="525" spans="2:25" s="562" customFormat="1">
      <c r="B525" s="536"/>
      <c r="C525" s="536"/>
      <c r="D525" s="534"/>
      <c r="E525" s="534"/>
      <c r="G525" s="535"/>
      <c r="H525" s="535"/>
      <c r="I525" s="535"/>
      <c r="J525" s="536"/>
      <c r="K525" s="541"/>
      <c r="L525" s="541"/>
      <c r="M525" s="541"/>
      <c r="N525" s="564"/>
      <c r="O525" s="564"/>
      <c r="P525" s="564"/>
      <c r="Q525" s="540"/>
      <c r="R525" s="535"/>
      <c r="S525" s="535"/>
      <c r="T525" s="535"/>
      <c r="U525" s="535"/>
      <c r="V525" s="535"/>
      <c r="W525" s="535"/>
      <c r="X525" s="535"/>
      <c r="Y525" s="535"/>
    </row>
    <row r="526" spans="2:25" s="562" customFormat="1">
      <c r="B526" s="536"/>
      <c r="C526" s="536"/>
      <c r="D526" s="534"/>
      <c r="E526" s="534"/>
      <c r="G526" s="535"/>
      <c r="H526" s="535"/>
      <c r="I526" s="535"/>
      <c r="J526" s="536"/>
      <c r="K526" s="541"/>
      <c r="L526" s="541"/>
      <c r="M526" s="541"/>
      <c r="N526" s="564"/>
      <c r="O526" s="564"/>
      <c r="P526" s="564"/>
      <c r="Q526" s="540"/>
      <c r="R526" s="535"/>
      <c r="S526" s="535"/>
      <c r="T526" s="535"/>
      <c r="U526" s="535"/>
      <c r="V526" s="535"/>
      <c r="W526" s="535"/>
      <c r="X526" s="535"/>
      <c r="Y526" s="535"/>
    </row>
    <row r="527" spans="2:25" s="562" customFormat="1">
      <c r="B527" s="536"/>
      <c r="C527" s="536"/>
      <c r="D527" s="534"/>
      <c r="E527" s="534"/>
      <c r="G527" s="535"/>
      <c r="H527" s="535"/>
      <c r="I527" s="535"/>
      <c r="J527" s="536"/>
      <c r="K527" s="541"/>
      <c r="L527" s="541"/>
      <c r="M527" s="541"/>
      <c r="N527" s="564"/>
      <c r="O527" s="564"/>
      <c r="P527" s="564"/>
      <c r="Q527" s="540"/>
      <c r="R527" s="535"/>
      <c r="S527" s="535"/>
      <c r="T527" s="535"/>
      <c r="U527" s="535"/>
      <c r="V527" s="535"/>
      <c r="W527" s="535"/>
      <c r="X527" s="535"/>
      <c r="Y527" s="535"/>
    </row>
    <row r="528" spans="2:25" s="562" customFormat="1">
      <c r="B528" s="536"/>
      <c r="C528" s="536"/>
      <c r="D528" s="534"/>
      <c r="E528" s="534"/>
      <c r="G528" s="535"/>
      <c r="H528" s="535"/>
      <c r="I528" s="535"/>
      <c r="J528" s="536"/>
      <c r="K528" s="541"/>
      <c r="L528" s="541"/>
      <c r="M528" s="541"/>
      <c r="N528" s="564"/>
      <c r="O528" s="564"/>
      <c r="P528" s="564"/>
      <c r="Q528" s="540"/>
      <c r="R528" s="535"/>
      <c r="S528" s="535"/>
      <c r="T528" s="535"/>
      <c r="U528" s="535"/>
      <c r="V528" s="535"/>
      <c r="W528" s="535"/>
      <c r="X528" s="535"/>
      <c r="Y528" s="535"/>
    </row>
    <row r="529" spans="2:25" s="562" customFormat="1">
      <c r="B529" s="536"/>
      <c r="C529" s="536"/>
      <c r="D529" s="534"/>
      <c r="E529" s="534"/>
      <c r="G529" s="535"/>
      <c r="H529" s="535"/>
      <c r="I529" s="535"/>
      <c r="J529" s="536"/>
      <c r="K529" s="541"/>
      <c r="L529" s="541"/>
      <c r="M529" s="541"/>
      <c r="N529" s="564"/>
      <c r="O529" s="564"/>
      <c r="P529" s="564"/>
      <c r="Q529" s="540"/>
      <c r="R529" s="535"/>
      <c r="S529" s="535"/>
      <c r="T529" s="535"/>
      <c r="U529" s="535"/>
      <c r="V529" s="535"/>
      <c r="W529" s="535"/>
      <c r="X529" s="535"/>
      <c r="Y529" s="535"/>
    </row>
    <row r="530" spans="2:25" s="562" customFormat="1">
      <c r="B530" s="536"/>
      <c r="C530" s="536"/>
      <c r="D530" s="534"/>
      <c r="E530" s="534"/>
      <c r="G530" s="535"/>
      <c r="H530" s="535"/>
      <c r="I530" s="535"/>
      <c r="J530" s="536"/>
      <c r="K530" s="541"/>
      <c r="L530" s="541"/>
      <c r="M530" s="541"/>
      <c r="N530" s="564"/>
      <c r="O530" s="564"/>
      <c r="P530" s="564"/>
      <c r="Q530" s="540"/>
      <c r="R530" s="535"/>
      <c r="S530" s="535"/>
      <c r="T530" s="535"/>
      <c r="U530" s="535"/>
      <c r="V530" s="535"/>
      <c r="W530" s="535"/>
      <c r="X530" s="535"/>
      <c r="Y530" s="535"/>
    </row>
    <row r="531" spans="2:25" s="562" customFormat="1">
      <c r="B531" s="536"/>
      <c r="C531" s="536"/>
      <c r="D531" s="534"/>
      <c r="E531" s="534"/>
      <c r="G531" s="535"/>
      <c r="H531" s="535"/>
      <c r="I531" s="535"/>
      <c r="J531" s="536"/>
      <c r="K531" s="541"/>
      <c r="L531" s="541"/>
      <c r="M531" s="541"/>
      <c r="N531" s="564"/>
      <c r="O531" s="564"/>
      <c r="P531" s="564"/>
      <c r="Q531" s="540"/>
      <c r="R531" s="535"/>
      <c r="S531" s="535"/>
      <c r="T531" s="535"/>
      <c r="U531" s="535"/>
      <c r="V531" s="535"/>
      <c r="W531" s="535"/>
      <c r="X531" s="535"/>
      <c r="Y531" s="535"/>
    </row>
    <row r="532" spans="2:25" s="562" customFormat="1">
      <c r="B532" s="536"/>
      <c r="C532" s="536"/>
      <c r="D532" s="534"/>
      <c r="E532" s="534"/>
      <c r="G532" s="535"/>
      <c r="H532" s="535"/>
      <c r="I532" s="535"/>
      <c r="J532" s="536"/>
      <c r="K532" s="541"/>
      <c r="L532" s="541"/>
      <c r="M532" s="541"/>
      <c r="N532" s="564"/>
      <c r="O532" s="564"/>
      <c r="P532" s="564"/>
      <c r="Q532" s="540"/>
      <c r="R532" s="535"/>
      <c r="S532" s="535"/>
      <c r="T532" s="535"/>
      <c r="U532" s="535"/>
      <c r="V532" s="535"/>
      <c r="W532" s="535"/>
      <c r="X532" s="535"/>
      <c r="Y532" s="535"/>
    </row>
    <row r="533" spans="2:25" s="562" customFormat="1">
      <c r="B533" s="536"/>
      <c r="C533" s="536"/>
      <c r="D533" s="534"/>
      <c r="E533" s="534"/>
      <c r="G533" s="535"/>
      <c r="H533" s="535"/>
      <c r="I533" s="535"/>
      <c r="J533" s="536"/>
      <c r="K533" s="541"/>
      <c r="L533" s="541"/>
      <c r="M533" s="541"/>
      <c r="N533" s="564"/>
      <c r="O533" s="564"/>
      <c r="P533" s="564"/>
      <c r="Q533" s="540"/>
      <c r="R533" s="535"/>
      <c r="S533" s="535"/>
      <c r="T533" s="535"/>
      <c r="U533" s="535"/>
      <c r="V533" s="535"/>
      <c r="W533" s="535"/>
      <c r="X533" s="535"/>
      <c r="Y533" s="535"/>
    </row>
    <row r="534" spans="2:25" s="562" customFormat="1">
      <c r="B534" s="536"/>
      <c r="C534" s="536"/>
      <c r="D534" s="534"/>
      <c r="E534" s="534"/>
      <c r="G534" s="535"/>
      <c r="H534" s="535"/>
      <c r="I534" s="535"/>
      <c r="J534" s="536"/>
      <c r="K534" s="541"/>
      <c r="L534" s="541"/>
      <c r="M534" s="541"/>
      <c r="N534" s="564"/>
      <c r="O534" s="564"/>
      <c r="P534" s="564"/>
      <c r="Q534" s="540"/>
      <c r="R534" s="535"/>
      <c r="S534" s="535"/>
      <c r="T534" s="535"/>
      <c r="U534" s="535"/>
      <c r="V534" s="535"/>
      <c r="W534" s="535"/>
      <c r="X534" s="535"/>
      <c r="Y534" s="535"/>
    </row>
    <row r="535" spans="2:25" s="562" customFormat="1">
      <c r="B535" s="536"/>
      <c r="C535" s="536"/>
      <c r="D535" s="534"/>
      <c r="E535" s="534"/>
      <c r="G535" s="535"/>
      <c r="H535" s="535"/>
      <c r="I535" s="535"/>
      <c r="J535" s="536"/>
      <c r="K535" s="541"/>
      <c r="L535" s="541"/>
      <c r="M535" s="541"/>
      <c r="N535" s="564"/>
      <c r="O535" s="564"/>
      <c r="P535" s="564"/>
      <c r="Q535" s="540"/>
      <c r="R535" s="535"/>
      <c r="S535" s="535"/>
      <c r="T535" s="535"/>
      <c r="U535" s="535"/>
      <c r="V535" s="535"/>
      <c r="W535" s="535"/>
      <c r="X535" s="535"/>
      <c r="Y535" s="535"/>
    </row>
    <row r="536" spans="2:25" s="562" customFormat="1">
      <c r="B536" s="536"/>
      <c r="C536" s="536"/>
      <c r="D536" s="534"/>
      <c r="E536" s="534"/>
      <c r="G536" s="535"/>
      <c r="H536" s="535"/>
      <c r="I536" s="535"/>
      <c r="J536" s="536"/>
      <c r="K536" s="541"/>
      <c r="L536" s="541"/>
      <c r="M536" s="541"/>
      <c r="N536" s="564"/>
      <c r="O536" s="564"/>
      <c r="P536" s="564"/>
      <c r="Q536" s="540"/>
      <c r="R536" s="535"/>
      <c r="S536" s="535"/>
      <c r="T536" s="535"/>
      <c r="U536" s="535"/>
      <c r="V536" s="535"/>
      <c r="W536" s="535"/>
      <c r="X536" s="535"/>
      <c r="Y536" s="535"/>
    </row>
    <row r="537" spans="2:25" s="562" customFormat="1">
      <c r="B537" s="536"/>
      <c r="C537" s="536"/>
      <c r="D537" s="534"/>
      <c r="E537" s="534"/>
      <c r="G537" s="535"/>
      <c r="H537" s="535"/>
      <c r="I537" s="535"/>
      <c r="J537" s="536"/>
      <c r="K537" s="541"/>
      <c r="L537" s="541"/>
      <c r="M537" s="541"/>
      <c r="N537" s="564"/>
      <c r="O537" s="564"/>
      <c r="P537" s="564"/>
      <c r="Q537" s="540"/>
      <c r="R537" s="535"/>
      <c r="S537" s="535"/>
      <c r="T537" s="535"/>
      <c r="U537" s="535"/>
      <c r="V537" s="535"/>
      <c r="W537" s="535"/>
      <c r="X537" s="535"/>
      <c r="Y537" s="535"/>
    </row>
    <row r="538" spans="2:25" s="562" customFormat="1">
      <c r="B538" s="536"/>
      <c r="C538" s="536"/>
      <c r="D538" s="534"/>
      <c r="E538" s="534"/>
      <c r="G538" s="535"/>
      <c r="H538" s="535"/>
      <c r="I538" s="535"/>
      <c r="J538" s="536"/>
      <c r="K538" s="541"/>
      <c r="L538" s="541"/>
      <c r="M538" s="541"/>
      <c r="N538" s="564"/>
      <c r="O538" s="564"/>
      <c r="P538" s="564"/>
      <c r="Q538" s="540"/>
      <c r="R538" s="535"/>
      <c r="S538" s="535"/>
      <c r="T538" s="535"/>
      <c r="U538" s="535"/>
      <c r="V538" s="535"/>
      <c r="W538" s="535"/>
      <c r="X538" s="535"/>
      <c r="Y538" s="535"/>
    </row>
    <row r="539" spans="2:25" s="562" customFormat="1">
      <c r="B539" s="536"/>
      <c r="C539" s="536"/>
      <c r="D539" s="534"/>
      <c r="E539" s="534"/>
      <c r="G539" s="535"/>
      <c r="H539" s="535"/>
      <c r="I539" s="535"/>
      <c r="J539" s="536"/>
      <c r="K539" s="541"/>
      <c r="L539" s="541"/>
      <c r="M539" s="541"/>
      <c r="N539" s="564"/>
      <c r="O539" s="564"/>
      <c r="P539" s="564"/>
      <c r="Q539" s="540"/>
      <c r="R539" s="535"/>
      <c r="S539" s="535"/>
      <c r="T539" s="535"/>
      <c r="U539" s="535"/>
      <c r="V539" s="535"/>
      <c r="W539" s="535"/>
      <c r="X539" s="535"/>
      <c r="Y539" s="535"/>
    </row>
    <row r="540" spans="2:25" s="562" customFormat="1">
      <c r="B540" s="536"/>
      <c r="C540" s="536"/>
      <c r="D540" s="534"/>
      <c r="E540" s="534"/>
      <c r="G540" s="535"/>
      <c r="H540" s="535"/>
      <c r="I540" s="535"/>
      <c r="J540" s="536"/>
      <c r="K540" s="541"/>
      <c r="L540" s="541"/>
      <c r="M540" s="541"/>
      <c r="N540" s="564"/>
      <c r="O540" s="564"/>
      <c r="P540" s="564"/>
      <c r="Q540" s="540"/>
      <c r="R540" s="535"/>
      <c r="S540" s="535"/>
      <c r="T540" s="535"/>
      <c r="U540" s="535"/>
      <c r="V540" s="535"/>
      <c r="W540" s="535"/>
      <c r="X540" s="535"/>
      <c r="Y540" s="535"/>
    </row>
    <row r="541" spans="2:25" s="562" customFormat="1">
      <c r="B541" s="536"/>
      <c r="C541" s="536"/>
      <c r="D541" s="534"/>
      <c r="E541" s="534"/>
      <c r="G541" s="535"/>
      <c r="H541" s="535"/>
      <c r="I541" s="535"/>
      <c r="J541" s="536"/>
      <c r="K541" s="541"/>
      <c r="L541" s="541"/>
      <c r="M541" s="541"/>
      <c r="N541" s="564"/>
      <c r="O541" s="564"/>
      <c r="P541" s="564"/>
      <c r="Q541" s="540"/>
      <c r="R541" s="535"/>
      <c r="S541" s="535"/>
      <c r="T541" s="535"/>
      <c r="U541" s="535"/>
      <c r="V541" s="535"/>
      <c r="W541" s="535"/>
      <c r="X541" s="535"/>
      <c r="Y541" s="535"/>
    </row>
    <row r="542" spans="2:25" s="562" customFormat="1">
      <c r="B542" s="536"/>
      <c r="C542" s="536"/>
      <c r="D542" s="534"/>
      <c r="E542" s="534"/>
      <c r="G542" s="535"/>
      <c r="H542" s="535"/>
      <c r="I542" s="535"/>
      <c r="J542" s="536"/>
      <c r="K542" s="541"/>
      <c r="L542" s="541"/>
      <c r="M542" s="541"/>
      <c r="N542" s="564"/>
      <c r="O542" s="564"/>
      <c r="P542" s="564"/>
      <c r="Q542" s="540"/>
      <c r="R542" s="535"/>
      <c r="S542" s="535"/>
      <c r="T542" s="535"/>
      <c r="U542" s="535"/>
      <c r="V542" s="535"/>
      <c r="W542" s="535"/>
      <c r="X542" s="535"/>
      <c r="Y542" s="535"/>
    </row>
    <row r="543" spans="2:25" s="562" customFormat="1">
      <c r="B543" s="536"/>
      <c r="C543" s="536"/>
      <c r="D543" s="534"/>
      <c r="E543" s="534"/>
      <c r="G543" s="535"/>
      <c r="H543" s="535"/>
      <c r="I543" s="535"/>
      <c r="J543" s="536"/>
      <c r="K543" s="541"/>
      <c r="L543" s="541"/>
      <c r="M543" s="541"/>
      <c r="N543" s="564"/>
      <c r="O543" s="564"/>
      <c r="P543" s="564"/>
      <c r="Q543" s="540"/>
      <c r="R543" s="535"/>
      <c r="S543" s="535"/>
      <c r="T543" s="535"/>
      <c r="U543" s="535"/>
      <c r="V543" s="535"/>
      <c r="W543" s="535"/>
      <c r="X543" s="535"/>
      <c r="Y543" s="535"/>
    </row>
    <row r="544" spans="2:25" s="562" customFormat="1">
      <c r="B544" s="536"/>
      <c r="C544" s="536"/>
      <c r="D544" s="534"/>
      <c r="E544" s="534"/>
      <c r="G544" s="535"/>
      <c r="H544" s="535"/>
      <c r="I544" s="535"/>
      <c r="J544" s="536"/>
      <c r="K544" s="541"/>
      <c r="L544" s="541"/>
      <c r="M544" s="541"/>
      <c r="N544" s="564"/>
      <c r="O544" s="564"/>
      <c r="P544" s="564"/>
      <c r="Q544" s="540"/>
      <c r="R544" s="535"/>
      <c r="S544" s="535"/>
      <c r="T544" s="535"/>
      <c r="U544" s="535"/>
      <c r="V544" s="535"/>
      <c r="W544" s="535"/>
      <c r="X544" s="535"/>
      <c r="Y544" s="535"/>
    </row>
    <row r="545" spans="2:25" s="562" customFormat="1">
      <c r="B545" s="536"/>
      <c r="C545" s="536"/>
      <c r="D545" s="534"/>
      <c r="E545" s="534"/>
      <c r="G545" s="535"/>
      <c r="H545" s="535"/>
      <c r="I545" s="535"/>
      <c r="J545" s="536"/>
      <c r="K545" s="541"/>
      <c r="L545" s="541"/>
      <c r="M545" s="541"/>
      <c r="N545" s="564"/>
      <c r="O545" s="564"/>
      <c r="P545" s="564"/>
      <c r="Q545" s="540"/>
      <c r="R545" s="535"/>
      <c r="S545" s="535"/>
      <c r="T545" s="535"/>
      <c r="U545" s="535"/>
      <c r="V545" s="535"/>
      <c r="W545" s="535"/>
      <c r="X545" s="535"/>
      <c r="Y545" s="535"/>
    </row>
    <row r="546" spans="2:25" s="540" customFormat="1">
      <c r="B546" s="533"/>
      <c r="C546" s="533"/>
      <c r="D546" s="534"/>
      <c r="E546" s="534"/>
      <c r="F546" s="562"/>
      <c r="G546" s="535"/>
      <c r="H546" s="535"/>
      <c r="I546" s="535"/>
      <c r="J546" s="536"/>
      <c r="K546" s="541"/>
      <c r="L546" s="541"/>
      <c r="M546" s="541"/>
      <c r="N546" s="564"/>
      <c r="O546" s="564"/>
      <c r="P546" s="564"/>
      <c r="R546" s="535"/>
      <c r="S546" s="535"/>
      <c r="T546" s="535"/>
      <c r="U546" s="535"/>
      <c r="V546" s="535"/>
      <c r="W546" s="535"/>
      <c r="X546" s="535"/>
      <c r="Y546" s="535"/>
    </row>
    <row r="547" spans="2:25" s="540" customFormat="1">
      <c r="B547" s="533"/>
      <c r="C547" s="533"/>
      <c r="D547" s="534"/>
      <c r="E547" s="534"/>
      <c r="F547" s="562"/>
      <c r="G547" s="535"/>
      <c r="H547" s="535"/>
      <c r="I547" s="535"/>
      <c r="J547" s="536"/>
      <c r="K547" s="541"/>
      <c r="L547" s="541"/>
      <c r="M547" s="541"/>
      <c r="N547" s="564"/>
      <c r="O547" s="564"/>
      <c r="P547" s="564"/>
      <c r="R547" s="535"/>
      <c r="S547" s="535"/>
      <c r="T547" s="535"/>
      <c r="U547" s="535"/>
      <c r="V547" s="535"/>
      <c r="W547" s="535"/>
      <c r="X547" s="535"/>
      <c r="Y547" s="535"/>
    </row>
    <row r="548" spans="2:25" s="540" customFormat="1">
      <c r="B548" s="533"/>
      <c r="C548" s="533"/>
      <c r="D548" s="534"/>
      <c r="E548" s="534"/>
      <c r="F548" s="562"/>
      <c r="G548" s="535"/>
      <c r="H548" s="535"/>
      <c r="I548" s="535"/>
      <c r="J548" s="536"/>
      <c r="K548" s="541"/>
      <c r="L548" s="541"/>
      <c r="M548" s="541"/>
      <c r="N548" s="564"/>
      <c r="O548" s="564"/>
      <c r="P548" s="564"/>
      <c r="R548" s="535"/>
      <c r="S548" s="535"/>
      <c r="T548" s="535"/>
      <c r="U548" s="535"/>
      <c r="V548" s="535"/>
      <c r="W548" s="535"/>
      <c r="X548" s="535"/>
      <c r="Y548" s="535"/>
    </row>
    <row r="549" spans="2:25" s="540" customFormat="1">
      <c r="B549" s="533"/>
      <c r="C549" s="533"/>
      <c r="D549" s="534"/>
      <c r="E549" s="534"/>
      <c r="F549" s="562"/>
      <c r="G549" s="535"/>
      <c r="H549" s="535"/>
      <c r="I549" s="535"/>
      <c r="J549" s="536"/>
      <c r="K549" s="541"/>
      <c r="L549" s="541"/>
      <c r="M549" s="541"/>
      <c r="N549" s="564"/>
      <c r="O549" s="564"/>
      <c r="P549" s="564"/>
      <c r="R549" s="535"/>
      <c r="S549" s="535"/>
      <c r="T549" s="535"/>
      <c r="U549" s="535"/>
      <c r="V549" s="535"/>
      <c r="W549" s="535"/>
      <c r="X549" s="535"/>
      <c r="Y549" s="535"/>
    </row>
    <row r="550" spans="2:25" s="540" customFormat="1">
      <c r="B550" s="533"/>
      <c r="C550" s="533"/>
      <c r="D550" s="534"/>
      <c r="E550" s="534"/>
      <c r="F550" s="562"/>
      <c r="G550" s="535"/>
      <c r="H550" s="535"/>
      <c r="I550" s="535"/>
      <c r="J550" s="536"/>
      <c r="K550" s="541"/>
      <c r="L550" s="541"/>
      <c r="M550" s="541"/>
      <c r="N550" s="564"/>
      <c r="O550" s="564"/>
      <c r="P550" s="564"/>
      <c r="R550" s="535"/>
      <c r="S550" s="535"/>
      <c r="T550" s="535"/>
      <c r="U550" s="535"/>
      <c r="V550" s="535"/>
      <c r="W550" s="535"/>
      <c r="X550" s="535"/>
      <c r="Y550" s="535"/>
    </row>
    <row r="551" spans="2:25" s="540" customFormat="1">
      <c r="B551" s="533"/>
      <c r="C551" s="533"/>
      <c r="D551" s="534"/>
      <c r="E551" s="534"/>
      <c r="F551" s="562"/>
      <c r="G551" s="535"/>
      <c r="H551" s="535"/>
      <c r="I551" s="535"/>
      <c r="J551" s="536"/>
      <c r="K551" s="541"/>
      <c r="L551" s="541"/>
      <c r="M551" s="541"/>
      <c r="N551" s="564"/>
      <c r="O551" s="564"/>
      <c r="P551" s="564"/>
      <c r="R551" s="535"/>
      <c r="S551" s="535"/>
      <c r="T551" s="535"/>
      <c r="U551" s="535"/>
      <c r="V551" s="535"/>
      <c r="W551" s="535"/>
      <c r="X551" s="535"/>
      <c r="Y551" s="535"/>
    </row>
    <row r="552" spans="2:25" s="540" customFormat="1">
      <c r="B552" s="533"/>
      <c r="C552" s="533"/>
      <c r="D552" s="534"/>
      <c r="E552" s="534"/>
      <c r="F552" s="562"/>
      <c r="G552" s="535"/>
      <c r="H552" s="535"/>
      <c r="I552" s="535"/>
      <c r="J552" s="536"/>
      <c r="K552" s="541"/>
      <c r="L552" s="541"/>
      <c r="M552" s="541"/>
      <c r="N552" s="564"/>
      <c r="O552" s="564"/>
      <c r="P552" s="564"/>
      <c r="R552" s="535"/>
      <c r="S552" s="535"/>
      <c r="T552" s="535"/>
      <c r="U552" s="535"/>
      <c r="V552" s="535"/>
      <c r="W552" s="535"/>
      <c r="X552" s="535"/>
      <c r="Y552" s="535"/>
    </row>
    <row r="553" spans="2:25" s="540" customFormat="1">
      <c r="B553" s="533"/>
      <c r="C553" s="533"/>
      <c r="D553" s="534"/>
      <c r="E553" s="534"/>
      <c r="F553" s="562"/>
      <c r="G553" s="535"/>
      <c r="H553" s="535"/>
      <c r="I553" s="535"/>
      <c r="J553" s="536"/>
      <c r="K553" s="541"/>
      <c r="L553" s="541"/>
      <c r="M553" s="541"/>
      <c r="N553" s="564"/>
      <c r="O553" s="564"/>
      <c r="P553" s="564"/>
      <c r="R553" s="535"/>
      <c r="S553" s="535"/>
      <c r="T553" s="535"/>
      <c r="U553" s="535"/>
      <c r="V553" s="535"/>
      <c r="W553" s="535"/>
      <c r="X553" s="535"/>
      <c r="Y553" s="535"/>
    </row>
    <row r="554" spans="2:25" s="540" customFormat="1">
      <c r="B554" s="533"/>
      <c r="C554" s="533"/>
      <c r="D554" s="534"/>
      <c r="E554" s="534"/>
      <c r="F554" s="562"/>
      <c r="G554" s="535"/>
      <c r="H554" s="535"/>
      <c r="I554" s="535"/>
      <c r="J554" s="536"/>
      <c r="K554" s="541"/>
      <c r="L554" s="541"/>
      <c r="M554" s="541"/>
      <c r="N554" s="564"/>
      <c r="O554" s="564"/>
      <c r="P554" s="564"/>
      <c r="R554" s="535"/>
      <c r="S554" s="535"/>
      <c r="T554" s="535"/>
      <c r="U554" s="535"/>
      <c r="V554" s="535"/>
      <c r="W554" s="535"/>
      <c r="X554" s="535"/>
      <c r="Y554" s="535"/>
    </row>
    <row r="555" spans="2:25" s="540" customFormat="1">
      <c r="B555" s="533"/>
      <c r="C555" s="533"/>
      <c r="D555" s="534"/>
      <c r="E555" s="534"/>
      <c r="F555" s="562"/>
      <c r="G555" s="535"/>
      <c r="H555" s="535"/>
      <c r="I555" s="535"/>
      <c r="J555" s="536"/>
      <c r="K555" s="541"/>
      <c r="L555" s="541"/>
      <c r="M555" s="541"/>
      <c r="N555" s="564"/>
      <c r="O555" s="564"/>
      <c r="P555" s="564"/>
      <c r="R555" s="535"/>
      <c r="S555" s="535"/>
      <c r="T555" s="535"/>
      <c r="U555" s="535"/>
      <c r="V555" s="535"/>
      <c r="W555" s="535"/>
      <c r="X555" s="535"/>
      <c r="Y555" s="535"/>
    </row>
    <row r="556" spans="2:25" s="540" customFormat="1">
      <c r="B556" s="533"/>
      <c r="C556" s="533"/>
      <c r="D556" s="534"/>
      <c r="E556" s="534"/>
      <c r="F556" s="562"/>
      <c r="G556" s="535"/>
      <c r="H556" s="535"/>
      <c r="I556" s="535"/>
      <c r="J556" s="536"/>
      <c r="K556" s="541"/>
      <c r="L556" s="541"/>
      <c r="M556" s="541"/>
      <c r="N556" s="564"/>
      <c r="O556" s="564"/>
      <c r="P556" s="564"/>
      <c r="R556" s="535"/>
      <c r="S556" s="535"/>
      <c r="T556" s="535"/>
      <c r="U556" s="535"/>
      <c r="V556" s="535"/>
      <c r="W556" s="535"/>
      <c r="X556" s="535"/>
      <c r="Y556" s="535"/>
    </row>
    <row r="557" spans="2:25" s="540" customFormat="1">
      <c r="B557" s="533"/>
      <c r="C557" s="533"/>
      <c r="D557" s="534"/>
      <c r="E557" s="534"/>
      <c r="F557" s="562"/>
      <c r="G557" s="535"/>
      <c r="H557" s="535"/>
      <c r="I557" s="535"/>
      <c r="J557" s="536"/>
      <c r="K557" s="541"/>
      <c r="L557" s="541"/>
      <c r="M557" s="541"/>
      <c r="N557" s="564"/>
      <c r="O557" s="564"/>
      <c r="P557" s="564"/>
      <c r="R557" s="535"/>
      <c r="S557" s="535"/>
      <c r="T557" s="535"/>
      <c r="U557" s="535"/>
      <c r="V557" s="535"/>
      <c r="W557" s="535"/>
      <c r="X557" s="535"/>
      <c r="Y557" s="535"/>
    </row>
    <row r="558" spans="2:25" s="540" customFormat="1">
      <c r="B558" s="533"/>
      <c r="C558" s="533"/>
      <c r="D558" s="534"/>
      <c r="E558" s="534"/>
      <c r="F558" s="562"/>
      <c r="G558" s="535"/>
      <c r="H558" s="535"/>
      <c r="I558" s="535"/>
      <c r="J558" s="536"/>
      <c r="K558" s="541"/>
      <c r="L558" s="541"/>
      <c r="M558" s="541"/>
      <c r="N558" s="564"/>
      <c r="O558" s="564"/>
      <c r="P558" s="564"/>
      <c r="R558" s="535"/>
      <c r="S558" s="535"/>
      <c r="T558" s="535"/>
      <c r="U558" s="535"/>
      <c r="V558" s="535"/>
      <c r="W558" s="535"/>
      <c r="X558" s="535"/>
      <c r="Y558" s="535"/>
    </row>
    <row r="559" spans="2:25" s="540" customFormat="1">
      <c r="B559" s="533"/>
      <c r="C559" s="533"/>
      <c r="D559" s="534"/>
      <c r="E559" s="534"/>
      <c r="F559" s="562"/>
      <c r="G559" s="535"/>
      <c r="H559" s="535"/>
      <c r="I559" s="535"/>
      <c r="J559" s="536"/>
      <c r="K559" s="541"/>
      <c r="L559" s="541"/>
      <c r="M559" s="541"/>
      <c r="N559" s="564"/>
      <c r="O559" s="564"/>
      <c r="P559" s="564"/>
      <c r="R559" s="535"/>
      <c r="S559" s="535"/>
      <c r="T559" s="535"/>
      <c r="U559" s="535"/>
      <c r="V559" s="535"/>
      <c r="W559" s="535"/>
      <c r="X559" s="535"/>
      <c r="Y559" s="535"/>
    </row>
    <row r="560" spans="2:25" s="540" customFormat="1">
      <c r="B560" s="533"/>
      <c r="C560" s="533"/>
      <c r="D560" s="534"/>
      <c r="E560" s="534"/>
      <c r="F560" s="562"/>
      <c r="G560" s="535"/>
      <c r="H560" s="535"/>
      <c r="I560" s="535"/>
      <c r="J560" s="536"/>
      <c r="K560" s="541"/>
      <c r="L560" s="541"/>
      <c r="M560" s="541"/>
      <c r="N560" s="564"/>
      <c r="O560" s="542"/>
      <c r="P560" s="542"/>
      <c r="R560" s="535"/>
      <c r="S560" s="535"/>
      <c r="T560" s="535"/>
      <c r="U560" s="535"/>
      <c r="V560" s="535"/>
      <c r="W560" s="535"/>
      <c r="X560" s="535"/>
      <c r="Y560" s="535"/>
    </row>
    <row r="561" spans="2:25" s="540" customFormat="1">
      <c r="B561" s="533"/>
      <c r="C561" s="533"/>
      <c r="D561" s="534"/>
      <c r="E561" s="534"/>
      <c r="F561" s="562"/>
      <c r="G561" s="535"/>
      <c r="H561" s="535"/>
      <c r="I561" s="535"/>
      <c r="J561" s="536"/>
      <c r="K561" s="541"/>
      <c r="L561" s="541"/>
      <c r="M561" s="541"/>
      <c r="N561" s="564"/>
      <c r="O561" s="542"/>
      <c r="P561" s="542"/>
      <c r="R561" s="535"/>
      <c r="S561" s="535"/>
      <c r="T561" s="535"/>
      <c r="U561" s="535"/>
      <c r="V561" s="535"/>
      <c r="W561" s="535"/>
      <c r="X561" s="535"/>
      <c r="Y561" s="535"/>
    </row>
    <row r="562" spans="2:25" s="540" customFormat="1">
      <c r="B562" s="533"/>
      <c r="C562" s="533"/>
      <c r="D562" s="534"/>
      <c r="E562" s="534"/>
      <c r="F562" s="562"/>
      <c r="G562" s="535"/>
      <c r="H562" s="535"/>
      <c r="I562" s="535"/>
      <c r="J562" s="536"/>
      <c r="K562" s="541"/>
      <c r="L562" s="541"/>
      <c r="M562" s="541"/>
      <c r="N562" s="564"/>
      <c r="O562" s="542"/>
      <c r="P562" s="542"/>
      <c r="R562" s="535"/>
      <c r="S562" s="535"/>
      <c r="T562" s="535"/>
      <c r="U562" s="535"/>
      <c r="V562" s="535"/>
      <c r="W562" s="535"/>
      <c r="X562" s="535"/>
      <c r="Y562" s="535"/>
    </row>
    <row r="563" spans="2:25" s="540" customFormat="1">
      <c r="B563" s="533"/>
      <c r="C563" s="533"/>
      <c r="D563" s="534"/>
      <c r="E563" s="534"/>
      <c r="F563" s="562"/>
      <c r="G563" s="535"/>
      <c r="H563" s="535"/>
      <c r="I563" s="535"/>
      <c r="J563" s="536"/>
      <c r="K563" s="541"/>
      <c r="L563" s="541"/>
      <c r="M563" s="541"/>
      <c r="N563" s="564"/>
      <c r="O563" s="542"/>
      <c r="P563" s="542"/>
      <c r="R563" s="535"/>
      <c r="S563" s="535"/>
      <c r="T563" s="535"/>
      <c r="U563" s="535"/>
      <c r="V563" s="535"/>
      <c r="W563" s="535"/>
      <c r="X563" s="535"/>
      <c r="Y563" s="535"/>
    </row>
    <row r="564" spans="2:25" s="540" customFormat="1">
      <c r="B564" s="533"/>
      <c r="C564" s="533"/>
      <c r="D564" s="534"/>
      <c r="E564" s="534"/>
      <c r="F564" s="562"/>
      <c r="G564" s="535"/>
      <c r="H564" s="535"/>
      <c r="I564" s="535"/>
      <c r="J564" s="536"/>
      <c r="K564" s="541"/>
      <c r="L564" s="541"/>
      <c r="M564" s="541"/>
      <c r="N564" s="564"/>
      <c r="O564" s="542"/>
      <c r="P564" s="542"/>
      <c r="R564" s="535"/>
      <c r="S564" s="535"/>
      <c r="T564" s="535"/>
      <c r="U564" s="535"/>
      <c r="V564" s="535"/>
      <c r="W564" s="535"/>
      <c r="X564" s="535"/>
      <c r="Y564" s="535"/>
    </row>
    <row r="565" spans="2:25" s="540" customFormat="1">
      <c r="B565" s="533"/>
      <c r="C565" s="533"/>
      <c r="D565" s="534"/>
      <c r="E565" s="534"/>
      <c r="F565" s="562"/>
      <c r="G565" s="535"/>
      <c r="H565" s="535"/>
      <c r="I565" s="535"/>
      <c r="J565" s="536"/>
      <c r="K565" s="541"/>
      <c r="L565" s="541"/>
      <c r="M565" s="541"/>
      <c r="N565" s="564"/>
      <c r="O565" s="542"/>
      <c r="P565" s="542"/>
      <c r="R565" s="535"/>
      <c r="S565" s="535"/>
      <c r="T565" s="535"/>
      <c r="U565" s="535"/>
      <c r="V565" s="535"/>
      <c r="W565" s="535"/>
      <c r="X565" s="535"/>
      <c r="Y565" s="535"/>
    </row>
    <row r="566" spans="2:25" s="540" customFormat="1">
      <c r="B566" s="533"/>
      <c r="C566" s="533"/>
      <c r="D566" s="534"/>
      <c r="E566" s="534"/>
      <c r="F566" s="562"/>
      <c r="G566" s="535"/>
      <c r="H566" s="535"/>
      <c r="I566" s="535"/>
      <c r="J566" s="536"/>
      <c r="K566" s="541"/>
      <c r="L566" s="541"/>
      <c r="M566" s="541"/>
      <c r="N566" s="564"/>
      <c r="O566" s="542"/>
      <c r="P566" s="542"/>
      <c r="R566" s="535"/>
      <c r="S566" s="535"/>
      <c r="T566" s="535"/>
      <c r="U566" s="535"/>
      <c r="V566" s="535"/>
      <c r="W566" s="535"/>
      <c r="X566" s="535"/>
      <c r="Y566" s="535"/>
    </row>
    <row r="567" spans="2:25" s="540" customFormat="1">
      <c r="B567" s="533"/>
      <c r="C567" s="533"/>
      <c r="D567" s="534"/>
      <c r="E567" s="534"/>
      <c r="F567" s="562"/>
      <c r="G567" s="535"/>
      <c r="H567" s="535"/>
      <c r="I567" s="535"/>
      <c r="J567" s="536"/>
      <c r="K567" s="541"/>
      <c r="L567" s="541"/>
      <c r="M567" s="541"/>
      <c r="N567" s="564"/>
      <c r="O567" s="542"/>
      <c r="P567" s="542"/>
      <c r="R567" s="535"/>
      <c r="S567" s="535"/>
      <c r="T567" s="535"/>
      <c r="U567" s="535"/>
      <c r="V567" s="535"/>
      <c r="W567" s="535"/>
      <c r="X567" s="535"/>
      <c r="Y567" s="535"/>
    </row>
    <row r="568" spans="2:25" s="540" customFormat="1">
      <c r="B568" s="533"/>
      <c r="C568" s="533"/>
      <c r="D568" s="534"/>
      <c r="E568" s="534"/>
      <c r="F568" s="562"/>
      <c r="G568" s="535"/>
      <c r="H568" s="535"/>
      <c r="I568" s="535"/>
      <c r="J568" s="536"/>
      <c r="K568" s="541"/>
      <c r="L568" s="541"/>
      <c r="M568" s="541"/>
      <c r="N568" s="564"/>
      <c r="O568" s="542"/>
      <c r="P568" s="542"/>
      <c r="R568" s="535"/>
      <c r="S568" s="535"/>
      <c r="T568" s="535"/>
      <c r="U568" s="535"/>
      <c r="V568" s="535"/>
      <c r="W568" s="535"/>
      <c r="X568" s="535"/>
      <c r="Y568" s="535"/>
    </row>
    <row r="569" spans="2:25" s="540" customFormat="1">
      <c r="B569" s="533"/>
      <c r="C569" s="533"/>
      <c r="D569" s="534"/>
      <c r="E569" s="534"/>
      <c r="F569" s="562"/>
      <c r="G569" s="535"/>
      <c r="H569" s="535"/>
      <c r="I569" s="535"/>
      <c r="J569" s="536"/>
      <c r="K569" s="541"/>
      <c r="L569" s="541"/>
      <c r="M569" s="541"/>
      <c r="N569" s="564"/>
      <c r="O569" s="542"/>
      <c r="P569" s="542"/>
      <c r="R569" s="535"/>
      <c r="S569" s="535"/>
      <c r="T569" s="535"/>
      <c r="U569" s="535"/>
      <c r="V569" s="535"/>
      <c r="W569" s="535"/>
      <c r="X569" s="535"/>
      <c r="Y569" s="535"/>
    </row>
    <row r="570" spans="2:25" s="540" customFormat="1">
      <c r="B570" s="533"/>
      <c r="C570" s="533"/>
      <c r="D570" s="534"/>
      <c r="E570" s="534"/>
      <c r="F570" s="562"/>
      <c r="G570" s="535"/>
      <c r="H570" s="535"/>
      <c r="I570" s="535"/>
      <c r="J570" s="536"/>
      <c r="K570" s="541"/>
      <c r="L570" s="541"/>
      <c r="M570" s="541"/>
      <c r="N570" s="564"/>
      <c r="O570" s="542"/>
      <c r="P570" s="542"/>
      <c r="R570" s="535"/>
      <c r="S570" s="535"/>
      <c r="T570" s="535"/>
      <c r="U570" s="535"/>
      <c r="V570" s="535"/>
      <c r="W570" s="535"/>
      <c r="X570" s="535"/>
      <c r="Y570" s="535"/>
    </row>
    <row r="571" spans="2:25" s="540" customFormat="1">
      <c r="B571" s="533"/>
      <c r="C571" s="533"/>
      <c r="D571" s="534"/>
      <c r="E571" s="534"/>
      <c r="F571" s="562"/>
      <c r="G571" s="535"/>
      <c r="H571" s="535"/>
      <c r="I571" s="535"/>
      <c r="J571" s="536"/>
      <c r="K571" s="541"/>
      <c r="L571" s="541"/>
      <c r="M571" s="541"/>
      <c r="N571" s="564"/>
      <c r="O571" s="542"/>
      <c r="P571" s="542"/>
      <c r="R571" s="535"/>
      <c r="S571" s="535"/>
      <c r="T571" s="535"/>
      <c r="U571" s="535"/>
      <c r="V571" s="535"/>
      <c r="W571" s="535"/>
      <c r="X571" s="535"/>
      <c r="Y571" s="535"/>
    </row>
    <row r="572" spans="2:25" s="540" customFormat="1">
      <c r="B572" s="533"/>
      <c r="C572" s="533"/>
      <c r="D572" s="534"/>
      <c r="E572" s="534"/>
      <c r="F572" s="562"/>
      <c r="G572" s="535"/>
      <c r="H572" s="535"/>
      <c r="I572" s="535"/>
      <c r="J572" s="536"/>
      <c r="K572" s="541"/>
      <c r="L572" s="541"/>
      <c r="M572" s="541"/>
      <c r="N572" s="564"/>
      <c r="O572" s="542"/>
      <c r="P572" s="542"/>
      <c r="R572" s="535"/>
      <c r="S572" s="535"/>
      <c r="T572" s="535"/>
      <c r="U572" s="535"/>
      <c r="V572" s="535"/>
      <c r="W572" s="535"/>
      <c r="X572" s="535"/>
      <c r="Y572" s="535"/>
    </row>
    <row r="573" spans="2:25" s="540" customFormat="1">
      <c r="B573" s="533"/>
      <c r="C573" s="533"/>
      <c r="D573" s="534"/>
      <c r="E573" s="534"/>
      <c r="F573" s="562"/>
      <c r="G573" s="535"/>
      <c r="H573" s="535"/>
      <c r="I573" s="535"/>
      <c r="J573" s="536"/>
      <c r="K573" s="541"/>
      <c r="L573" s="541"/>
      <c r="M573" s="541"/>
      <c r="N573" s="564"/>
      <c r="O573" s="542"/>
      <c r="P573" s="542"/>
      <c r="R573" s="535"/>
      <c r="S573" s="535"/>
      <c r="T573" s="535"/>
      <c r="U573" s="535"/>
      <c r="V573" s="535"/>
      <c r="W573" s="535"/>
      <c r="X573" s="535"/>
      <c r="Y573" s="535"/>
    </row>
    <row r="574" spans="2:25" s="540" customFormat="1">
      <c r="B574" s="533"/>
      <c r="C574" s="533"/>
      <c r="D574" s="534"/>
      <c r="E574" s="534"/>
      <c r="F574" s="562"/>
      <c r="G574" s="535"/>
      <c r="H574" s="535"/>
      <c r="I574" s="535"/>
      <c r="J574" s="536"/>
      <c r="K574" s="541"/>
      <c r="L574" s="541"/>
      <c r="M574" s="541"/>
      <c r="N574" s="564"/>
      <c r="O574" s="542"/>
      <c r="P574" s="542"/>
      <c r="R574" s="535"/>
      <c r="S574" s="535"/>
      <c r="T574" s="535"/>
      <c r="U574" s="535"/>
      <c r="V574" s="535"/>
      <c r="W574" s="535"/>
      <c r="X574" s="535"/>
      <c r="Y574" s="535"/>
    </row>
    <row r="575" spans="2:25" s="540" customFormat="1">
      <c r="B575" s="533"/>
      <c r="C575" s="533"/>
      <c r="D575" s="534"/>
      <c r="E575" s="534"/>
      <c r="F575" s="562"/>
      <c r="G575" s="535"/>
      <c r="H575" s="535"/>
      <c r="I575" s="535"/>
      <c r="J575" s="536"/>
      <c r="K575" s="541"/>
      <c r="L575" s="541"/>
      <c r="M575" s="541"/>
      <c r="N575" s="564"/>
      <c r="O575" s="542"/>
      <c r="P575" s="542"/>
      <c r="R575" s="535"/>
      <c r="S575" s="535"/>
      <c r="T575" s="535"/>
      <c r="U575" s="535"/>
      <c r="V575" s="535"/>
      <c r="W575" s="535"/>
      <c r="X575" s="535"/>
      <c r="Y575" s="535"/>
    </row>
    <row r="576" spans="2:25" s="540" customFormat="1">
      <c r="B576" s="533"/>
      <c r="C576" s="533"/>
      <c r="D576" s="534"/>
      <c r="E576" s="534"/>
      <c r="F576" s="562"/>
      <c r="G576" s="535"/>
      <c r="H576" s="535"/>
      <c r="I576" s="535"/>
      <c r="J576" s="536"/>
      <c r="K576" s="541"/>
      <c r="L576" s="541"/>
      <c r="M576" s="541"/>
      <c r="N576" s="564"/>
      <c r="O576" s="542"/>
      <c r="P576" s="542"/>
      <c r="R576" s="535"/>
      <c r="S576" s="535"/>
      <c r="T576" s="535"/>
      <c r="U576" s="535"/>
      <c r="V576" s="535"/>
      <c r="W576" s="535"/>
      <c r="X576" s="535"/>
      <c r="Y576" s="535"/>
    </row>
    <row r="577" spans="2:25" s="540" customFormat="1">
      <c r="B577" s="533"/>
      <c r="C577" s="533"/>
      <c r="D577" s="534"/>
      <c r="E577" s="534"/>
      <c r="F577" s="562"/>
      <c r="G577" s="535"/>
      <c r="H577" s="535"/>
      <c r="I577" s="535"/>
      <c r="J577" s="536"/>
      <c r="K577" s="541"/>
      <c r="L577" s="541"/>
      <c r="M577" s="541"/>
      <c r="N577" s="564"/>
      <c r="O577" s="542"/>
      <c r="P577" s="542"/>
      <c r="R577" s="535"/>
      <c r="S577" s="535"/>
      <c r="T577" s="535"/>
      <c r="U577" s="535"/>
      <c r="V577" s="535"/>
      <c r="W577" s="535"/>
      <c r="X577" s="535"/>
      <c r="Y577" s="535"/>
    </row>
    <row r="578" spans="2:25" s="540" customFormat="1">
      <c r="B578" s="533"/>
      <c r="C578" s="533"/>
      <c r="D578" s="534"/>
      <c r="E578" s="534"/>
      <c r="F578" s="562"/>
      <c r="G578" s="535"/>
      <c r="H578" s="535"/>
      <c r="I578" s="535"/>
      <c r="J578" s="536"/>
      <c r="K578" s="541"/>
      <c r="L578" s="541"/>
      <c r="M578" s="541"/>
      <c r="N578" s="564"/>
      <c r="O578" s="542"/>
      <c r="P578" s="542"/>
      <c r="R578" s="535"/>
      <c r="S578" s="535"/>
      <c r="T578" s="535"/>
      <c r="U578" s="535"/>
      <c r="V578" s="535"/>
      <c r="W578" s="535"/>
      <c r="X578" s="535"/>
      <c r="Y578" s="535"/>
    </row>
    <row r="579" spans="2:25" s="540" customFormat="1">
      <c r="B579" s="533"/>
      <c r="C579" s="533"/>
      <c r="D579" s="534"/>
      <c r="E579" s="534"/>
      <c r="F579" s="562"/>
      <c r="G579" s="535"/>
      <c r="H579" s="535"/>
      <c r="I579" s="535"/>
      <c r="J579" s="536"/>
      <c r="K579" s="541"/>
      <c r="L579" s="541"/>
      <c r="M579" s="541"/>
      <c r="N579" s="564"/>
      <c r="O579" s="542"/>
      <c r="P579" s="542"/>
      <c r="R579" s="535"/>
      <c r="S579" s="535"/>
      <c r="T579" s="535"/>
      <c r="U579" s="535"/>
      <c r="V579" s="535"/>
      <c r="W579" s="535"/>
      <c r="X579" s="535"/>
      <c r="Y579" s="535"/>
    </row>
    <row r="580" spans="2:25" s="540" customFormat="1">
      <c r="B580" s="533"/>
      <c r="C580" s="533"/>
      <c r="D580" s="534"/>
      <c r="E580" s="534"/>
      <c r="F580" s="562"/>
      <c r="G580" s="535"/>
      <c r="H580" s="535"/>
      <c r="I580" s="535"/>
      <c r="J580" s="536"/>
      <c r="K580" s="541"/>
      <c r="L580" s="541"/>
      <c r="M580" s="541"/>
      <c r="N580" s="564"/>
      <c r="O580" s="542"/>
      <c r="P580" s="542"/>
      <c r="R580" s="535"/>
      <c r="S580" s="535"/>
      <c r="T580" s="535"/>
      <c r="U580" s="535"/>
      <c r="V580" s="535"/>
      <c r="W580" s="535"/>
      <c r="X580" s="535"/>
      <c r="Y580" s="535"/>
    </row>
    <row r="581" spans="2:25" s="540" customFormat="1">
      <c r="B581" s="533"/>
      <c r="C581" s="533"/>
      <c r="D581" s="534"/>
      <c r="E581" s="534"/>
      <c r="F581" s="562"/>
      <c r="G581" s="535"/>
      <c r="H581" s="535"/>
      <c r="I581" s="535"/>
      <c r="J581" s="536"/>
      <c r="K581" s="541"/>
      <c r="L581" s="541"/>
      <c r="M581" s="541"/>
      <c r="N581" s="564"/>
      <c r="O581" s="542"/>
      <c r="P581" s="542"/>
      <c r="R581" s="535"/>
      <c r="S581" s="535"/>
      <c r="T581" s="535"/>
      <c r="U581" s="535"/>
      <c r="V581" s="535"/>
      <c r="W581" s="535"/>
      <c r="X581" s="535"/>
      <c r="Y581" s="535"/>
    </row>
    <row r="582" spans="2:25" s="540" customFormat="1">
      <c r="B582" s="533"/>
      <c r="C582" s="533"/>
      <c r="D582" s="534"/>
      <c r="E582" s="534"/>
      <c r="F582" s="562"/>
      <c r="G582" s="535"/>
      <c r="H582" s="535"/>
      <c r="I582" s="535"/>
      <c r="J582" s="536"/>
      <c r="K582" s="541"/>
      <c r="L582" s="541"/>
      <c r="M582" s="541"/>
      <c r="N582" s="564"/>
      <c r="O582" s="542"/>
      <c r="P582" s="542"/>
      <c r="R582" s="535"/>
      <c r="S582" s="535"/>
      <c r="T582" s="535"/>
      <c r="U582" s="535"/>
      <c r="V582" s="535"/>
      <c r="W582" s="535"/>
      <c r="X582" s="535"/>
      <c r="Y582" s="535"/>
    </row>
    <row r="583" spans="2:25" s="540" customFormat="1">
      <c r="B583" s="533"/>
      <c r="C583" s="533"/>
      <c r="D583" s="534"/>
      <c r="E583" s="534"/>
      <c r="F583" s="562"/>
      <c r="G583" s="535"/>
      <c r="H583" s="535"/>
      <c r="I583" s="535"/>
      <c r="J583" s="536"/>
      <c r="K583" s="541"/>
      <c r="L583" s="541"/>
      <c r="M583" s="541"/>
      <c r="N583" s="564"/>
      <c r="O583" s="542"/>
      <c r="P583" s="542"/>
      <c r="R583" s="535"/>
      <c r="S583" s="535"/>
      <c r="T583" s="535"/>
      <c r="U583" s="535"/>
      <c r="V583" s="535"/>
      <c r="W583" s="535"/>
      <c r="X583" s="535"/>
      <c r="Y583" s="535"/>
    </row>
    <row r="584" spans="2:25" s="540" customFormat="1">
      <c r="B584" s="533"/>
      <c r="C584" s="533"/>
      <c r="D584" s="534"/>
      <c r="E584" s="534"/>
      <c r="F584" s="562"/>
      <c r="G584" s="535"/>
      <c r="H584" s="535"/>
      <c r="I584" s="535"/>
      <c r="J584" s="536"/>
      <c r="K584" s="541"/>
      <c r="L584" s="541"/>
      <c r="M584" s="541"/>
      <c r="N584" s="564"/>
      <c r="O584" s="542"/>
      <c r="P584" s="542"/>
      <c r="R584" s="535"/>
      <c r="S584" s="535"/>
      <c r="T584" s="535"/>
      <c r="U584" s="535"/>
      <c r="V584" s="535"/>
      <c r="W584" s="535"/>
      <c r="X584" s="535"/>
      <c r="Y584" s="535"/>
    </row>
    <row r="585" spans="2:25" s="540" customFormat="1">
      <c r="B585" s="533"/>
      <c r="C585" s="533"/>
      <c r="D585" s="534"/>
      <c r="E585" s="534"/>
      <c r="F585" s="562"/>
      <c r="G585" s="535"/>
      <c r="H585" s="535"/>
      <c r="I585" s="535"/>
      <c r="J585" s="536"/>
      <c r="K585" s="541"/>
      <c r="L585" s="541"/>
      <c r="M585" s="541"/>
      <c r="N585" s="564"/>
      <c r="O585" s="542"/>
      <c r="P585" s="542"/>
      <c r="R585" s="535"/>
      <c r="S585" s="535"/>
      <c r="T585" s="535"/>
      <c r="U585" s="535"/>
      <c r="V585" s="535"/>
      <c r="W585" s="535"/>
      <c r="X585" s="535"/>
      <c r="Y585" s="535"/>
    </row>
    <row r="586" spans="2:25" s="540" customFormat="1">
      <c r="B586" s="533"/>
      <c r="C586" s="533"/>
      <c r="D586" s="534"/>
      <c r="E586" s="534"/>
      <c r="F586" s="562"/>
      <c r="G586" s="535"/>
      <c r="H586" s="535"/>
      <c r="I586" s="535"/>
      <c r="J586" s="536"/>
      <c r="K586" s="541"/>
      <c r="L586" s="541"/>
      <c r="M586" s="541"/>
      <c r="N586" s="564"/>
      <c r="O586" s="542"/>
      <c r="P586" s="542"/>
      <c r="R586" s="535"/>
      <c r="S586" s="535"/>
      <c r="T586" s="535"/>
      <c r="U586" s="535"/>
      <c r="V586" s="535"/>
      <c r="W586" s="535"/>
      <c r="X586" s="535"/>
      <c r="Y586" s="535"/>
    </row>
    <row r="587" spans="2:25" s="540" customFormat="1">
      <c r="B587" s="533"/>
      <c r="C587" s="533"/>
      <c r="D587" s="534"/>
      <c r="E587" s="534"/>
      <c r="F587" s="562"/>
      <c r="G587" s="535"/>
      <c r="H587" s="535"/>
      <c r="I587" s="535"/>
      <c r="J587" s="536"/>
      <c r="K587" s="541"/>
      <c r="L587" s="541"/>
      <c r="M587" s="541"/>
      <c r="N587" s="564"/>
      <c r="O587" s="542"/>
      <c r="P587" s="542"/>
      <c r="R587" s="535"/>
      <c r="S587" s="535"/>
      <c r="T587" s="535"/>
      <c r="U587" s="535"/>
      <c r="V587" s="535"/>
      <c r="W587" s="535"/>
      <c r="X587" s="535"/>
      <c r="Y587" s="535"/>
    </row>
    <row r="588" spans="2:25" s="540" customFormat="1">
      <c r="B588" s="533"/>
      <c r="C588" s="533"/>
      <c r="D588" s="534"/>
      <c r="E588" s="534"/>
      <c r="F588" s="562"/>
      <c r="G588" s="535"/>
      <c r="H588" s="535"/>
      <c r="I588" s="535"/>
      <c r="J588" s="536"/>
      <c r="K588" s="541"/>
      <c r="L588" s="541"/>
      <c r="M588" s="541"/>
      <c r="N588" s="564"/>
      <c r="O588" s="542"/>
      <c r="P588" s="542"/>
      <c r="R588" s="535"/>
      <c r="S588" s="535"/>
      <c r="T588" s="535"/>
      <c r="U588" s="535"/>
      <c r="V588" s="535"/>
      <c r="W588" s="535"/>
      <c r="X588" s="535"/>
      <c r="Y588" s="535"/>
    </row>
    <row r="589" spans="2:25" s="540" customFormat="1">
      <c r="B589" s="533"/>
      <c r="C589" s="533"/>
      <c r="D589" s="534"/>
      <c r="E589" s="534"/>
      <c r="F589" s="562"/>
      <c r="G589" s="535"/>
      <c r="H589" s="535"/>
      <c r="I589" s="535"/>
      <c r="J589" s="536"/>
      <c r="K589" s="541"/>
      <c r="L589" s="541"/>
      <c r="M589" s="541"/>
      <c r="N589" s="564"/>
      <c r="O589" s="542"/>
      <c r="P589" s="542"/>
      <c r="R589" s="535"/>
      <c r="S589" s="535"/>
      <c r="T589" s="535"/>
      <c r="U589" s="535"/>
      <c r="V589" s="535"/>
      <c r="W589" s="535"/>
      <c r="X589" s="535"/>
      <c r="Y589" s="535"/>
    </row>
    <row r="590" spans="2:25" s="540" customFormat="1">
      <c r="B590" s="533"/>
      <c r="C590" s="533"/>
      <c r="D590" s="534"/>
      <c r="E590" s="534"/>
      <c r="F590" s="562"/>
      <c r="G590" s="535"/>
      <c r="H590" s="535"/>
      <c r="I590" s="535"/>
      <c r="J590" s="536"/>
      <c r="K590" s="541"/>
      <c r="L590" s="541"/>
      <c r="M590" s="541"/>
      <c r="N590" s="564"/>
      <c r="O590" s="542"/>
      <c r="P590" s="542"/>
      <c r="R590" s="535"/>
      <c r="S590" s="535"/>
      <c r="T590" s="535"/>
      <c r="U590" s="535"/>
      <c r="V590" s="535"/>
      <c r="W590" s="535"/>
      <c r="X590" s="535"/>
      <c r="Y590" s="535"/>
    </row>
    <row r="591" spans="2:25" s="540" customFormat="1">
      <c r="B591" s="533"/>
      <c r="C591" s="533"/>
      <c r="D591" s="534"/>
      <c r="E591" s="534"/>
      <c r="F591" s="562"/>
      <c r="G591" s="535"/>
      <c r="H591" s="535"/>
      <c r="I591" s="535"/>
      <c r="J591" s="536"/>
      <c r="K591" s="541"/>
      <c r="L591" s="541"/>
      <c r="M591" s="541"/>
      <c r="N591" s="564"/>
      <c r="O591" s="542"/>
      <c r="P591" s="542"/>
      <c r="R591" s="535"/>
      <c r="S591" s="535"/>
      <c r="T591" s="535"/>
      <c r="U591" s="535"/>
      <c r="V591" s="535"/>
      <c r="W591" s="535"/>
      <c r="X591" s="535"/>
      <c r="Y591" s="535"/>
    </row>
    <row r="592" spans="2:25" s="540" customFormat="1">
      <c r="B592" s="533"/>
      <c r="C592" s="533"/>
      <c r="D592" s="534"/>
      <c r="E592" s="534"/>
      <c r="F592" s="562"/>
      <c r="G592" s="535"/>
      <c r="H592" s="535"/>
      <c r="I592" s="535"/>
      <c r="J592" s="536"/>
      <c r="K592" s="541"/>
      <c r="L592" s="541"/>
      <c r="M592" s="541"/>
      <c r="N592" s="564"/>
      <c r="O592" s="542"/>
      <c r="P592" s="542"/>
      <c r="R592" s="535"/>
      <c r="S592" s="535"/>
      <c r="T592" s="535"/>
      <c r="U592" s="535"/>
      <c r="V592" s="535"/>
      <c r="W592" s="535"/>
      <c r="X592" s="535"/>
      <c r="Y592" s="535"/>
    </row>
    <row r="593" spans="2:25" s="540" customFormat="1">
      <c r="B593" s="533"/>
      <c r="C593" s="533"/>
      <c r="D593" s="534"/>
      <c r="E593" s="534"/>
      <c r="F593" s="562"/>
      <c r="G593" s="535"/>
      <c r="H593" s="535"/>
      <c r="I593" s="535"/>
      <c r="J593" s="536"/>
      <c r="K593" s="541"/>
      <c r="L593" s="541"/>
      <c r="M593" s="541"/>
      <c r="N593" s="564"/>
      <c r="O593" s="542"/>
      <c r="P593" s="542"/>
      <c r="R593" s="535"/>
      <c r="S593" s="535"/>
      <c r="T593" s="535"/>
      <c r="U593" s="535"/>
      <c r="V593" s="535"/>
      <c r="W593" s="535"/>
      <c r="X593" s="535"/>
      <c r="Y593" s="535"/>
    </row>
    <row r="594" spans="2:25" s="540" customFormat="1">
      <c r="B594" s="533"/>
      <c r="C594" s="533"/>
      <c r="D594" s="534"/>
      <c r="E594" s="534"/>
      <c r="F594" s="562"/>
      <c r="G594" s="535"/>
      <c r="H594" s="535"/>
      <c r="I594" s="535"/>
      <c r="J594" s="536"/>
      <c r="K594" s="541"/>
      <c r="L594" s="541"/>
      <c r="M594" s="541"/>
      <c r="N594" s="564"/>
      <c r="O594" s="542"/>
      <c r="P594" s="542"/>
      <c r="R594" s="535"/>
      <c r="S594" s="535"/>
      <c r="T594" s="535"/>
      <c r="U594" s="535"/>
      <c r="V594" s="535"/>
      <c r="W594" s="535"/>
      <c r="X594" s="535"/>
      <c r="Y594" s="535"/>
    </row>
    <row r="595" spans="2:25" s="540" customFormat="1">
      <c r="B595" s="533"/>
      <c r="C595" s="533"/>
      <c r="D595" s="534"/>
      <c r="E595" s="534"/>
      <c r="F595" s="562"/>
      <c r="G595" s="535"/>
      <c r="H595" s="535"/>
      <c r="I595" s="535"/>
      <c r="J595" s="536"/>
      <c r="K595" s="541"/>
      <c r="L595" s="541"/>
      <c r="M595" s="541"/>
      <c r="N595" s="564"/>
      <c r="O595" s="542"/>
      <c r="P595" s="542"/>
      <c r="R595" s="535"/>
      <c r="S595" s="535"/>
      <c r="T595" s="535"/>
      <c r="U595" s="535"/>
      <c r="V595" s="535"/>
      <c r="W595" s="535"/>
      <c r="X595" s="535"/>
      <c r="Y595" s="535"/>
    </row>
    <row r="596" spans="2:25" s="540" customFormat="1">
      <c r="B596" s="533"/>
      <c r="C596" s="533"/>
      <c r="D596" s="534"/>
      <c r="E596" s="534"/>
      <c r="F596" s="562"/>
      <c r="G596" s="535"/>
      <c r="H596" s="535"/>
      <c r="I596" s="535"/>
      <c r="J596" s="536"/>
      <c r="K596" s="541"/>
      <c r="L596" s="541"/>
      <c r="M596" s="541"/>
      <c r="N596" s="564"/>
      <c r="O596" s="542"/>
      <c r="P596" s="542"/>
      <c r="R596" s="535"/>
      <c r="S596" s="535"/>
      <c r="T596" s="535"/>
      <c r="U596" s="535"/>
      <c r="V596" s="535"/>
      <c r="W596" s="535"/>
      <c r="X596" s="535"/>
      <c r="Y596" s="535"/>
    </row>
    <row r="597" spans="2:25" s="540" customFormat="1">
      <c r="B597" s="533"/>
      <c r="C597" s="533"/>
      <c r="D597" s="534"/>
      <c r="E597" s="534"/>
      <c r="F597" s="562"/>
      <c r="G597" s="535"/>
      <c r="H597" s="535"/>
      <c r="I597" s="535"/>
      <c r="J597" s="536"/>
      <c r="K597" s="541"/>
      <c r="L597" s="541"/>
      <c r="M597" s="541"/>
      <c r="N597" s="564"/>
      <c r="O597" s="542"/>
      <c r="P597" s="542"/>
      <c r="R597" s="535"/>
      <c r="S597" s="535"/>
      <c r="T597" s="535"/>
      <c r="U597" s="535"/>
      <c r="V597" s="535"/>
      <c r="W597" s="535"/>
      <c r="X597" s="535"/>
      <c r="Y597" s="535"/>
    </row>
    <row r="598" spans="2:25" s="540" customFormat="1">
      <c r="B598" s="533"/>
      <c r="C598" s="533"/>
      <c r="D598" s="534"/>
      <c r="E598" s="534"/>
      <c r="F598" s="562"/>
      <c r="G598" s="535"/>
      <c r="H598" s="535"/>
      <c r="I598" s="535"/>
      <c r="J598" s="536"/>
      <c r="K598" s="541"/>
      <c r="L598" s="541"/>
      <c r="M598" s="541"/>
      <c r="N598" s="564"/>
      <c r="O598" s="542"/>
      <c r="P598" s="542"/>
      <c r="R598" s="535"/>
      <c r="S598" s="535"/>
      <c r="T598" s="535"/>
      <c r="U598" s="535"/>
      <c r="V598" s="535"/>
      <c r="W598" s="535"/>
      <c r="X598" s="535"/>
      <c r="Y598" s="535"/>
    </row>
    <row r="599" spans="2:25" s="540" customFormat="1">
      <c r="B599" s="533"/>
      <c r="C599" s="533"/>
      <c r="D599" s="534"/>
      <c r="E599" s="534"/>
      <c r="F599" s="562"/>
      <c r="G599" s="535"/>
      <c r="H599" s="535"/>
      <c r="I599" s="535"/>
      <c r="J599" s="536"/>
      <c r="K599" s="541"/>
      <c r="L599" s="541"/>
      <c r="M599" s="541"/>
      <c r="N599" s="564"/>
      <c r="O599" s="542"/>
      <c r="P599" s="542"/>
      <c r="R599" s="535"/>
      <c r="S599" s="535"/>
      <c r="T599" s="535"/>
      <c r="U599" s="535"/>
      <c r="V599" s="535"/>
      <c r="W599" s="535"/>
      <c r="X599" s="535"/>
      <c r="Y599" s="535"/>
    </row>
    <row r="600" spans="2:25" s="540" customFormat="1">
      <c r="B600" s="533"/>
      <c r="C600" s="533"/>
      <c r="D600" s="534"/>
      <c r="E600" s="534"/>
      <c r="F600" s="562"/>
      <c r="G600" s="535"/>
      <c r="H600" s="535"/>
      <c r="I600" s="535"/>
      <c r="J600" s="536"/>
      <c r="K600" s="541"/>
      <c r="L600" s="541"/>
      <c r="M600" s="541"/>
      <c r="N600" s="564"/>
      <c r="O600" s="542"/>
      <c r="P600" s="542"/>
      <c r="R600" s="535"/>
      <c r="S600" s="535"/>
      <c r="T600" s="535"/>
      <c r="U600" s="535"/>
      <c r="V600" s="535"/>
      <c r="W600" s="535"/>
      <c r="X600" s="535"/>
      <c r="Y600" s="535"/>
    </row>
  </sheetData>
  <autoFilter ref="A2:T56" xr:uid="{00000000-0009-0000-0000-000004000000}"/>
  <printOptions horizontalCentered="1"/>
  <pageMargins left="0" right="0" top="0" bottom="0" header="0" footer="0"/>
  <pageSetup paperSize="9" scale="31" orientation="landscape" useFirstPageNumber="1" r:id="rId1"/>
  <headerFooter alignWithMargins="0">
    <oddFooter>&amp;C&amp;20Page &amp;P</oddFooter>
  </headerFooter>
  <rowBreaks count="1" manualBreakCount="1">
    <brk id="15" max="15" man="1"/>
  </rowBreak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'C:\Users\acer\Desktop\DRB\suivi projets DRB chelf\[DRB CHELEF.xlsx]liste'!#REF!</xm:f>
          </x14:formula1>
          <xm:sqref>B3:B112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00B050"/>
  </sheetPr>
  <dimension ref="A1:U263"/>
  <sheetViews>
    <sheetView zoomScaleNormal="100" zoomScaleSheetLayoutView="90" workbookViewId="0">
      <pane ySplit="1" topLeftCell="A2" activePane="bottomLeft" state="frozen"/>
      <selection activeCell="I13" sqref="I13"/>
      <selection pane="bottomLeft" activeCell="I13" sqref="I13"/>
    </sheetView>
  </sheetViews>
  <sheetFormatPr baseColWidth="10" defaultColWidth="9.140625" defaultRowHeight="17.25"/>
  <cols>
    <col min="1" max="1" width="9.42578125" style="184" customWidth="1"/>
    <col min="2" max="2" width="20.42578125" style="371" customWidth="1"/>
    <col min="3" max="3" width="9.140625" style="371"/>
    <col min="4" max="4" width="30" style="321" customWidth="1"/>
    <col min="5" max="6" width="16" style="321" customWidth="1"/>
    <col min="7" max="7" width="14.42578125" style="321" customWidth="1"/>
    <col min="8" max="8" width="36.85546875" style="321" customWidth="1"/>
    <col min="9" max="9" width="9.140625" style="305" customWidth="1"/>
    <col min="10" max="11" width="15.5703125" style="301" bestFit="1" customWidth="1"/>
    <col min="12" max="12" width="18" style="301" bestFit="1" customWidth="1"/>
    <col min="13" max="14" width="7.42578125" style="301" customWidth="1"/>
    <col min="15" max="15" width="15.5703125" style="301" bestFit="1" customWidth="1"/>
    <col min="16" max="17" width="7.42578125" style="301" customWidth="1"/>
    <col min="18" max="18" width="15.5703125" style="301" bestFit="1" customWidth="1"/>
    <col min="19" max="19" width="10.5703125" style="184" customWidth="1"/>
    <col min="20" max="20" width="31.42578125" style="184" customWidth="1"/>
    <col min="21" max="21" width="15.5703125" style="301" bestFit="1" customWidth="1"/>
    <col min="22" max="16384" width="9.140625" style="184"/>
  </cols>
  <sheetData>
    <row r="1" spans="1:21" s="177" customFormat="1" ht="86.25">
      <c r="A1" s="98" t="s">
        <v>251</v>
      </c>
      <c r="B1" s="98" t="s">
        <v>47</v>
      </c>
      <c r="C1" s="98" t="s">
        <v>252</v>
      </c>
      <c r="D1" s="98" t="s">
        <v>0</v>
      </c>
      <c r="E1" s="98" t="s">
        <v>253</v>
      </c>
      <c r="F1" s="98" t="s">
        <v>248</v>
      </c>
      <c r="G1" s="98" t="s">
        <v>249</v>
      </c>
      <c r="H1" s="98" t="s">
        <v>250</v>
      </c>
      <c r="I1" s="174" t="s">
        <v>531</v>
      </c>
      <c r="J1" s="175" t="s">
        <v>532</v>
      </c>
      <c r="K1" s="176" t="s">
        <v>255</v>
      </c>
      <c r="L1" s="175" t="s">
        <v>533</v>
      </c>
      <c r="M1" s="98" t="s">
        <v>257</v>
      </c>
      <c r="N1" s="98" t="s">
        <v>258</v>
      </c>
      <c r="O1" s="175" t="s">
        <v>259</v>
      </c>
      <c r="P1" s="98" t="s">
        <v>260</v>
      </c>
      <c r="Q1" s="98" t="s">
        <v>261</v>
      </c>
      <c r="R1" s="175" t="s">
        <v>534</v>
      </c>
      <c r="S1" s="176" t="s">
        <v>535</v>
      </c>
      <c r="T1" s="176" t="s">
        <v>530</v>
      </c>
      <c r="U1" s="175" t="s">
        <v>536</v>
      </c>
    </row>
    <row r="2" spans="1:21" hidden="1">
      <c r="A2" s="178" t="s">
        <v>527</v>
      </c>
      <c r="B2" s="121" t="s">
        <v>289</v>
      </c>
      <c r="C2" s="121" t="s">
        <v>319</v>
      </c>
      <c r="D2" s="306" t="s">
        <v>537</v>
      </c>
      <c r="E2" s="307"/>
      <c r="F2" s="307"/>
      <c r="G2" s="306"/>
      <c r="H2" s="306" t="s">
        <v>538</v>
      </c>
      <c r="I2" s="180">
        <v>2021</v>
      </c>
      <c r="J2" s="181">
        <v>1500000</v>
      </c>
      <c r="K2" s="181">
        <v>1700000</v>
      </c>
      <c r="L2" s="181">
        <v>1595608.8231500001</v>
      </c>
      <c r="M2" s="181"/>
      <c r="N2" s="181"/>
      <c r="O2" s="181">
        <v>411671</v>
      </c>
      <c r="P2" s="181"/>
      <c r="Q2" s="181"/>
      <c r="R2" s="181">
        <v>1069196.5272599999</v>
      </c>
      <c r="S2" s="182">
        <v>0.9</v>
      </c>
      <c r="T2" s="183" t="s">
        <v>539</v>
      </c>
      <c r="U2" s="181">
        <f>K2-R2</f>
        <v>630803.47274000011</v>
      </c>
    </row>
    <row r="3" spans="1:21" s="187" customFormat="1" hidden="1">
      <c r="A3" s="178" t="s">
        <v>527</v>
      </c>
      <c r="B3" s="121" t="s">
        <v>289</v>
      </c>
      <c r="C3" s="121" t="s">
        <v>319</v>
      </c>
      <c r="D3" s="306" t="s">
        <v>1200</v>
      </c>
      <c r="E3" s="306" t="s">
        <v>540</v>
      </c>
      <c r="F3" s="306"/>
      <c r="G3" s="306"/>
      <c r="H3" s="306" t="s">
        <v>541</v>
      </c>
      <c r="I3" s="185">
        <v>2006</v>
      </c>
      <c r="J3" s="181">
        <v>1000000</v>
      </c>
      <c r="K3" s="181">
        <v>6558000</v>
      </c>
      <c r="L3" s="181">
        <v>1172441.412</v>
      </c>
      <c r="M3" s="181"/>
      <c r="N3" s="181"/>
      <c r="O3" s="181">
        <v>2442951</v>
      </c>
      <c r="P3" s="181"/>
      <c r="Q3" s="181"/>
      <c r="R3" s="181">
        <v>388525</v>
      </c>
      <c r="S3" s="182">
        <v>0.08</v>
      </c>
      <c r="T3" s="186" t="s">
        <v>542</v>
      </c>
      <c r="U3" s="181">
        <f>K3-R3</f>
        <v>6169475</v>
      </c>
    </row>
    <row r="4" spans="1:21" hidden="1">
      <c r="A4" s="178" t="s">
        <v>527</v>
      </c>
      <c r="B4" s="121" t="s">
        <v>289</v>
      </c>
      <c r="C4" s="121" t="s">
        <v>319</v>
      </c>
      <c r="D4" s="306" t="s">
        <v>537</v>
      </c>
      <c r="E4" s="307"/>
      <c r="F4" s="307"/>
      <c r="G4" s="306"/>
      <c r="H4" s="306" t="s">
        <v>543</v>
      </c>
      <c r="I4" s="188">
        <v>2012</v>
      </c>
      <c r="J4" s="181">
        <v>380000</v>
      </c>
      <c r="K4" s="181">
        <v>380000</v>
      </c>
      <c r="L4" s="181">
        <v>379138.53502999997</v>
      </c>
      <c r="M4" s="181"/>
      <c r="N4" s="181"/>
      <c r="O4" s="181">
        <v>326352</v>
      </c>
      <c r="P4" s="181"/>
      <c r="Q4" s="181"/>
      <c r="R4" s="181">
        <v>53647.754160000004</v>
      </c>
      <c r="S4" s="182">
        <v>0.2</v>
      </c>
      <c r="T4" s="189" t="s">
        <v>544</v>
      </c>
      <c r="U4" s="181">
        <f>K4-R4</f>
        <v>326352.24583999999</v>
      </c>
    </row>
    <row r="5" spans="1:21" hidden="1">
      <c r="A5" s="178" t="s">
        <v>527</v>
      </c>
      <c r="B5" s="121" t="s">
        <v>289</v>
      </c>
      <c r="C5" s="121" t="s">
        <v>319</v>
      </c>
      <c r="D5" s="308" t="s">
        <v>545</v>
      </c>
      <c r="E5" s="308"/>
      <c r="F5" s="308"/>
      <c r="G5" s="308"/>
      <c r="H5" s="308" t="s">
        <v>545</v>
      </c>
      <c r="I5" s="188">
        <f>SUBTOTAL(3,I2:I4)</f>
        <v>0</v>
      </c>
      <c r="J5" s="191">
        <f t="shared" ref="J5:R5" si="0">SUBTOTAL(9,J2:J4)</f>
        <v>0</v>
      </c>
      <c r="K5" s="191">
        <f t="shared" si="0"/>
        <v>0</v>
      </c>
      <c r="L5" s="191">
        <f t="shared" si="0"/>
        <v>0</v>
      </c>
      <c r="M5" s="191"/>
      <c r="N5" s="191"/>
      <c r="O5" s="191">
        <f t="shared" ref="O5" si="1">SUBTOTAL(9,O2:O4)</f>
        <v>0</v>
      </c>
      <c r="P5" s="191"/>
      <c r="Q5" s="191"/>
      <c r="R5" s="191">
        <f t="shared" si="0"/>
        <v>0</v>
      </c>
      <c r="S5" s="188"/>
      <c r="T5" s="188">
        <f>SUBTOTAL(3,T2:T4)</f>
        <v>0</v>
      </c>
      <c r="U5" s="191">
        <f>SUBTOTAL(9,U2:U4)</f>
        <v>0</v>
      </c>
    </row>
    <row r="6" spans="1:21" s="187" customFormat="1" hidden="1">
      <c r="A6" s="178" t="s">
        <v>527</v>
      </c>
      <c r="B6" s="121" t="s">
        <v>289</v>
      </c>
      <c r="C6" s="121" t="s">
        <v>319</v>
      </c>
      <c r="D6" s="306" t="s">
        <v>546</v>
      </c>
      <c r="E6" s="306" t="s">
        <v>547</v>
      </c>
      <c r="F6" s="306" t="s">
        <v>548</v>
      </c>
      <c r="G6" s="306"/>
      <c r="H6" s="306" t="s">
        <v>549</v>
      </c>
      <c r="I6" s="192">
        <v>2002</v>
      </c>
      <c r="J6" s="181">
        <v>160000</v>
      </c>
      <c r="K6" s="181">
        <v>1296000</v>
      </c>
      <c r="L6" s="181">
        <v>1213944.3656300001</v>
      </c>
      <c r="M6" s="181"/>
      <c r="N6" s="181"/>
      <c r="O6" s="181">
        <v>102071</v>
      </c>
      <c r="P6" s="181"/>
      <c r="Q6" s="181"/>
      <c r="R6" s="181">
        <v>1190478.7422</v>
      </c>
      <c r="S6" s="182">
        <v>0.98</v>
      </c>
      <c r="T6" s="193" t="s">
        <v>550</v>
      </c>
      <c r="U6" s="181">
        <f>K6-R6</f>
        <v>105521.25780000002</v>
      </c>
    </row>
    <row r="7" spans="1:21" hidden="1">
      <c r="A7" s="178" t="s">
        <v>527</v>
      </c>
      <c r="B7" s="121" t="s">
        <v>289</v>
      </c>
      <c r="C7" s="121" t="s">
        <v>319</v>
      </c>
      <c r="D7" s="306" t="s">
        <v>546</v>
      </c>
      <c r="E7" s="306"/>
      <c r="F7" s="306"/>
      <c r="G7" s="306"/>
      <c r="H7" s="306" t="s">
        <v>551</v>
      </c>
      <c r="I7" s="194">
        <v>2006</v>
      </c>
      <c r="J7" s="181">
        <v>500000</v>
      </c>
      <c r="K7" s="181">
        <v>2323500</v>
      </c>
      <c r="L7" s="181">
        <v>1843758.9983299999</v>
      </c>
      <c r="M7" s="181"/>
      <c r="N7" s="181"/>
      <c r="O7" s="181">
        <v>309377</v>
      </c>
      <c r="P7" s="181"/>
      <c r="Q7" s="181"/>
      <c r="R7" s="181">
        <v>1843191.2396300002</v>
      </c>
      <c r="S7" s="182">
        <v>1</v>
      </c>
      <c r="T7" s="193" t="s">
        <v>552</v>
      </c>
      <c r="U7" s="181">
        <f>K7-R7</f>
        <v>480308.7603699998</v>
      </c>
    </row>
    <row r="8" spans="1:21" s="187" customFormat="1" hidden="1">
      <c r="A8" s="178" t="s">
        <v>527</v>
      </c>
      <c r="B8" s="121" t="s">
        <v>289</v>
      </c>
      <c r="C8" s="121" t="s">
        <v>319</v>
      </c>
      <c r="D8" s="306" t="s">
        <v>546</v>
      </c>
      <c r="E8" s="306"/>
      <c r="F8" s="306"/>
      <c r="G8" s="306"/>
      <c r="H8" s="306" t="s">
        <v>553</v>
      </c>
      <c r="I8" s="188">
        <v>2007</v>
      </c>
      <c r="J8" s="181">
        <v>500000</v>
      </c>
      <c r="K8" s="181">
        <v>2333500</v>
      </c>
      <c r="L8" s="181">
        <v>1913768.5094100002</v>
      </c>
      <c r="M8" s="181"/>
      <c r="N8" s="181"/>
      <c r="O8" s="181">
        <v>68000</v>
      </c>
      <c r="P8" s="181"/>
      <c r="Q8" s="181"/>
      <c r="R8" s="181">
        <v>1909369.31461</v>
      </c>
      <c r="S8" s="182">
        <v>1</v>
      </c>
      <c r="T8" s="193" t="s">
        <v>554</v>
      </c>
      <c r="U8" s="181">
        <f>K8-R8</f>
        <v>424130.68539</v>
      </c>
    </row>
    <row r="9" spans="1:21" hidden="1">
      <c r="A9" s="178" t="s">
        <v>527</v>
      </c>
      <c r="B9" s="121" t="s">
        <v>289</v>
      </c>
      <c r="C9" s="121" t="s">
        <v>319</v>
      </c>
      <c r="D9" s="308" t="s">
        <v>555</v>
      </c>
      <c r="E9" s="308"/>
      <c r="F9" s="308"/>
      <c r="G9" s="308"/>
      <c r="H9" s="308" t="s">
        <v>555</v>
      </c>
      <c r="I9" s="188"/>
      <c r="J9" s="191"/>
      <c r="K9" s="191"/>
      <c r="L9" s="191"/>
      <c r="M9" s="191"/>
      <c r="N9" s="191"/>
      <c r="O9" s="191"/>
      <c r="P9" s="191"/>
      <c r="Q9" s="191"/>
      <c r="R9" s="191"/>
      <c r="S9" s="190"/>
      <c r="T9" s="190"/>
      <c r="U9" s="191"/>
    </row>
    <row r="10" spans="1:21" hidden="1">
      <c r="A10" s="178" t="s">
        <v>527</v>
      </c>
      <c r="B10" s="121" t="s">
        <v>289</v>
      </c>
      <c r="C10" s="121" t="s">
        <v>319</v>
      </c>
      <c r="D10" s="306" t="s">
        <v>555</v>
      </c>
      <c r="E10" s="306"/>
      <c r="F10" s="306"/>
      <c r="G10" s="306"/>
      <c r="H10" s="306" t="s">
        <v>556</v>
      </c>
      <c r="I10" s="195">
        <v>2012</v>
      </c>
      <c r="J10" s="181">
        <v>1155000</v>
      </c>
      <c r="K10" s="181">
        <v>1155000</v>
      </c>
      <c r="L10" s="181">
        <v>139.28148000000002</v>
      </c>
      <c r="M10" s="181"/>
      <c r="N10" s="181"/>
      <c r="O10" s="181">
        <v>764578</v>
      </c>
      <c r="P10" s="181"/>
      <c r="Q10" s="181"/>
      <c r="R10" s="181">
        <v>139.28148000000002</v>
      </c>
      <c r="S10" s="182">
        <v>0</v>
      </c>
      <c r="T10" s="189" t="s">
        <v>557</v>
      </c>
      <c r="U10" s="181">
        <f>K10-R10</f>
        <v>1154860.7185200001</v>
      </c>
    </row>
    <row r="11" spans="1:21" s="187" customFormat="1" hidden="1">
      <c r="A11" s="178" t="s">
        <v>527</v>
      </c>
      <c r="B11" s="121" t="s">
        <v>289</v>
      </c>
      <c r="C11" s="121" t="s">
        <v>319</v>
      </c>
      <c r="D11" s="306" t="s">
        <v>555</v>
      </c>
      <c r="E11" s="306"/>
      <c r="F11" s="306"/>
      <c r="G11" s="306"/>
      <c r="H11" s="306" t="s">
        <v>558</v>
      </c>
      <c r="I11" s="196">
        <v>2011</v>
      </c>
      <c r="J11" s="181">
        <v>2310000</v>
      </c>
      <c r="K11" s="181">
        <v>6818355</v>
      </c>
      <c r="L11" s="181">
        <v>6055151.7649799995</v>
      </c>
      <c r="M11" s="181"/>
      <c r="N11" s="181"/>
      <c r="O11" s="181">
        <v>1462701</v>
      </c>
      <c r="P11" s="181"/>
      <c r="Q11" s="181"/>
      <c r="R11" s="181">
        <v>5351323.0448500002</v>
      </c>
      <c r="S11" s="182">
        <v>0.7</v>
      </c>
      <c r="T11" s="197" t="s">
        <v>20</v>
      </c>
      <c r="U11" s="181">
        <f>K11-R11</f>
        <v>1467031.9551499998</v>
      </c>
    </row>
    <row r="12" spans="1:21" s="187" customFormat="1" hidden="1">
      <c r="A12" s="178" t="s">
        <v>527</v>
      </c>
      <c r="B12" s="121" t="s">
        <v>289</v>
      </c>
      <c r="C12" s="121" t="s">
        <v>319</v>
      </c>
      <c r="D12" s="306" t="s">
        <v>555</v>
      </c>
      <c r="E12" s="306"/>
      <c r="F12" s="306"/>
      <c r="G12" s="306"/>
      <c r="H12" s="306" t="s">
        <v>559</v>
      </c>
      <c r="I12" s="195">
        <v>2012</v>
      </c>
      <c r="J12" s="181">
        <v>711000</v>
      </c>
      <c r="K12" s="181">
        <v>2051821</v>
      </c>
      <c r="L12" s="181">
        <v>1824430.2120899998</v>
      </c>
      <c r="M12" s="181"/>
      <c r="N12" s="181"/>
      <c r="O12" s="181">
        <v>240413</v>
      </c>
      <c r="P12" s="181"/>
      <c r="Q12" s="181"/>
      <c r="R12" s="181">
        <v>1810721.88576</v>
      </c>
      <c r="S12" s="182">
        <v>0.97</v>
      </c>
      <c r="T12" s="179" t="s">
        <v>560</v>
      </c>
      <c r="U12" s="181">
        <f>K12-R12</f>
        <v>241099.11424000002</v>
      </c>
    </row>
    <row r="13" spans="1:21" hidden="1">
      <c r="A13" s="178" t="s">
        <v>527</v>
      </c>
      <c r="B13" s="121" t="s">
        <v>289</v>
      </c>
      <c r="C13" s="121" t="s">
        <v>319</v>
      </c>
      <c r="D13" s="306" t="s">
        <v>555</v>
      </c>
      <c r="E13" s="306"/>
      <c r="F13" s="306"/>
      <c r="G13" s="306"/>
      <c r="H13" s="306" t="s">
        <v>561</v>
      </c>
      <c r="I13" s="196">
        <v>2011</v>
      </c>
      <c r="J13" s="181">
        <v>1422000</v>
      </c>
      <c r="K13" s="181">
        <v>3409000</v>
      </c>
      <c r="L13" s="181">
        <v>944.40995999999996</v>
      </c>
      <c r="M13" s="181"/>
      <c r="N13" s="181"/>
      <c r="O13" s="181">
        <v>764000</v>
      </c>
      <c r="P13" s="181"/>
      <c r="Q13" s="181"/>
      <c r="R13" s="181">
        <v>944.40995999999996</v>
      </c>
      <c r="S13" s="182">
        <v>0</v>
      </c>
      <c r="T13" s="189" t="s">
        <v>557</v>
      </c>
      <c r="U13" s="181">
        <f>K13-R13</f>
        <v>3408055.5900400002</v>
      </c>
    </row>
    <row r="14" spans="1:21" hidden="1">
      <c r="A14" s="178" t="s">
        <v>527</v>
      </c>
      <c r="B14" s="121" t="s">
        <v>289</v>
      </c>
      <c r="C14" s="121" t="s">
        <v>319</v>
      </c>
      <c r="D14" s="308" t="s">
        <v>562</v>
      </c>
      <c r="E14" s="308"/>
      <c r="F14" s="308"/>
      <c r="G14" s="308"/>
      <c r="H14" s="308" t="s">
        <v>562</v>
      </c>
      <c r="I14" s="188">
        <f>SUBTOTAL(3,I12:I13,I10:I11)</f>
        <v>0</v>
      </c>
      <c r="J14" s="191">
        <f t="shared" ref="J14:R14" si="2">SUBTOTAL(9,J12:J13,J10:J11)</f>
        <v>0</v>
      </c>
      <c r="K14" s="191">
        <f t="shared" si="2"/>
        <v>0</v>
      </c>
      <c r="L14" s="191">
        <f t="shared" si="2"/>
        <v>0</v>
      </c>
      <c r="M14" s="191"/>
      <c r="N14" s="191"/>
      <c r="O14" s="191">
        <f t="shared" ref="O14" si="3">SUBTOTAL(9,O12:O13,O10:O11)</f>
        <v>0</v>
      </c>
      <c r="P14" s="191"/>
      <c r="Q14" s="191"/>
      <c r="R14" s="191">
        <f t="shared" si="2"/>
        <v>0</v>
      </c>
      <c r="S14" s="190"/>
      <c r="T14" s="190">
        <f>SUBTOTAL(3,T12:T13,T10:T11)</f>
        <v>0</v>
      </c>
      <c r="U14" s="191">
        <f>SUBTOTAL(9,U12:U13,U10:U11)</f>
        <v>0</v>
      </c>
    </row>
    <row r="15" spans="1:21" s="187" customFormat="1" hidden="1">
      <c r="A15" s="178" t="s">
        <v>527</v>
      </c>
      <c r="B15" s="121" t="s">
        <v>289</v>
      </c>
      <c r="C15" s="121" t="s">
        <v>319</v>
      </c>
      <c r="D15" s="306" t="s">
        <v>563</v>
      </c>
      <c r="E15" s="306"/>
      <c r="F15" s="306"/>
      <c r="G15" s="306"/>
      <c r="H15" s="306" t="s">
        <v>564</v>
      </c>
      <c r="I15" s="198">
        <v>2010</v>
      </c>
      <c r="J15" s="181">
        <v>300000</v>
      </c>
      <c r="K15" s="181">
        <v>1284000</v>
      </c>
      <c r="L15" s="181">
        <v>996882.25138999999</v>
      </c>
      <c r="M15" s="181"/>
      <c r="N15" s="181"/>
      <c r="O15" s="181">
        <v>165551</v>
      </c>
      <c r="P15" s="181"/>
      <c r="Q15" s="181"/>
      <c r="R15" s="181">
        <v>996865.81183000002</v>
      </c>
      <c r="S15" s="182">
        <v>0.98</v>
      </c>
      <c r="T15" s="179" t="s">
        <v>565</v>
      </c>
      <c r="U15" s="181">
        <f t="shared" ref="U15:U35" si="4">K15-R15</f>
        <v>287134.18816999998</v>
      </c>
    </row>
    <row r="16" spans="1:21" s="187" customFormat="1" hidden="1">
      <c r="A16" s="178" t="s">
        <v>527</v>
      </c>
      <c r="B16" s="121" t="s">
        <v>289</v>
      </c>
      <c r="C16" s="121" t="s">
        <v>319</v>
      </c>
      <c r="D16" s="306" t="s">
        <v>563</v>
      </c>
      <c r="E16" s="306"/>
      <c r="F16" s="306"/>
      <c r="G16" s="306"/>
      <c r="H16" s="306" t="s">
        <v>566</v>
      </c>
      <c r="I16" s="194">
        <v>2006</v>
      </c>
      <c r="J16" s="181">
        <v>250000</v>
      </c>
      <c r="K16" s="181">
        <v>1029000</v>
      </c>
      <c r="L16" s="181">
        <v>959593.90622</v>
      </c>
      <c r="M16" s="181"/>
      <c r="N16" s="181"/>
      <c r="O16" s="181">
        <v>225439</v>
      </c>
      <c r="P16" s="181"/>
      <c r="Q16" s="181"/>
      <c r="R16" s="181">
        <v>789288.48423000006</v>
      </c>
      <c r="S16" s="182">
        <v>0.88</v>
      </c>
      <c r="T16" s="186" t="s">
        <v>20</v>
      </c>
      <c r="U16" s="181">
        <f t="shared" si="4"/>
        <v>239711.51576999994</v>
      </c>
    </row>
    <row r="17" spans="1:21" hidden="1">
      <c r="A17" s="178" t="s">
        <v>527</v>
      </c>
      <c r="B17" s="121" t="s">
        <v>289</v>
      </c>
      <c r="C17" s="121" t="s">
        <v>319</v>
      </c>
      <c r="D17" s="306" t="s">
        <v>563</v>
      </c>
      <c r="E17" s="306"/>
      <c r="F17" s="306"/>
      <c r="G17" s="306"/>
      <c r="H17" s="306" t="s">
        <v>567</v>
      </c>
      <c r="I17" s="198">
        <v>2010</v>
      </c>
      <c r="J17" s="181">
        <v>800000</v>
      </c>
      <c r="K17" s="181">
        <v>1945360</v>
      </c>
      <c r="L17" s="181">
        <v>1707147.2703800001</v>
      </c>
      <c r="M17" s="181"/>
      <c r="N17" s="181"/>
      <c r="O17" s="181">
        <v>129091</v>
      </c>
      <c r="P17" s="181"/>
      <c r="Q17" s="181"/>
      <c r="R17" s="181">
        <v>1717555.4268800002</v>
      </c>
      <c r="S17" s="182">
        <v>0.98</v>
      </c>
      <c r="T17" s="179" t="s">
        <v>568</v>
      </c>
      <c r="U17" s="181">
        <f t="shared" si="4"/>
        <v>227804.57311999984</v>
      </c>
    </row>
    <row r="18" spans="1:21" hidden="1">
      <c r="A18" s="178" t="s">
        <v>527</v>
      </c>
      <c r="B18" s="121" t="s">
        <v>289</v>
      </c>
      <c r="C18" s="121" t="s">
        <v>319</v>
      </c>
      <c r="D18" s="306" t="s">
        <v>569</v>
      </c>
      <c r="E18" s="306"/>
      <c r="F18" s="306"/>
      <c r="G18" s="306"/>
      <c r="H18" s="306" t="s">
        <v>570</v>
      </c>
      <c r="I18" s="199">
        <v>2015</v>
      </c>
      <c r="J18" s="181">
        <v>1800000</v>
      </c>
      <c r="K18" s="181">
        <v>1800000</v>
      </c>
      <c r="L18" s="181">
        <v>0</v>
      </c>
      <c r="M18" s="181"/>
      <c r="N18" s="181"/>
      <c r="O18" s="181">
        <v>1092247</v>
      </c>
      <c r="P18" s="181"/>
      <c r="Q18" s="181"/>
      <c r="R18" s="181">
        <v>0</v>
      </c>
      <c r="S18" s="182">
        <v>0</v>
      </c>
      <c r="T18" s="189" t="s">
        <v>557</v>
      </c>
      <c r="U18" s="181">
        <f t="shared" si="4"/>
        <v>1800000</v>
      </c>
    </row>
    <row r="19" spans="1:21" hidden="1">
      <c r="A19" s="178" t="s">
        <v>527</v>
      </c>
      <c r="B19" s="121" t="s">
        <v>289</v>
      </c>
      <c r="C19" s="121" t="s">
        <v>319</v>
      </c>
      <c r="D19" s="306" t="s">
        <v>569</v>
      </c>
      <c r="E19" s="306"/>
      <c r="F19" s="306"/>
      <c r="G19" s="306"/>
      <c r="H19" s="306" t="s">
        <v>571</v>
      </c>
      <c r="I19" s="195">
        <v>2018</v>
      </c>
      <c r="J19" s="181">
        <v>3000000</v>
      </c>
      <c r="K19" s="181">
        <v>3000000</v>
      </c>
      <c r="L19" s="181">
        <v>1745931.3465499999</v>
      </c>
      <c r="M19" s="181"/>
      <c r="N19" s="181"/>
      <c r="O19" s="181">
        <v>1552902</v>
      </c>
      <c r="P19" s="181"/>
      <c r="Q19" s="181"/>
      <c r="R19" s="181">
        <v>1447097.70242</v>
      </c>
      <c r="S19" s="182">
        <v>0.95</v>
      </c>
      <c r="T19" s="179" t="s">
        <v>20</v>
      </c>
      <c r="U19" s="181">
        <f t="shared" si="4"/>
        <v>1552902.29758</v>
      </c>
    </row>
    <row r="20" spans="1:21" hidden="1">
      <c r="A20" s="178" t="s">
        <v>527</v>
      </c>
      <c r="B20" s="121" t="s">
        <v>289</v>
      </c>
      <c r="C20" s="121" t="s">
        <v>319</v>
      </c>
      <c r="D20" s="306" t="s">
        <v>569</v>
      </c>
      <c r="E20" s="306"/>
      <c r="F20" s="306"/>
      <c r="G20" s="306"/>
      <c r="H20" s="306" t="s">
        <v>572</v>
      </c>
      <c r="I20" s="195">
        <v>2018</v>
      </c>
      <c r="J20" s="181">
        <v>4000000</v>
      </c>
      <c r="K20" s="181">
        <v>4000000</v>
      </c>
      <c r="L20" s="181">
        <v>1026443.6347899999</v>
      </c>
      <c r="M20" s="181"/>
      <c r="N20" s="181"/>
      <c r="O20" s="181">
        <v>3231538</v>
      </c>
      <c r="P20" s="181"/>
      <c r="Q20" s="181"/>
      <c r="R20" s="181">
        <v>768461.64741000009</v>
      </c>
      <c r="S20" s="182">
        <v>0.95</v>
      </c>
      <c r="T20" s="179" t="s">
        <v>20</v>
      </c>
      <c r="U20" s="181">
        <f t="shared" si="4"/>
        <v>3231538.3525899998</v>
      </c>
    </row>
    <row r="21" spans="1:21" hidden="1">
      <c r="A21" s="178" t="s">
        <v>527</v>
      </c>
      <c r="B21" s="121" t="s">
        <v>289</v>
      </c>
      <c r="C21" s="121" t="s">
        <v>319</v>
      </c>
      <c r="D21" s="306" t="s">
        <v>573</v>
      </c>
      <c r="E21" s="306"/>
      <c r="F21" s="306"/>
      <c r="G21" s="306"/>
      <c r="H21" s="306" t="s">
        <v>574</v>
      </c>
      <c r="I21" s="200">
        <v>2014</v>
      </c>
      <c r="J21" s="181">
        <v>1210000</v>
      </c>
      <c r="K21" s="181">
        <v>1161162</v>
      </c>
      <c r="L21" s="181">
        <v>1063288.1438800001</v>
      </c>
      <c r="M21" s="181"/>
      <c r="N21" s="181"/>
      <c r="O21" s="181">
        <v>230342</v>
      </c>
      <c r="P21" s="181"/>
      <c r="Q21" s="181"/>
      <c r="R21" s="181">
        <v>930820.38634000008</v>
      </c>
      <c r="S21" s="182">
        <v>0.89</v>
      </c>
      <c r="T21" s="201" t="s">
        <v>436</v>
      </c>
      <c r="U21" s="181">
        <f t="shared" si="4"/>
        <v>230341.61365999992</v>
      </c>
    </row>
    <row r="22" spans="1:21" hidden="1">
      <c r="A22" s="178" t="s">
        <v>527</v>
      </c>
      <c r="B22" s="121" t="s">
        <v>289</v>
      </c>
      <c r="C22" s="121" t="s">
        <v>319</v>
      </c>
      <c r="D22" s="306" t="s">
        <v>573</v>
      </c>
      <c r="E22" s="306"/>
      <c r="F22" s="306"/>
      <c r="G22" s="306"/>
      <c r="H22" s="306" t="s">
        <v>575</v>
      </c>
      <c r="I22" s="200">
        <v>2013</v>
      </c>
      <c r="J22" s="181">
        <v>1210000</v>
      </c>
      <c r="K22" s="181">
        <v>1210000</v>
      </c>
      <c r="L22" s="181">
        <v>1173955.87185</v>
      </c>
      <c r="M22" s="181"/>
      <c r="N22" s="181"/>
      <c r="O22" s="181">
        <v>326916</v>
      </c>
      <c r="P22" s="181"/>
      <c r="Q22" s="181"/>
      <c r="R22" s="181">
        <v>883084.08652999997</v>
      </c>
      <c r="S22" s="182">
        <v>0.9</v>
      </c>
      <c r="T22" s="201" t="s">
        <v>436</v>
      </c>
      <c r="U22" s="181">
        <f t="shared" si="4"/>
        <v>326915.91347000003</v>
      </c>
    </row>
    <row r="23" spans="1:21" hidden="1">
      <c r="A23" s="178" t="s">
        <v>527</v>
      </c>
      <c r="B23" s="121" t="s">
        <v>289</v>
      </c>
      <c r="C23" s="121" t="s">
        <v>319</v>
      </c>
      <c r="D23" s="306" t="s">
        <v>573</v>
      </c>
      <c r="E23" s="306"/>
      <c r="F23" s="306"/>
      <c r="G23" s="306"/>
      <c r="H23" s="306" t="s">
        <v>576</v>
      </c>
      <c r="I23" s="200">
        <v>2012</v>
      </c>
      <c r="J23" s="181">
        <v>1210000</v>
      </c>
      <c r="K23" s="181">
        <v>1075148</v>
      </c>
      <c r="L23" s="181">
        <v>946653.00538999995</v>
      </c>
      <c r="M23" s="181"/>
      <c r="N23" s="181"/>
      <c r="O23" s="181">
        <v>245116</v>
      </c>
      <c r="P23" s="181"/>
      <c r="Q23" s="181"/>
      <c r="R23" s="181">
        <v>830032.32250000001</v>
      </c>
      <c r="S23" s="182">
        <v>0.88</v>
      </c>
      <c r="T23" s="201" t="s">
        <v>436</v>
      </c>
      <c r="U23" s="181">
        <f t="shared" si="4"/>
        <v>245115.67749999999</v>
      </c>
    </row>
    <row r="24" spans="1:21" hidden="1">
      <c r="A24" s="178" t="s">
        <v>527</v>
      </c>
      <c r="B24" s="121" t="s">
        <v>289</v>
      </c>
      <c r="C24" s="121" t="s">
        <v>319</v>
      </c>
      <c r="D24" s="306" t="s">
        <v>577</v>
      </c>
      <c r="E24" s="306"/>
      <c r="F24" s="306"/>
      <c r="G24" s="306"/>
      <c r="H24" s="306" t="s">
        <v>578</v>
      </c>
      <c r="I24" s="200">
        <v>2009</v>
      </c>
      <c r="J24" s="181">
        <v>2250000</v>
      </c>
      <c r="K24" s="181">
        <v>2799122</v>
      </c>
      <c r="L24" s="181">
        <v>2720979.5278400001</v>
      </c>
      <c r="M24" s="181"/>
      <c r="N24" s="181"/>
      <c r="O24" s="181">
        <v>138592</v>
      </c>
      <c r="P24" s="181"/>
      <c r="Q24" s="181"/>
      <c r="R24" s="181">
        <v>2660229.6950400001</v>
      </c>
      <c r="S24" s="182">
        <v>0.75</v>
      </c>
      <c r="T24" s="201" t="s">
        <v>579</v>
      </c>
      <c r="U24" s="181">
        <f t="shared" si="4"/>
        <v>138892.30495999986</v>
      </c>
    </row>
    <row r="25" spans="1:21" hidden="1">
      <c r="A25" s="178" t="s">
        <v>527</v>
      </c>
      <c r="B25" s="121" t="s">
        <v>289</v>
      </c>
      <c r="C25" s="121" t="s">
        <v>319</v>
      </c>
      <c r="D25" s="306" t="s">
        <v>577</v>
      </c>
      <c r="E25" s="306"/>
      <c r="F25" s="306"/>
      <c r="G25" s="306"/>
      <c r="H25" s="306" t="s">
        <v>580</v>
      </c>
      <c r="I25" s="200">
        <v>2018</v>
      </c>
      <c r="J25" s="181">
        <v>2500000</v>
      </c>
      <c r="K25" s="181">
        <v>1370000</v>
      </c>
      <c r="L25" s="181">
        <v>1304918.0270100001</v>
      </c>
      <c r="M25" s="181"/>
      <c r="N25" s="181"/>
      <c r="O25" s="181">
        <v>598023</v>
      </c>
      <c r="P25" s="181"/>
      <c r="Q25" s="181"/>
      <c r="R25" s="181">
        <v>771976.81697000004</v>
      </c>
      <c r="S25" s="182">
        <v>0.75</v>
      </c>
      <c r="T25" s="179" t="s">
        <v>20</v>
      </c>
      <c r="U25" s="181">
        <f t="shared" si="4"/>
        <v>598023.18302999996</v>
      </c>
    </row>
    <row r="26" spans="1:21" hidden="1">
      <c r="A26" s="178" t="s">
        <v>527</v>
      </c>
      <c r="B26" s="121" t="s">
        <v>289</v>
      </c>
      <c r="C26" s="121" t="s">
        <v>319</v>
      </c>
      <c r="D26" s="306" t="s">
        <v>577</v>
      </c>
      <c r="E26" s="306"/>
      <c r="F26" s="306"/>
      <c r="G26" s="306"/>
      <c r="H26" s="306" t="s">
        <v>581</v>
      </c>
      <c r="I26" s="188">
        <v>2022</v>
      </c>
      <c r="J26" s="181">
        <v>1600000</v>
      </c>
      <c r="K26" s="181">
        <v>1600000</v>
      </c>
      <c r="L26" s="181">
        <v>1197586.37396</v>
      </c>
      <c r="M26" s="181"/>
      <c r="N26" s="181"/>
      <c r="O26" s="181">
        <v>1397589</v>
      </c>
      <c r="P26" s="181"/>
      <c r="Q26" s="181"/>
      <c r="R26" s="181">
        <v>46828.811179999997</v>
      </c>
      <c r="S26" s="182">
        <v>0.15</v>
      </c>
      <c r="T26" s="179" t="s">
        <v>20</v>
      </c>
      <c r="U26" s="181">
        <f t="shared" si="4"/>
        <v>1553171.18882</v>
      </c>
    </row>
    <row r="27" spans="1:21" s="187" customFormat="1" hidden="1">
      <c r="A27" s="178" t="s">
        <v>527</v>
      </c>
      <c r="B27" s="121" t="s">
        <v>289</v>
      </c>
      <c r="C27" s="121" t="s">
        <v>319</v>
      </c>
      <c r="D27" s="306" t="s">
        <v>577</v>
      </c>
      <c r="E27" s="306"/>
      <c r="F27" s="306"/>
      <c r="G27" s="306"/>
      <c r="H27" s="306" t="s">
        <v>582</v>
      </c>
      <c r="I27" s="188">
        <v>2022</v>
      </c>
      <c r="J27" s="181">
        <v>2000000</v>
      </c>
      <c r="K27" s="181">
        <v>2000000</v>
      </c>
      <c r="L27" s="181">
        <v>1754714.00987</v>
      </c>
      <c r="M27" s="181"/>
      <c r="N27" s="181"/>
      <c r="O27" s="181">
        <v>1566367</v>
      </c>
      <c r="P27" s="181"/>
      <c r="Q27" s="181"/>
      <c r="R27" s="181">
        <v>340640.52132</v>
      </c>
      <c r="S27" s="182">
        <v>0.3</v>
      </c>
      <c r="T27" s="179" t="s">
        <v>20</v>
      </c>
      <c r="U27" s="181">
        <f t="shared" si="4"/>
        <v>1659359.4786799999</v>
      </c>
    </row>
    <row r="28" spans="1:21" hidden="1">
      <c r="A28" s="178" t="s">
        <v>527</v>
      </c>
      <c r="B28" s="121" t="s">
        <v>289</v>
      </c>
      <c r="C28" s="121" t="s">
        <v>319</v>
      </c>
      <c r="D28" s="306" t="s">
        <v>583</v>
      </c>
      <c r="E28" s="306"/>
      <c r="F28" s="306"/>
      <c r="G28" s="306"/>
      <c r="H28" s="306" t="s">
        <v>584</v>
      </c>
      <c r="I28" s="200">
        <v>2012</v>
      </c>
      <c r="J28" s="181">
        <v>600000</v>
      </c>
      <c r="K28" s="181">
        <v>1188162</v>
      </c>
      <c r="L28" s="181">
        <v>31091.867489999997</v>
      </c>
      <c r="M28" s="181"/>
      <c r="N28" s="181"/>
      <c r="O28" s="181">
        <v>895762</v>
      </c>
      <c r="P28" s="181"/>
      <c r="Q28" s="181"/>
      <c r="R28" s="181">
        <v>4237.6137900000003</v>
      </c>
      <c r="S28" s="182">
        <v>0</v>
      </c>
      <c r="T28" s="202" t="s">
        <v>585</v>
      </c>
      <c r="U28" s="181">
        <f t="shared" si="4"/>
        <v>1183924.3862099999</v>
      </c>
    </row>
    <row r="29" spans="1:21" hidden="1">
      <c r="A29" s="178" t="s">
        <v>527</v>
      </c>
      <c r="B29" s="121" t="s">
        <v>289</v>
      </c>
      <c r="C29" s="121" t="s">
        <v>319</v>
      </c>
      <c r="D29" s="306" t="s">
        <v>583</v>
      </c>
      <c r="E29" s="306"/>
      <c r="F29" s="306"/>
      <c r="G29" s="306"/>
      <c r="H29" s="306" t="s">
        <v>586</v>
      </c>
      <c r="I29" s="198">
        <v>2013</v>
      </c>
      <c r="J29" s="181">
        <v>500000</v>
      </c>
      <c r="K29" s="181">
        <v>2906000</v>
      </c>
      <c r="L29" s="181">
        <v>2706416.0718299998</v>
      </c>
      <c r="M29" s="181"/>
      <c r="N29" s="181"/>
      <c r="O29" s="181">
        <v>2168173</v>
      </c>
      <c r="P29" s="181"/>
      <c r="Q29" s="181"/>
      <c r="R29" s="181">
        <v>737492.51922999998</v>
      </c>
      <c r="S29" s="182">
        <v>0.65</v>
      </c>
      <c r="T29" s="189" t="s">
        <v>20</v>
      </c>
      <c r="U29" s="181">
        <f t="shared" si="4"/>
        <v>2168507.4807700003</v>
      </c>
    </row>
    <row r="30" spans="1:21" hidden="1">
      <c r="A30" s="178" t="s">
        <v>527</v>
      </c>
      <c r="B30" s="121" t="s">
        <v>289</v>
      </c>
      <c r="C30" s="121" t="s">
        <v>319</v>
      </c>
      <c r="D30" s="306" t="s">
        <v>583</v>
      </c>
      <c r="E30" s="306"/>
      <c r="F30" s="306"/>
      <c r="G30" s="306"/>
      <c r="H30" s="306" t="s">
        <v>587</v>
      </c>
      <c r="I30" s="203">
        <v>2018</v>
      </c>
      <c r="J30" s="181">
        <v>5000000</v>
      </c>
      <c r="K30" s="181">
        <v>25000000</v>
      </c>
      <c r="L30" s="181">
        <v>23977964.659110002</v>
      </c>
      <c r="M30" s="181"/>
      <c r="N30" s="181"/>
      <c r="O30" s="181">
        <v>9130237</v>
      </c>
      <c r="P30" s="181"/>
      <c r="Q30" s="181"/>
      <c r="R30" s="181">
        <v>3893705.9654099997</v>
      </c>
      <c r="S30" s="182">
        <v>0.15</v>
      </c>
      <c r="T30" s="189" t="s">
        <v>588</v>
      </c>
      <c r="U30" s="181">
        <f t="shared" si="4"/>
        <v>21106294.034589998</v>
      </c>
    </row>
    <row r="31" spans="1:21" hidden="1">
      <c r="A31" s="178" t="s">
        <v>527</v>
      </c>
      <c r="B31" s="121" t="s">
        <v>289</v>
      </c>
      <c r="C31" s="121" t="s">
        <v>319</v>
      </c>
      <c r="D31" s="306" t="s">
        <v>589</v>
      </c>
      <c r="E31" s="306"/>
      <c r="F31" s="306"/>
      <c r="G31" s="306"/>
      <c r="H31" s="306" t="s">
        <v>590</v>
      </c>
      <c r="I31" s="180">
        <v>2022</v>
      </c>
      <c r="J31" s="181">
        <v>1400000</v>
      </c>
      <c r="K31" s="181">
        <v>1400000</v>
      </c>
      <c r="L31" s="181">
        <v>1383159.6507000001</v>
      </c>
      <c r="M31" s="181"/>
      <c r="N31" s="181"/>
      <c r="O31" s="181">
        <v>338079</v>
      </c>
      <c r="P31" s="181"/>
      <c r="Q31" s="181"/>
      <c r="R31" s="181">
        <v>1061921.2086199999</v>
      </c>
      <c r="S31" s="182">
        <v>1</v>
      </c>
      <c r="T31" s="183" t="s">
        <v>591</v>
      </c>
      <c r="U31" s="181">
        <f t="shared" si="4"/>
        <v>338078.79138000007</v>
      </c>
    </row>
    <row r="32" spans="1:21" hidden="1">
      <c r="A32" s="178" t="s">
        <v>527</v>
      </c>
      <c r="B32" s="309" t="s">
        <v>313</v>
      </c>
      <c r="C32" s="309" t="s">
        <v>319</v>
      </c>
      <c r="D32" s="310" t="s">
        <v>592</v>
      </c>
      <c r="E32" s="310" t="s">
        <v>593</v>
      </c>
      <c r="F32" s="310" t="s">
        <v>594</v>
      </c>
      <c r="G32" s="311"/>
      <c r="H32" s="311" t="s">
        <v>595</v>
      </c>
      <c r="I32" s="205"/>
      <c r="J32" s="206">
        <v>3307000</v>
      </c>
      <c r="K32" s="206">
        <v>3307000</v>
      </c>
      <c r="L32" s="206">
        <v>2573379</v>
      </c>
      <c r="M32" s="206"/>
      <c r="N32" s="206"/>
      <c r="O32" s="206"/>
      <c r="P32" s="206"/>
      <c r="Q32" s="206"/>
      <c r="R32" s="206">
        <v>883361</v>
      </c>
      <c r="S32" s="204">
        <v>70</v>
      </c>
      <c r="T32" s="204"/>
      <c r="U32" s="206">
        <f t="shared" si="4"/>
        <v>2423639</v>
      </c>
    </row>
    <row r="33" spans="1:21" hidden="1">
      <c r="A33" s="178" t="s">
        <v>527</v>
      </c>
      <c r="B33" s="121" t="s">
        <v>313</v>
      </c>
      <c r="C33" s="121" t="s">
        <v>319</v>
      </c>
      <c r="D33" s="312" t="s">
        <v>592</v>
      </c>
      <c r="E33" s="312" t="s">
        <v>593</v>
      </c>
      <c r="F33" s="312" t="s">
        <v>594</v>
      </c>
      <c r="G33" s="312"/>
      <c r="H33" s="312" t="s">
        <v>596</v>
      </c>
      <c r="I33" s="207"/>
      <c r="J33" s="208">
        <v>1130000</v>
      </c>
      <c r="K33" s="208">
        <v>1130000</v>
      </c>
      <c r="L33" s="208">
        <v>221270</v>
      </c>
      <c r="M33" s="208"/>
      <c r="N33" s="208"/>
      <c r="O33" s="208"/>
      <c r="P33" s="208"/>
      <c r="Q33" s="208"/>
      <c r="R33" s="208">
        <v>221270</v>
      </c>
      <c r="S33" s="209">
        <v>0</v>
      </c>
      <c r="T33" s="209" t="s">
        <v>597</v>
      </c>
      <c r="U33" s="208">
        <f t="shared" si="4"/>
        <v>908730</v>
      </c>
    </row>
    <row r="34" spans="1:21" hidden="1">
      <c r="A34" s="178" t="s">
        <v>527</v>
      </c>
      <c r="B34" s="121" t="s">
        <v>313</v>
      </c>
      <c r="C34" s="121" t="s">
        <v>319</v>
      </c>
      <c r="D34" s="112" t="s">
        <v>598</v>
      </c>
      <c r="E34" s="112" t="s">
        <v>599</v>
      </c>
      <c r="F34" s="112" t="s">
        <v>600</v>
      </c>
      <c r="G34" s="313"/>
      <c r="H34" s="313" t="s">
        <v>601</v>
      </c>
      <c r="I34" s="208"/>
      <c r="J34" s="208">
        <v>950000</v>
      </c>
      <c r="K34" s="208">
        <v>1550000</v>
      </c>
      <c r="L34" s="208">
        <v>1248685</v>
      </c>
      <c r="M34" s="208"/>
      <c r="N34" s="208"/>
      <c r="O34" s="208"/>
      <c r="P34" s="208"/>
      <c r="Q34" s="208"/>
      <c r="R34" s="208">
        <v>1248685</v>
      </c>
      <c r="S34" s="209">
        <v>30</v>
      </c>
      <c r="T34" s="209" t="s">
        <v>602</v>
      </c>
      <c r="U34" s="208">
        <f t="shared" si="4"/>
        <v>301315</v>
      </c>
    </row>
    <row r="35" spans="1:21" hidden="1">
      <c r="A35" s="178" t="s">
        <v>527</v>
      </c>
      <c r="B35" s="121" t="s">
        <v>313</v>
      </c>
      <c r="C35" s="121" t="s">
        <v>319</v>
      </c>
      <c r="D35" s="313" t="s">
        <v>598</v>
      </c>
      <c r="E35" s="313" t="s">
        <v>599</v>
      </c>
      <c r="F35" s="313" t="s">
        <v>600</v>
      </c>
      <c r="G35" s="313"/>
      <c r="H35" s="313" t="s">
        <v>603</v>
      </c>
      <c r="I35" s="208"/>
      <c r="J35" s="208">
        <v>1279583</v>
      </c>
      <c r="K35" s="208">
        <v>1279583</v>
      </c>
      <c r="L35" s="208">
        <v>1226844</v>
      </c>
      <c r="M35" s="208"/>
      <c r="N35" s="208"/>
      <c r="O35" s="208"/>
      <c r="P35" s="208"/>
      <c r="Q35" s="208"/>
      <c r="R35" s="208">
        <v>239020</v>
      </c>
      <c r="S35" s="209">
        <v>98</v>
      </c>
      <c r="T35" s="209" t="s">
        <v>604</v>
      </c>
      <c r="U35" s="208">
        <f t="shared" si="4"/>
        <v>1040563</v>
      </c>
    </row>
    <row r="36" spans="1:21" s="187" customFormat="1" hidden="1">
      <c r="A36" s="178" t="s">
        <v>527</v>
      </c>
      <c r="B36" s="309" t="s">
        <v>297</v>
      </c>
      <c r="C36" s="309" t="s">
        <v>319</v>
      </c>
      <c r="D36" s="314" t="s">
        <v>605</v>
      </c>
      <c r="E36" s="314" t="s">
        <v>606</v>
      </c>
      <c r="F36" s="314" t="s">
        <v>607</v>
      </c>
      <c r="G36" s="314" t="s">
        <v>608</v>
      </c>
      <c r="H36" s="314" t="s">
        <v>609</v>
      </c>
      <c r="I36" s="210" t="s">
        <v>610</v>
      </c>
      <c r="J36" s="211">
        <v>900000</v>
      </c>
      <c r="K36" s="211">
        <v>2316607</v>
      </c>
      <c r="L36" s="211">
        <v>29895</v>
      </c>
      <c r="M36" s="211"/>
      <c r="N36" s="211"/>
      <c r="O36" s="211">
        <v>953497</v>
      </c>
      <c r="P36" s="211"/>
      <c r="Q36" s="211"/>
      <c r="R36" s="211">
        <v>28459.572620000003</v>
      </c>
      <c r="S36" s="212">
        <v>0</v>
      </c>
      <c r="T36" s="213" t="s">
        <v>611</v>
      </c>
      <c r="U36" s="211">
        <v>2288147.4273799998</v>
      </c>
    </row>
    <row r="37" spans="1:21" hidden="1">
      <c r="A37" s="178" t="s">
        <v>527</v>
      </c>
      <c r="B37" s="121" t="s">
        <v>297</v>
      </c>
      <c r="C37" s="121" t="s">
        <v>319</v>
      </c>
      <c r="D37" s="315" t="s">
        <v>605</v>
      </c>
      <c r="E37" s="315" t="s">
        <v>606</v>
      </c>
      <c r="F37" s="315" t="s">
        <v>607</v>
      </c>
      <c r="G37" s="315" t="s">
        <v>612</v>
      </c>
      <c r="H37" s="315" t="s">
        <v>613</v>
      </c>
      <c r="I37" s="215" t="s">
        <v>614</v>
      </c>
      <c r="J37" s="216">
        <v>500000</v>
      </c>
      <c r="K37" s="216">
        <v>1800000</v>
      </c>
      <c r="L37" s="216">
        <v>16640</v>
      </c>
      <c r="M37" s="216"/>
      <c r="N37" s="216"/>
      <c r="O37" s="216">
        <v>1771065</v>
      </c>
      <c r="P37" s="216"/>
      <c r="Q37" s="216"/>
      <c r="R37" s="216">
        <v>16310.22517</v>
      </c>
      <c r="S37" s="217">
        <v>0</v>
      </c>
      <c r="T37" s="218" t="s">
        <v>611</v>
      </c>
      <c r="U37" s="216">
        <v>1783689.77483</v>
      </c>
    </row>
    <row r="38" spans="1:21" hidden="1">
      <c r="A38" s="178" t="s">
        <v>527</v>
      </c>
      <c r="B38" s="121" t="s">
        <v>297</v>
      </c>
      <c r="C38" s="121" t="s">
        <v>319</v>
      </c>
      <c r="D38" s="315" t="s">
        <v>615</v>
      </c>
      <c r="E38" s="315" t="s">
        <v>616</v>
      </c>
      <c r="F38" s="315" t="s">
        <v>617</v>
      </c>
      <c r="G38" s="315" t="s">
        <v>618</v>
      </c>
      <c r="H38" s="315" t="s">
        <v>619</v>
      </c>
      <c r="I38" s="219">
        <v>2010</v>
      </c>
      <c r="J38" s="220">
        <v>1044000</v>
      </c>
      <c r="K38" s="220">
        <v>1527000</v>
      </c>
      <c r="L38" s="220">
        <v>1490013</v>
      </c>
      <c r="M38" s="220"/>
      <c r="N38" s="220"/>
      <c r="O38" s="220">
        <v>0</v>
      </c>
      <c r="P38" s="220"/>
      <c r="Q38" s="220"/>
      <c r="R38" s="220">
        <v>1478610.8300900001</v>
      </c>
      <c r="S38" s="221">
        <v>1</v>
      </c>
      <c r="T38" s="222" t="s">
        <v>13</v>
      </c>
      <c r="U38" s="220">
        <v>48389.169909999939</v>
      </c>
    </row>
    <row r="39" spans="1:21" hidden="1">
      <c r="A39" s="178" t="s">
        <v>527</v>
      </c>
      <c r="B39" s="121" t="s">
        <v>297</v>
      </c>
      <c r="C39" s="121" t="s">
        <v>319</v>
      </c>
      <c r="D39" s="315" t="s">
        <v>620</v>
      </c>
      <c r="E39" s="315" t="s">
        <v>621</v>
      </c>
      <c r="F39" s="315" t="s">
        <v>622</v>
      </c>
      <c r="G39" s="315" t="s">
        <v>623</v>
      </c>
      <c r="H39" s="315" t="s">
        <v>624</v>
      </c>
      <c r="I39" s="214">
        <v>2011</v>
      </c>
      <c r="J39" s="220">
        <v>2310000</v>
      </c>
      <c r="K39" s="220">
        <v>3104000</v>
      </c>
      <c r="L39" s="220">
        <v>3065910</v>
      </c>
      <c r="M39" s="220"/>
      <c r="N39" s="220"/>
      <c r="O39" s="220">
        <v>46941</v>
      </c>
      <c r="P39" s="220"/>
      <c r="Q39" s="220"/>
      <c r="R39" s="220">
        <v>3057058.8769800002</v>
      </c>
      <c r="S39" s="223">
        <v>1</v>
      </c>
      <c r="T39" s="222" t="s">
        <v>13</v>
      </c>
      <c r="U39" s="220">
        <v>46941.123019999824</v>
      </c>
    </row>
    <row r="40" spans="1:21" hidden="1">
      <c r="A40" s="178" t="s">
        <v>527</v>
      </c>
      <c r="B40" s="121" t="s">
        <v>297</v>
      </c>
      <c r="C40" s="121" t="s">
        <v>319</v>
      </c>
      <c r="D40" s="315" t="s">
        <v>625</v>
      </c>
      <c r="E40" s="315" t="s">
        <v>626</v>
      </c>
      <c r="F40" s="315" t="s">
        <v>627</v>
      </c>
      <c r="G40" s="315" t="s">
        <v>628</v>
      </c>
      <c r="H40" s="315" t="s">
        <v>629</v>
      </c>
      <c r="I40" s="214">
        <v>2018</v>
      </c>
      <c r="J40" s="220">
        <v>2000000</v>
      </c>
      <c r="K40" s="220">
        <v>2000000</v>
      </c>
      <c r="L40" s="220">
        <v>1691351</v>
      </c>
      <c r="M40" s="220"/>
      <c r="N40" s="220"/>
      <c r="O40" s="220">
        <v>1046639</v>
      </c>
      <c r="P40" s="220"/>
      <c r="Q40" s="220"/>
      <c r="R40" s="220">
        <v>957852.66949999996</v>
      </c>
      <c r="S40" s="223">
        <v>0.6</v>
      </c>
      <c r="T40" s="222" t="s">
        <v>630</v>
      </c>
      <c r="U40" s="220">
        <v>1042147.3305</v>
      </c>
    </row>
    <row r="41" spans="1:21" hidden="1">
      <c r="A41" s="178" t="s">
        <v>527</v>
      </c>
      <c r="B41" s="121" t="s">
        <v>297</v>
      </c>
      <c r="C41" s="121" t="s">
        <v>319</v>
      </c>
      <c r="D41" s="316" t="s">
        <v>631</v>
      </c>
      <c r="E41" s="316" t="s">
        <v>632</v>
      </c>
      <c r="F41" s="316" t="s">
        <v>633</v>
      </c>
      <c r="G41" s="316" t="s">
        <v>634</v>
      </c>
      <c r="H41" s="316" t="s">
        <v>635</v>
      </c>
      <c r="I41" s="225">
        <v>2014</v>
      </c>
      <c r="J41" s="220">
        <v>2800000</v>
      </c>
      <c r="K41" s="220">
        <v>2856358</v>
      </c>
      <c r="L41" s="220">
        <v>2854809</v>
      </c>
      <c r="M41" s="220"/>
      <c r="N41" s="220"/>
      <c r="O41" s="220">
        <v>141522</v>
      </c>
      <c r="P41" s="220"/>
      <c r="Q41" s="220"/>
      <c r="R41" s="220">
        <v>2714835.5651700003</v>
      </c>
      <c r="S41" s="226">
        <v>1</v>
      </c>
      <c r="T41" s="222" t="s">
        <v>13</v>
      </c>
      <c r="U41" s="220">
        <v>141522.43482999969</v>
      </c>
    </row>
    <row r="42" spans="1:21" hidden="1">
      <c r="A42" s="178" t="s">
        <v>527</v>
      </c>
      <c r="B42" s="121" t="s">
        <v>297</v>
      </c>
      <c r="C42" s="121" t="s">
        <v>319</v>
      </c>
      <c r="D42" s="315" t="s">
        <v>631</v>
      </c>
      <c r="E42" s="315" t="s">
        <v>636</v>
      </c>
      <c r="F42" s="315" t="s">
        <v>637</v>
      </c>
      <c r="G42" s="315" t="s">
        <v>638</v>
      </c>
      <c r="H42" s="315" t="s">
        <v>639</v>
      </c>
      <c r="I42" s="219">
        <v>2022</v>
      </c>
      <c r="J42" s="220">
        <v>1350000</v>
      </c>
      <c r="K42" s="220">
        <v>1350000</v>
      </c>
      <c r="L42" s="220">
        <v>434473</v>
      </c>
      <c r="M42" s="220"/>
      <c r="N42" s="220"/>
      <c r="O42" s="220">
        <v>751707</v>
      </c>
      <c r="P42" s="220"/>
      <c r="Q42" s="220"/>
      <c r="R42" s="220">
        <v>102459.8625</v>
      </c>
      <c r="S42" s="221">
        <v>0.25</v>
      </c>
      <c r="T42" s="222" t="s">
        <v>20</v>
      </c>
      <c r="U42" s="220">
        <v>1247540.1375</v>
      </c>
    </row>
    <row r="43" spans="1:21" hidden="1">
      <c r="A43" s="178" t="s">
        <v>527</v>
      </c>
      <c r="B43" s="121" t="s">
        <v>297</v>
      </c>
      <c r="C43" s="121" t="s">
        <v>319</v>
      </c>
      <c r="D43" s="315" t="s">
        <v>631</v>
      </c>
      <c r="E43" s="315" t="s">
        <v>636</v>
      </c>
      <c r="F43" s="315" t="s">
        <v>637</v>
      </c>
      <c r="G43" s="315" t="s">
        <v>640</v>
      </c>
      <c r="H43" s="315" t="s">
        <v>641</v>
      </c>
      <c r="I43" s="219">
        <v>2018</v>
      </c>
      <c r="J43" s="220">
        <v>2300000</v>
      </c>
      <c r="K43" s="220">
        <v>2300000</v>
      </c>
      <c r="L43" s="220">
        <v>2244858</v>
      </c>
      <c r="M43" s="220"/>
      <c r="N43" s="220"/>
      <c r="O43" s="220">
        <v>374537</v>
      </c>
      <c r="P43" s="220"/>
      <c r="Q43" s="220"/>
      <c r="R43" s="220">
        <v>1925463.4642</v>
      </c>
      <c r="S43" s="221">
        <v>0.8</v>
      </c>
      <c r="T43" s="222" t="s">
        <v>630</v>
      </c>
      <c r="U43" s="220">
        <v>374536.53579999995</v>
      </c>
    </row>
    <row r="44" spans="1:21" hidden="1">
      <c r="A44" s="178" t="s">
        <v>527</v>
      </c>
      <c r="B44" s="121" t="s">
        <v>297</v>
      </c>
      <c r="C44" s="121" t="s">
        <v>319</v>
      </c>
      <c r="D44" s="317" t="s">
        <v>631</v>
      </c>
      <c r="E44" s="317" t="s">
        <v>636</v>
      </c>
      <c r="F44" s="317" t="s">
        <v>637</v>
      </c>
      <c r="G44" s="317" t="s">
        <v>642</v>
      </c>
      <c r="H44" s="317" t="s">
        <v>643</v>
      </c>
      <c r="I44" s="219">
        <v>2018</v>
      </c>
      <c r="J44" s="220">
        <v>1000000</v>
      </c>
      <c r="K44" s="220">
        <v>1000000</v>
      </c>
      <c r="L44" s="220">
        <v>727956</v>
      </c>
      <c r="M44" s="220"/>
      <c r="N44" s="220"/>
      <c r="O44" s="220">
        <v>381152</v>
      </c>
      <c r="P44" s="220"/>
      <c r="Q44" s="220"/>
      <c r="R44" s="220">
        <v>618847.92944999994</v>
      </c>
      <c r="S44" s="223">
        <v>0.56000000000000005</v>
      </c>
      <c r="T44" s="224" t="s">
        <v>630</v>
      </c>
      <c r="U44" s="220">
        <v>381152.07055000006</v>
      </c>
    </row>
    <row r="45" spans="1:21" hidden="1">
      <c r="A45" s="178" t="s">
        <v>527</v>
      </c>
      <c r="B45" s="121" t="s">
        <v>297</v>
      </c>
      <c r="C45" s="121" t="s">
        <v>319</v>
      </c>
      <c r="D45" s="316" t="s">
        <v>631</v>
      </c>
      <c r="E45" s="316" t="s">
        <v>636</v>
      </c>
      <c r="F45" s="316" t="s">
        <v>637</v>
      </c>
      <c r="G45" s="316" t="s">
        <v>644</v>
      </c>
      <c r="H45" s="316" t="s">
        <v>645</v>
      </c>
      <c r="I45" s="225">
        <v>2020</v>
      </c>
      <c r="J45" s="220">
        <v>4000000</v>
      </c>
      <c r="K45" s="220">
        <v>4000000</v>
      </c>
      <c r="L45" s="220">
        <v>3880909</v>
      </c>
      <c r="M45" s="220"/>
      <c r="N45" s="220"/>
      <c r="O45" s="220">
        <v>1105959</v>
      </c>
      <c r="P45" s="220"/>
      <c r="Q45" s="220"/>
      <c r="R45" s="220">
        <v>2755539.2608399997</v>
      </c>
      <c r="S45" s="226">
        <v>0.65</v>
      </c>
      <c r="T45" s="222" t="s">
        <v>114</v>
      </c>
      <c r="U45" s="220">
        <v>1244460.7391600003</v>
      </c>
    </row>
    <row r="46" spans="1:21" hidden="1">
      <c r="A46" s="178" t="s">
        <v>527</v>
      </c>
      <c r="B46" s="121" t="s">
        <v>297</v>
      </c>
      <c r="C46" s="121" t="s">
        <v>319</v>
      </c>
      <c r="D46" s="315" t="s">
        <v>646</v>
      </c>
      <c r="E46" s="315" t="s">
        <v>647</v>
      </c>
      <c r="F46" s="315" t="s">
        <v>648</v>
      </c>
      <c r="G46" s="315" t="s">
        <v>649</v>
      </c>
      <c r="H46" s="315" t="s">
        <v>650</v>
      </c>
      <c r="I46" s="219">
        <v>2017</v>
      </c>
      <c r="J46" s="220">
        <v>2500000</v>
      </c>
      <c r="K46" s="220">
        <v>4043000</v>
      </c>
      <c r="L46" s="220">
        <v>3914424</v>
      </c>
      <c r="M46" s="220"/>
      <c r="N46" s="220"/>
      <c r="O46" s="220">
        <v>88819</v>
      </c>
      <c r="P46" s="220"/>
      <c r="Q46" s="220"/>
      <c r="R46" s="220">
        <v>3897680.6171900001</v>
      </c>
      <c r="S46" s="221">
        <v>0.95</v>
      </c>
      <c r="T46" s="222" t="s">
        <v>630</v>
      </c>
      <c r="U46" s="220">
        <v>145319.38280999986</v>
      </c>
    </row>
    <row r="47" spans="1:21" hidden="1">
      <c r="A47" s="178" t="s">
        <v>527</v>
      </c>
      <c r="B47" s="121" t="s">
        <v>297</v>
      </c>
      <c r="C47" s="121" t="s">
        <v>319</v>
      </c>
      <c r="D47" s="315" t="s">
        <v>651</v>
      </c>
      <c r="E47" s="315" t="s">
        <v>652</v>
      </c>
      <c r="F47" s="315" t="s">
        <v>653</v>
      </c>
      <c r="G47" s="315" t="s">
        <v>654</v>
      </c>
      <c r="H47" s="315" t="s">
        <v>655</v>
      </c>
      <c r="I47" s="219" t="s">
        <v>610</v>
      </c>
      <c r="J47" s="220">
        <v>1000000</v>
      </c>
      <c r="K47" s="220">
        <v>1000000</v>
      </c>
      <c r="L47" s="220">
        <v>165893</v>
      </c>
      <c r="M47" s="220"/>
      <c r="N47" s="220"/>
      <c r="O47" s="220">
        <v>154829</v>
      </c>
      <c r="P47" s="220"/>
      <c r="Q47" s="220"/>
      <c r="R47" s="220">
        <v>62104.633000000002</v>
      </c>
      <c r="S47" s="221">
        <v>0.05</v>
      </c>
      <c r="T47" s="222" t="s">
        <v>114</v>
      </c>
      <c r="U47" s="220">
        <v>937895.36699999997</v>
      </c>
    </row>
    <row r="48" spans="1:21" hidden="1">
      <c r="A48" s="178" t="s">
        <v>527</v>
      </c>
      <c r="B48" s="121" t="s">
        <v>297</v>
      </c>
      <c r="C48" s="121" t="s">
        <v>319</v>
      </c>
      <c r="D48" s="317" t="s">
        <v>651</v>
      </c>
      <c r="E48" s="317" t="s">
        <v>652</v>
      </c>
      <c r="F48" s="317" t="s">
        <v>653</v>
      </c>
      <c r="G48" s="317" t="s">
        <v>656</v>
      </c>
      <c r="H48" s="317" t="s">
        <v>657</v>
      </c>
      <c r="I48" s="219" t="s">
        <v>658</v>
      </c>
      <c r="J48" s="220">
        <v>600000</v>
      </c>
      <c r="K48" s="220">
        <v>1410000</v>
      </c>
      <c r="L48" s="220">
        <v>1115018</v>
      </c>
      <c r="M48" s="220"/>
      <c r="N48" s="220"/>
      <c r="O48" s="220">
        <v>434367</v>
      </c>
      <c r="P48" s="220"/>
      <c r="Q48" s="220"/>
      <c r="R48" s="220">
        <v>935632.54171999998</v>
      </c>
      <c r="S48" s="223">
        <v>0.9</v>
      </c>
      <c r="T48" s="227" t="s">
        <v>630</v>
      </c>
      <c r="U48" s="220">
        <v>474367.45828000002</v>
      </c>
    </row>
    <row r="49" spans="1:21" hidden="1">
      <c r="A49" s="178" t="s">
        <v>527</v>
      </c>
      <c r="B49" s="121" t="s">
        <v>297</v>
      </c>
      <c r="C49" s="121" t="s">
        <v>319</v>
      </c>
      <c r="D49" s="316" t="s">
        <v>651</v>
      </c>
      <c r="E49" s="316" t="s">
        <v>652</v>
      </c>
      <c r="F49" s="316" t="s">
        <v>653</v>
      </c>
      <c r="G49" s="316" t="s">
        <v>659</v>
      </c>
      <c r="H49" s="316" t="s">
        <v>660</v>
      </c>
      <c r="I49" s="225" t="s">
        <v>661</v>
      </c>
      <c r="J49" s="220">
        <v>2800000</v>
      </c>
      <c r="K49" s="220">
        <v>4975000</v>
      </c>
      <c r="L49" s="220">
        <v>4573964</v>
      </c>
      <c r="M49" s="220"/>
      <c r="N49" s="220"/>
      <c r="O49" s="220">
        <v>1433806</v>
      </c>
      <c r="P49" s="220"/>
      <c r="Q49" s="220"/>
      <c r="R49" s="220">
        <v>3481534.4893899993</v>
      </c>
      <c r="S49" s="226">
        <v>1</v>
      </c>
      <c r="T49" s="222" t="s">
        <v>13</v>
      </c>
      <c r="U49" s="220">
        <v>1493465.5106100007</v>
      </c>
    </row>
    <row r="50" spans="1:21" hidden="1">
      <c r="A50" s="178" t="s">
        <v>527</v>
      </c>
      <c r="B50" s="309" t="s">
        <v>315</v>
      </c>
      <c r="C50" s="309" t="s">
        <v>319</v>
      </c>
      <c r="D50" s="318" t="s">
        <v>662</v>
      </c>
      <c r="E50" s="318" t="s">
        <v>663</v>
      </c>
      <c r="F50" s="318" t="s">
        <v>664</v>
      </c>
      <c r="G50" s="314" t="s">
        <v>665</v>
      </c>
      <c r="H50" s="314" t="s">
        <v>665</v>
      </c>
      <c r="I50" s="210">
        <v>2022</v>
      </c>
      <c r="J50" s="211">
        <v>1391251</v>
      </c>
      <c r="K50" s="211">
        <v>1391251</v>
      </c>
      <c r="L50" s="211">
        <v>863681</v>
      </c>
      <c r="M50" s="211"/>
      <c r="N50" s="211"/>
      <c r="O50" s="211">
        <v>222256</v>
      </c>
      <c r="P50" s="211"/>
      <c r="Q50" s="211"/>
      <c r="R50" s="211">
        <v>13744</v>
      </c>
      <c r="S50" s="212">
        <v>0.55000000000000004</v>
      </c>
      <c r="T50" s="213" t="s">
        <v>114</v>
      </c>
      <c r="U50" s="211">
        <v>1377507</v>
      </c>
    </row>
    <row r="51" spans="1:21" hidden="1">
      <c r="A51" s="178" t="s">
        <v>527</v>
      </c>
      <c r="B51" s="121" t="s">
        <v>315</v>
      </c>
      <c r="C51" s="121" t="s">
        <v>319</v>
      </c>
      <c r="D51" s="319" t="s">
        <v>662</v>
      </c>
      <c r="E51" s="319" t="s">
        <v>663</v>
      </c>
      <c r="F51" s="319" t="s">
        <v>664</v>
      </c>
      <c r="G51" s="316" t="s">
        <v>666</v>
      </c>
      <c r="H51" s="316" t="s">
        <v>666</v>
      </c>
      <c r="I51" s="225">
        <v>2022</v>
      </c>
      <c r="J51" s="220">
        <v>1796366</v>
      </c>
      <c r="K51" s="220">
        <v>1796366</v>
      </c>
      <c r="L51" s="220">
        <v>122598</v>
      </c>
      <c r="M51" s="220"/>
      <c r="N51" s="220"/>
      <c r="O51" s="220">
        <v>224755</v>
      </c>
      <c r="P51" s="220"/>
      <c r="Q51" s="220"/>
      <c r="R51" s="220">
        <v>245</v>
      </c>
      <c r="S51" s="226">
        <v>0</v>
      </c>
      <c r="T51" s="222" t="s">
        <v>114</v>
      </c>
      <c r="U51" s="220">
        <v>1796121</v>
      </c>
    </row>
    <row r="52" spans="1:21" hidden="1">
      <c r="A52" s="178" t="s">
        <v>527</v>
      </c>
      <c r="B52" s="121" t="s">
        <v>315</v>
      </c>
      <c r="C52" s="121" t="s">
        <v>319</v>
      </c>
      <c r="D52" s="320" t="s">
        <v>667</v>
      </c>
      <c r="E52" s="320" t="s">
        <v>668</v>
      </c>
      <c r="F52" s="320" t="s">
        <v>669</v>
      </c>
      <c r="G52" s="316" t="s">
        <v>670</v>
      </c>
      <c r="H52" s="316" t="s">
        <v>670</v>
      </c>
      <c r="I52" s="225">
        <v>2022</v>
      </c>
      <c r="J52" s="220">
        <v>1292512</v>
      </c>
      <c r="K52" s="220">
        <v>1402868</v>
      </c>
      <c r="L52" s="220">
        <v>1371741</v>
      </c>
      <c r="M52" s="220"/>
      <c r="N52" s="220"/>
      <c r="O52" s="220">
        <v>59178</v>
      </c>
      <c r="P52" s="220"/>
      <c r="Q52" s="220"/>
      <c r="R52" s="220">
        <v>1233334</v>
      </c>
      <c r="S52" s="226">
        <v>0.95</v>
      </c>
      <c r="T52" s="222" t="s">
        <v>114</v>
      </c>
      <c r="U52" s="220">
        <v>169534</v>
      </c>
    </row>
    <row r="53" spans="1:21" hidden="1">
      <c r="A53" s="178" t="s">
        <v>527</v>
      </c>
      <c r="B53" s="121" t="s">
        <v>315</v>
      </c>
      <c r="C53" s="121" t="s">
        <v>319</v>
      </c>
      <c r="D53" s="320" t="s">
        <v>671</v>
      </c>
      <c r="E53" s="320" t="s">
        <v>672</v>
      </c>
      <c r="F53" s="320" t="s">
        <v>673</v>
      </c>
      <c r="G53" s="316" t="s">
        <v>674</v>
      </c>
      <c r="H53" s="316" t="s">
        <v>674</v>
      </c>
      <c r="I53" s="225">
        <v>2022</v>
      </c>
      <c r="J53" s="220">
        <v>1749275</v>
      </c>
      <c r="K53" s="220">
        <v>2749275</v>
      </c>
      <c r="L53" s="220">
        <v>1661774</v>
      </c>
      <c r="M53" s="220"/>
      <c r="N53" s="220"/>
      <c r="O53" s="220">
        <v>1117908</v>
      </c>
      <c r="P53" s="220"/>
      <c r="Q53" s="220"/>
      <c r="R53" s="220">
        <v>631367</v>
      </c>
      <c r="S53" s="226">
        <v>0.9</v>
      </c>
      <c r="T53" s="222" t="s">
        <v>114</v>
      </c>
      <c r="U53" s="220">
        <v>2117908</v>
      </c>
    </row>
    <row r="54" spans="1:21" hidden="1">
      <c r="A54" s="178" t="s">
        <v>527</v>
      </c>
      <c r="B54" s="309" t="s">
        <v>271</v>
      </c>
      <c r="C54" s="309" t="s">
        <v>319</v>
      </c>
      <c r="D54" s="310" t="s">
        <v>675</v>
      </c>
      <c r="E54" s="310" t="s">
        <v>676</v>
      </c>
      <c r="F54" s="310" t="s">
        <v>677</v>
      </c>
      <c r="G54" s="310"/>
      <c r="H54" s="310" t="s">
        <v>678</v>
      </c>
      <c r="I54" s="204">
        <v>2004</v>
      </c>
      <c r="J54" s="206">
        <v>200000</v>
      </c>
      <c r="K54" s="206">
        <v>1135000</v>
      </c>
      <c r="L54" s="206">
        <v>1083832</v>
      </c>
      <c r="M54" s="206"/>
      <c r="N54" s="206"/>
      <c r="O54" s="206">
        <v>52993</v>
      </c>
      <c r="P54" s="206"/>
      <c r="Q54" s="206"/>
      <c r="R54" s="206">
        <v>1012970</v>
      </c>
      <c r="S54" s="204">
        <v>98</v>
      </c>
      <c r="T54" s="204"/>
      <c r="U54" s="206">
        <f t="shared" ref="U54:U82" si="5">K54-R54</f>
        <v>122030</v>
      </c>
    </row>
    <row r="55" spans="1:21" hidden="1">
      <c r="A55" s="178" t="s">
        <v>527</v>
      </c>
      <c r="B55" s="121" t="s">
        <v>271</v>
      </c>
      <c r="C55" s="121" t="s">
        <v>319</v>
      </c>
      <c r="D55" s="112" t="s">
        <v>675</v>
      </c>
      <c r="E55" s="321" t="s">
        <v>676</v>
      </c>
      <c r="F55" s="112" t="s">
        <v>677</v>
      </c>
      <c r="G55" s="112"/>
      <c r="H55" s="112" t="s">
        <v>679</v>
      </c>
      <c r="I55" s="209">
        <v>2007</v>
      </c>
      <c r="J55" s="208">
        <v>500000</v>
      </c>
      <c r="K55" s="208">
        <v>5129400</v>
      </c>
      <c r="L55" s="208">
        <v>89285</v>
      </c>
      <c r="M55" s="208"/>
      <c r="N55" s="208"/>
      <c r="O55" s="208">
        <v>1023701</v>
      </c>
      <c r="P55" s="208"/>
      <c r="Q55" s="208"/>
      <c r="R55" s="208">
        <v>64133</v>
      </c>
      <c r="S55" s="209">
        <v>0</v>
      </c>
      <c r="T55" s="209" t="s">
        <v>107</v>
      </c>
      <c r="U55" s="208">
        <f t="shared" si="5"/>
        <v>5065267</v>
      </c>
    </row>
    <row r="56" spans="1:21" hidden="1">
      <c r="A56" s="178" t="s">
        <v>527</v>
      </c>
      <c r="B56" s="121" t="s">
        <v>271</v>
      </c>
      <c r="C56" s="121" t="s">
        <v>319</v>
      </c>
      <c r="D56" s="112" t="s">
        <v>680</v>
      </c>
      <c r="E56" s="112" t="s">
        <v>681</v>
      </c>
      <c r="F56" s="112" t="s">
        <v>682</v>
      </c>
      <c r="G56" s="112"/>
      <c r="H56" s="112" t="s">
        <v>683</v>
      </c>
      <c r="I56" s="209">
        <v>2011</v>
      </c>
      <c r="J56" s="208">
        <v>2310000</v>
      </c>
      <c r="K56" s="208">
        <v>3220800</v>
      </c>
      <c r="L56" s="208">
        <v>2573730</v>
      </c>
      <c r="M56" s="208"/>
      <c r="N56" s="208"/>
      <c r="O56" s="208">
        <v>831953</v>
      </c>
      <c r="P56" s="208"/>
      <c r="Q56" s="208"/>
      <c r="R56" s="208">
        <v>2290066</v>
      </c>
      <c r="S56" s="209">
        <v>98</v>
      </c>
      <c r="T56" s="209" t="s">
        <v>684</v>
      </c>
      <c r="U56" s="208">
        <f t="shared" si="5"/>
        <v>930734</v>
      </c>
    </row>
    <row r="57" spans="1:21" hidden="1">
      <c r="A57" s="178" t="s">
        <v>527</v>
      </c>
      <c r="B57" s="121" t="s">
        <v>271</v>
      </c>
      <c r="C57" s="121" t="s">
        <v>319</v>
      </c>
      <c r="D57" s="112" t="s">
        <v>680</v>
      </c>
      <c r="E57" s="112" t="s">
        <v>685</v>
      </c>
      <c r="F57" s="112" t="s">
        <v>686</v>
      </c>
      <c r="G57" s="112"/>
      <c r="H57" s="112" t="s">
        <v>687</v>
      </c>
      <c r="I57" s="209">
        <v>2011</v>
      </c>
      <c r="J57" s="208">
        <v>1422000</v>
      </c>
      <c r="K57" s="208">
        <v>1568740</v>
      </c>
      <c r="L57" s="208">
        <v>1514318</v>
      </c>
      <c r="M57" s="208"/>
      <c r="N57" s="208"/>
      <c r="O57" s="208">
        <v>62980</v>
      </c>
      <c r="P57" s="208"/>
      <c r="Q57" s="208"/>
      <c r="R57" s="208">
        <v>1505560</v>
      </c>
      <c r="S57" s="209">
        <v>100</v>
      </c>
      <c r="T57" s="209" t="s">
        <v>688</v>
      </c>
      <c r="U57" s="208">
        <f t="shared" si="5"/>
        <v>63180</v>
      </c>
    </row>
    <row r="58" spans="1:21" hidden="1">
      <c r="A58" s="178" t="s">
        <v>527</v>
      </c>
      <c r="B58" s="121" t="s">
        <v>271</v>
      </c>
      <c r="C58" s="121" t="s">
        <v>319</v>
      </c>
      <c r="D58" s="112" t="s">
        <v>689</v>
      </c>
      <c r="E58" s="112" t="s">
        <v>690</v>
      </c>
      <c r="F58" s="112" t="s">
        <v>691</v>
      </c>
      <c r="G58" s="112"/>
      <c r="H58" s="112" t="s">
        <v>692</v>
      </c>
      <c r="I58" s="209">
        <v>2014</v>
      </c>
      <c r="J58" s="208">
        <v>1600000</v>
      </c>
      <c r="K58" s="208">
        <v>1600000</v>
      </c>
      <c r="L58" s="208">
        <v>0</v>
      </c>
      <c r="M58" s="208"/>
      <c r="N58" s="208"/>
      <c r="O58" s="208">
        <v>1600000</v>
      </c>
      <c r="P58" s="208"/>
      <c r="Q58" s="208"/>
      <c r="R58" s="208">
        <v>0</v>
      </c>
      <c r="S58" s="209">
        <v>0</v>
      </c>
      <c r="T58" s="209" t="s">
        <v>693</v>
      </c>
      <c r="U58" s="208">
        <f t="shared" si="5"/>
        <v>1600000</v>
      </c>
    </row>
    <row r="59" spans="1:21" hidden="1">
      <c r="A59" s="178" t="s">
        <v>527</v>
      </c>
      <c r="B59" s="121" t="s">
        <v>271</v>
      </c>
      <c r="C59" s="121" t="s">
        <v>319</v>
      </c>
      <c r="D59" s="112" t="s">
        <v>694</v>
      </c>
      <c r="E59" s="112" t="s">
        <v>695</v>
      </c>
      <c r="F59" s="112" t="s">
        <v>696</v>
      </c>
      <c r="G59" s="112"/>
      <c r="H59" s="112" t="s">
        <v>697</v>
      </c>
      <c r="I59" s="209">
        <v>2006</v>
      </c>
      <c r="J59" s="208">
        <v>400000</v>
      </c>
      <c r="K59" s="208">
        <v>1326178</v>
      </c>
      <c r="L59" s="208">
        <v>1317631</v>
      </c>
      <c r="M59" s="208"/>
      <c r="N59" s="208"/>
      <c r="O59" s="208">
        <v>600</v>
      </c>
      <c r="P59" s="208"/>
      <c r="Q59" s="208"/>
      <c r="R59" s="208">
        <v>1309697</v>
      </c>
      <c r="S59" s="209">
        <v>100</v>
      </c>
      <c r="T59" s="209" t="s">
        <v>688</v>
      </c>
      <c r="U59" s="208">
        <f t="shared" si="5"/>
        <v>16481</v>
      </c>
    </row>
    <row r="60" spans="1:21" hidden="1">
      <c r="A60" s="178" t="s">
        <v>527</v>
      </c>
      <c r="B60" s="121" t="s">
        <v>271</v>
      </c>
      <c r="C60" s="121" t="s">
        <v>319</v>
      </c>
      <c r="D60" s="112" t="s">
        <v>698</v>
      </c>
      <c r="E60" s="112" t="s">
        <v>699</v>
      </c>
      <c r="F60" s="112" t="s">
        <v>700</v>
      </c>
      <c r="G60" s="112"/>
      <c r="H60" s="112" t="s">
        <v>701</v>
      </c>
      <c r="I60" s="209">
        <v>2018</v>
      </c>
      <c r="J60" s="208">
        <v>800000</v>
      </c>
      <c r="K60" s="208">
        <v>800000</v>
      </c>
      <c r="L60" s="208">
        <v>683885</v>
      </c>
      <c r="M60" s="208"/>
      <c r="N60" s="208"/>
      <c r="O60" s="208">
        <v>727705</v>
      </c>
      <c r="P60" s="208"/>
      <c r="Q60" s="208"/>
      <c r="R60" s="208">
        <v>72295</v>
      </c>
      <c r="S60" s="209">
        <v>10</v>
      </c>
      <c r="T60" s="209"/>
      <c r="U60" s="208">
        <f t="shared" si="5"/>
        <v>727705</v>
      </c>
    </row>
    <row r="61" spans="1:21" hidden="1">
      <c r="A61" s="178" t="s">
        <v>527</v>
      </c>
      <c r="B61" s="121" t="s">
        <v>271</v>
      </c>
      <c r="C61" s="121" t="s">
        <v>319</v>
      </c>
      <c r="D61" s="112" t="s">
        <v>698</v>
      </c>
      <c r="E61" s="112" t="s">
        <v>699</v>
      </c>
      <c r="F61" s="112" t="s">
        <v>700</v>
      </c>
      <c r="G61" s="112"/>
      <c r="H61" s="112" t="s">
        <v>702</v>
      </c>
      <c r="I61" s="209">
        <v>2018</v>
      </c>
      <c r="J61" s="208">
        <v>1200000</v>
      </c>
      <c r="K61" s="208">
        <v>1200000</v>
      </c>
      <c r="L61" s="208">
        <v>717230</v>
      </c>
      <c r="M61" s="208"/>
      <c r="N61" s="208"/>
      <c r="O61" s="208">
        <v>1217831</v>
      </c>
      <c r="P61" s="208"/>
      <c r="Q61" s="208"/>
      <c r="R61" s="208">
        <v>182169</v>
      </c>
      <c r="S61" s="209">
        <v>35</v>
      </c>
      <c r="T61" s="209"/>
      <c r="U61" s="208">
        <f t="shared" si="5"/>
        <v>1017831</v>
      </c>
    </row>
    <row r="62" spans="1:21" hidden="1">
      <c r="A62" s="178" t="s">
        <v>527</v>
      </c>
      <c r="B62" s="121" t="s">
        <v>271</v>
      </c>
      <c r="C62" s="121" t="s">
        <v>319</v>
      </c>
      <c r="D62" s="112" t="s">
        <v>698</v>
      </c>
      <c r="E62" s="112" t="s">
        <v>699</v>
      </c>
      <c r="F62" s="112" t="s">
        <v>700</v>
      </c>
      <c r="G62" s="112"/>
      <c r="H62" s="112" t="s">
        <v>703</v>
      </c>
      <c r="I62" s="209">
        <v>2014</v>
      </c>
      <c r="J62" s="208">
        <v>1000000</v>
      </c>
      <c r="K62" s="208">
        <v>1000000</v>
      </c>
      <c r="L62" s="208">
        <v>11762</v>
      </c>
      <c r="M62" s="208"/>
      <c r="N62" s="208"/>
      <c r="O62" s="208">
        <v>997001</v>
      </c>
      <c r="P62" s="208"/>
      <c r="Q62" s="208"/>
      <c r="R62" s="208">
        <v>2999</v>
      </c>
      <c r="S62" s="209">
        <v>0</v>
      </c>
      <c r="T62" s="209" t="s">
        <v>704</v>
      </c>
      <c r="U62" s="208">
        <f t="shared" si="5"/>
        <v>997001</v>
      </c>
    </row>
    <row r="63" spans="1:21" hidden="1">
      <c r="A63" s="178" t="s">
        <v>527</v>
      </c>
      <c r="B63" s="121" t="s">
        <v>271</v>
      </c>
      <c r="C63" s="121" t="s">
        <v>319</v>
      </c>
      <c r="D63" s="112" t="s">
        <v>705</v>
      </c>
      <c r="E63" s="112" t="s">
        <v>706</v>
      </c>
      <c r="F63" s="112" t="s">
        <v>707</v>
      </c>
      <c r="G63" s="112"/>
      <c r="H63" s="112" t="s">
        <v>708</v>
      </c>
      <c r="I63" s="209">
        <v>2021</v>
      </c>
      <c r="J63" s="208">
        <v>1000000</v>
      </c>
      <c r="K63" s="208">
        <v>1000000</v>
      </c>
      <c r="L63" s="208">
        <v>975633</v>
      </c>
      <c r="M63" s="208"/>
      <c r="N63" s="208"/>
      <c r="O63" s="208">
        <v>37149</v>
      </c>
      <c r="P63" s="208"/>
      <c r="Q63" s="208"/>
      <c r="R63" s="208">
        <v>952835</v>
      </c>
      <c r="S63" s="209">
        <v>100</v>
      </c>
      <c r="T63" s="209" t="s">
        <v>709</v>
      </c>
      <c r="U63" s="208">
        <f t="shared" si="5"/>
        <v>47165</v>
      </c>
    </row>
    <row r="64" spans="1:21" hidden="1">
      <c r="A64" s="178" t="s">
        <v>527</v>
      </c>
      <c r="B64" s="121" t="s">
        <v>271</v>
      </c>
      <c r="C64" s="121" t="s">
        <v>319</v>
      </c>
      <c r="D64" s="112" t="s">
        <v>710</v>
      </c>
      <c r="E64" s="112" t="s">
        <v>711</v>
      </c>
      <c r="F64" s="112" t="s">
        <v>712</v>
      </c>
      <c r="G64" s="112"/>
      <c r="H64" s="112" t="s">
        <v>713</v>
      </c>
      <c r="I64" s="209">
        <v>2006</v>
      </c>
      <c r="J64" s="208">
        <v>345000</v>
      </c>
      <c r="K64" s="208">
        <v>1195000</v>
      </c>
      <c r="L64" s="208">
        <v>1187723</v>
      </c>
      <c r="M64" s="208"/>
      <c r="N64" s="208"/>
      <c r="O64" s="208">
        <v>50000</v>
      </c>
      <c r="P64" s="208"/>
      <c r="Q64" s="208"/>
      <c r="R64" s="208">
        <v>1125550</v>
      </c>
      <c r="S64" s="209">
        <v>95</v>
      </c>
      <c r="T64" s="209" t="s">
        <v>714</v>
      </c>
      <c r="U64" s="208">
        <f t="shared" si="5"/>
        <v>69450</v>
      </c>
    </row>
    <row r="65" spans="1:21" hidden="1">
      <c r="A65" s="178" t="s">
        <v>527</v>
      </c>
      <c r="B65" s="121" t="s">
        <v>271</v>
      </c>
      <c r="C65" s="121" t="s">
        <v>319</v>
      </c>
      <c r="D65" s="112" t="s">
        <v>710</v>
      </c>
      <c r="E65" s="112" t="s">
        <v>711</v>
      </c>
      <c r="F65" s="112" t="s">
        <v>712</v>
      </c>
      <c r="G65" s="112"/>
      <c r="H65" s="112" t="s">
        <v>715</v>
      </c>
      <c r="I65" s="209">
        <v>2010</v>
      </c>
      <c r="J65" s="208">
        <v>200000</v>
      </c>
      <c r="K65" s="208">
        <v>200000</v>
      </c>
      <c r="L65" s="208">
        <v>165325</v>
      </c>
      <c r="M65" s="208"/>
      <c r="N65" s="208"/>
      <c r="O65" s="208">
        <v>34675</v>
      </c>
      <c r="P65" s="208"/>
      <c r="Q65" s="208"/>
      <c r="R65" s="208">
        <v>165325</v>
      </c>
      <c r="S65" s="209">
        <v>98</v>
      </c>
      <c r="T65" s="209" t="s">
        <v>716</v>
      </c>
      <c r="U65" s="208">
        <f t="shared" si="5"/>
        <v>34675</v>
      </c>
    </row>
    <row r="66" spans="1:21" hidden="1">
      <c r="A66" s="178" t="s">
        <v>527</v>
      </c>
      <c r="B66" s="121" t="s">
        <v>271</v>
      </c>
      <c r="C66" s="121" t="s">
        <v>319</v>
      </c>
      <c r="D66" s="112" t="s">
        <v>710</v>
      </c>
      <c r="E66" s="112" t="s">
        <v>711</v>
      </c>
      <c r="F66" s="112" t="s">
        <v>712</v>
      </c>
      <c r="G66" s="112"/>
      <c r="H66" s="112" t="s">
        <v>717</v>
      </c>
      <c r="I66" s="209">
        <v>2008</v>
      </c>
      <c r="J66" s="208">
        <v>600000</v>
      </c>
      <c r="K66" s="208">
        <v>1828983</v>
      </c>
      <c r="L66" s="208">
        <v>1605246</v>
      </c>
      <c r="M66" s="208"/>
      <c r="N66" s="208"/>
      <c r="O66" s="208">
        <v>117629</v>
      </c>
      <c r="P66" s="208"/>
      <c r="Q66" s="208"/>
      <c r="R66" s="208">
        <v>1178978</v>
      </c>
      <c r="S66" s="209">
        <v>50</v>
      </c>
      <c r="T66" s="229" t="s">
        <v>718</v>
      </c>
      <c r="U66" s="208">
        <f t="shared" si="5"/>
        <v>650005</v>
      </c>
    </row>
    <row r="67" spans="1:21" hidden="1">
      <c r="A67" s="178" t="s">
        <v>527</v>
      </c>
      <c r="B67" s="121" t="s">
        <v>271</v>
      </c>
      <c r="C67" s="121" t="s">
        <v>319</v>
      </c>
      <c r="D67" s="112" t="s">
        <v>710</v>
      </c>
      <c r="E67" s="112" t="s">
        <v>711</v>
      </c>
      <c r="F67" s="112" t="s">
        <v>712</v>
      </c>
      <c r="G67" s="112"/>
      <c r="H67" s="112" t="s">
        <v>719</v>
      </c>
      <c r="I67" s="209">
        <v>2015</v>
      </c>
      <c r="J67" s="208">
        <v>300000</v>
      </c>
      <c r="K67" s="208">
        <v>300000</v>
      </c>
      <c r="L67" s="208">
        <v>179497</v>
      </c>
      <c r="M67" s="208"/>
      <c r="N67" s="208"/>
      <c r="O67" s="208">
        <v>166660</v>
      </c>
      <c r="P67" s="208"/>
      <c r="Q67" s="208"/>
      <c r="R67" s="208">
        <v>15390</v>
      </c>
      <c r="S67" s="209">
        <v>5</v>
      </c>
      <c r="T67" s="229" t="s">
        <v>720</v>
      </c>
      <c r="U67" s="208">
        <f t="shared" si="5"/>
        <v>284610</v>
      </c>
    </row>
    <row r="68" spans="1:21" hidden="1">
      <c r="A68" s="178" t="s">
        <v>527</v>
      </c>
      <c r="B68" s="121" t="s">
        <v>271</v>
      </c>
      <c r="C68" s="121" t="s">
        <v>319</v>
      </c>
      <c r="D68" s="112" t="s">
        <v>710</v>
      </c>
      <c r="E68" s="112" t="s">
        <v>711</v>
      </c>
      <c r="F68" s="112" t="s">
        <v>712</v>
      </c>
      <c r="G68" s="112"/>
      <c r="H68" s="112" t="s">
        <v>721</v>
      </c>
      <c r="I68" s="209">
        <v>2015</v>
      </c>
      <c r="J68" s="208">
        <v>50000</v>
      </c>
      <c r="K68" s="208">
        <v>50000</v>
      </c>
      <c r="L68" s="208">
        <v>180287</v>
      </c>
      <c r="M68" s="208"/>
      <c r="N68" s="208"/>
      <c r="O68" s="208">
        <v>35970</v>
      </c>
      <c r="P68" s="208"/>
      <c r="Q68" s="208"/>
      <c r="R68" s="208">
        <v>14029</v>
      </c>
      <c r="S68" s="209">
        <v>28</v>
      </c>
      <c r="T68" s="229" t="s">
        <v>720</v>
      </c>
      <c r="U68" s="208">
        <f t="shared" si="5"/>
        <v>35971</v>
      </c>
    </row>
    <row r="69" spans="1:21" hidden="1">
      <c r="A69" s="178" t="s">
        <v>527</v>
      </c>
      <c r="B69" s="121" t="s">
        <v>271</v>
      </c>
      <c r="C69" s="121" t="s">
        <v>319</v>
      </c>
      <c r="D69" s="112" t="s">
        <v>710</v>
      </c>
      <c r="E69" s="112" t="s">
        <v>711</v>
      </c>
      <c r="F69" s="112" t="s">
        <v>712</v>
      </c>
      <c r="G69" s="112"/>
      <c r="H69" s="112" t="s">
        <v>722</v>
      </c>
      <c r="I69" s="209">
        <v>2013</v>
      </c>
      <c r="J69" s="208">
        <v>60000</v>
      </c>
      <c r="K69" s="208">
        <v>60000</v>
      </c>
      <c r="L69" s="208">
        <v>55040</v>
      </c>
      <c r="M69" s="208"/>
      <c r="N69" s="208"/>
      <c r="O69" s="208">
        <v>32502</v>
      </c>
      <c r="P69" s="208"/>
      <c r="Q69" s="208"/>
      <c r="R69" s="208">
        <v>706</v>
      </c>
      <c r="S69" s="209">
        <v>50</v>
      </c>
      <c r="T69" s="209" t="s">
        <v>723</v>
      </c>
      <c r="U69" s="208">
        <f t="shared" si="5"/>
        <v>59294</v>
      </c>
    </row>
    <row r="70" spans="1:21" hidden="1">
      <c r="A70" s="178" t="s">
        <v>527</v>
      </c>
      <c r="B70" s="121" t="s">
        <v>271</v>
      </c>
      <c r="C70" s="121" t="s">
        <v>319</v>
      </c>
      <c r="D70" s="112" t="s">
        <v>710</v>
      </c>
      <c r="E70" s="112" t="s">
        <v>711</v>
      </c>
      <c r="F70" s="112" t="s">
        <v>712</v>
      </c>
      <c r="G70" s="112"/>
      <c r="H70" s="112" t="s">
        <v>724</v>
      </c>
      <c r="I70" s="209">
        <v>2014</v>
      </c>
      <c r="J70" s="208">
        <v>600000</v>
      </c>
      <c r="K70" s="208">
        <v>2258000</v>
      </c>
      <c r="L70" s="208">
        <v>207</v>
      </c>
      <c r="M70" s="208"/>
      <c r="N70" s="208"/>
      <c r="O70" s="208">
        <v>50000</v>
      </c>
      <c r="P70" s="208"/>
      <c r="Q70" s="208"/>
      <c r="R70" s="208">
        <v>0</v>
      </c>
      <c r="S70" s="209">
        <v>0</v>
      </c>
      <c r="T70" s="229" t="s">
        <v>725</v>
      </c>
      <c r="U70" s="208">
        <f t="shared" si="5"/>
        <v>2258000</v>
      </c>
    </row>
    <row r="71" spans="1:21" hidden="1">
      <c r="A71" s="178" t="s">
        <v>527</v>
      </c>
      <c r="B71" s="121" t="s">
        <v>271</v>
      </c>
      <c r="C71" s="121" t="s">
        <v>319</v>
      </c>
      <c r="D71" s="112" t="s">
        <v>710</v>
      </c>
      <c r="E71" s="112" t="s">
        <v>711</v>
      </c>
      <c r="F71" s="112" t="s">
        <v>712</v>
      </c>
      <c r="G71" s="112"/>
      <c r="H71" s="112" t="s">
        <v>726</v>
      </c>
      <c r="I71" s="209">
        <v>2014</v>
      </c>
      <c r="J71" s="208">
        <v>4000000</v>
      </c>
      <c r="K71" s="208">
        <v>8983000</v>
      </c>
      <c r="L71" s="208">
        <v>3690356</v>
      </c>
      <c r="M71" s="208"/>
      <c r="N71" s="208"/>
      <c r="O71" s="208">
        <v>3108064</v>
      </c>
      <c r="P71" s="208"/>
      <c r="Q71" s="208"/>
      <c r="R71" s="208">
        <v>891936</v>
      </c>
      <c r="S71" s="209">
        <v>35</v>
      </c>
      <c r="T71" s="229" t="s">
        <v>727</v>
      </c>
      <c r="U71" s="208">
        <f t="shared" si="5"/>
        <v>8091064</v>
      </c>
    </row>
    <row r="72" spans="1:21" hidden="1">
      <c r="A72" s="178" t="s">
        <v>527</v>
      </c>
      <c r="B72" s="121" t="s">
        <v>271</v>
      </c>
      <c r="C72" s="121" t="s">
        <v>319</v>
      </c>
      <c r="D72" s="112" t="s">
        <v>710</v>
      </c>
      <c r="E72" s="112" t="s">
        <v>711</v>
      </c>
      <c r="F72" s="112" t="s">
        <v>712</v>
      </c>
      <c r="G72" s="112"/>
      <c r="H72" s="112" t="s">
        <v>728</v>
      </c>
      <c r="I72" s="209">
        <v>2014</v>
      </c>
      <c r="J72" s="208">
        <v>1200000</v>
      </c>
      <c r="K72" s="208">
        <v>2464000</v>
      </c>
      <c r="L72" s="208">
        <v>123376</v>
      </c>
      <c r="M72" s="208"/>
      <c r="N72" s="208"/>
      <c r="O72" s="208">
        <v>1098843</v>
      </c>
      <c r="P72" s="208"/>
      <c r="Q72" s="208"/>
      <c r="R72" s="208">
        <v>2372</v>
      </c>
      <c r="S72" s="209">
        <v>25</v>
      </c>
      <c r="T72" s="229" t="s">
        <v>729</v>
      </c>
      <c r="U72" s="208">
        <f t="shared" si="5"/>
        <v>2461628</v>
      </c>
    </row>
    <row r="73" spans="1:21" hidden="1">
      <c r="A73" s="178" t="s">
        <v>527</v>
      </c>
      <c r="B73" s="121" t="s">
        <v>271</v>
      </c>
      <c r="C73" s="121" t="s">
        <v>319</v>
      </c>
      <c r="D73" s="112" t="s">
        <v>710</v>
      </c>
      <c r="E73" s="112" t="s">
        <v>730</v>
      </c>
      <c r="F73" s="112" t="s">
        <v>731</v>
      </c>
      <c r="G73" s="112"/>
      <c r="H73" s="112" t="s">
        <v>732</v>
      </c>
      <c r="I73" s="209">
        <v>2017</v>
      </c>
      <c r="J73" s="208">
        <v>500000</v>
      </c>
      <c r="K73" s="208">
        <v>1000000</v>
      </c>
      <c r="L73" s="208">
        <v>881930</v>
      </c>
      <c r="M73" s="208"/>
      <c r="N73" s="208"/>
      <c r="O73" s="208">
        <v>398894</v>
      </c>
      <c r="P73" s="208"/>
      <c r="Q73" s="208"/>
      <c r="R73" s="208">
        <v>563865</v>
      </c>
      <c r="S73" s="209">
        <v>90</v>
      </c>
      <c r="T73" s="209"/>
      <c r="U73" s="208">
        <f t="shared" si="5"/>
        <v>436135</v>
      </c>
    </row>
    <row r="74" spans="1:21" hidden="1">
      <c r="A74" s="178" t="s">
        <v>527</v>
      </c>
      <c r="B74" s="121" t="s">
        <v>271</v>
      </c>
      <c r="C74" s="121" t="s">
        <v>319</v>
      </c>
      <c r="D74" s="112" t="s">
        <v>733</v>
      </c>
      <c r="E74" s="112" t="s">
        <v>734</v>
      </c>
      <c r="F74" s="112" t="s">
        <v>735</v>
      </c>
      <c r="G74" s="112"/>
      <c r="H74" s="112" t="s">
        <v>736</v>
      </c>
      <c r="I74" s="209">
        <v>2006</v>
      </c>
      <c r="J74" s="208">
        <v>2000000</v>
      </c>
      <c r="K74" s="208">
        <v>4384000</v>
      </c>
      <c r="L74" s="208">
        <v>4040539</v>
      </c>
      <c r="M74" s="208"/>
      <c r="N74" s="208"/>
      <c r="O74" s="208">
        <v>1706884</v>
      </c>
      <c r="P74" s="208"/>
      <c r="Q74" s="208"/>
      <c r="R74" s="208">
        <v>1092885</v>
      </c>
      <c r="S74" s="209">
        <v>48</v>
      </c>
      <c r="T74" s="209"/>
      <c r="U74" s="208">
        <f t="shared" si="5"/>
        <v>3291115</v>
      </c>
    </row>
    <row r="75" spans="1:21" hidden="1">
      <c r="A75" s="178" t="s">
        <v>527</v>
      </c>
      <c r="B75" s="121" t="s">
        <v>271</v>
      </c>
      <c r="C75" s="121" t="s">
        <v>319</v>
      </c>
      <c r="D75" s="112" t="s">
        <v>733</v>
      </c>
      <c r="E75" s="112" t="s">
        <v>734</v>
      </c>
      <c r="F75" s="112" t="s">
        <v>735</v>
      </c>
      <c r="G75" s="112"/>
      <c r="H75" s="112" t="s">
        <v>737</v>
      </c>
      <c r="I75" s="209">
        <v>2012</v>
      </c>
      <c r="J75" s="208">
        <v>1000000</v>
      </c>
      <c r="K75" s="208">
        <v>1282330</v>
      </c>
      <c r="L75" s="208">
        <v>1276755</v>
      </c>
      <c r="M75" s="208"/>
      <c r="N75" s="208"/>
      <c r="O75" s="208">
        <v>0</v>
      </c>
      <c r="P75" s="208"/>
      <c r="Q75" s="208"/>
      <c r="R75" s="208">
        <v>1250468</v>
      </c>
      <c r="S75" s="209">
        <v>100</v>
      </c>
      <c r="T75" s="209" t="s">
        <v>738</v>
      </c>
      <c r="U75" s="208">
        <f t="shared" si="5"/>
        <v>31862</v>
      </c>
    </row>
    <row r="76" spans="1:21" hidden="1">
      <c r="A76" s="178" t="s">
        <v>527</v>
      </c>
      <c r="B76" s="309" t="s">
        <v>309</v>
      </c>
      <c r="C76" s="309" t="s">
        <v>319</v>
      </c>
      <c r="D76" s="310" t="s">
        <v>739</v>
      </c>
      <c r="E76" s="310" t="s">
        <v>740</v>
      </c>
      <c r="F76" s="310" t="s">
        <v>741</v>
      </c>
      <c r="G76" s="310"/>
      <c r="H76" s="310" t="s">
        <v>742</v>
      </c>
      <c r="I76" s="204">
        <v>2022</v>
      </c>
      <c r="J76" s="206">
        <v>1630000</v>
      </c>
      <c r="K76" s="206">
        <v>1630000</v>
      </c>
      <c r="L76" s="206">
        <v>1615525.97621</v>
      </c>
      <c r="M76" s="206"/>
      <c r="N76" s="206"/>
      <c r="O76" s="206">
        <v>158660.30690999996</v>
      </c>
      <c r="P76" s="206"/>
      <c r="Q76" s="206"/>
      <c r="R76" s="206">
        <v>1041339.69309</v>
      </c>
      <c r="S76" s="230">
        <v>0.8</v>
      </c>
      <c r="T76" s="230" t="s">
        <v>743</v>
      </c>
      <c r="U76" s="206">
        <f t="shared" si="5"/>
        <v>588660.30691000004</v>
      </c>
    </row>
    <row r="77" spans="1:21" hidden="1">
      <c r="A77" s="178" t="s">
        <v>527</v>
      </c>
      <c r="B77" s="121" t="s">
        <v>309</v>
      </c>
      <c r="C77" s="326" t="s">
        <v>319</v>
      </c>
      <c r="D77" s="114" t="s">
        <v>744</v>
      </c>
      <c r="E77" s="114" t="s">
        <v>745</v>
      </c>
      <c r="F77" s="114" t="s">
        <v>746</v>
      </c>
      <c r="G77" s="114"/>
      <c r="H77" s="114" t="s">
        <v>747</v>
      </c>
      <c r="I77" s="209">
        <v>2022</v>
      </c>
      <c r="J77" s="208">
        <v>2400000</v>
      </c>
      <c r="K77" s="208">
        <v>2400000</v>
      </c>
      <c r="L77" s="208">
        <v>152003.33850000001</v>
      </c>
      <c r="M77" s="208"/>
      <c r="N77" s="208"/>
      <c r="O77" s="208">
        <v>50000</v>
      </c>
      <c r="P77" s="208"/>
      <c r="Q77" s="208"/>
      <c r="R77" s="208">
        <v>0</v>
      </c>
      <c r="S77" s="233" t="s">
        <v>748</v>
      </c>
      <c r="T77" s="233" t="s">
        <v>749</v>
      </c>
      <c r="U77" s="208">
        <f t="shared" si="5"/>
        <v>2400000</v>
      </c>
    </row>
    <row r="78" spans="1:21" hidden="1">
      <c r="A78" s="178" t="s">
        <v>527</v>
      </c>
      <c r="B78" s="121" t="s">
        <v>309</v>
      </c>
      <c r="C78" s="326" t="s">
        <v>319</v>
      </c>
      <c r="D78" s="114" t="s">
        <v>744</v>
      </c>
      <c r="E78" s="114" t="s">
        <v>745</v>
      </c>
      <c r="F78" s="114" t="s">
        <v>746</v>
      </c>
      <c r="G78" s="114"/>
      <c r="H78" s="114" t="s">
        <v>750</v>
      </c>
      <c r="I78" s="209">
        <v>2022</v>
      </c>
      <c r="J78" s="208">
        <v>3206617</v>
      </c>
      <c r="K78" s="208">
        <v>3206617</v>
      </c>
      <c r="L78" s="208">
        <v>222559.27</v>
      </c>
      <c r="M78" s="208"/>
      <c r="N78" s="208"/>
      <c r="O78" s="208">
        <v>75000</v>
      </c>
      <c r="P78" s="208"/>
      <c r="Q78" s="208"/>
      <c r="R78" s="208">
        <v>0</v>
      </c>
      <c r="S78" s="233" t="s">
        <v>751</v>
      </c>
      <c r="T78" s="233" t="s">
        <v>749</v>
      </c>
      <c r="U78" s="208">
        <f t="shared" si="5"/>
        <v>3206617</v>
      </c>
    </row>
    <row r="79" spans="1:21" hidden="1">
      <c r="A79" s="178" t="s">
        <v>527</v>
      </c>
      <c r="B79" s="121" t="s">
        <v>309</v>
      </c>
      <c r="C79" s="326" t="s">
        <v>319</v>
      </c>
      <c r="D79" s="114" t="s">
        <v>752</v>
      </c>
      <c r="E79" s="114" t="s">
        <v>753</v>
      </c>
      <c r="F79" s="114" t="s">
        <v>754</v>
      </c>
      <c r="G79" s="114"/>
      <c r="H79" s="114" t="s">
        <v>755</v>
      </c>
      <c r="I79" s="209">
        <v>2022</v>
      </c>
      <c r="J79" s="208">
        <v>3780000</v>
      </c>
      <c r="K79" s="208">
        <v>3780000</v>
      </c>
      <c r="L79" s="208">
        <v>3410044.4959</v>
      </c>
      <c r="M79" s="208"/>
      <c r="N79" s="208"/>
      <c r="O79" s="208">
        <v>0</v>
      </c>
      <c r="P79" s="208"/>
      <c r="Q79" s="208"/>
      <c r="R79" s="208">
        <v>0</v>
      </c>
      <c r="S79" s="233">
        <v>0.05</v>
      </c>
      <c r="T79" s="233" t="s">
        <v>743</v>
      </c>
      <c r="U79" s="208">
        <f t="shared" si="5"/>
        <v>3780000</v>
      </c>
    </row>
    <row r="80" spans="1:21" hidden="1">
      <c r="A80" s="178" t="s">
        <v>527</v>
      </c>
      <c r="B80" s="309" t="s">
        <v>305</v>
      </c>
      <c r="C80" s="309" t="s">
        <v>319</v>
      </c>
      <c r="D80" s="323" t="s">
        <v>756</v>
      </c>
      <c r="E80" s="323" t="s">
        <v>757</v>
      </c>
      <c r="F80" s="323" t="s">
        <v>758</v>
      </c>
      <c r="G80" s="323"/>
      <c r="H80" s="323" t="s">
        <v>759</v>
      </c>
      <c r="I80" s="205">
        <v>2022</v>
      </c>
      <c r="J80" s="234">
        <v>1000000</v>
      </c>
      <c r="K80" s="234">
        <v>1000000</v>
      </c>
      <c r="L80" s="206">
        <v>989494.98604999995</v>
      </c>
      <c r="M80" s="206"/>
      <c r="N80" s="206"/>
      <c r="O80" s="206">
        <v>407389.33402000001</v>
      </c>
      <c r="P80" s="206"/>
      <c r="Q80" s="206"/>
      <c r="R80" s="206">
        <v>456955.25388999999</v>
      </c>
      <c r="S80" s="230">
        <v>0.6</v>
      </c>
      <c r="T80" s="204" t="s">
        <v>20</v>
      </c>
      <c r="U80" s="206">
        <f t="shared" si="5"/>
        <v>543044.74610999995</v>
      </c>
    </row>
    <row r="81" spans="1:21" hidden="1">
      <c r="A81" s="178" t="s">
        <v>527</v>
      </c>
      <c r="B81" s="121" t="s">
        <v>305</v>
      </c>
      <c r="C81" s="326" t="s">
        <v>319</v>
      </c>
      <c r="D81" s="324" t="s">
        <v>756</v>
      </c>
      <c r="E81" s="324" t="s">
        <v>757</v>
      </c>
      <c r="F81" s="324" t="s">
        <v>758</v>
      </c>
      <c r="G81" s="324"/>
      <c r="H81" s="324" t="s">
        <v>760</v>
      </c>
      <c r="I81" s="207">
        <v>2022</v>
      </c>
      <c r="J81" s="235">
        <v>1500000</v>
      </c>
      <c r="K81" s="235">
        <v>1500000</v>
      </c>
      <c r="L81" s="208">
        <v>517232.25</v>
      </c>
      <c r="M81" s="208"/>
      <c r="N81" s="208"/>
      <c r="O81" s="208">
        <v>255145.54993000001</v>
      </c>
      <c r="P81" s="208"/>
      <c r="Q81" s="208"/>
      <c r="R81" s="208">
        <v>0</v>
      </c>
      <c r="S81" s="236">
        <v>0.05</v>
      </c>
      <c r="T81" s="209" t="s">
        <v>20</v>
      </c>
      <c r="U81" s="208">
        <f t="shared" si="5"/>
        <v>1500000</v>
      </c>
    </row>
    <row r="82" spans="1:21" ht="18.75" hidden="1">
      <c r="A82" s="178" t="s">
        <v>527</v>
      </c>
      <c r="B82" s="121" t="s">
        <v>305</v>
      </c>
      <c r="C82" s="326" t="s">
        <v>319</v>
      </c>
      <c r="D82" s="324" t="s">
        <v>756</v>
      </c>
      <c r="E82" s="324" t="s">
        <v>757</v>
      </c>
      <c r="F82" s="324" t="s">
        <v>758</v>
      </c>
      <c r="G82" s="324"/>
      <c r="H82" s="324" t="s">
        <v>761</v>
      </c>
      <c r="I82" s="207" t="s">
        <v>610</v>
      </c>
      <c r="J82" s="235">
        <v>1200000</v>
      </c>
      <c r="K82" s="235">
        <v>3130000</v>
      </c>
      <c r="L82" s="208">
        <v>3087749.5848300001</v>
      </c>
      <c r="M82" s="208"/>
      <c r="N82" s="208"/>
      <c r="O82" s="208">
        <v>20000</v>
      </c>
      <c r="P82" s="208"/>
      <c r="Q82" s="208"/>
      <c r="R82" s="208">
        <v>3084348.60507</v>
      </c>
      <c r="S82" s="236">
        <v>1</v>
      </c>
      <c r="T82" s="209" t="s">
        <v>762</v>
      </c>
      <c r="U82" s="208">
        <f t="shared" si="5"/>
        <v>45651.394929999951</v>
      </c>
    </row>
    <row r="83" spans="1:21" hidden="1">
      <c r="A83" s="178" t="s">
        <v>527</v>
      </c>
      <c r="B83" s="121" t="s">
        <v>305</v>
      </c>
      <c r="C83" s="326" t="s">
        <v>319</v>
      </c>
      <c r="D83" s="324" t="s">
        <v>756</v>
      </c>
      <c r="E83" s="324" t="s">
        <v>757</v>
      </c>
      <c r="F83" s="324" t="s">
        <v>758</v>
      </c>
      <c r="G83" s="324"/>
      <c r="H83" s="324" t="s">
        <v>763</v>
      </c>
      <c r="I83" s="237"/>
      <c r="J83" s="208"/>
      <c r="K83" s="208"/>
      <c r="L83" s="208"/>
      <c r="M83" s="208"/>
      <c r="N83" s="208"/>
      <c r="O83" s="208"/>
      <c r="P83" s="208"/>
      <c r="Q83" s="208"/>
      <c r="R83" s="208"/>
      <c r="S83" s="209"/>
      <c r="T83" s="209"/>
      <c r="U83" s="208"/>
    </row>
    <row r="84" spans="1:21" hidden="1">
      <c r="A84" s="178" t="s">
        <v>527</v>
      </c>
      <c r="B84" s="121" t="s">
        <v>305</v>
      </c>
      <c r="C84" s="121" t="s">
        <v>319</v>
      </c>
      <c r="D84" s="325" t="s">
        <v>756</v>
      </c>
      <c r="E84" s="325" t="s">
        <v>757</v>
      </c>
      <c r="F84" s="325" t="s">
        <v>758</v>
      </c>
      <c r="G84" s="325"/>
      <c r="H84" s="325" t="s">
        <v>764</v>
      </c>
      <c r="I84" s="237"/>
      <c r="J84" s="208"/>
      <c r="K84" s="208"/>
      <c r="L84" s="208"/>
      <c r="M84" s="208"/>
      <c r="N84" s="208"/>
      <c r="O84" s="208"/>
      <c r="P84" s="208"/>
      <c r="Q84" s="208"/>
      <c r="R84" s="208"/>
      <c r="S84" s="209"/>
      <c r="T84" s="209"/>
      <c r="U84" s="208"/>
    </row>
    <row r="85" spans="1:21" hidden="1">
      <c r="A85" s="178" t="s">
        <v>527</v>
      </c>
      <c r="B85" s="121" t="s">
        <v>305</v>
      </c>
      <c r="C85" s="121" t="s">
        <v>319</v>
      </c>
      <c r="D85" s="325" t="s">
        <v>756</v>
      </c>
      <c r="E85" s="325" t="s">
        <v>757</v>
      </c>
      <c r="F85" s="325" t="s">
        <v>758</v>
      </c>
      <c r="G85" s="325"/>
      <c r="H85" s="325" t="s">
        <v>765</v>
      </c>
      <c r="I85" s="207">
        <v>2022</v>
      </c>
      <c r="J85" s="235">
        <v>1000000</v>
      </c>
      <c r="K85" s="235">
        <v>1000000</v>
      </c>
      <c r="L85" s="208">
        <v>535696.97385000007</v>
      </c>
      <c r="M85" s="208"/>
      <c r="N85" s="208"/>
      <c r="O85" s="208">
        <v>170234.21763</v>
      </c>
      <c r="P85" s="208"/>
      <c r="Q85" s="208"/>
      <c r="R85" s="208">
        <v>6120.9851500000004</v>
      </c>
      <c r="S85" s="236">
        <v>0.1</v>
      </c>
      <c r="T85" s="209" t="s">
        <v>20</v>
      </c>
      <c r="U85" s="208">
        <f t="shared" ref="U85:U99" si="6">K85-R85</f>
        <v>993879.01485000004</v>
      </c>
    </row>
    <row r="86" spans="1:21" hidden="1">
      <c r="A86" s="178" t="s">
        <v>527</v>
      </c>
      <c r="B86" s="121" t="s">
        <v>305</v>
      </c>
      <c r="C86" s="121" t="s">
        <v>319</v>
      </c>
      <c r="D86" s="325" t="s">
        <v>766</v>
      </c>
      <c r="E86" s="325" t="s">
        <v>767</v>
      </c>
      <c r="F86" s="325" t="s">
        <v>768</v>
      </c>
      <c r="G86" s="325"/>
      <c r="H86" s="325" t="s">
        <v>769</v>
      </c>
      <c r="I86" s="207" t="s">
        <v>770</v>
      </c>
      <c r="J86" s="235">
        <v>100000</v>
      </c>
      <c r="K86" s="235">
        <v>1535000</v>
      </c>
      <c r="L86" s="208">
        <v>38198.837469999999</v>
      </c>
      <c r="M86" s="208"/>
      <c r="N86" s="208"/>
      <c r="O86" s="208">
        <v>0</v>
      </c>
      <c r="P86" s="208"/>
      <c r="Q86" s="208"/>
      <c r="R86" s="208">
        <v>31040.13953</v>
      </c>
      <c r="S86" s="236">
        <v>0</v>
      </c>
      <c r="T86" s="209" t="s">
        <v>107</v>
      </c>
      <c r="U86" s="208">
        <f t="shared" si="6"/>
        <v>1503959.86047</v>
      </c>
    </row>
    <row r="87" spans="1:21" hidden="1">
      <c r="A87" s="178" t="s">
        <v>527</v>
      </c>
      <c r="B87" s="121" t="s">
        <v>305</v>
      </c>
      <c r="C87" s="121" t="s">
        <v>319</v>
      </c>
      <c r="D87" s="325" t="s">
        <v>771</v>
      </c>
      <c r="E87" s="325" t="s">
        <v>772</v>
      </c>
      <c r="F87" s="325" t="s">
        <v>773</v>
      </c>
      <c r="G87" s="325"/>
      <c r="H87" s="325" t="s">
        <v>774</v>
      </c>
      <c r="I87" s="207" t="s">
        <v>775</v>
      </c>
      <c r="J87" s="235">
        <v>3000000</v>
      </c>
      <c r="K87" s="235">
        <v>5000000</v>
      </c>
      <c r="L87" s="208">
        <v>4962880.0656199995</v>
      </c>
      <c r="M87" s="208"/>
      <c r="N87" s="208"/>
      <c r="O87" s="208">
        <v>57322.089899999999</v>
      </c>
      <c r="P87" s="208"/>
      <c r="Q87" s="208"/>
      <c r="R87" s="208">
        <v>4949597.8772999998</v>
      </c>
      <c r="S87" s="236">
        <v>0.95</v>
      </c>
      <c r="T87" s="209" t="s">
        <v>20</v>
      </c>
      <c r="U87" s="208">
        <f t="shared" si="6"/>
        <v>50402.122700000182</v>
      </c>
    </row>
    <row r="88" spans="1:21" hidden="1">
      <c r="A88" s="178" t="s">
        <v>527</v>
      </c>
      <c r="B88" s="121" t="s">
        <v>305</v>
      </c>
      <c r="C88" s="121" t="s">
        <v>319</v>
      </c>
      <c r="D88" s="325" t="s">
        <v>771</v>
      </c>
      <c r="E88" s="325" t="s">
        <v>772</v>
      </c>
      <c r="F88" s="325" t="s">
        <v>773</v>
      </c>
      <c r="G88" s="325"/>
      <c r="H88" s="325" t="s">
        <v>776</v>
      </c>
      <c r="I88" s="207" t="s">
        <v>777</v>
      </c>
      <c r="J88" s="235">
        <v>3000000</v>
      </c>
      <c r="K88" s="235">
        <v>3000000</v>
      </c>
      <c r="L88" s="208">
        <v>2799424.94264</v>
      </c>
      <c r="M88" s="208"/>
      <c r="N88" s="208"/>
      <c r="O88" s="208">
        <v>267344.31371999998</v>
      </c>
      <c r="P88" s="208"/>
      <c r="Q88" s="208"/>
      <c r="R88" s="208">
        <v>2766528.7379000001</v>
      </c>
      <c r="S88" s="236">
        <v>0.95</v>
      </c>
      <c r="T88" s="209" t="s">
        <v>20</v>
      </c>
      <c r="U88" s="208">
        <f t="shared" si="6"/>
        <v>233471.26209999993</v>
      </c>
    </row>
    <row r="89" spans="1:21" hidden="1">
      <c r="A89" s="178" t="s">
        <v>527</v>
      </c>
      <c r="B89" s="121" t="s">
        <v>305</v>
      </c>
      <c r="C89" s="121" t="s">
        <v>319</v>
      </c>
      <c r="D89" s="325" t="s">
        <v>771</v>
      </c>
      <c r="E89" s="325" t="s">
        <v>772</v>
      </c>
      <c r="F89" s="325" t="s">
        <v>773</v>
      </c>
      <c r="G89" s="325"/>
      <c r="H89" s="325" t="s">
        <v>778</v>
      </c>
      <c r="I89" s="207" t="s">
        <v>661</v>
      </c>
      <c r="J89" s="235">
        <v>3000000</v>
      </c>
      <c r="K89" s="235">
        <v>3000000</v>
      </c>
      <c r="L89" s="208">
        <v>2944506</v>
      </c>
      <c r="M89" s="208"/>
      <c r="N89" s="208"/>
      <c r="O89" s="208">
        <f>G89-N89</f>
        <v>0</v>
      </c>
      <c r="P89" s="208"/>
      <c r="Q89" s="208"/>
      <c r="R89" s="208">
        <v>2730117</v>
      </c>
      <c r="S89" s="236">
        <v>1</v>
      </c>
      <c r="T89" s="209" t="s">
        <v>762</v>
      </c>
      <c r="U89" s="208">
        <f t="shared" si="6"/>
        <v>269883</v>
      </c>
    </row>
    <row r="90" spans="1:21" hidden="1">
      <c r="A90" s="178" t="s">
        <v>527</v>
      </c>
      <c r="B90" s="121" t="s">
        <v>305</v>
      </c>
      <c r="C90" s="121" t="s">
        <v>319</v>
      </c>
      <c r="D90" s="325" t="s">
        <v>779</v>
      </c>
      <c r="E90" s="325" t="s">
        <v>780</v>
      </c>
      <c r="F90" s="325" t="s">
        <v>781</v>
      </c>
      <c r="G90" s="325"/>
      <c r="H90" s="325" t="s">
        <v>782</v>
      </c>
      <c r="I90" s="207">
        <v>2012</v>
      </c>
      <c r="J90" s="235">
        <v>474000</v>
      </c>
      <c r="K90" s="235">
        <v>1749100</v>
      </c>
      <c r="L90" s="208">
        <v>1299672.7009000001</v>
      </c>
      <c r="M90" s="208"/>
      <c r="N90" s="208"/>
      <c r="O90" s="208">
        <v>257960.65013999998</v>
      </c>
      <c r="P90" s="208"/>
      <c r="Q90" s="208"/>
      <c r="R90" s="208">
        <v>1239973.1208500003</v>
      </c>
      <c r="S90" s="236">
        <v>0.8</v>
      </c>
      <c r="T90" s="209" t="s">
        <v>20</v>
      </c>
      <c r="U90" s="208">
        <f t="shared" si="6"/>
        <v>509126.8791499997</v>
      </c>
    </row>
    <row r="91" spans="1:21" hidden="1">
      <c r="A91" s="178" t="s">
        <v>527</v>
      </c>
      <c r="B91" s="121" t="s">
        <v>305</v>
      </c>
      <c r="C91" s="121" t="s">
        <v>319</v>
      </c>
      <c r="D91" s="325" t="s">
        <v>779</v>
      </c>
      <c r="E91" s="325" t="s">
        <v>780</v>
      </c>
      <c r="F91" s="325" t="s">
        <v>781</v>
      </c>
      <c r="G91" s="325"/>
      <c r="H91" s="325" t="s">
        <v>783</v>
      </c>
      <c r="I91" s="207">
        <v>2011</v>
      </c>
      <c r="J91" s="235">
        <v>948000</v>
      </c>
      <c r="K91" s="235">
        <v>1987500</v>
      </c>
      <c r="L91" s="208">
        <v>626.53091000008578</v>
      </c>
      <c r="M91" s="208"/>
      <c r="N91" s="208"/>
      <c r="O91" s="208">
        <v>0</v>
      </c>
      <c r="P91" s="208"/>
      <c r="Q91" s="208"/>
      <c r="R91" s="208">
        <v>626.53091000000006</v>
      </c>
      <c r="S91" s="236">
        <v>0</v>
      </c>
      <c r="T91" s="209" t="s">
        <v>107</v>
      </c>
      <c r="U91" s="208">
        <f t="shared" si="6"/>
        <v>1986873.46909</v>
      </c>
    </row>
    <row r="92" spans="1:21" hidden="1">
      <c r="A92" s="178" t="s">
        <v>527</v>
      </c>
      <c r="B92" s="121" t="s">
        <v>305</v>
      </c>
      <c r="C92" s="121" t="s">
        <v>319</v>
      </c>
      <c r="D92" s="325" t="s">
        <v>784</v>
      </c>
      <c r="E92" s="325" t="s">
        <v>785</v>
      </c>
      <c r="F92" s="325" t="s">
        <v>786</v>
      </c>
      <c r="G92" s="325"/>
      <c r="H92" s="325" t="s">
        <v>787</v>
      </c>
      <c r="I92" s="207" t="s">
        <v>788</v>
      </c>
      <c r="J92" s="235">
        <v>500000</v>
      </c>
      <c r="K92" s="235">
        <v>1433000</v>
      </c>
      <c r="L92" s="208">
        <v>1362085.0604699997</v>
      </c>
      <c r="M92" s="208"/>
      <c r="N92" s="208"/>
      <c r="O92" s="208">
        <v>76915.47093000001</v>
      </c>
      <c r="P92" s="208"/>
      <c r="Q92" s="208"/>
      <c r="R92" s="208">
        <v>1360940.63757</v>
      </c>
      <c r="S92" s="236">
        <v>0.95</v>
      </c>
      <c r="T92" s="209" t="s">
        <v>20</v>
      </c>
      <c r="U92" s="208">
        <f t="shared" si="6"/>
        <v>72059.362429999979</v>
      </c>
    </row>
    <row r="93" spans="1:21" hidden="1">
      <c r="A93" s="178" t="s">
        <v>527</v>
      </c>
      <c r="B93" s="121" t="s">
        <v>305</v>
      </c>
      <c r="C93" s="121" t="s">
        <v>319</v>
      </c>
      <c r="D93" s="325" t="s">
        <v>789</v>
      </c>
      <c r="E93" s="325" t="s">
        <v>790</v>
      </c>
      <c r="F93" s="325" t="s">
        <v>791</v>
      </c>
      <c r="G93" s="325"/>
      <c r="H93" s="325" t="s">
        <v>792</v>
      </c>
      <c r="I93" s="207" t="s">
        <v>770</v>
      </c>
      <c r="J93" s="235">
        <v>2075000</v>
      </c>
      <c r="K93" s="235">
        <v>4432000</v>
      </c>
      <c r="L93" s="208">
        <v>4381828.5828900002</v>
      </c>
      <c r="M93" s="208"/>
      <c r="N93" s="208"/>
      <c r="O93" s="208">
        <v>650990.87049999996</v>
      </c>
      <c r="P93" s="208"/>
      <c r="Q93" s="208"/>
      <c r="R93" s="208">
        <v>3887117.0308599998</v>
      </c>
      <c r="S93" s="236">
        <v>0.9</v>
      </c>
      <c r="T93" s="209" t="s">
        <v>20</v>
      </c>
      <c r="U93" s="208">
        <f t="shared" si="6"/>
        <v>544882.96914000018</v>
      </c>
    </row>
    <row r="94" spans="1:21" hidden="1">
      <c r="A94" s="178" t="s">
        <v>527</v>
      </c>
      <c r="B94" s="121" t="s">
        <v>305</v>
      </c>
      <c r="C94" s="121" t="s">
        <v>319</v>
      </c>
      <c r="D94" s="325" t="s">
        <v>789</v>
      </c>
      <c r="E94" s="325" t="s">
        <v>790</v>
      </c>
      <c r="F94" s="325" t="s">
        <v>791</v>
      </c>
      <c r="G94" s="325"/>
      <c r="H94" s="325" t="s">
        <v>793</v>
      </c>
      <c r="I94" s="207" t="s">
        <v>794</v>
      </c>
      <c r="J94" s="235">
        <v>2000000</v>
      </c>
      <c r="K94" s="235">
        <v>2000000</v>
      </c>
      <c r="L94" s="208">
        <v>326431.64513000002</v>
      </c>
      <c r="M94" s="208"/>
      <c r="N94" s="208"/>
      <c r="O94" s="208">
        <v>1924957.10039</v>
      </c>
      <c r="P94" s="208"/>
      <c r="Q94" s="208"/>
      <c r="R94" s="208">
        <v>75042.899609999993</v>
      </c>
      <c r="S94" s="236">
        <v>0.25</v>
      </c>
      <c r="T94" s="209" t="s">
        <v>20</v>
      </c>
      <c r="U94" s="208">
        <f t="shared" si="6"/>
        <v>1924957.10039</v>
      </c>
    </row>
    <row r="95" spans="1:21" hidden="1">
      <c r="A95" s="178" t="s">
        <v>527</v>
      </c>
      <c r="B95" s="121" t="s">
        <v>305</v>
      </c>
      <c r="C95" s="121" t="s">
        <v>319</v>
      </c>
      <c r="D95" s="325" t="s">
        <v>789</v>
      </c>
      <c r="E95" s="325" t="s">
        <v>790</v>
      </c>
      <c r="F95" s="325" t="s">
        <v>791</v>
      </c>
      <c r="G95" s="325"/>
      <c r="H95" s="325" t="s">
        <v>795</v>
      </c>
      <c r="I95" s="207" t="s">
        <v>770</v>
      </c>
      <c r="J95" s="235">
        <v>1650000</v>
      </c>
      <c r="K95" s="235">
        <v>1650000</v>
      </c>
      <c r="L95" s="208">
        <v>1643459</v>
      </c>
      <c r="M95" s="208"/>
      <c r="N95" s="208"/>
      <c r="O95" s="208">
        <f>G95-N95</f>
        <v>0</v>
      </c>
      <c r="P95" s="208"/>
      <c r="Q95" s="208"/>
      <c r="R95" s="208">
        <v>1535585</v>
      </c>
      <c r="S95" s="236">
        <v>1</v>
      </c>
      <c r="T95" s="209" t="s">
        <v>762</v>
      </c>
      <c r="U95" s="208">
        <f t="shared" si="6"/>
        <v>114415</v>
      </c>
    </row>
    <row r="96" spans="1:21" hidden="1">
      <c r="A96" s="178" t="s">
        <v>527</v>
      </c>
      <c r="B96" s="121" t="s">
        <v>305</v>
      </c>
      <c r="C96" s="121" t="s">
        <v>319</v>
      </c>
      <c r="D96" s="325" t="s">
        <v>789</v>
      </c>
      <c r="E96" s="325" t="s">
        <v>790</v>
      </c>
      <c r="F96" s="325" t="s">
        <v>791</v>
      </c>
      <c r="G96" s="325"/>
      <c r="H96" s="325" t="s">
        <v>796</v>
      </c>
      <c r="I96" s="207" t="s">
        <v>661</v>
      </c>
      <c r="J96" s="235">
        <v>2101200</v>
      </c>
      <c r="K96" s="235">
        <v>2101200</v>
      </c>
      <c r="L96" s="208">
        <v>1863984</v>
      </c>
      <c r="M96" s="208"/>
      <c r="N96" s="208"/>
      <c r="O96" s="208">
        <f t="shared" ref="O96:O99" si="7">G96-N96</f>
        <v>0</v>
      </c>
      <c r="P96" s="208"/>
      <c r="Q96" s="208"/>
      <c r="R96" s="208">
        <v>1774364</v>
      </c>
      <c r="S96" s="236">
        <v>0.7</v>
      </c>
      <c r="T96" s="209" t="s">
        <v>20</v>
      </c>
      <c r="U96" s="208">
        <f t="shared" si="6"/>
        <v>326836</v>
      </c>
    </row>
    <row r="97" spans="1:21" hidden="1">
      <c r="A97" s="178" t="s">
        <v>527</v>
      </c>
      <c r="B97" s="121" t="s">
        <v>305</v>
      </c>
      <c r="C97" s="121" t="s">
        <v>319</v>
      </c>
      <c r="D97" s="325" t="s">
        <v>789</v>
      </c>
      <c r="E97" s="325" t="s">
        <v>790</v>
      </c>
      <c r="F97" s="325" t="s">
        <v>791</v>
      </c>
      <c r="G97" s="325"/>
      <c r="H97" s="325" t="s">
        <v>797</v>
      </c>
      <c r="I97" s="207" t="s">
        <v>661</v>
      </c>
      <c r="J97" s="235">
        <v>1500000</v>
      </c>
      <c r="K97" s="235">
        <v>1500000</v>
      </c>
      <c r="L97" s="208">
        <v>1497726</v>
      </c>
      <c r="M97" s="208"/>
      <c r="N97" s="208"/>
      <c r="O97" s="208">
        <f t="shared" si="7"/>
        <v>0</v>
      </c>
      <c r="P97" s="208"/>
      <c r="Q97" s="208"/>
      <c r="R97" s="208">
        <v>1360116</v>
      </c>
      <c r="S97" s="236">
        <v>1</v>
      </c>
      <c r="T97" s="209" t="s">
        <v>762</v>
      </c>
      <c r="U97" s="208">
        <f t="shared" si="6"/>
        <v>139884</v>
      </c>
    </row>
    <row r="98" spans="1:21" hidden="1">
      <c r="A98" s="178" t="s">
        <v>527</v>
      </c>
      <c r="B98" s="121" t="s">
        <v>305</v>
      </c>
      <c r="C98" s="121" t="s">
        <v>319</v>
      </c>
      <c r="D98" s="325" t="s">
        <v>789</v>
      </c>
      <c r="E98" s="325" t="s">
        <v>790</v>
      </c>
      <c r="F98" s="325" t="s">
        <v>791</v>
      </c>
      <c r="G98" s="325"/>
      <c r="H98" s="325" t="s">
        <v>798</v>
      </c>
      <c r="I98" s="207" t="s">
        <v>799</v>
      </c>
      <c r="J98" s="235">
        <v>1800000</v>
      </c>
      <c r="K98" s="235">
        <v>1800000</v>
      </c>
      <c r="L98" s="208">
        <v>1528138</v>
      </c>
      <c r="M98" s="208"/>
      <c r="N98" s="208"/>
      <c r="O98" s="208">
        <f t="shared" si="7"/>
        <v>0</v>
      </c>
      <c r="P98" s="208"/>
      <c r="Q98" s="208"/>
      <c r="R98" s="208">
        <v>1237628</v>
      </c>
      <c r="S98" s="236">
        <v>0.7</v>
      </c>
      <c r="T98" s="209" t="s">
        <v>20</v>
      </c>
      <c r="U98" s="208">
        <f t="shared" si="6"/>
        <v>562372</v>
      </c>
    </row>
    <row r="99" spans="1:21" hidden="1">
      <c r="A99" s="178" t="s">
        <v>527</v>
      </c>
      <c r="B99" s="121" t="s">
        <v>305</v>
      </c>
      <c r="C99" s="121" t="s">
        <v>319</v>
      </c>
      <c r="D99" s="325" t="s">
        <v>789</v>
      </c>
      <c r="E99" s="325" t="s">
        <v>790</v>
      </c>
      <c r="F99" s="325" t="s">
        <v>791</v>
      </c>
      <c r="G99" s="325"/>
      <c r="H99" s="325" t="s">
        <v>800</v>
      </c>
      <c r="I99" s="207" t="s">
        <v>801</v>
      </c>
      <c r="J99" s="235">
        <v>2000000</v>
      </c>
      <c r="K99" s="235">
        <v>2000000</v>
      </c>
      <c r="L99" s="208">
        <v>1985248</v>
      </c>
      <c r="M99" s="208"/>
      <c r="N99" s="208"/>
      <c r="O99" s="208">
        <f t="shared" si="7"/>
        <v>0</v>
      </c>
      <c r="P99" s="208"/>
      <c r="Q99" s="208"/>
      <c r="R99" s="208">
        <v>1801555</v>
      </c>
      <c r="S99" s="236">
        <v>0.9</v>
      </c>
      <c r="T99" s="209" t="s">
        <v>20</v>
      </c>
      <c r="U99" s="208">
        <f t="shared" si="6"/>
        <v>198445</v>
      </c>
    </row>
    <row r="100" spans="1:21" hidden="1">
      <c r="A100" s="178" t="s">
        <v>527</v>
      </c>
      <c r="B100" s="121" t="s">
        <v>305</v>
      </c>
      <c r="C100" s="121" t="s">
        <v>319</v>
      </c>
      <c r="D100" s="325" t="s">
        <v>789</v>
      </c>
      <c r="E100" s="325" t="s">
        <v>802</v>
      </c>
      <c r="F100" s="325" t="s">
        <v>803</v>
      </c>
      <c r="G100" s="325"/>
      <c r="H100" s="325" t="s">
        <v>804</v>
      </c>
      <c r="I100" s="207" t="s">
        <v>661</v>
      </c>
      <c r="J100" s="235">
        <v>2400000</v>
      </c>
      <c r="K100" s="235">
        <v>2950425</v>
      </c>
      <c r="L100" s="208">
        <v>2929175</v>
      </c>
      <c r="M100" s="208"/>
      <c r="N100" s="208"/>
      <c r="O100" s="208">
        <f>G100-N100</f>
        <v>0</v>
      </c>
      <c r="P100" s="208"/>
      <c r="Q100" s="208"/>
      <c r="R100" s="208">
        <v>1886771</v>
      </c>
      <c r="S100" s="236">
        <v>0.85</v>
      </c>
      <c r="T100" s="209" t="s">
        <v>20</v>
      </c>
      <c r="U100" s="208" t="e">
        <f>L100-#REF!</f>
        <v>#REF!</v>
      </c>
    </row>
    <row r="101" spans="1:21" hidden="1">
      <c r="A101" s="178" t="s">
        <v>527</v>
      </c>
      <c r="B101" s="121" t="s">
        <v>305</v>
      </c>
      <c r="C101" s="121" t="s">
        <v>319</v>
      </c>
      <c r="D101" s="325" t="s">
        <v>805</v>
      </c>
      <c r="E101" s="325"/>
      <c r="F101" s="325"/>
      <c r="G101" s="325"/>
      <c r="H101" s="325" t="s">
        <v>805</v>
      </c>
      <c r="I101" s="207" t="s">
        <v>661</v>
      </c>
      <c r="J101" s="235">
        <v>1000000</v>
      </c>
      <c r="K101" s="235">
        <v>1000000</v>
      </c>
      <c r="L101" s="208">
        <v>938715</v>
      </c>
      <c r="M101" s="208"/>
      <c r="N101" s="208"/>
      <c r="O101" s="208">
        <f>G101-N101</f>
        <v>0</v>
      </c>
      <c r="P101" s="208"/>
      <c r="Q101" s="208"/>
      <c r="R101" s="208">
        <v>412816</v>
      </c>
      <c r="S101" s="236">
        <v>0.9</v>
      </c>
      <c r="T101" s="209" t="s">
        <v>20</v>
      </c>
      <c r="U101" s="208" t="e">
        <f>L101-#REF!</f>
        <v>#REF!</v>
      </c>
    </row>
    <row r="102" spans="1:21" hidden="1">
      <c r="A102" s="178" t="s">
        <v>527</v>
      </c>
      <c r="B102" s="121" t="s">
        <v>305</v>
      </c>
      <c r="C102" s="121" t="s">
        <v>319</v>
      </c>
      <c r="D102" s="325" t="s">
        <v>806</v>
      </c>
      <c r="E102" s="325" t="s">
        <v>807</v>
      </c>
      <c r="F102" s="325" t="s">
        <v>808</v>
      </c>
      <c r="G102" s="325"/>
      <c r="H102" s="325" t="s">
        <v>809</v>
      </c>
      <c r="I102" s="207" t="s">
        <v>810</v>
      </c>
      <c r="J102" s="235">
        <v>200000</v>
      </c>
      <c r="K102" s="235">
        <v>1052000</v>
      </c>
      <c r="L102" s="208">
        <v>1032674.28258</v>
      </c>
      <c r="M102" s="208"/>
      <c r="N102" s="208"/>
      <c r="O102" s="208">
        <v>18981.180629999999</v>
      </c>
      <c r="P102" s="208"/>
      <c r="Q102" s="208"/>
      <c r="R102" s="208">
        <v>976344.34471999994</v>
      </c>
      <c r="S102" s="236">
        <v>1</v>
      </c>
      <c r="T102" s="209" t="s">
        <v>762</v>
      </c>
      <c r="U102" s="208">
        <f>K102-R102</f>
        <v>75655.655280000065</v>
      </c>
    </row>
    <row r="103" spans="1:21" hidden="1">
      <c r="A103" s="178" t="s">
        <v>527</v>
      </c>
      <c r="B103" s="121" t="s">
        <v>305</v>
      </c>
      <c r="C103" s="121" t="s">
        <v>319</v>
      </c>
      <c r="D103" s="325" t="s">
        <v>806</v>
      </c>
      <c r="E103" s="325" t="s">
        <v>811</v>
      </c>
      <c r="F103" s="325" t="s">
        <v>812</v>
      </c>
      <c r="G103" s="325"/>
      <c r="H103" s="325" t="s">
        <v>813</v>
      </c>
      <c r="I103" s="207" t="s">
        <v>614</v>
      </c>
      <c r="J103" s="235">
        <v>900000</v>
      </c>
      <c r="K103" s="235">
        <v>3000000</v>
      </c>
      <c r="L103" s="208">
        <v>2846076.3834000002</v>
      </c>
      <c r="M103" s="208"/>
      <c r="N103" s="208"/>
      <c r="O103" s="208">
        <v>511.81678000000005</v>
      </c>
      <c r="P103" s="208"/>
      <c r="Q103" s="208"/>
      <c r="R103" s="208">
        <v>2842479.2944300002</v>
      </c>
      <c r="S103" s="236">
        <v>1</v>
      </c>
      <c r="T103" s="209" t="s">
        <v>762</v>
      </c>
      <c r="U103" s="208">
        <f>K103-R103</f>
        <v>157520.70556999976</v>
      </c>
    </row>
    <row r="104" spans="1:21" hidden="1">
      <c r="A104" s="178" t="s">
        <v>527</v>
      </c>
      <c r="B104" s="121" t="s">
        <v>305</v>
      </c>
      <c r="C104" s="121" t="s">
        <v>319</v>
      </c>
      <c r="D104" s="325" t="s">
        <v>814</v>
      </c>
      <c r="E104" s="325" t="s">
        <v>119</v>
      </c>
      <c r="F104" s="325" t="s">
        <v>815</v>
      </c>
      <c r="G104" s="325"/>
      <c r="H104" s="325" t="s">
        <v>816</v>
      </c>
      <c r="I104" s="207" t="s">
        <v>614</v>
      </c>
      <c r="J104" s="235">
        <v>300000</v>
      </c>
      <c r="K104" s="235">
        <v>1200000</v>
      </c>
      <c r="L104" s="208">
        <v>1177669.1114000001</v>
      </c>
      <c r="M104" s="208"/>
      <c r="N104" s="208"/>
      <c r="O104" s="208">
        <v>102378.28739</v>
      </c>
      <c r="P104" s="208"/>
      <c r="Q104" s="208"/>
      <c r="R104" s="208">
        <v>1097621.71261</v>
      </c>
      <c r="S104" s="236">
        <v>0.95</v>
      </c>
      <c r="T104" s="209" t="s">
        <v>20</v>
      </c>
      <c r="U104" s="208">
        <f>K104-R104</f>
        <v>102378.28738999995</v>
      </c>
    </row>
    <row r="105" spans="1:21" hidden="1">
      <c r="A105" s="178" t="s">
        <v>527</v>
      </c>
      <c r="B105" s="121" t="s">
        <v>305</v>
      </c>
      <c r="C105" s="121" t="s">
        <v>319</v>
      </c>
      <c r="D105" s="325" t="s">
        <v>814</v>
      </c>
      <c r="E105" s="325" t="s">
        <v>119</v>
      </c>
      <c r="F105" s="325" t="s">
        <v>815</v>
      </c>
      <c r="G105" s="325"/>
      <c r="H105" s="325" t="s">
        <v>817</v>
      </c>
      <c r="I105" s="207" t="s">
        <v>610</v>
      </c>
      <c r="J105" s="235">
        <v>700000</v>
      </c>
      <c r="K105" s="235">
        <v>2225000</v>
      </c>
      <c r="L105" s="208">
        <v>2180431.60898</v>
      </c>
      <c r="M105" s="208"/>
      <c r="N105" s="208"/>
      <c r="O105" s="208">
        <v>102909.86641</v>
      </c>
      <c r="P105" s="208"/>
      <c r="Q105" s="208"/>
      <c r="R105" s="208">
        <v>2122090.1335899998</v>
      </c>
      <c r="S105" s="236">
        <v>0.98</v>
      </c>
      <c r="T105" s="209" t="s">
        <v>20</v>
      </c>
      <c r="U105" s="208">
        <f>K105-R105</f>
        <v>102909.86641000025</v>
      </c>
    </row>
    <row r="106" spans="1:21" hidden="1">
      <c r="A106" s="178" t="s">
        <v>527</v>
      </c>
      <c r="B106" s="121" t="s">
        <v>305</v>
      </c>
      <c r="C106" s="121" t="s">
        <v>319</v>
      </c>
      <c r="D106" s="325" t="s">
        <v>814</v>
      </c>
      <c r="E106" s="325" t="s">
        <v>119</v>
      </c>
      <c r="F106" s="325" t="s">
        <v>815</v>
      </c>
      <c r="G106" s="325"/>
      <c r="H106" s="325" t="s">
        <v>818</v>
      </c>
      <c r="I106" s="207" t="s">
        <v>614</v>
      </c>
      <c r="J106" s="235">
        <v>1200000</v>
      </c>
      <c r="K106" s="235">
        <v>2993180</v>
      </c>
      <c r="L106" s="208">
        <v>2868098.8927600002</v>
      </c>
      <c r="M106" s="208"/>
      <c r="N106" s="208"/>
      <c r="O106" s="208">
        <v>274961.71224000002</v>
      </c>
      <c r="P106" s="208"/>
      <c r="Q106" s="208"/>
      <c r="R106" s="208">
        <v>2718218.2877600002</v>
      </c>
      <c r="S106" s="236">
        <v>0.95</v>
      </c>
      <c r="T106" s="209" t="s">
        <v>20</v>
      </c>
      <c r="U106" s="208">
        <f>K106-R106</f>
        <v>274961.71223999979</v>
      </c>
    </row>
    <row r="107" spans="1:21" hidden="1">
      <c r="A107" s="178" t="s">
        <v>527</v>
      </c>
      <c r="B107" s="121" t="s">
        <v>305</v>
      </c>
      <c r="C107" s="121" t="s">
        <v>319</v>
      </c>
      <c r="D107" s="325" t="s">
        <v>814</v>
      </c>
      <c r="E107" s="325" t="s">
        <v>119</v>
      </c>
      <c r="F107" s="325" t="s">
        <v>815</v>
      </c>
      <c r="G107" s="325"/>
      <c r="H107" s="325" t="s">
        <v>819</v>
      </c>
      <c r="I107" s="207" t="s">
        <v>661</v>
      </c>
      <c r="J107" s="235">
        <v>5000000</v>
      </c>
      <c r="K107" s="235">
        <v>8801607</v>
      </c>
      <c r="L107" s="208">
        <v>8208624</v>
      </c>
      <c r="M107" s="208"/>
      <c r="N107" s="208"/>
      <c r="O107" s="208">
        <f>+G107-N107</f>
        <v>0</v>
      </c>
      <c r="P107" s="208"/>
      <c r="Q107" s="208"/>
      <c r="R107" s="208">
        <v>7674792</v>
      </c>
      <c r="S107" s="236">
        <v>0.98</v>
      </c>
      <c r="T107" s="209" t="s">
        <v>820</v>
      </c>
      <c r="U107" s="208" t="e">
        <f>+L107-#REF!</f>
        <v>#REF!</v>
      </c>
    </row>
    <row r="108" spans="1:21" s="238" customFormat="1">
      <c r="A108" s="178" t="s">
        <v>527</v>
      </c>
      <c r="B108" s="309" t="s">
        <v>292</v>
      </c>
      <c r="C108" s="309" t="s">
        <v>319</v>
      </c>
      <c r="D108" s="323" t="s">
        <v>821</v>
      </c>
      <c r="E108" s="323" t="s">
        <v>822</v>
      </c>
      <c r="F108" s="323" t="s">
        <v>823</v>
      </c>
      <c r="G108" s="323"/>
      <c r="H108" s="323" t="s">
        <v>824</v>
      </c>
      <c r="I108" s="205">
        <v>2006</v>
      </c>
      <c r="J108" s="234">
        <v>400000</v>
      </c>
      <c r="K108" s="234">
        <v>1027000</v>
      </c>
      <c r="L108" s="206">
        <v>925561</v>
      </c>
      <c r="M108" s="206"/>
      <c r="N108" s="206"/>
      <c r="O108" s="206">
        <v>0</v>
      </c>
      <c r="P108" s="206"/>
      <c r="Q108" s="206"/>
      <c r="R108" s="206">
        <v>924783</v>
      </c>
      <c r="S108" s="230">
        <v>0.98</v>
      </c>
      <c r="T108" s="232"/>
      <c r="U108" s="206">
        <f t="shared" ref="U108:U122" si="8">+K108-R108</f>
        <v>102217</v>
      </c>
    </row>
    <row r="109" spans="1:21" s="238" customFormat="1">
      <c r="A109" s="178" t="s">
        <v>527</v>
      </c>
      <c r="B109" s="326" t="s">
        <v>292</v>
      </c>
      <c r="C109" s="326" t="s">
        <v>319</v>
      </c>
      <c r="D109" s="324" t="s">
        <v>821</v>
      </c>
      <c r="E109" s="324" t="s">
        <v>825</v>
      </c>
      <c r="F109" s="324" t="s">
        <v>826</v>
      </c>
      <c r="G109" s="324"/>
      <c r="H109" s="324" t="s">
        <v>827</v>
      </c>
      <c r="I109" s="239">
        <v>2014</v>
      </c>
      <c r="J109" s="240">
        <v>700000</v>
      </c>
      <c r="K109" s="240">
        <v>1000000</v>
      </c>
      <c r="L109" s="241">
        <v>596060</v>
      </c>
      <c r="M109" s="241"/>
      <c r="N109" s="241"/>
      <c r="O109" s="241">
        <v>163102</v>
      </c>
      <c r="P109" s="241"/>
      <c r="Q109" s="241"/>
      <c r="R109" s="241">
        <v>536898</v>
      </c>
      <c r="S109" s="242">
        <v>0.7</v>
      </c>
      <c r="T109" s="232"/>
      <c r="U109" s="241">
        <f t="shared" si="8"/>
        <v>463102</v>
      </c>
    </row>
    <row r="110" spans="1:21" s="238" customFormat="1">
      <c r="A110" s="178" t="s">
        <v>527</v>
      </c>
      <c r="B110" s="326" t="s">
        <v>292</v>
      </c>
      <c r="C110" s="326" t="s">
        <v>319</v>
      </c>
      <c r="D110" s="324" t="s">
        <v>828</v>
      </c>
      <c r="E110" s="324" t="s">
        <v>829</v>
      </c>
      <c r="F110" s="324" t="s">
        <v>830</v>
      </c>
      <c r="G110" s="324"/>
      <c r="H110" s="324" t="s">
        <v>831</v>
      </c>
      <c r="I110" s="239">
        <v>2008</v>
      </c>
      <c r="J110" s="240">
        <v>400000</v>
      </c>
      <c r="K110" s="240">
        <v>2229000</v>
      </c>
      <c r="L110" s="241">
        <v>1869825</v>
      </c>
      <c r="M110" s="241"/>
      <c r="N110" s="241"/>
      <c r="O110" s="241">
        <v>534767</v>
      </c>
      <c r="P110" s="241"/>
      <c r="Q110" s="241"/>
      <c r="R110" s="241">
        <v>680030</v>
      </c>
      <c r="S110" s="242">
        <v>0.38</v>
      </c>
      <c r="T110" s="232"/>
      <c r="U110" s="241">
        <f t="shared" si="8"/>
        <v>1548970</v>
      </c>
    </row>
    <row r="111" spans="1:21" s="238" customFormat="1">
      <c r="A111" s="178" t="s">
        <v>527</v>
      </c>
      <c r="B111" s="326" t="s">
        <v>292</v>
      </c>
      <c r="C111" s="326" t="s">
        <v>319</v>
      </c>
      <c r="D111" s="324" t="s">
        <v>832</v>
      </c>
      <c r="E111" s="324" t="s">
        <v>833</v>
      </c>
      <c r="F111" s="324" t="s">
        <v>834</v>
      </c>
      <c r="G111" s="324"/>
      <c r="H111" s="324" t="s">
        <v>835</v>
      </c>
      <c r="I111" s="239">
        <v>2014</v>
      </c>
      <c r="J111" s="240">
        <v>5600000</v>
      </c>
      <c r="K111" s="240">
        <v>8060000</v>
      </c>
      <c r="L111" s="241">
        <v>3625053</v>
      </c>
      <c r="M111" s="241"/>
      <c r="N111" s="241"/>
      <c r="O111" s="241">
        <v>5214842.8229999999</v>
      </c>
      <c r="P111" s="241"/>
      <c r="Q111" s="241"/>
      <c r="R111" s="241">
        <v>1245157</v>
      </c>
      <c r="S111" s="242">
        <v>0.3</v>
      </c>
      <c r="T111" s="232"/>
      <c r="U111" s="241">
        <f t="shared" si="8"/>
        <v>6814843</v>
      </c>
    </row>
    <row r="112" spans="1:21" s="238" customFormat="1">
      <c r="A112" s="178" t="s">
        <v>527</v>
      </c>
      <c r="B112" s="326" t="s">
        <v>292</v>
      </c>
      <c r="C112" s="326" t="s">
        <v>319</v>
      </c>
      <c r="D112" s="324" t="s">
        <v>832</v>
      </c>
      <c r="E112" s="324" t="s">
        <v>836</v>
      </c>
      <c r="F112" s="324" t="s">
        <v>837</v>
      </c>
      <c r="G112" s="324"/>
      <c r="H112" s="324" t="s">
        <v>838</v>
      </c>
      <c r="I112" s="239">
        <v>2018</v>
      </c>
      <c r="J112" s="240">
        <v>1300000</v>
      </c>
      <c r="K112" s="240">
        <v>1300000</v>
      </c>
      <c r="L112" s="241">
        <v>1225865</v>
      </c>
      <c r="M112" s="241"/>
      <c r="N112" s="241"/>
      <c r="O112" s="241">
        <v>320646.67300000001</v>
      </c>
      <c r="P112" s="241"/>
      <c r="Q112" s="241"/>
      <c r="R112" s="241">
        <v>979353</v>
      </c>
      <c r="S112" s="242">
        <v>0.95</v>
      </c>
      <c r="T112" s="232"/>
      <c r="U112" s="241">
        <f t="shared" si="8"/>
        <v>320647</v>
      </c>
    </row>
    <row r="113" spans="1:21" s="238" customFormat="1">
      <c r="A113" s="178" t="s">
        <v>527</v>
      </c>
      <c r="B113" s="326" t="s">
        <v>292</v>
      </c>
      <c r="C113" s="326" t="s">
        <v>319</v>
      </c>
      <c r="D113" s="324" t="s">
        <v>839</v>
      </c>
      <c r="E113" s="324" t="s">
        <v>840</v>
      </c>
      <c r="F113" s="324" t="s">
        <v>841</v>
      </c>
      <c r="G113" s="324"/>
      <c r="H113" s="324" t="s">
        <v>842</v>
      </c>
      <c r="I113" s="239">
        <v>2019</v>
      </c>
      <c r="J113" s="240">
        <v>3150000</v>
      </c>
      <c r="K113" s="240">
        <v>3150000</v>
      </c>
      <c r="L113" s="241">
        <v>1706706</v>
      </c>
      <c r="M113" s="241"/>
      <c r="N113" s="241"/>
      <c r="O113" s="241">
        <v>875379</v>
      </c>
      <c r="P113" s="241"/>
      <c r="Q113" s="241"/>
      <c r="R113" s="241">
        <v>783427</v>
      </c>
      <c r="S113" s="242">
        <v>0.35</v>
      </c>
      <c r="T113" s="232"/>
      <c r="U113" s="241">
        <f t="shared" si="8"/>
        <v>2366573</v>
      </c>
    </row>
    <row r="114" spans="1:21" s="238" customFormat="1">
      <c r="A114" s="178" t="s">
        <v>527</v>
      </c>
      <c r="B114" s="326" t="s">
        <v>292</v>
      </c>
      <c r="C114" s="326" t="s">
        <v>319</v>
      </c>
      <c r="D114" s="324" t="s">
        <v>839</v>
      </c>
      <c r="E114" s="324" t="s">
        <v>840</v>
      </c>
      <c r="F114" s="324" t="s">
        <v>841</v>
      </c>
      <c r="G114" s="324"/>
      <c r="H114" s="324" t="s">
        <v>843</v>
      </c>
      <c r="I114" s="239">
        <v>2014</v>
      </c>
      <c r="J114" s="240">
        <v>3700000</v>
      </c>
      <c r="K114" s="240">
        <v>3700000</v>
      </c>
      <c r="L114" s="241">
        <v>3675938</v>
      </c>
      <c r="M114" s="241"/>
      <c r="N114" s="241"/>
      <c r="O114" s="241">
        <v>0</v>
      </c>
      <c r="P114" s="241"/>
      <c r="Q114" s="241"/>
      <c r="R114" s="241">
        <v>3277183</v>
      </c>
      <c r="S114" s="242">
        <v>1</v>
      </c>
      <c r="T114" s="232"/>
      <c r="U114" s="241">
        <f t="shared" si="8"/>
        <v>422817</v>
      </c>
    </row>
    <row r="115" spans="1:21" s="238" customFormat="1">
      <c r="A115" s="178" t="s">
        <v>527</v>
      </c>
      <c r="B115" s="326" t="s">
        <v>292</v>
      </c>
      <c r="C115" s="326" t="s">
        <v>319</v>
      </c>
      <c r="D115" s="324" t="s">
        <v>839</v>
      </c>
      <c r="E115" s="324" t="s">
        <v>840</v>
      </c>
      <c r="F115" s="324" t="s">
        <v>841</v>
      </c>
      <c r="G115" s="324"/>
      <c r="H115" s="324" t="s">
        <v>844</v>
      </c>
      <c r="I115" s="239">
        <v>2014</v>
      </c>
      <c r="J115" s="240">
        <v>1200000</v>
      </c>
      <c r="K115" s="240">
        <v>4620000</v>
      </c>
      <c r="L115" s="241">
        <v>4266211</v>
      </c>
      <c r="M115" s="241"/>
      <c r="N115" s="241"/>
      <c r="O115" s="241">
        <v>2256850.9330000002</v>
      </c>
      <c r="P115" s="241"/>
      <c r="Q115" s="241"/>
      <c r="R115" s="241">
        <v>2363149</v>
      </c>
      <c r="S115" s="242">
        <v>0.56000000000000005</v>
      </c>
      <c r="T115" s="232"/>
      <c r="U115" s="241">
        <f t="shared" si="8"/>
        <v>2256851</v>
      </c>
    </row>
    <row r="116" spans="1:21" s="238" customFormat="1">
      <c r="A116" s="178" t="s">
        <v>527</v>
      </c>
      <c r="B116" s="326" t="s">
        <v>292</v>
      </c>
      <c r="C116" s="326" t="s">
        <v>319</v>
      </c>
      <c r="D116" s="324" t="s">
        <v>839</v>
      </c>
      <c r="E116" s="324" t="s">
        <v>840</v>
      </c>
      <c r="F116" s="324" t="s">
        <v>845</v>
      </c>
      <c r="G116" s="324"/>
      <c r="H116" s="324" t="s">
        <v>846</v>
      </c>
      <c r="I116" s="239">
        <v>2007</v>
      </c>
      <c r="J116" s="240">
        <v>2000000</v>
      </c>
      <c r="K116" s="240">
        <v>3200000</v>
      </c>
      <c r="L116" s="241">
        <v>3199702</v>
      </c>
      <c r="M116" s="241"/>
      <c r="N116" s="241"/>
      <c r="O116" s="241">
        <v>0</v>
      </c>
      <c r="P116" s="241"/>
      <c r="Q116" s="241"/>
      <c r="R116" s="241">
        <v>2359161</v>
      </c>
      <c r="S116" s="242">
        <v>1</v>
      </c>
      <c r="T116" s="232"/>
      <c r="U116" s="241">
        <f t="shared" si="8"/>
        <v>840839</v>
      </c>
    </row>
    <row r="117" spans="1:21" s="238" customFormat="1">
      <c r="A117" s="178" t="s">
        <v>527</v>
      </c>
      <c r="B117" s="326" t="s">
        <v>292</v>
      </c>
      <c r="C117" s="326" t="s">
        <v>319</v>
      </c>
      <c r="D117" s="324" t="s">
        <v>839</v>
      </c>
      <c r="E117" s="324" t="s">
        <v>847</v>
      </c>
      <c r="F117" s="324" t="s">
        <v>848</v>
      </c>
      <c r="G117" s="324"/>
      <c r="H117" s="324" t="s">
        <v>849</v>
      </c>
      <c r="I117" s="239">
        <v>2006</v>
      </c>
      <c r="J117" s="240">
        <v>1200000</v>
      </c>
      <c r="K117" s="240">
        <v>4948000</v>
      </c>
      <c r="L117" s="241">
        <v>4697120</v>
      </c>
      <c r="M117" s="241"/>
      <c r="N117" s="241"/>
      <c r="O117" s="241">
        <v>54577.417000000016</v>
      </c>
      <c r="P117" s="241"/>
      <c r="Q117" s="241"/>
      <c r="R117" s="241">
        <v>3809726</v>
      </c>
      <c r="S117" s="242">
        <v>0.99</v>
      </c>
      <c r="T117" s="232"/>
      <c r="U117" s="241">
        <f t="shared" si="8"/>
        <v>1138274</v>
      </c>
    </row>
    <row r="118" spans="1:21" s="238" customFormat="1">
      <c r="A118" s="178" t="s">
        <v>527</v>
      </c>
      <c r="B118" s="326" t="s">
        <v>292</v>
      </c>
      <c r="C118" s="326" t="s">
        <v>319</v>
      </c>
      <c r="D118" s="324" t="s">
        <v>850</v>
      </c>
      <c r="E118" s="324" t="s">
        <v>851</v>
      </c>
      <c r="F118" s="324" t="s">
        <v>852</v>
      </c>
      <c r="G118" s="324"/>
      <c r="H118" s="324" t="s">
        <v>853</v>
      </c>
      <c r="I118" s="239">
        <v>2008</v>
      </c>
      <c r="J118" s="240">
        <v>600000</v>
      </c>
      <c r="K118" s="240">
        <v>1676320</v>
      </c>
      <c r="L118" s="241">
        <v>1634450</v>
      </c>
      <c r="M118" s="241"/>
      <c r="N118" s="241"/>
      <c r="O118" s="241">
        <v>4911.6620000000112</v>
      </c>
      <c r="P118" s="241"/>
      <c r="Q118" s="241"/>
      <c r="R118" s="241">
        <v>1534223</v>
      </c>
      <c r="S118" s="242">
        <v>0.95</v>
      </c>
      <c r="T118" s="232"/>
      <c r="U118" s="241">
        <f t="shared" si="8"/>
        <v>142097</v>
      </c>
    </row>
    <row r="119" spans="1:21" s="238" customFormat="1">
      <c r="A119" s="178" t="s">
        <v>527</v>
      </c>
      <c r="B119" s="326" t="s">
        <v>292</v>
      </c>
      <c r="C119" s="326" t="s">
        <v>319</v>
      </c>
      <c r="D119" s="324" t="s">
        <v>850</v>
      </c>
      <c r="E119" s="324" t="s">
        <v>851</v>
      </c>
      <c r="F119" s="324" t="s">
        <v>852</v>
      </c>
      <c r="G119" s="324"/>
      <c r="H119" s="324" t="s">
        <v>854</v>
      </c>
      <c r="I119" s="239">
        <v>2008</v>
      </c>
      <c r="J119" s="240">
        <v>600000</v>
      </c>
      <c r="K119" s="240">
        <v>1828000</v>
      </c>
      <c r="L119" s="241">
        <v>1805927</v>
      </c>
      <c r="M119" s="241"/>
      <c r="N119" s="241"/>
      <c r="O119" s="241">
        <v>614</v>
      </c>
      <c r="P119" s="241"/>
      <c r="Q119" s="241"/>
      <c r="R119" s="241">
        <v>1742042</v>
      </c>
      <c r="S119" s="242">
        <v>0.98</v>
      </c>
      <c r="T119" s="232"/>
      <c r="U119" s="241">
        <f t="shared" si="8"/>
        <v>85958</v>
      </c>
    </row>
    <row r="120" spans="1:21" s="238" customFormat="1">
      <c r="A120" s="178" t="s">
        <v>527</v>
      </c>
      <c r="B120" s="326" t="s">
        <v>292</v>
      </c>
      <c r="C120" s="326" t="s">
        <v>319</v>
      </c>
      <c r="D120" s="324" t="s">
        <v>850</v>
      </c>
      <c r="E120" s="324" t="s">
        <v>851</v>
      </c>
      <c r="F120" s="324" t="s">
        <v>852</v>
      </c>
      <c r="G120" s="324"/>
      <c r="H120" s="324" t="s">
        <v>855</v>
      </c>
      <c r="I120" s="239">
        <v>2019</v>
      </c>
      <c r="J120" s="240">
        <v>2300000</v>
      </c>
      <c r="K120" s="240">
        <v>3163900</v>
      </c>
      <c r="L120" s="241">
        <v>2642122</v>
      </c>
      <c r="M120" s="241"/>
      <c r="N120" s="241"/>
      <c r="O120" s="241">
        <v>1960030</v>
      </c>
      <c r="P120" s="241"/>
      <c r="Q120" s="241"/>
      <c r="R120" s="241">
        <v>683570</v>
      </c>
      <c r="S120" s="242">
        <v>0.48</v>
      </c>
      <c r="T120" s="232"/>
      <c r="U120" s="241">
        <f t="shared" si="8"/>
        <v>2480330</v>
      </c>
    </row>
    <row r="121" spans="1:21" s="238" customFormat="1">
      <c r="A121" s="178" t="s">
        <v>527</v>
      </c>
      <c r="B121" s="326" t="s">
        <v>292</v>
      </c>
      <c r="C121" s="326" t="s">
        <v>319</v>
      </c>
      <c r="D121" s="324" t="s">
        <v>850</v>
      </c>
      <c r="E121" s="324" t="s">
        <v>851</v>
      </c>
      <c r="F121" s="324" t="s">
        <v>852</v>
      </c>
      <c r="G121" s="324"/>
      <c r="H121" s="324" t="s">
        <v>856</v>
      </c>
      <c r="I121" s="239">
        <v>2019</v>
      </c>
      <c r="J121" s="240">
        <v>1500000</v>
      </c>
      <c r="K121" s="240">
        <v>2035616</v>
      </c>
      <c r="L121" s="241">
        <v>1797750</v>
      </c>
      <c r="M121" s="241"/>
      <c r="N121" s="241"/>
      <c r="O121" s="241">
        <v>952867.98600000003</v>
      </c>
      <c r="P121" s="241"/>
      <c r="Q121" s="241"/>
      <c r="R121" s="241">
        <v>901401</v>
      </c>
      <c r="S121" s="242">
        <v>0.7</v>
      </c>
      <c r="T121" s="232"/>
      <c r="U121" s="241">
        <f t="shared" si="8"/>
        <v>1134215</v>
      </c>
    </row>
    <row r="122" spans="1:21" s="238" customFormat="1">
      <c r="A122" s="178" t="s">
        <v>527</v>
      </c>
      <c r="B122" s="326" t="s">
        <v>292</v>
      </c>
      <c r="C122" s="326" t="s">
        <v>319</v>
      </c>
      <c r="D122" s="324" t="s">
        <v>857</v>
      </c>
      <c r="E122" s="324" t="s">
        <v>858</v>
      </c>
      <c r="F122" s="324" t="s">
        <v>859</v>
      </c>
      <c r="G122" s="324"/>
      <c r="H122" s="324" t="s">
        <v>860</v>
      </c>
      <c r="I122" s="239">
        <v>2012</v>
      </c>
      <c r="J122" s="240">
        <v>500000</v>
      </c>
      <c r="K122" s="240">
        <v>2700000</v>
      </c>
      <c r="L122" s="241">
        <v>2106112</v>
      </c>
      <c r="M122" s="241"/>
      <c r="N122" s="241"/>
      <c r="O122" s="241">
        <v>112094</v>
      </c>
      <c r="P122" s="241"/>
      <c r="Q122" s="241"/>
      <c r="R122" s="241">
        <v>2081867</v>
      </c>
      <c r="S122" s="242">
        <v>1</v>
      </c>
      <c r="T122" s="232"/>
      <c r="U122" s="241">
        <f t="shared" si="8"/>
        <v>618133</v>
      </c>
    </row>
    <row r="123" spans="1:21" s="187" customFormat="1" hidden="1">
      <c r="A123" s="178" t="s">
        <v>527</v>
      </c>
      <c r="B123" s="309" t="s">
        <v>314</v>
      </c>
      <c r="C123" s="309" t="s">
        <v>319</v>
      </c>
      <c r="D123" s="311" t="s">
        <v>861</v>
      </c>
      <c r="E123" s="311" t="s">
        <v>862</v>
      </c>
      <c r="F123" s="311" t="s">
        <v>863</v>
      </c>
      <c r="G123" s="311"/>
      <c r="H123" s="311" t="s">
        <v>864</v>
      </c>
      <c r="I123" s="243">
        <v>2007</v>
      </c>
      <c r="J123" s="244">
        <v>500000</v>
      </c>
      <c r="K123" s="244">
        <v>3593000</v>
      </c>
      <c r="L123" s="244">
        <v>3022704</v>
      </c>
      <c r="M123" s="244"/>
      <c r="N123" s="244"/>
      <c r="O123" s="244">
        <v>86402</v>
      </c>
      <c r="P123" s="244"/>
      <c r="Q123" s="244"/>
      <c r="R123" s="244">
        <v>1873705</v>
      </c>
      <c r="S123" s="245">
        <v>0.85</v>
      </c>
      <c r="T123" s="204" t="s">
        <v>865</v>
      </c>
      <c r="U123" s="244">
        <f t="shared" ref="U123:U152" si="9">K123-R123</f>
        <v>1719295</v>
      </c>
    </row>
    <row r="124" spans="1:21" s="187" customFormat="1" hidden="1">
      <c r="A124" s="178" t="s">
        <v>527</v>
      </c>
      <c r="B124" s="326" t="s">
        <v>314</v>
      </c>
      <c r="C124" s="326" t="s">
        <v>319</v>
      </c>
      <c r="D124" s="327" t="s">
        <v>866</v>
      </c>
      <c r="E124" s="327" t="s">
        <v>867</v>
      </c>
      <c r="F124" s="327" t="s">
        <v>868</v>
      </c>
      <c r="G124" s="327"/>
      <c r="H124" s="327" t="s">
        <v>869</v>
      </c>
      <c r="I124" s="246">
        <v>2014</v>
      </c>
      <c r="J124" s="247">
        <v>1540000</v>
      </c>
      <c r="K124" s="247">
        <v>2040000</v>
      </c>
      <c r="L124" s="247">
        <v>83831</v>
      </c>
      <c r="M124" s="247"/>
      <c r="N124" s="247"/>
      <c r="O124" s="247">
        <v>489908</v>
      </c>
      <c r="P124" s="247"/>
      <c r="Q124" s="247"/>
      <c r="R124" s="247">
        <v>10092</v>
      </c>
      <c r="S124" s="248">
        <v>0</v>
      </c>
      <c r="T124" s="232" t="s">
        <v>870</v>
      </c>
      <c r="U124" s="247">
        <f t="shared" si="9"/>
        <v>2029908</v>
      </c>
    </row>
    <row r="125" spans="1:21" s="187" customFormat="1" hidden="1">
      <c r="A125" s="178" t="s">
        <v>527</v>
      </c>
      <c r="B125" s="326" t="s">
        <v>314</v>
      </c>
      <c r="C125" s="326" t="s">
        <v>319</v>
      </c>
      <c r="D125" s="327" t="s">
        <v>866</v>
      </c>
      <c r="E125" s="327" t="s">
        <v>871</v>
      </c>
      <c r="F125" s="327" t="s">
        <v>872</v>
      </c>
      <c r="G125" s="327"/>
      <c r="H125" s="327" t="s">
        <v>873</v>
      </c>
      <c r="I125" s="246">
        <v>2012</v>
      </c>
      <c r="J125" s="247">
        <v>1500000</v>
      </c>
      <c r="K125" s="247">
        <v>1500000</v>
      </c>
      <c r="L125" s="247">
        <v>484693</v>
      </c>
      <c r="M125" s="247"/>
      <c r="N125" s="247"/>
      <c r="O125" s="247">
        <v>0</v>
      </c>
      <c r="P125" s="247"/>
      <c r="Q125" s="247"/>
      <c r="R125" s="247">
        <v>267492</v>
      </c>
      <c r="S125" s="248">
        <v>0.05</v>
      </c>
      <c r="T125" s="232" t="s">
        <v>865</v>
      </c>
      <c r="U125" s="247">
        <f t="shared" si="9"/>
        <v>1232508</v>
      </c>
    </row>
    <row r="126" spans="1:21" s="187" customFormat="1" hidden="1">
      <c r="A126" s="178" t="s">
        <v>527</v>
      </c>
      <c r="B126" s="326" t="s">
        <v>314</v>
      </c>
      <c r="C126" s="326" t="s">
        <v>319</v>
      </c>
      <c r="D126" s="327" t="s">
        <v>874</v>
      </c>
      <c r="E126" s="327" t="s">
        <v>875</v>
      </c>
      <c r="F126" s="327" t="s">
        <v>876</v>
      </c>
      <c r="G126" s="327"/>
      <c r="H126" s="327" t="s">
        <v>877</v>
      </c>
      <c r="I126" s="246">
        <v>2019</v>
      </c>
      <c r="J126" s="247">
        <v>2300000</v>
      </c>
      <c r="K126" s="247">
        <v>2300000</v>
      </c>
      <c r="L126" s="247">
        <v>2078467</v>
      </c>
      <c r="M126" s="247"/>
      <c r="N126" s="247"/>
      <c r="O126" s="247">
        <v>2297909</v>
      </c>
      <c r="P126" s="247"/>
      <c r="Q126" s="247"/>
      <c r="R126" s="247">
        <v>2091</v>
      </c>
      <c r="S126" s="248">
        <v>0.15</v>
      </c>
      <c r="T126" s="232" t="s">
        <v>865</v>
      </c>
      <c r="U126" s="247">
        <f t="shared" si="9"/>
        <v>2297909</v>
      </c>
    </row>
    <row r="127" spans="1:21" s="187" customFormat="1" hidden="1">
      <c r="A127" s="178" t="s">
        <v>527</v>
      </c>
      <c r="B127" s="326" t="s">
        <v>314</v>
      </c>
      <c r="C127" s="326" t="s">
        <v>319</v>
      </c>
      <c r="D127" s="327" t="s">
        <v>878</v>
      </c>
      <c r="E127" s="327" t="s">
        <v>879</v>
      </c>
      <c r="F127" s="327" t="s">
        <v>880</v>
      </c>
      <c r="G127" s="327"/>
      <c r="H127" s="327" t="s">
        <v>881</v>
      </c>
      <c r="I127" s="246">
        <v>2019</v>
      </c>
      <c r="J127" s="247">
        <v>1200000</v>
      </c>
      <c r="K127" s="247">
        <v>1200000</v>
      </c>
      <c r="L127" s="247">
        <v>1762</v>
      </c>
      <c r="M127" s="247"/>
      <c r="N127" s="247"/>
      <c r="O127" s="247">
        <v>0</v>
      </c>
      <c r="P127" s="247"/>
      <c r="Q127" s="247"/>
      <c r="R127" s="247">
        <v>1762</v>
      </c>
      <c r="S127" s="248">
        <v>0</v>
      </c>
      <c r="T127" s="232" t="s">
        <v>882</v>
      </c>
      <c r="U127" s="247">
        <f t="shared" si="9"/>
        <v>1198238</v>
      </c>
    </row>
    <row r="128" spans="1:21" s="187" customFormat="1" hidden="1">
      <c r="A128" s="178" t="s">
        <v>527</v>
      </c>
      <c r="B128" s="309" t="s">
        <v>273</v>
      </c>
      <c r="C128" s="309" t="s">
        <v>883</v>
      </c>
      <c r="D128" s="310" t="s">
        <v>884</v>
      </c>
      <c r="E128" s="310" t="s">
        <v>885</v>
      </c>
      <c r="F128" s="310" t="s">
        <v>886</v>
      </c>
      <c r="G128" s="310" t="s">
        <v>887</v>
      </c>
      <c r="H128" s="328" t="s">
        <v>888</v>
      </c>
      <c r="I128" s="204">
        <v>2011</v>
      </c>
      <c r="J128" s="206">
        <v>900000</v>
      </c>
      <c r="K128" s="206">
        <v>1100000</v>
      </c>
      <c r="L128" s="206">
        <v>1099098</v>
      </c>
      <c r="M128" s="206"/>
      <c r="N128" s="206"/>
      <c r="O128" s="206">
        <v>15600</v>
      </c>
      <c r="P128" s="206"/>
      <c r="Q128" s="206"/>
      <c r="R128" s="206">
        <v>1083386</v>
      </c>
      <c r="S128" s="206">
        <v>0.98</v>
      </c>
      <c r="T128" s="206" t="s">
        <v>889</v>
      </c>
      <c r="U128" s="206">
        <f t="shared" si="9"/>
        <v>16614</v>
      </c>
    </row>
    <row r="129" spans="1:21" s="187" customFormat="1" hidden="1">
      <c r="A129" s="178" t="s">
        <v>527</v>
      </c>
      <c r="B129" s="326" t="s">
        <v>273</v>
      </c>
      <c r="C129" s="326" t="s">
        <v>319</v>
      </c>
      <c r="D129" s="114" t="s">
        <v>884</v>
      </c>
      <c r="E129" s="114" t="s">
        <v>890</v>
      </c>
      <c r="F129" s="114" t="s">
        <v>891</v>
      </c>
      <c r="G129" s="114" t="s">
        <v>892</v>
      </c>
      <c r="H129" s="114" t="s">
        <v>893</v>
      </c>
      <c r="I129" s="232">
        <v>2007</v>
      </c>
      <c r="J129" s="241">
        <v>180000</v>
      </c>
      <c r="K129" s="241">
        <f>255000+500000+320000</f>
        <v>1075000</v>
      </c>
      <c r="L129" s="241">
        <v>97282</v>
      </c>
      <c r="M129" s="241"/>
      <c r="N129" s="241"/>
      <c r="O129" s="241">
        <v>17703.948059999999</v>
      </c>
      <c r="P129" s="241"/>
      <c r="Q129" s="241"/>
      <c r="R129" s="241">
        <v>97985</v>
      </c>
      <c r="S129" s="241">
        <v>0.5</v>
      </c>
      <c r="T129" s="241" t="s">
        <v>894</v>
      </c>
      <c r="U129" s="241">
        <f t="shared" si="9"/>
        <v>977015</v>
      </c>
    </row>
    <row r="130" spans="1:21" s="187" customFormat="1" hidden="1">
      <c r="A130" s="178" t="s">
        <v>527</v>
      </c>
      <c r="B130" s="326" t="s">
        <v>273</v>
      </c>
      <c r="C130" s="326" t="s">
        <v>319</v>
      </c>
      <c r="D130" s="114" t="s">
        <v>498</v>
      </c>
      <c r="E130" s="114" t="s">
        <v>895</v>
      </c>
      <c r="F130" s="114" t="s">
        <v>896</v>
      </c>
      <c r="G130" s="114" t="s">
        <v>897</v>
      </c>
      <c r="H130" s="114" t="s">
        <v>898</v>
      </c>
      <c r="I130" s="232">
        <v>2007</v>
      </c>
      <c r="J130" s="241">
        <v>900000</v>
      </c>
      <c r="K130" s="241">
        <f>2960000+300000+179000+83332+280000</f>
        <v>3802332</v>
      </c>
      <c r="L130" s="241">
        <v>3761620</v>
      </c>
      <c r="M130" s="241"/>
      <c r="N130" s="241"/>
      <c r="O130" s="241">
        <v>644928.59068000002</v>
      </c>
      <c r="P130" s="241"/>
      <c r="Q130" s="241"/>
      <c r="R130" s="241">
        <v>3508425</v>
      </c>
      <c r="S130" s="241">
        <v>0.98</v>
      </c>
      <c r="T130" s="241" t="s">
        <v>899</v>
      </c>
      <c r="U130" s="241">
        <f t="shared" si="9"/>
        <v>293907</v>
      </c>
    </row>
    <row r="131" spans="1:21" s="187" customFormat="1" hidden="1">
      <c r="A131" s="178" t="s">
        <v>527</v>
      </c>
      <c r="B131" s="326" t="s">
        <v>273</v>
      </c>
      <c r="C131" s="326" t="s">
        <v>319</v>
      </c>
      <c r="D131" s="114" t="s">
        <v>498</v>
      </c>
      <c r="E131" s="114" t="s">
        <v>895</v>
      </c>
      <c r="F131" s="114" t="s">
        <v>896</v>
      </c>
      <c r="G131" s="114" t="s">
        <v>900</v>
      </c>
      <c r="H131" s="114" t="s">
        <v>901</v>
      </c>
      <c r="I131" s="232">
        <v>2006</v>
      </c>
      <c r="J131" s="241">
        <v>500000</v>
      </c>
      <c r="K131" s="241">
        <f>2460000+812000</f>
        <v>3272000</v>
      </c>
      <c r="L131" s="241">
        <v>3116122</v>
      </c>
      <c r="M131" s="241"/>
      <c r="N131" s="241"/>
      <c r="O131" s="241">
        <v>223233.53767000002</v>
      </c>
      <c r="P131" s="241"/>
      <c r="Q131" s="241"/>
      <c r="R131" s="241">
        <v>2702312</v>
      </c>
      <c r="S131" s="241">
        <v>0.95</v>
      </c>
      <c r="T131" s="241" t="s">
        <v>902</v>
      </c>
      <c r="U131" s="241">
        <f t="shared" si="9"/>
        <v>569688</v>
      </c>
    </row>
    <row r="132" spans="1:21" s="187" customFormat="1" hidden="1">
      <c r="A132" s="178" t="s">
        <v>527</v>
      </c>
      <c r="B132" s="326" t="s">
        <v>273</v>
      </c>
      <c r="C132" s="326" t="s">
        <v>319</v>
      </c>
      <c r="D132" s="114" t="s">
        <v>498</v>
      </c>
      <c r="E132" s="114" t="s">
        <v>895</v>
      </c>
      <c r="F132" s="114" t="s">
        <v>896</v>
      </c>
      <c r="G132" s="114" t="s">
        <v>903</v>
      </c>
      <c r="H132" s="114" t="s">
        <v>904</v>
      </c>
      <c r="I132" s="232">
        <v>2006</v>
      </c>
      <c r="J132" s="241">
        <v>500000</v>
      </c>
      <c r="K132" s="241">
        <f>2525000+579000+141500</f>
        <v>3245500</v>
      </c>
      <c r="L132" s="241">
        <v>3085772</v>
      </c>
      <c r="M132" s="241"/>
      <c r="N132" s="241"/>
      <c r="O132" s="241">
        <v>343931.81052</v>
      </c>
      <c r="P132" s="241"/>
      <c r="Q132" s="241"/>
      <c r="R132" s="241">
        <v>2690245</v>
      </c>
      <c r="S132" s="241">
        <v>0.8</v>
      </c>
      <c r="T132" s="241" t="s">
        <v>902</v>
      </c>
      <c r="U132" s="241">
        <f t="shared" si="9"/>
        <v>555255</v>
      </c>
    </row>
    <row r="133" spans="1:21" s="187" customFormat="1" hidden="1">
      <c r="A133" s="178" t="s">
        <v>527</v>
      </c>
      <c r="B133" s="326" t="s">
        <v>273</v>
      </c>
      <c r="C133" s="326" t="s">
        <v>319</v>
      </c>
      <c r="D133" s="114" t="s">
        <v>905</v>
      </c>
      <c r="E133" s="114" t="s">
        <v>906</v>
      </c>
      <c r="F133" s="114" t="s">
        <v>907</v>
      </c>
      <c r="G133" s="114" t="s">
        <v>908</v>
      </c>
      <c r="H133" s="114" t="s">
        <v>909</v>
      </c>
      <c r="I133" s="232">
        <v>2020</v>
      </c>
      <c r="J133" s="241">
        <v>1000000</v>
      </c>
      <c r="K133" s="241">
        <f>1000000+293000</f>
        <v>1293000</v>
      </c>
      <c r="L133" s="241">
        <v>1263690</v>
      </c>
      <c r="M133" s="241"/>
      <c r="N133" s="241"/>
      <c r="O133" s="241">
        <v>339093.32184999995</v>
      </c>
      <c r="P133" s="241"/>
      <c r="Q133" s="241"/>
      <c r="R133" s="241">
        <v>864750</v>
      </c>
      <c r="S133" s="241">
        <v>0.85</v>
      </c>
      <c r="T133" s="241" t="s">
        <v>910</v>
      </c>
      <c r="U133" s="241">
        <f t="shared" si="9"/>
        <v>428250</v>
      </c>
    </row>
    <row r="134" spans="1:21" s="187" customFormat="1" hidden="1">
      <c r="A134" s="178" t="s">
        <v>527</v>
      </c>
      <c r="B134" s="326" t="s">
        <v>273</v>
      </c>
      <c r="C134" s="326" t="s">
        <v>319</v>
      </c>
      <c r="D134" s="114" t="s">
        <v>911</v>
      </c>
      <c r="E134" s="114" t="s">
        <v>912</v>
      </c>
      <c r="F134" s="114" t="s">
        <v>913</v>
      </c>
      <c r="G134" s="114"/>
      <c r="H134" s="114" t="s">
        <v>914</v>
      </c>
      <c r="I134" s="232">
        <v>2011</v>
      </c>
      <c r="J134" s="241">
        <v>750000</v>
      </c>
      <c r="K134" s="241">
        <f>750000+70000+200000</f>
        <v>1020000</v>
      </c>
      <c r="L134" s="241">
        <v>937279</v>
      </c>
      <c r="M134" s="241"/>
      <c r="N134" s="241"/>
      <c r="O134" s="241">
        <v>120809.63304999995</v>
      </c>
      <c r="P134" s="241"/>
      <c r="Q134" s="241"/>
      <c r="R134" s="241">
        <v>936730</v>
      </c>
      <c r="S134" s="241">
        <v>1</v>
      </c>
      <c r="T134" s="241" t="s">
        <v>13</v>
      </c>
      <c r="U134" s="241">
        <f t="shared" si="9"/>
        <v>83270</v>
      </c>
    </row>
    <row r="135" spans="1:21" s="187" customFormat="1" hidden="1">
      <c r="A135" s="178" t="s">
        <v>527</v>
      </c>
      <c r="B135" s="326" t="s">
        <v>273</v>
      </c>
      <c r="C135" s="326" t="s">
        <v>319</v>
      </c>
      <c r="D135" s="114" t="s">
        <v>915</v>
      </c>
      <c r="E135" s="114" t="s">
        <v>916</v>
      </c>
      <c r="F135" s="114" t="s">
        <v>917</v>
      </c>
      <c r="G135" s="114" t="s">
        <v>918</v>
      </c>
      <c r="H135" s="114" t="s">
        <v>919</v>
      </c>
      <c r="I135" s="232">
        <v>2011</v>
      </c>
      <c r="J135" s="241">
        <v>1500000</v>
      </c>
      <c r="K135" s="241">
        <v>1500000</v>
      </c>
      <c r="L135" s="241">
        <v>1499412</v>
      </c>
      <c r="M135" s="241"/>
      <c r="N135" s="241"/>
      <c r="O135" s="241">
        <v>882520.98864999996</v>
      </c>
      <c r="P135" s="241"/>
      <c r="Q135" s="241"/>
      <c r="R135" s="241">
        <v>442606</v>
      </c>
      <c r="S135" s="241">
        <v>0.3</v>
      </c>
      <c r="T135" s="241" t="s">
        <v>920</v>
      </c>
      <c r="U135" s="241">
        <f t="shared" si="9"/>
        <v>1057394</v>
      </c>
    </row>
    <row r="136" spans="1:21" s="187" customFormat="1" hidden="1">
      <c r="A136" s="178" t="s">
        <v>527</v>
      </c>
      <c r="B136" s="326" t="s">
        <v>273</v>
      </c>
      <c r="C136" s="326" t="s">
        <v>319</v>
      </c>
      <c r="D136" s="114" t="s">
        <v>915</v>
      </c>
      <c r="E136" s="114" t="s">
        <v>916</v>
      </c>
      <c r="F136" s="114" t="s">
        <v>917</v>
      </c>
      <c r="G136" s="114" t="s">
        <v>921</v>
      </c>
      <c r="H136" s="114" t="s">
        <v>922</v>
      </c>
      <c r="I136" s="232">
        <v>2018</v>
      </c>
      <c r="J136" s="241">
        <v>1400000</v>
      </c>
      <c r="K136" s="241">
        <v>1400000</v>
      </c>
      <c r="L136" s="241">
        <v>1386210</v>
      </c>
      <c r="M136" s="241"/>
      <c r="N136" s="241"/>
      <c r="O136" s="241">
        <v>493282.89963</v>
      </c>
      <c r="P136" s="241"/>
      <c r="Q136" s="241"/>
      <c r="R136" s="241">
        <v>1037588</v>
      </c>
      <c r="S136" s="241">
        <v>0.8</v>
      </c>
      <c r="T136" s="241" t="s">
        <v>923</v>
      </c>
      <c r="U136" s="241">
        <f t="shared" si="9"/>
        <v>362412</v>
      </c>
    </row>
    <row r="137" spans="1:21" s="187" customFormat="1" hidden="1">
      <c r="A137" s="178" t="s">
        <v>527</v>
      </c>
      <c r="B137" s="326" t="s">
        <v>273</v>
      </c>
      <c r="C137" s="326" t="s">
        <v>319</v>
      </c>
      <c r="D137" s="114" t="s">
        <v>924</v>
      </c>
      <c r="E137" s="114" t="s">
        <v>130</v>
      </c>
      <c r="F137" s="114" t="s">
        <v>925</v>
      </c>
      <c r="G137" s="114" t="s">
        <v>926</v>
      </c>
      <c r="H137" s="114" t="s">
        <v>927</v>
      </c>
      <c r="I137" s="232">
        <v>2018</v>
      </c>
      <c r="J137" s="241">
        <v>2000000</v>
      </c>
      <c r="K137" s="241">
        <f>2000000+4000000+1500000+1450000</f>
        <v>8950000</v>
      </c>
      <c r="L137" s="241">
        <v>8811188</v>
      </c>
      <c r="M137" s="241"/>
      <c r="N137" s="241"/>
      <c r="O137" s="241">
        <v>1029846.30115</v>
      </c>
      <c r="P137" s="241"/>
      <c r="Q137" s="241"/>
      <c r="R137" s="241">
        <v>8007590</v>
      </c>
      <c r="S137" s="241">
        <v>0.98</v>
      </c>
      <c r="T137" s="241" t="s">
        <v>928</v>
      </c>
      <c r="U137" s="241">
        <f t="shared" si="9"/>
        <v>942410</v>
      </c>
    </row>
    <row r="138" spans="1:21" s="187" customFormat="1" hidden="1">
      <c r="A138" s="178" t="s">
        <v>527</v>
      </c>
      <c r="B138" s="326" t="s">
        <v>273</v>
      </c>
      <c r="C138" s="326" t="s">
        <v>319</v>
      </c>
      <c r="D138" s="329" t="s">
        <v>924</v>
      </c>
      <c r="E138" s="114" t="s">
        <v>130</v>
      </c>
      <c r="F138" s="114" t="s">
        <v>925</v>
      </c>
      <c r="G138" s="114" t="s">
        <v>929</v>
      </c>
      <c r="H138" s="114" t="s">
        <v>930</v>
      </c>
      <c r="I138" s="232">
        <v>2013</v>
      </c>
      <c r="J138" s="241">
        <v>5711741</v>
      </c>
      <c r="K138" s="241">
        <f>5711741+700000</f>
        <v>6411741</v>
      </c>
      <c r="L138" s="241">
        <v>5784414</v>
      </c>
      <c r="M138" s="241"/>
      <c r="N138" s="241"/>
      <c r="O138" s="241">
        <v>222763.95674000002</v>
      </c>
      <c r="P138" s="241"/>
      <c r="Q138" s="241"/>
      <c r="R138" s="241">
        <v>5190993</v>
      </c>
      <c r="S138" s="241">
        <v>0.81</v>
      </c>
      <c r="T138" s="241" t="s">
        <v>931</v>
      </c>
      <c r="U138" s="241">
        <f t="shared" si="9"/>
        <v>1220748</v>
      </c>
    </row>
    <row r="139" spans="1:21" s="187" customFormat="1" hidden="1">
      <c r="A139" s="178" t="s">
        <v>527</v>
      </c>
      <c r="B139" s="326" t="s">
        <v>273</v>
      </c>
      <c r="C139" s="326" t="s">
        <v>319</v>
      </c>
      <c r="D139" s="114" t="s">
        <v>924</v>
      </c>
      <c r="E139" s="114" t="s">
        <v>130</v>
      </c>
      <c r="F139" s="114" t="s">
        <v>925</v>
      </c>
      <c r="G139" s="114" t="s">
        <v>932</v>
      </c>
      <c r="H139" s="114" t="s">
        <v>933</v>
      </c>
      <c r="I139" s="232">
        <v>2018</v>
      </c>
      <c r="J139" s="241">
        <v>1000000</v>
      </c>
      <c r="K139" s="241">
        <f>1000000+3000000+2000000</f>
        <v>6000000</v>
      </c>
      <c r="L139" s="241">
        <v>5950356</v>
      </c>
      <c r="M139" s="241"/>
      <c r="N139" s="241"/>
      <c r="O139" s="241">
        <v>930546.81174999999</v>
      </c>
      <c r="P139" s="241"/>
      <c r="Q139" s="241"/>
      <c r="R139" s="241">
        <v>5522703</v>
      </c>
      <c r="S139" s="241">
        <v>0.95</v>
      </c>
      <c r="T139" s="241" t="s">
        <v>20</v>
      </c>
      <c r="U139" s="241">
        <f t="shared" si="9"/>
        <v>477297</v>
      </c>
    </row>
    <row r="140" spans="1:21" s="187" customFormat="1" hidden="1">
      <c r="A140" s="178" t="s">
        <v>527</v>
      </c>
      <c r="B140" s="326" t="s">
        <v>273</v>
      </c>
      <c r="C140" s="326" t="s">
        <v>319</v>
      </c>
      <c r="D140" s="114" t="s">
        <v>924</v>
      </c>
      <c r="E140" s="114" t="s">
        <v>130</v>
      </c>
      <c r="F140" s="114" t="s">
        <v>925</v>
      </c>
      <c r="G140" s="114" t="s">
        <v>934</v>
      </c>
      <c r="H140" s="114" t="s">
        <v>935</v>
      </c>
      <c r="I140" s="232">
        <v>2011</v>
      </c>
      <c r="J140" s="241">
        <v>4640000</v>
      </c>
      <c r="K140" s="241">
        <f>4640000+900000+150000</f>
        <v>5690000</v>
      </c>
      <c r="L140" s="241">
        <v>5673108</v>
      </c>
      <c r="M140" s="241"/>
      <c r="N140" s="241"/>
      <c r="O140" s="241">
        <v>27019.192320000024</v>
      </c>
      <c r="P140" s="241"/>
      <c r="Q140" s="241"/>
      <c r="R140" s="241">
        <v>5567592</v>
      </c>
      <c r="S140" s="241">
        <v>1</v>
      </c>
      <c r="T140" s="241" t="s">
        <v>936</v>
      </c>
      <c r="U140" s="241">
        <f t="shared" si="9"/>
        <v>122408</v>
      </c>
    </row>
    <row r="141" spans="1:21" s="187" customFormat="1" hidden="1">
      <c r="A141" s="178" t="s">
        <v>527</v>
      </c>
      <c r="B141" s="326" t="s">
        <v>273</v>
      </c>
      <c r="C141" s="326" t="s">
        <v>319</v>
      </c>
      <c r="D141" s="114" t="s">
        <v>924</v>
      </c>
      <c r="E141" s="114" t="s">
        <v>130</v>
      </c>
      <c r="F141" s="114" t="s">
        <v>925</v>
      </c>
      <c r="G141" s="114" t="s">
        <v>937</v>
      </c>
      <c r="H141" s="114" t="s">
        <v>938</v>
      </c>
      <c r="I141" s="232">
        <v>2017</v>
      </c>
      <c r="J141" s="241">
        <v>5000000</v>
      </c>
      <c r="K141" s="241">
        <f>5000000+200000</f>
        <v>5200000</v>
      </c>
      <c r="L141" s="241">
        <v>5037134</v>
      </c>
      <c r="M141" s="241"/>
      <c r="N141" s="241"/>
      <c r="O141" s="241">
        <v>203015.57956000001</v>
      </c>
      <c r="P141" s="241"/>
      <c r="Q141" s="241"/>
      <c r="R141" s="241">
        <v>4560094</v>
      </c>
      <c r="S141" s="241">
        <v>0.97</v>
      </c>
      <c r="T141" s="241" t="s">
        <v>939</v>
      </c>
      <c r="U141" s="241">
        <f t="shared" si="9"/>
        <v>639906</v>
      </c>
    </row>
    <row r="142" spans="1:21" s="187" customFormat="1" hidden="1">
      <c r="A142" s="178" t="s">
        <v>527</v>
      </c>
      <c r="B142" s="326" t="s">
        <v>273</v>
      </c>
      <c r="C142" s="326" t="s">
        <v>319</v>
      </c>
      <c r="D142" s="114" t="s">
        <v>924</v>
      </c>
      <c r="E142" s="114" t="s">
        <v>130</v>
      </c>
      <c r="F142" s="114" t="s">
        <v>925</v>
      </c>
      <c r="G142" s="114" t="s">
        <v>940</v>
      </c>
      <c r="H142" s="114" t="s">
        <v>941</v>
      </c>
      <c r="I142" s="232">
        <v>2018</v>
      </c>
      <c r="J142" s="241">
        <v>1500000</v>
      </c>
      <c r="K142" s="241">
        <f>1500000+3000000</f>
        <v>4500000</v>
      </c>
      <c r="L142" s="241">
        <v>4468123</v>
      </c>
      <c r="M142" s="241"/>
      <c r="N142" s="241"/>
      <c r="O142" s="241">
        <v>1008333.83401</v>
      </c>
      <c r="P142" s="241"/>
      <c r="Q142" s="241"/>
      <c r="R142" s="241">
        <v>3594023</v>
      </c>
      <c r="S142" s="241">
        <v>0.79</v>
      </c>
      <c r="T142" s="241" t="s">
        <v>20</v>
      </c>
      <c r="U142" s="241">
        <f t="shared" si="9"/>
        <v>905977</v>
      </c>
    </row>
    <row r="143" spans="1:21" s="187" customFormat="1" hidden="1">
      <c r="A143" s="178" t="s">
        <v>527</v>
      </c>
      <c r="B143" s="326" t="s">
        <v>273</v>
      </c>
      <c r="C143" s="326" t="s">
        <v>319</v>
      </c>
      <c r="D143" s="114" t="s">
        <v>924</v>
      </c>
      <c r="E143" s="114" t="s">
        <v>130</v>
      </c>
      <c r="F143" s="114" t="s">
        <v>925</v>
      </c>
      <c r="G143" s="114" t="s">
        <v>942</v>
      </c>
      <c r="H143" s="114" t="s">
        <v>943</v>
      </c>
      <c r="I143" s="232">
        <v>2021</v>
      </c>
      <c r="J143" s="241">
        <v>3000000</v>
      </c>
      <c r="K143" s="241">
        <v>3000000</v>
      </c>
      <c r="L143" s="241">
        <v>2588276</v>
      </c>
      <c r="M143" s="241"/>
      <c r="N143" s="241"/>
      <c r="O143" s="241">
        <v>1208886.69301</v>
      </c>
      <c r="P143" s="241"/>
      <c r="Q143" s="241"/>
      <c r="R143" s="241">
        <v>1161857</v>
      </c>
      <c r="S143" s="241">
        <v>0.66</v>
      </c>
      <c r="T143" s="241" t="s">
        <v>20</v>
      </c>
      <c r="U143" s="241">
        <f t="shared" si="9"/>
        <v>1838143</v>
      </c>
    </row>
    <row r="144" spans="1:21" s="187" customFormat="1" hidden="1">
      <c r="A144" s="178" t="s">
        <v>527</v>
      </c>
      <c r="B144" s="326" t="s">
        <v>273</v>
      </c>
      <c r="C144" s="326" t="s">
        <v>319</v>
      </c>
      <c r="D144" s="114" t="s">
        <v>924</v>
      </c>
      <c r="E144" s="114" t="s">
        <v>130</v>
      </c>
      <c r="F144" s="114" t="s">
        <v>925</v>
      </c>
      <c r="G144" s="114" t="s">
        <v>944</v>
      </c>
      <c r="H144" s="114" t="s">
        <v>945</v>
      </c>
      <c r="I144" s="232">
        <v>2014</v>
      </c>
      <c r="J144" s="241">
        <v>1500000</v>
      </c>
      <c r="K144" s="241">
        <f>1500000+1100000</f>
        <v>2600000</v>
      </c>
      <c r="L144" s="241">
        <v>2593690</v>
      </c>
      <c r="M144" s="241"/>
      <c r="N144" s="241"/>
      <c r="O144" s="241">
        <f>457294.56205+60000</f>
        <v>517294.56205000001</v>
      </c>
      <c r="P144" s="241"/>
      <c r="Q144" s="241"/>
      <c r="R144" s="241">
        <v>2079365</v>
      </c>
      <c r="S144" s="241">
        <v>0.8</v>
      </c>
      <c r="T144" s="241" t="s">
        <v>20</v>
      </c>
      <c r="U144" s="241">
        <f t="shared" si="9"/>
        <v>520635</v>
      </c>
    </row>
    <row r="145" spans="1:21" s="187" customFormat="1" hidden="1">
      <c r="A145" s="178" t="s">
        <v>527</v>
      </c>
      <c r="B145" s="326" t="s">
        <v>273</v>
      </c>
      <c r="C145" s="326" t="s">
        <v>319</v>
      </c>
      <c r="D145" s="114" t="s">
        <v>924</v>
      </c>
      <c r="E145" s="114" t="s">
        <v>130</v>
      </c>
      <c r="F145" s="114" t="s">
        <v>925</v>
      </c>
      <c r="G145" s="114" t="s">
        <v>946</v>
      </c>
      <c r="H145" s="114" t="s">
        <v>947</v>
      </c>
      <c r="I145" s="232">
        <v>2021</v>
      </c>
      <c r="J145" s="241">
        <v>2060000</v>
      </c>
      <c r="K145" s="241">
        <v>2060000</v>
      </c>
      <c r="L145" s="241">
        <v>1553148</v>
      </c>
      <c r="M145" s="241"/>
      <c r="N145" s="241"/>
      <c r="O145" s="241">
        <v>1123618</v>
      </c>
      <c r="P145" s="241"/>
      <c r="Q145" s="241"/>
      <c r="R145" s="241">
        <v>433584</v>
      </c>
      <c r="S145" s="241">
        <v>0.43</v>
      </c>
      <c r="T145" s="241" t="s">
        <v>20</v>
      </c>
      <c r="U145" s="241">
        <f t="shared" si="9"/>
        <v>1626416</v>
      </c>
    </row>
    <row r="146" spans="1:21" s="187" customFormat="1" hidden="1">
      <c r="A146" s="178" t="s">
        <v>527</v>
      </c>
      <c r="B146" s="326" t="s">
        <v>273</v>
      </c>
      <c r="C146" s="326" t="s">
        <v>319</v>
      </c>
      <c r="D146" s="114" t="s">
        <v>924</v>
      </c>
      <c r="E146" s="114" t="s">
        <v>130</v>
      </c>
      <c r="F146" s="114" t="s">
        <v>925</v>
      </c>
      <c r="G146" s="114" t="s">
        <v>948</v>
      </c>
      <c r="H146" s="114" t="s">
        <v>949</v>
      </c>
      <c r="I146" s="232">
        <v>2014</v>
      </c>
      <c r="J146" s="241">
        <v>3100000</v>
      </c>
      <c r="K146" s="241">
        <f>3100000-1360831</f>
        <v>1739169</v>
      </c>
      <c r="L146" s="241">
        <v>546582</v>
      </c>
      <c r="M146" s="241"/>
      <c r="N146" s="241"/>
      <c r="O146" s="241">
        <v>240337.87</v>
      </c>
      <c r="P146" s="241"/>
      <c r="Q146" s="241"/>
      <c r="R146" s="241">
        <v>1246965</v>
      </c>
      <c r="S146" s="241">
        <v>0.93</v>
      </c>
      <c r="T146" s="241" t="s">
        <v>20</v>
      </c>
      <c r="U146" s="241">
        <f t="shared" si="9"/>
        <v>492204</v>
      </c>
    </row>
    <row r="147" spans="1:21" s="187" customFormat="1" hidden="1">
      <c r="A147" s="178" t="s">
        <v>527</v>
      </c>
      <c r="B147" s="326" t="s">
        <v>273</v>
      </c>
      <c r="C147" s="326" t="s">
        <v>319</v>
      </c>
      <c r="D147" s="114" t="s">
        <v>924</v>
      </c>
      <c r="E147" s="114" t="s">
        <v>130</v>
      </c>
      <c r="F147" s="114" t="s">
        <v>925</v>
      </c>
      <c r="G147" s="114" t="s">
        <v>950</v>
      </c>
      <c r="H147" s="114" t="s">
        <v>951</v>
      </c>
      <c r="I147" s="232">
        <v>2014</v>
      </c>
      <c r="J147" s="241">
        <v>850000</v>
      </c>
      <c r="K147" s="241">
        <f>850000+500000+350000</f>
        <v>1700000</v>
      </c>
      <c r="L147" s="241">
        <v>1503482</v>
      </c>
      <c r="M147" s="241"/>
      <c r="N147" s="241"/>
      <c r="O147" s="241">
        <v>115000</v>
      </c>
      <c r="P147" s="241"/>
      <c r="Q147" s="241"/>
      <c r="R147" s="241">
        <v>1435574</v>
      </c>
      <c r="S147" s="241">
        <v>0.98</v>
      </c>
      <c r="T147" s="241" t="s">
        <v>952</v>
      </c>
      <c r="U147" s="241">
        <f t="shared" si="9"/>
        <v>264426</v>
      </c>
    </row>
    <row r="148" spans="1:21" s="187" customFormat="1" hidden="1">
      <c r="A148" s="178" t="s">
        <v>527</v>
      </c>
      <c r="B148" s="326" t="s">
        <v>273</v>
      </c>
      <c r="C148" s="326" t="s">
        <v>319</v>
      </c>
      <c r="D148" s="114" t="s">
        <v>924</v>
      </c>
      <c r="E148" s="114" t="s">
        <v>130</v>
      </c>
      <c r="F148" s="114" t="s">
        <v>925</v>
      </c>
      <c r="G148" s="114" t="s">
        <v>953</v>
      </c>
      <c r="H148" s="114" t="s">
        <v>954</v>
      </c>
      <c r="I148" s="232">
        <v>2018</v>
      </c>
      <c r="J148" s="241">
        <v>1300000</v>
      </c>
      <c r="K148" s="241">
        <v>1300000</v>
      </c>
      <c r="L148" s="241">
        <v>154084</v>
      </c>
      <c r="M148" s="241"/>
      <c r="N148" s="241"/>
      <c r="O148" s="241">
        <v>457151.39101999998</v>
      </c>
      <c r="P148" s="241"/>
      <c r="Q148" s="241"/>
      <c r="R148" s="241">
        <v>153812</v>
      </c>
      <c r="S148" s="241">
        <v>0.12</v>
      </c>
      <c r="T148" s="241" t="s">
        <v>955</v>
      </c>
      <c r="U148" s="241">
        <f t="shared" si="9"/>
        <v>1146188</v>
      </c>
    </row>
    <row r="149" spans="1:21" s="187" customFormat="1" hidden="1">
      <c r="A149" s="178" t="s">
        <v>527</v>
      </c>
      <c r="B149" s="326" t="s">
        <v>273</v>
      </c>
      <c r="C149" s="326" t="s">
        <v>319</v>
      </c>
      <c r="D149" s="114" t="s">
        <v>924</v>
      </c>
      <c r="E149" s="114" t="s">
        <v>130</v>
      </c>
      <c r="F149" s="114" t="s">
        <v>925</v>
      </c>
      <c r="G149" s="114" t="s">
        <v>956</v>
      </c>
      <c r="H149" s="114" t="s">
        <v>957</v>
      </c>
      <c r="I149" s="232">
        <v>2011</v>
      </c>
      <c r="J149" s="241">
        <v>3000000</v>
      </c>
      <c r="K149" s="241">
        <f>3000000+910000</f>
        <v>3910000</v>
      </c>
      <c r="L149" s="241">
        <v>2548470</v>
      </c>
      <c r="M149" s="241"/>
      <c r="N149" s="241"/>
      <c r="O149" s="241">
        <v>68000</v>
      </c>
      <c r="P149" s="241"/>
      <c r="Q149" s="241"/>
      <c r="R149" s="241">
        <v>3807750</v>
      </c>
      <c r="S149" s="241">
        <v>1</v>
      </c>
      <c r="T149" s="241" t="s">
        <v>958</v>
      </c>
      <c r="U149" s="241">
        <f t="shared" si="9"/>
        <v>102250</v>
      </c>
    </row>
    <row r="150" spans="1:21" s="187" customFormat="1" hidden="1">
      <c r="A150" s="178" t="s">
        <v>527</v>
      </c>
      <c r="B150" s="326" t="s">
        <v>273</v>
      </c>
      <c r="C150" s="326" t="s">
        <v>319</v>
      </c>
      <c r="D150" s="114" t="s">
        <v>397</v>
      </c>
      <c r="E150" s="114" t="s">
        <v>119</v>
      </c>
      <c r="F150" s="114" t="s">
        <v>119</v>
      </c>
      <c r="G150" s="114" t="s">
        <v>959</v>
      </c>
      <c r="H150" s="114" t="s">
        <v>960</v>
      </c>
      <c r="I150" s="232">
        <v>2014</v>
      </c>
      <c r="J150" s="241">
        <v>4000000</v>
      </c>
      <c r="K150" s="241">
        <f>5740000+197520+1256937+1027000</f>
        <v>8221457</v>
      </c>
      <c r="L150" s="241">
        <v>8019567</v>
      </c>
      <c r="M150" s="241"/>
      <c r="N150" s="241"/>
      <c r="O150" s="241">
        <v>2327631.9744100003</v>
      </c>
      <c r="P150" s="241"/>
      <c r="Q150" s="241"/>
      <c r="R150" s="241">
        <v>6808093</v>
      </c>
      <c r="S150" s="241">
        <v>0.99</v>
      </c>
      <c r="T150" s="241" t="s">
        <v>961</v>
      </c>
      <c r="U150" s="241">
        <f t="shared" si="9"/>
        <v>1413364</v>
      </c>
    </row>
    <row r="151" spans="1:21" s="187" customFormat="1" hidden="1">
      <c r="A151" s="178" t="s">
        <v>527</v>
      </c>
      <c r="B151" s="326" t="s">
        <v>273</v>
      </c>
      <c r="C151" s="326" t="s">
        <v>319</v>
      </c>
      <c r="D151" s="114" t="s">
        <v>397</v>
      </c>
      <c r="E151" s="114" t="s">
        <v>119</v>
      </c>
      <c r="F151" s="114" t="s">
        <v>119</v>
      </c>
      <c r="G151" s="114" t="s">
        <v>962</v>
      </c>
      <c r="H151" s="114" t="s">
        <v>963</v>
      </c>
      <c r="I151" s="232">
        <v>2006</v>
      </c>
      <c r="J151" s="241">
        <v>350000</v>
      </c>
      <c r="K151" s="241">
        <v>1187000</v>
      </c>
      <c r="L151" s="241">
        <v>1051254</v>
      </c>
      <c r="M151" s="241"/>
      <c r="N151" s="241"/>
      <c r="O151" s="241">
        <v>191986.08820999999</v>
      </c>
      <c r="P151" s="241"/>
      <c r="Q151" s="241"/>
      <c r="R151" s="241">
        <v>1048651</v>
      </c>
      <c r="S151" s="241">
        <v>0.97</v>
      </c>
      <c r="T151" s="241" t="s">
        <v>964</v>
      </c>
      <c r="U151" s="241">
        <f t="shared" si="9"/>
        <v>138349</v>
      </c>
    </row>
    <row r="152" spans="1:21" s="187" customFormat="1" hidden="1">
      <c r="A152" s="178" t="s">
        <v>527</v>
      </c>
      <c r="B152" s="326" t="s">
        <v>273</v>
      </c>
      <c r="C152" s="326" t="s">
        <v>319</v>
      </c>
      <c r="D152" s="114" t="s">
        <v>965</v>
      </c>
      <c r="E152" s="114" t="s">
        <v>966</v>
      </c>
      <c r="F152" s="114" t="s">
        <v>967</v>
      </c>
      <c r="G152" s="114" t="s">
        <v>968</v>
      </c>
      <c r="H152" s="114" t="s">
        <v>969</v>
      </c>
      <c r="I152" s="232">
        <v>2022</v>
      </c>
      <c r="J152" s="241">
        <v>3000000</v>
      </c>
      <c r="K152" s="241">
        <v>3000000</v>
      </c>
      <c r="L152" s="241">
        <v>2423038</v>
      </c>
      <c r="M152" s="241"/>
      <c r="N152" s="241"/>
      <c r="O152" s="241">
        <v>2979501.1519999998</v>
      </c>
      <c r="P152" s="241"/>
      <c r="Q152" s="241"/>
      <c r="R152" s="241">
        <v>255057</v>
      </c>
      <c r="S152" s="241">
        <v>0.25</v>
      </c>
      <c r="T152" s="241" t="s">
        <v>20</v>
      </c>
      <c r="U152" s="241">
        <f t="shared" si="9"/>
        <v>2744943</v>
      </c>
    </row>
    <row r="153" spans="1:21" s="187" customFormat="1" hidden="1">
      <c r="A153" s="178" t="s">
        <v>527</v>
      </c>
      <c r="B153" s="309" t="s">
        <v>311</v>
      </c>
      <c r="C153" s="309" t="s">
        <v>319</v>
      </c>
      <c r="D153" s="330" t="s">
        <v>970</v>
      </c>
      <c r="E153" s="310" t="s">
        <v>971</v>
      </c>
      <c r="F153" s="310" t="s">
        <v>972</v>
      </c>
      <c r="G153" s="330" t="s">
        <v>973</v>
      </c>
      <c r="H153" s="331"/>
      <c r="I153" s="204">
        <v>2022</v>
      </c>
      <c r="J153" s="206">
        <v>1150000</v>
      </c>
      <c r="K153" s="206">
        <v>1150000</v>
      </c>
      <c r="L153" s="206">
        <f>917259+35051</f>
        <v>952310</v>
      </c>
      <c r="M153" s="206"/>
      <c r="N153" s="206"/>
      <c r="O153" s="206">
        <v>30000</v>
      </c>
      <c r="P153" s="206"/>
      <c r="Q153" s="206"/>
      <c r="R153" s="206">
        <v>35051</v>
      </c>
      <c r="S153" s="245">
        <v>0</v>
      </c>
      <c r="T153" s="249" t="s">
        <v>974</v>
      </c>
      <c r="U153" s="206" t="e">
        <f>#REF!</f>
        <v>#REF!</v>
      </c>
    </row>
    <row r="154" spans="1:21" s="187" customFormat="1" hidden="1">
      <c r="A154" s="178" t="s">
        <v>527</v>
      </c>
      <c r="B154" s="326" t="s">
        <v>311</v>
      </c>
      <c r="C154" s="326" t="s">
        <v>319</v>
      </c>
      <c r="D154" s="114" t="s">
        <v>975</v>
      </c>
      <c r="E154" s="114" t="s">
        <v>976</v>
      </c>
      <c r="F154" s="114" t="s">
        <v>977</v>
      </c>
      <c r="G154" s="329"/>
      <c r="H154" s="332" t="s">
        <v>978</v>
      </c>
      <c r="I154" s="232">
        <v>2022</v>
      </c>
      <c r="J154" s="241">
        <v>3201862</v>
      </c>
      <c r="K154" s="241">
        <v>7098532</v>
      </c>
      <c r="L154" s="241">
        <f>1577195+2005174</f>
        <v>3582369</v>
      </c>
      <c r="M154" s="241"/>
      <c r="N154" s="241"/>
      <c r="O154" s="241">
        <v>1826513</v>
      </c>
      <c r="P154" s="241"/>
      <c r="Q154" s="241"/>
      <c r="R154" s="241">
        <f>1577195+1298154</f>
        <v>2875349</v>
      </c>
      <c r="S154" s="248">
        <v>0.95</v>
      </c>
      <c r="T154" s="232" t="s">
        <v>979</v>
      </c>
      <c r="U154" s="241" t="e">
        <f>#REF!</f>
        <v>#REF!</v>
      </c>
    </row>
    <row r="155" spans="1:21" s="187" customFormat="1" hidden="1">
      <c r="A155" s="178" t="s">
        <v>527</v>
      </c>
      <c r="B155" s="309" t="s">
        <v>312</v>
      </c>
      <c r="C155" s="309" t="s">
        <v>319</v>
      </c>
      <c r="D155" s="310" t="s">
        <v>980</v>
      </c>
      <c r="E155" s="310" t="s">
        <v>981</v>
      </c>
      <c r="F155" s="310" t="s">
        <v>982</v>
      </c>
      <c r="G155" s="310"/>
      <c r="H155" s="310" t="s">
        <v>983</v>
      </c>
      <c r="I155" s="204">
        <v>2022</v>
      </c>
      <c r="J155" s="206">
        <v>350000</v>
      </c>
      <c r="K155" s="206">
        <v>1159000</v>
      </c>
      <c r="L155" s="206">
        <v>316000</v>
      </c>
      <c r="M155" s="206"/>
      <c r="N155" s="206"/>
      <c r="O155" s="206">
        <v>100000</v>
      </c>
      <c r="P155" s="206"/>
      <c r="Q155" s="206"/>
      <c r="R155" s="206">
        <v>14175</v>
      </c>
      <c r="S155" s="245">
        <v>0.05</v>
      </c>
      <c r="T155" s="204" t="s">
        <v>984</v>
      </c>
      <c r="U155" s="206">
        <f>K155-R155</f>
        <v>1144825</v>
      </c>
    </row>
    <row r="156" spans="1:21" s="187" customFormat="1" hidden="1">
      <c r="A156" s="178" t="s">
        <v>527</v>
      </c>
      <c r="B156" s="326" t="s">
        <v>312</v>
      </c>
      <c r="C156" s="326" t="s">
        <v>319</v>
      </c>
      <c r="D156" s="114" t="s">
        <v>980</v>
      </c>
      <c r="E156" s="114" t="s">
        <v>981</v>
      </c>
      <c r="F156" s="114" t="s">
        <v>982</v>
      </c>
      <c r="G156" s="114"/>
      <c r="H156" s="114" t="s">
        <v>983</v>
      </c>
      <c r="I156" s="232"/>
      <c r="J156" s="241">
        <v>350000</v>
      </c>
      <c r="K156" s="241">
        <v>1159000</v>
      </c>
      <c r="L156" s="241">
        <v>316000</v>
      </c>
      <c r="M156" s="241"/>
      <c r="N156" s="241"/>
      <c r="O156" s="241">
        <v>100000</v>
      </c>
      <c r="P156" s="241"/>
      <c r="Q156" s="241"/>
      <c r="R156" s="241">
        <v>14175</v>
      </c>
      <c r="S156" s="248">
        <v>0.05</v>
      </c>
      <c r="T156" s="232" t="s">
        <v>984</v>
      </c>
      <c r="U156" s="241">
        <v>1144825</v>
      </c>
    </row>
    <row r="157" spans="1:21" s="187" customFormat="1" hidden="1">
      <c r="A157" s="178" t="s">
        <v>527</v>
      </c>
      <c r="B157" s="326" t="s">
        <v>312</v>
      </c>
      <c r="C157" s="326" t="s">
        <v>319</v>
      </c>
      <c r="D157" s="114" t="s">
        <v>985</v>
      </c>
      <c r="E157" s="114" t="s">
        <v>986</v>
      </c>
      <c r="F157" s="333" t="s">
        <v>987</v>
      </c>
      <c r="G157" s="114"/>
      <c r="H157" s="114" t="s">
        <v>988</v>
      </c>
      <c r="I157" s="232">
        <v>2022</v>
      </c>
      <c r="J157" s="241">
        <v>3100000</v>
      </c>
      <c r="K157" s="241">
        <v>3650000</v>
      </c>
      <c r="L157" s="241">
        <v>3489957</v>
      </c>
      <c r="M157" s="241"/>
      <c r="N157" s="241"/>
      <c r="O157" s="241">
        <v>120613</v>
      </c>
      <c r="P157" s="241"/>
      <c r="Q157" s="241"/>
      <c r="R157" s="241">
        <v>3457138</v>
      </c>
      <c r="S157" s="248">
        <v>0.98</v>
      </c>
      <c r="T157" s="232" t="s">
        <v>20</v>
      </c>
      <c r="U157" s="241">
        <f t="shared" ref="U157:U201" si="10">K157-R157</f>
        <v>192862</v>
      </c>
    </row>
    <row r="158" spans="1:21" s="187" customFormat="1" hidden="1">
      <c r="A158" s="178" t="s">
        <v>527</v>
      </c>
      <c r="B158" s="326" t="s">
        <v>312</v>
      </c>
      <c r="C158" s="326" t="s">
        <v>319</v>
      </c>
      <c r="D158" s="114" t="s">
        <v>985</v>
      </c>
      <c r="E158" s="114" t="s">
        <v>989</v>
      </c>
      <c r="F158" s="333" t="s">
        <v>990</v>
      </c>
      <c r="G158" s="114"/>
      <c r="H158" s="114" t="s">
        <v>991</v>
      </c>
      <c r="I158" s="232">
        <v>2022</v>
      </c>
      <c r="J158" s="241">
        <v>3671340</v>
      </c>
      <c r="K158" s="241">
        <v>4426340</v>
      </c>
      <c r="L158" s="241">
        <v>4129532</v>
      </c>
      <c r="M158" s="241"/>
      <c r="N158" s="241"/>
      <c r="O158" s="241">
        <v>395836</v>
      </c>
      <c r="P158" s="241"/>
      <c r="Q158" s="241"/>
      <c r="R158" s="241">
        <v>2473550</v>
      </c>
      <c r="S158" s="248">
        <v>0.8</v>
      </c>
      <c r="T158" s="232" t="s">
        <v>992</v>
      </c>
      <c r="U158" s="241">
        <f t="shared" si="10"/>
        <v>1952790</v>
      </c>
    </row>
    <row r="159" spans="1:21" s="187" customFormat="1" hidden="1">
      <c r="A159" s="178" t="s">
        <v>527</v>
      </c>
      <c r="B159" s="326" t="s">
        <v>312</v>
      </c>
      <c r="C159" s="326" t="s">
        <v>319</v>
      </c>
      <c r="D159" s="114" t="s">
        <v>985</v>
      </c>
      <c r="E159" s="114" t="s">
        <v>989</v>
      </c>
      <c r="F159" s="114" t="s">
        <v>990</v>
      </c>
      <c r="G159" s="114"/>
      <c r="H159" s="114" t="s">
        <v>993</v>
      </c>
      <c r="I159" s="232">
        <v>2022</v>
      </c>
      <c r="J159" s="241">
        <v>4300000</v>
      </c>
      <c r="K159" s="241">
        <v>4300000</v>
      </c>
      <c r="L159" s="241">
        <v>2433650</v>
      </c>
      <c r="M159" s="241"/>
      <c r="N159" s="241"/>
      <c r="O159" s="241">
        <v>222495</v>
      </c>
      <c r="P159" s="241"/>
      <c r="Q159" s="241"/>
      <c r="R159" s="241">
        <v>1055438</v>
      </c>
      <c r="S159" s="248">
        <v>0.5</v>
      </c>
      <c r="T159" s="232" t="s">
        <v>992</v>
      </c>
      <c r="U159" s="241">
        <f t="shared" si="10"/>
        <v>3244562</v>
      </c>
    </row>
    <row r="160" spans="1:21" s="187" customFormat="1" hidden="1">
      <c r="A160" s="178" t="s">
        <v>527</v>
      </c>
      <c r="B160" s="326" t="s">
        <v>312</v>
      </c>
      <c r="C160" s="326" t="s">
        <v>319</v>
      </c>
      <c r="D160" s="114" t="s">
        <v>985</v>
      </c>
      <c r="E160" s="114" t="s">
        <v>989</v>
      </c>
      <c r="F160" s="114" t="s">
        <v>990</v>
      </c>
      <c r="G160" s="114"/>
      <c r="H160" s="114" t="s">
        <v>994</v>
      </c>
      <c r="I160" s="232">
        <v>2022</v>
      </c>
      <c r="J160" s="241">
        <v>2300000</v>
      </c>
      <c r="K160" s="241">
        <v>2300000</v>
      </c>
      <c r="L160" s="241">
        <v>1267672</v>
      </c>
      <c r="M160" s="241"/>
      <c r="N160" s="241"/>
      <c r="O160" s="241">
        <v>337426</v>
      </c>
      <c r="P160" s="241"/>
      <c r="Q160" s="241"/>
      <c r="R160" s="241">
        <v>252574</v>
      </c>
      <c r="S160" s="248">
        <v>0.2</v>
      </c>
      <c r="T160" s="232" t="s">
        <v>992</v>
      </c>
      <c r="U160" s="241">
        <f t="shared" si="10"/>
        <v>2047426</v>
      </c>
    </row>
    <row r="161" spans="1:21" s="187" customFormat="1" hidden="1">
      <c r="A161" s="178" t="s">
        <v>527</v>
      </c>
      <c r="B161" s="326" t="s">
        <v>312</v>
      </c>
      <c r="C161" s="326" t="s">
        <v>319</v>
      </c>
      <c r="D161" s="114" t="s">
        <v>397</v>
      </c>
      <c r="E161" s="114" t="s">
        <v>119</v>
      </c>
      <c r="F161" s="333" t="s">
        <v>119</v>
      </c>
      <c r="G161" s="114"/>
      <c r="H161" s="114" t="s">
        <v>995</v>
      </c>
      <c r="I161" s="232">
        <v>2022</v>
      </c>
      <c r="J161" s="241">
        <v>1800000</v>
      </c>
      <c r="K161" s="241">
        <v>2270000</v>
      </c>
      <c r="L161" s="241">
        <v>2086576</v>
      </c>
      <c r="M161" s="241"/>
      <c r="N161" s="241"/>
      <c r="O161" s="241">
        <v>1284660</v>
      </c>
      <c r="P161" s="241"/>
      <c r="Q161" s="241"/>
      <c r="R161" s="241">
        <v>1590937</v>
      </c>
      <c r="S161" s="248">
        <v>0.87</v>
      </c>
      <c r="T161" s="232" t="s">
        <v>20</v>
      </c>
      <c r="U161" s="241">
        <f t="shared" si="10"/>
        <v>679063</v>
      </c>
    </row>
    <row r="162" spans="1:21" s="187" customFormat="1" hidden="1">
      <c r="A162" s="178" t="s">
        <v>527</v>
      </c>
      <c r="B162" s="326" t="s">
        <v>312</v>
      </c>
      <c r="C162" s="326" t="s">
        <v>319</v>
      </c>
      <c r="D162" s="114" t="s">
        <v>397</v>
      </c>
      <c r="E162" s="114" t="s">
        <v>119</v>
      </c>
      <c r="F162" s="114" t="s">
        <v>119</v>
      </c>
      <c r="G162" s="114"/>
      <c r="H162" s="114" t="s">
        <v>996</v>
      </c>
      <c r="I162" s="232">
        <v>2022</v>
      </c>
      <c r="J162" s="241">
        <v>1800000</v>
      </c>
      <c r="K162" s="241">
        <v>3048431</v>
      </c>
      <c r="L162" s="241">
        <v>2256481</v>
      </c>
      <c r="M162" s="241"/>
      <c r="N162" s="241"/>
      <c r="O162" s="241">
        <v>2580434</v>
      </c>
      <c r="P162" s="241"/>
      <c r="Q162" s="241"/>
      <c r="R162" s="241">
        <v>680509</v>
      </c>
      <c r="S162" s="248">
        <v>0.45</v>
      </c>
      <c r="T162" s="232" t="s">
        <v>20</v>
      </c>
      <c r="U162" s="241">
        <f t="shared" si="10"/>
        <v>2367922</v>
      </c>
    </row>
    <row r="163" spans="1:21" s="187" customFormat="1" hidden="1">
      <c r="A163" s="178" t="s">
        <v>527</v>
      </c>
      <c r="B163" s="326" t="s">
        <v>312</v>
      </c>
      <c r="C163" s="326" t="s">
        <v>319</v>
      </c>
      <c r="D163" s="114" t="s">
        <v>345</v>
      </c>
      <c r="E163" s="114" t="s">
        <v>997</v>
      </c>
      <c r="F163" s="333" t="s">
        <v>764</v>
      </c>
      <c r="G163" s="114"/>
      <c r="H163" s="114" t="s">
        <v>998</v>
      </c>
      <c r="I163" s="232">
        <v>2022</v>
      </c>
      <c r="J163" s="241">
        <v>1234000</v>
      </c>
      <c r="K163" s="241">
        <v>1234000</v>
      </c>
      <c r="L163" s="241">
        <v>992738</v>
      </c>
      <c r="M163" s="241"/>
      <c r="N163" s="241"/>
      <c r="O163" s="241">
        <v>76655</v>
      </c>
      <c r="P163" s="241"/>
      <c r="Q163" s="241"/>
      <c r="R163" s="241">
        <v>872769</v>
      </c>
      <c r="S163" s="248">
        <v>0.85</v>
      </c>
      <c r="T163" s="232" t="s">
        <v>67</v>
      </c>
      <c r="U163" s="241">
        <f t="shared" si="10"/>
        <v>361231</v>
      </c>
    </row>
    <row r="164" spans="1:21" s="187" customFormat="1" hidden="1">
      <c r="A164" s="178" t="s">
        <v>527</v>
      </c>
      <c r="B164" s="121" t="s">
        <v>289</v>
      </c>
      <c r="C164" s="334" t="s">
        <v>999</v>
      </c>
      <c r="D164" s="334" t="s">
        <v>555</v>
      </c>
      <c r="E164" s="335" t="s">
        <v>1000</v>
      </c>
      <c r="F164" s="335" t="s">
        <v>1000</v>
      </c>
      <c r="G164" s="335" t="s">
        <v>1000</v>
      </c>
      <c r="H164" s="335" t="s">
        <v>1000</v>
      </c>
      <c r="I164" s="250">
        <v>2023</v>
      </c>
      <c r="J164" s="251">
        <v>1500000</v>
      </c>
      <c r="K164" s="251">
        <v>1500000</v>
      </c>
      <c r="L164" s="251">
        <v>0</v>
      </c>
      <c r="M164" s="251"/>
      <c r="N164" s="251"/>
      <c r="O164" s="251">
        <v>0</v>
      </c>
      <c r="P164" s="251"/>
      <c r="Q164" s="251"/>
      <c r="R164" s="251">
        <v>0</v>
      </c>
      <c r="S164" s="252">
        <v>0</v>
      </c>
      <c r="T164" s="197" t="s">
        <v>1001</v>
      </c>
      <c r="U164" s="251">
        <f t="shared" si="10"/>
        <v>1500000</v>
      </c>
    </row>
    <row r="165" spans="1:21" s="187" customFormat="1" hidden="1">
      <c r="A165" s="178" t="s">
        <v>527</v>
      </c>
      <c r="B165" s="121" t="s">
        <v>289</v>
      </c>
      <c r="C165" s="334" t="s">
        <v>999</v>
      </c>
      <c r="D165" s="334" t="s">
        <v>573</v>
      </c>
      <c r="E165" s="335" t="s">
        <v>1002</v>
      </c>
      <c r="F165" s="335" t="s">
        <v>1002</v>
      </c>
      <c r="G165" s="335" t="s">
        <v>1002</v>
      </c>
      <c r="H165" s="335" t="s">
        <v>1002</v>
      </c>
      <c r="I165" s="253">
        <v>2023</v>
      </c>
      <c r="J165" s="251">
        <v>2276742.852</v>
      </c>
      <c r="K165" s="251">
        <v>2276742.852</v>
      </c>
      <c r="L165" s="251">
        <v>1340297</v>
      </c>
      <c r="M165" s="251"/>
      <c r="N165" s="251"/>
      <c r="O165" s="251">
        <v>484050</v>
      </c>
      <c r="P165" s="251"/>
      <c r="Q165" s="251"/>
      <c r="R165" s="251">
        <v>110312.95574999999</v>
      </c>
      <c r="S165" s="252">
        <v>0.4</v>
      </c>
      <c r="T165" s="201" t="s">
        <v>1003</v>
      </c>
      <c r="U165" s="251">
        <f t="shared" si="10"/>
        <v>2166429.8962499998</v>
      </c>
    </row>
    <row r="166" spans="1:21" s="187" customFormat="1" hidden="1">
      <c r="A166" s="178" t="s">
        <v>527</v>
      </c>
      <c r="B166" s="121" t="s">
        <v>289</v>
      </c>
      <c r="C166" s="334" t="s">
        <v>999</v>
      </c>
      <c r="D166" s="335" t="s">
        <v>573</v>
      </c>
      <c r="E166" s="335" t="s">
        <v>1004</v>
      </c>
      <c r="F166" s="335" t="s">
        <v>1004</v>
      </c>
      <c r="G166" s="335" t="s">
        <v>1004</v>
      </c>
      <c r="H166" s="335" t="s">
        <v>1004</v>
      </c>
      <c r="I166" s="253">
        <v>2025</v>
      </c>
      <c r="J166" s="251">
        <v>3000000</v>
      </c>
      <c r="K166" s="251">
        <v>3000000</v>
      </c>
      <c r="L166" s="251">
        <v>0</v>
      </c>
      <c r="M166" s="251"/>
      <c r="N166" s="251"/>
      <c r="O166" s="251">
        <v>200000</v>
      </c>
      <c r="P166" s="251"/>
      <c r="Q166" s="251"/>
      <c r="R166" s="251">
        <v>0</v>
      </c>
      <c r="S166" s="252">
        <v>0</v>
      </c>
      <c r="T166" s="201" t="s">
        <v>1005</v>
      </c>
      <c r="U166" s="251">
        <f t="shared" si="10"/>
        <v>3000000</v>
      </c>
    </row>
    <row r="167" spans="1:21" s="187" customFormat="1" hidden="1">
      <c r="A167" s="178" t="s">
        <v>527</v>
      </c>
      <c r="B167" s="121" t="s">
        <v>289</v>
      </c>
      <c r="C167" s="334" t="s">
        <v>999</v>
      </c>
      <c r="D167" s="334" t="s">
        <v>1006</v>
      </c>
      <c r="E167" s="336" t="s">
        <v>1007</v>
      </c>
      <c r="F167" s="336" t="s">
        <v>1007</v>
      </c>
      <c r="G167" s="336" t="s">
        <v>1007</v>
      </c>
      <c r="H167" s="336" t="s">
        <v>1007</v>
      </c>
      <c r="I167" s="254">
        <v>2024</v>
      </c>
      <c r="J167" s="251">
        <v>1900000</v>
      </c>
      <c r="K167" s="251">
        <v>1900000</v>
      </c>
      <c r="L167" s="251">
        <v>1532734.5179999999</v>
      </c>
      <c r="M167" s="251"/>
      <c r="N167" s="251"/>
      <c r="O167" s="255"/>
      <c r="P167" s="251"/>
      <c r="Q167" s="251"/>
      <c r="R167" s="255">
        <v>246112.16752000002</v>
      </c>
      <c r="S167" s="256">
        <v>0.12</v>
      </c>
      <c r="T167" s="190" t="s">
        <v>436</v>
      </c>
      <c r="U167" s="255">
        <f t="shared" si="10"/>
        <v>1653887.8324799999</v>
      </c>
    </row>
    <row r="168" spans="1:21" s="187" customFormat="1" hidden="1">
      <c r="A168" s="178" t="s">
        <v>527</v>
      </c>
      <c r="B168" s="121" t="s">
        <v>289</v>
      </c>
      <c r="C168" s="334" t="s">
        <v>999</v>
      </c>
      <c r="D168" s="334" t="s">
        <v>1006</v>
      </c>
      <c r="E168" s="336" t="s">
        <v>1008</v>
      </c>
      <c r="F168" s="336" t="s">
        <v>1008</v>
      </c>
      <c r="G168" s="336" t="s">
        <v>1008</v>
      </c>
      <c r="H168" s="336" t="s">
        <v>1008</v>
      </c>
      <c r="I168" s="254">
        <v>2025</v>
      </c>
      <c r="J168" s="251">
        <v>1229000</v>
      </c>
      <c r="K168" s="251">
        <v>1229000</v>
      </c>
      <c r="L168" s="251">
        <v>0</v>
      </c>
      <c r="M168" s="251"/>
      <c r="N168" s="251"/>
      <c r="O168" s="255">
        <v>20000000</v>
      </c>
      <c r="P168" s="251"/>
      <c r="Q168" s="251"/>
      <c r="R168" s="255">
        <v>0</v>
      </c>
      <c r="S168" s="256">
        <v>0</v>
      </c>
      <c r="T168" s="190" t="s">
        <v>1009</v>
      </c>
      <c r="U168" s="255">
        <f t="shared" si="10"/>
        <v>1229000</v>
      </c>
    </row>
    <row r="169" spans="1:21" hidden="1">
      <c r="A169" s="178" t="s">
        <v>527</v>
      </c>
      <c r="B169" s="121" t="s">
        <v>289</v>
      </c>
      <c r="C169" s="334" t="s">
        <v>999</v>
      </c>
      <c r="D169" s="334" t="s">
        <v>1006</v>
      </c>
      <c r="E169" s="334" t="s">
        <v>1010</v>
      </c>
      <c r="F169" s="334" t="s">
        <v>1010</v>
      </c>
      <c r="G169" s="334" t="s">
        <v>1010</v>
      </c>
      <c r="H169" s="334" t="s">
        <v>1010</v>
      </c>
      <c r="I169" s="257">
        <v>2024</v>
      </c>
      <c r="J169" s="251">
        <v>2600000</v>
      </c>
      <c r="K169" s="251">
        <v>2600000</v>
      </c>
      <c r="L169" s="251">
        <v>383082.27173000004</v>
      </c>
      <c r="M169" s="251"/>
      <c r="N169" s="251"/>
      <c r="O169" s="255"/>
      <c r="P169" s="251"/>
      <c r="Q169" s="251"/>
      <c r="R169" s="255">
        <v>383082.27173000004</v>
      </c>
      <c r="S169" s="256">
        <v>0</v>
      </c>
      <c r="T169" s="190" t="s">
        <v>1009</v>
      </c>
      <c r="U169" s="255">
        <f t="shared" si="10"/>
        <v>2216917.7282699998</v>
      </c>
    </row>
    <row r="170" spans="1:21" ht="18.75" hidden="1">
      <c r="A170" s="178" t="s">
        <v>527</v>
      </c>
      <c r="B170" s="337" t="s">
        <v>313</v>
      </c>
      <c r="C170" s="370" t="s">
        <v>999</v>
      </c>
      <c r="D170" s="338" t="s">
        <v>1011</v>
      </c>
      <c r="E170" s="338" t="s">
        <v>1012</v>
      </c>
      <c r="F170" s="338" t="s">
        <v>1012</v>
      </c>
      <c r="G170" s="338" t="s">
        <v>1012</v>
      </c>
      <c r="H170" s="338" t="s">
        <v>1012</v>
      </c>
      <c r="I170" s="259"/>
      <c r="J170" s="260">
        <v>2500000</v>
      </c>
      <c r="K170" s="260">
        <v>2500000</v>
      </c>
      <c r="L170" s="260">
        <v>9659</v>
      </c>
      <c r="M170" s="260"/>
      <c r="N170" s="260"/>
      <c r="O170" s="260"/>
      <c r="P170" s="260"/>
      <c r="Q170" s="260"/>
      <c r="R170" s="260">
        <v>0</v>
      </c>
      <c r="S170" s="260">
        <v>0</v>
      </c>
      <c r="T170" s="259" t="s">
        <v>1013</v>
      </c>
      <c r="U170" s="260">
        <f t="shared" si="10"/>
        <v>2500000</v>
      </c>
    </row>
    <row r="171" spans="1:21" hidden="1">
      <c r="A171" s="178" t="s">
        <v>527</v>
      </c>
      <c r="B171" s="121" t="s">
        <v>313</v>
      </c>
      <c r="C171" s="334" t="s">
        <v>999</v>
      </c>
      <c r="D171" s="320" t="s">
        <v>1014</v>
      </c>
      <c r="E171" s="320" t="s">
        <v>474</v>
      </c>
      <c r="F171" s="320" t="s">
        <v>474</v>
      </c>
      <c r="G171" s="320" t="s">
        <v>474</v>
      </c>
      <c r="H171" s="320" t="s">
        <v>474</v>
      </c>
      <c r="I171" s="209"/>
      <c r="J171" s="208">
        <v>3000000</v>
      </c>
      <c r="K171" s="208">
        <v>3000000</v>
      </c>
      <c r="L171" s="208">
        <v>0</v>
      </c>
      <c r="M171" s="208"/>
      <c r="N171" s="208"/>
      <c r="O171" s="208"/>
      <c r="P171" s="208"/>
      <c r="Q171" s="208"/>
      <c r="R171" s="208">
        <v>0</v>
      </c>
      <c r="S171" s="209">
        <v>0</v>
      </c>
      <c r="T171" s="209" t="s">
        <v>1015</v>
      </c>
      <c r="U171" s="208">
        <f t="shared" si="10"/>
        <v>3000000</v>
      </c>
    </row>
    <row r="172" spans="1:21" hidden="1">
      <c r="A172" s="178" t="s">
        <v>527</v>
      </c>
      <c r="B172" s="121" t="s">
        <v>313</v>
      </c>
      <c r="C172" s="334" t="s">
        <v>999</v>
      </c>
      <c r="D172" s="320" t="s">
        <v>1016</v>
      </c>
      <c r="E172" s="320" t="s">
        <v>1017</v>
      </c>
      <c r="F172" s="320" t="s">
        <v>1017</v>
      </c>
      <c r="G172" s="320" t="s">
        <v>1017</v>
      </c>
      <c r="H172" s="320" t="s">
        <v>1017</v>
      </c>
      <c r="I172" s="209"/>
      <c r="J172" s="208">
        <v>1000000</v>
      </c>
      <c r="K172" s="208">
        <v>1000000</v>
      </c>
      <c r="L172" s="208">
        <v>831205</v>
      </c>
      <c r="M172" s="208"/>
      <c r="N172" s="208"/>
      <c r="O172" s="208"/>
      <c r="P172" s="208"/>
      <c r="Q172" s="208"/>
      <c r="R172" s="208">
        <v>132263</v>
      </c>
      <c r="S172" s="208">
        <v>45</v>
      </c>
      <c r="T172" s="209"/>
      <c r="U172" s="208">
        <f t="shared" si="10"/>
        <v>867737</v>
      </c>
    </row>
    <row r="173" spans="1:21" hidden="1">
      <c r="A173" s="178" t="s">
        <v>527</v>
      </c>
      <c r="B173" s="121" t="s">
        <v>313</v>
      </c>
      <c r="C173" s="334" t="s">
        <v>999</v>
      </c>
      <c r="D173" s="320" t="s">
        <v>1016</v>
      </c>
      <c r="E173" s="320" t="s">
        <v>1018</v>
      </c>
      <c r="F173" s="320" t="s">
        <v>1018</v>
      </c>
      <c r="G173" s="320" t="s">
        <v>1018</v>
      </c>
      <c r="H173" s="320" t="s">
        <v>1018</v>
      </c>
      <c r="I173" s="209"/>
      <c r="J173" s="208">
        <v>1500000</v>
      </c>
      <c r="K173" s="208">
        <v>1500000</v>
      </c>
      <c r="L173" s="208">
        <v>1115390</v>
      </c>
      <c r="M173" s="208"/>
      <c r="N173" s="208"/>
      <c r="O173" s="208"/>
      <c r="P173" s="208"/>
      <c r="Q173" s="208"/>
      <c r="R173" s="208">
        <v>182858</v>
      </c>
      <c r="S173" s="209">
        <v>60</v>
      </c>
      <c r="T173" s="209"/>
      <c r="U173" s="208">
        <f t="shared" si="10"/>
        <v>1317142</v>
      </c>
    </row>
    <row r="174" spans="1:21" hidden="1">
      <c r="A174" s="178" t="s">
        <v>527</v>
      </c>
      <c r="B174" s="121" t="s">
        <v>313</v>
      </c>
      <c r="C174" s="334" t="s">
        <v>999</v>
      </c>
      <c r="D174" s="320" t="s">
        <v>1019</v>
      </c>
      <c r="E174" s="320" t="s">
        <v>1020</v>
      </c>
      <c r="F174" s="320" t="s">
        <v>1020</v>
      </c>
      <c r="G174" s="320" t="s">
        <v>1020</v>
      </c>
      <c r="H174" s="320" t="s">
        <v>1020</v>
      </c>
      <c r="I174" s="209"/>
      <c r="J174" s="208">
        <v>2000000</v>
      </c>
      <c r="K174" s="208">
        <v>2000000</v>
      </c>
      <c r="L174" s="208">
        <v>1898529</v>
      </c>
      <c r="M174" s="208"/>
      <c r="N174" s="208"/>
      <c r="O174" s="208"/>
      <c r="P174" s="208"/>
      <c r="Q174" s="208"/>
      <c r="R174" s="208">
        <v>423981</v>
      </c>
      <c r="S174" s="209">
        <v>45</v>
      </c>
      <c r="T174" s="209"/>
      <c r="U174" s="208">
        <f t="shared" si="10"/>
        <v>1576019</v>
      </c>
    </row>
    <row r="175" spans="1:21" ht="18.75" hidden="1">
      <c r="A175" s="178" t="s">
        <v>527</v>
      </c>
      <c r="B175" s="121" t="s">
        <v>313</v>
      </c>
      <c r="C175" s="334" t="s">
        <v>999</v>
      </c>
      <c r="D175" s="320" t="s">
        <v>1019</v>
      </c>
      <c r="E175" s="320" t="s">
        <v>1021</v>
      </c>
      <c r="F175" s="320" t="s">
        <v>1021</v>
      </c>
      <c r="G175" s="320" t="s">
        <v>1021</v>
      </c>
      <c r="H175" s="320" t="s">
        <v>1021</v>
      </c>
      <c r="I175" s="209"/>
      <c r="J175" s="208">
        <v>1385000</v>
      </c>
      <c r="K175" s="208">
        <v>1385000</v>
      </c>
      <c r="L175" s="208">
        <v>0</v>
      </c>
      <c r="M175" s="208"/>
      <c r="N175" s="208"/>
      <c r="O175" s="208"/>
      <c r="P175" s="208"/>
      <c r="Q175" s="208"/>
      <c r="R175" s="208">
        <v>0</v>
      </c>
      <c r="S175" s="208">
        <v>0</v>
      </c>
      <c r="T175" s="209" t="s">
        <v>1022</v>
      </c>
      <c r="U175" s="208">
        <f t="shared" si="10"/>
        <v>1385000</v>
      </c>
    </row>
    <row r="176" spans="1:21" hidden="1">
      <c r="A176" s="178" t="s">
        <v>527</v>
      </c>
      <c r="B176" s="337" t="s">
        <v>297</v>
      </c>
      <c r="C176" s="370" t="s">
        <v>999</v>
      </c>
      <c r="D176" s="339" t="s">
        <v>646</v>
      </c>
      <c r="E176" s="340" t="s">
        <v>1023</v>
      </c>
      <c r="F176" s="340" t="s">
        <v>1023</v>
      </c>
      <c r="G176" s="340" t="s">
        <v>1023</v>
      </c>
      <c r="H176" s="340" t="s">
        <v>1023</v>
      </c>
      <c r="I176" s="261">
        <v>2024</v>
      </c>
      <c r="J176" s="262">
        <v>4500000</v>
      </c>
      <c r="K176" s="262">
        <v>4500000</v>
      </c>
      <c r="L176" s="262">
        <v>197000</v>
      </c>
      <c r="M176" s="262"/>
      <c r="N176" s="262"/>
      <c r="O176" s="262">
        <v>360000</v>
      </c>
      <c r="P176" s="262"/>
      <c r="Q176" s="262"/>
      <c r="R176" s="262">
        <v>196830</v>
      </c>
      <c r="S176" s="263">
        <v>0.15</v>
      </c>
      <c r="T176" s="264" t="s">
        <v>114</v>
      </c>
      <c r="U176" s="265">
        <f t="shared" si="10"/>
        <v>4303170</v>
      </c>
    </row>
    <row r="177" spans="1:21" hidden="1">
      <c r="A177" s="178" t="s">
        <v>527</v>
      </c>
      <c r="B177" s="121" t="s">
        <v>297</v>
      </c>
      <c r="C177" s="334" t="s">
        <v>999</v>
      </c>
      <c r="D177" s="341" t="s">
        <v>1024</v>
      </c>
      <c r="E177" s="342" t="s">
        <v>1025</v>
      </c>
      <c r="F177" s="342" t="s">
        <v>1025</v>
      </c>
      <c r="G177" s="342" t="s">
        <v>1025</v>
      </c>
      <c r="H177" s="342" t="s">
        <v>1025</v>
      </c>
      <c r="I177" s="215">
        <v>2023</v>
      </c>
      <c r="J177" s="266">
        <v>2782685.7080000001</v>
      </c>
      <c r="K177" s="266">
        <v>2782685.7080000001</v>
      </c>
      <c r="L177" s="266">
        <v>2683462</v>
      </c>
      <c r="M177" s="266"/>
      <c r="N177" s="266"/>
      <c r="O177" s="266">
        <v>841763</v>
      </c>
      <c r="P177" s="266"/>
      <c r="Q177" s="266"/>
      <c r="R177" s="266">
        <v>386508.07089999999</v>
      </c>
      <c r="S177" s="267">
        <v>0.3</v>
      </c>
      <c r="T177" s="218" t="s">
        <v>1026</v>
      </c>
      <c r="U177" s="220">
        <f t="shared" si="10"/>
        <v>2396177.6370999999</v>
      </c>
    </row>
    <row r="178" spans="1:21" hidden="1">
      <c r="A178" s="178" t="s">
        <v>527</v>
      </c>
      <c r="B178" s="337" t="s">
        <v>315</v>
      </c>
      <c r="C178" s="370" t="s">
        <v>999</v>
      </c>
      <c r="D178" s="338" t="s">
        <v>662</v>
      </c>
      <c r="E178" s="343" t="s">
        <v>1027</v>
      </c>
      <c r="F178" s="343" t="s">
        <v>1027</v>
      </c>
      <c r="G178" s="343" t="s">
        <v>1027</v>
      </c>
      <c r="H178" s="343" t="s">
        <v>1027</v>
      </c>
      <c r="I178" s="258">
        <v>2025</v>
      </c>
      <c r="J178" s="260">
        <v>3040000</v>
      </c>
      <c r="K178" s="260">
        <v>3040000</v>
      </c>
      <c r="L178" s="268"/>
      <c r="M178" s="268"/>
      <c r="N178" s="268"/>
      <c r="O178" s="269">
        <v>5000</v>
      </c>
      <c r="P178" s="268"/>
      <c r="Q178" s="268"/>
      <c r="R178" s="268"/>
      <c r="S178" s="270">
        <v>0</v>
      </c>
      <c r="T178" s="259" t="s">
        <v>1028</v>
      </c>
      <c r="U178" s="271">
        <f t="shared" si="10"/>
        <v>3040000</v>
      </c>
    </row>
    <row r="179" spans="1:21" hidden="1">
      <c r="A179" s="178" t="s">
        <v>527</v>
      </c>
      <c r="B179" s="121" t="s">
        <v>315</v>
      </c>
      <c r="C179" s="334" t="s">
        <v>999</v>
      </c>
      <c r="D179" s="320" t="s">
        <v>1029</v>
      </c>
      <c r="E179" s="344" t="s">
        <v>1030</v>
      </c>
      <c r="F179" s="344" t="s">
        <v>1030</v>
      </c>
      <c r="G179" s="344" t="s">
        <v>1030</v>
      </c>
      <c r="H179" s="344" t="s">
        <v>1030</v>
      </c>
      <c r="I179" s="228">
        <v>2023</v>
      </c>
      <c r="J179" s="272">
        <v>1011886</v>
      </c>
      <c r="K179" s="272">
        <v>1011886</v>
      </c>
      <c r="L179" s="272">
        <v>982474</v>
      </c>
      <c r="M179" s="272"/>
      <c r="N179" s="272"/>
      <c r="O179" s="208">
        <v>0</v>
      </c>
      <c r="P179" s="272"/>
      <c r="Q179" s="272"/>
      <c r="R179" s="272">
        <v>117956</v>
      </c>
      <c r="S179" s="273">
        <v>0.4</v>
      </c>
      <c r="T179" s="209" t="s">
        <v>1031</v>
      </c>
      <c r="U179" s="208">
        <f t="shared" si="10"/>
        <v>893930</v>
      </c>
    </row>
    <row r="180" spans="1:21" hidden="1">
      <c r="A180" s="178" t="s">
        <v>527</v>
      </c>
      <c r="B180" s="121" t="s">
        <v>315</v>
      </c>
      <c r="C180" s="334" t="s">
        <v>999</v>
      </c>
      <c r="D180" s="320" t="s">
        <v>1032</v>
      </c>
      <c r="E180" s="344" t="s">
        <v>1033</v>
      </c>
      <c r="F180" s="344" t="s">
        <v>1033</v>
      </c>
      <c r="G180" s="344" t="s">
        <v>1033</v>
      </c>
      <c r="H180" s="344" t="s">
        <v>1033</v>
      </c>
      <c r="I180" s="228">
        <v>2023</v>
      </c>
      <c r="J180" s="272">
        <v>1000000</v>
      </c>
      <c r="K180" s="274">
        <v>1000000</v>
      </c>
      <c r="L180" s="275">
        <v>867907</v>
      </c>
      <c r="M180" s="275"/>
      <c r="N180" s="275"/>
      <c r="O180" s="272">
        <v>20000</v>
      </c>
      <c r="P180" s="275"/>
      <c r="Q180" s="275"/>
      <c r="R180" s="272">
        <v>654087</v>
      </c>
      <c r="S180" s="273">
        <v>0.8</v>
      </c>
      <c r="T180" s="209" t="s">
        <v>339</v>
      </c>
      <c r="U180" s="208">
        <f t="shared" si="10"/>
        <v>345913</v>
      </c>
    </row>
    <row r="181" spans="1:21" hidden="1">
      <c r="A181" s="178" t="s">
        <v>527</v>
      </c>
      <c r="B181" s="121" t="s">
        <v>315</v>
      </c>
      <c r="C181" s="334" t="s">
        <v>999</v>
      </c>
      <c r="D181" s="320" t="s">
        <v>667</v>
      </c>
      <c r="E181" s="344" t="s">
        <v>1034</v>
      </c>
      <c r="F181" s="344" t="s">
        <v>1034</v>
      </c>
      <c r="G181" s="344" t="s">
        <v>1034</v>
      </c>
      <c r="H181" s="344" t="s">
        <v>1034</v>
      </c>
      <c r="I181" s="228">
        <v>2023</v>
      </c>
      <c r="J181" s="272">
        <v>1220000</v>
      </c>
      <c r="K181" s="274">
        <v>1220000</v>
      </c>
      <c r="L181" s="275">
        <v>975895</v>
      </c>
      <c r="M181" s="275"/>
      <c r="N181" s="275"/>
      <c r="O181" s="272">
        <v>105096</v>
      </c>
      <c r="P181" s="275"/>
      <c r="Q181" s="275"/>
      <c r="R181" s="272">
        <v>267220</v>
      </c>
      <c r="S181" s="273">
        <v>0.6</v>
      </c>
      <c r="T181" s="209" t="s">
        <v>339</v>
      </c>
      <c r="U181" s="208">
        <f t="shared" si="10"/>
        <v>952780</v>
      </c>
    </row>
    <row r="182" spans="1:21" hidden="1">
      <c r="A182" s="178" t="s">
        <v>527</v>
      </c>
      <c r="B182" s="121" t="s">
        <v>315</v>
      </c>
      <c r="C182" s="334" t="s">
        <v>999</v>
      </c>
      <c r="D182" s="320" t="s">
        <v>667</v>
      </c>
      <c r="E182" s="344" t="s">
        <v>1035</v>
      </c>
      <c r="F182" s="344" t="s">
        <v>1035</v>
      </c>
      <c r="G182" s="344" t="s">
        <v>1035</v>
      </c>
      <c r="H182" s="344" t="s">
        <v>1035</v>
      </c>
      <c r="I182" s="228">
        <v>2024</v>
      </c>
      <c r="J182" s="272">
        <v>1600000</v>
      </c>
      <c r="K182" s="272">
        <v>1600000</v>
      </c>
      <c r="L182" s="275">
        <v>1160372</v>
      </c>
      <c r="M182" s="275"/>
      <c r="N182" s="275"/>
      <c r="O182" s="272">
        <v>127593</v>
      </c>
      <c r="P182" s="275"/>
      <c r="Q182" s="275"/>
      <c r="R182" s="272">
        <v>563872</v>
      </c>
      <c r="S182" s="273">
        <v>0.5</v>
      </c>
      <c r="T182" s="209" t="s">
        <v>339</v>
      </c>
      <c r="U182" s="208">
        <f t="shared" si="10"/>
        <v>1036128</v>
      </c>
    </row>
    <row r="183" spans="1:21" hidden="1">
      <c r="A183" s="178" t="s">
        <v>527</v>
      </c>
      <c r="B183" s="337" t="s">
        <v>271</v>
      </c>
      <c r="C183" s="346" t="s">
        <v>999</v>
      </c>
      <c r="D183" s="345" t="s">
        <v>1036</v>
      </c>
      <c r="E183" s="346" t="s">
        <v>1037</v>
      </c>
      <c r="F183" s="346" t="s">
        <v>1037</v>
      </c>
      <c r="G183" s="346" t="s">
        <v>1037</v>
      </c>
      <c r="H183" s="346" t="s">
        <v>1037</v>
      </c>
      <c r="I183" s="276">
        <v>2023</v>
      </c>
      <c r="J183" s="277">
        <v>2023771</v>
      </c>
      <c r="K183" s="277">
        <v>2023771</v>
      </c>
      <c r="L183" s="277">
        <v>1936335</v>
      </c>
      <c r="M183" s="277"/>
      <c r="N183" s="277"/>
      <c r="O183" s="277">
        <v>400000</v>
      </c>
      <c r="P183" s="277"/>
      <c r="Q183" s="277"/>
      <c r="R183" s="277">
        <v>226890</v>
      </c>
      <c r="S183" s="278" t="s">
        <v>110</v>
      </c>
      <c r="T183" s="277"/>
      <c r="U183" s="277">
        <f t="shared" si="10"/>
        <v>1796881</v>
      </c>
    </row>
    <row r="184" spans="1:21" hidden="1">
      <c r="A184" s="178" t="s">
        <v>527</v>
      </c>
      <c r="B184" s="121" t="s">
        <v>271</v>
      </c>
      <c r="C184" s="347" t="s">
        <v>999</v>
      </c>
      <c r="D184" s="347" t="s">
        <v>1038</v>
      </c>
      <c r="E184" s="347" t="s">
        <v>1039</v>
      </c>
      <c r="F184" s="347" t="s">
        <v>1039</v>
      </c>
      <c r="G184" s="347" t="s">
        <v>1039</v>
      </c>
      <c r="H184" s="347" t="s">
        <v>1039</v>
      </c>
      <c r="I184" s="279">
        <v>2024</v>
      </c>
      <c r="J184" s="280">
        <v>1400000</v>
      </c>
      <c r="K184" s="280">
        <v>1400000</v>
      </c>
      <c r="L184" s="280">
        <v>1284988</v>
      </c>
      <c r="M184" s="280"/>
      <c r="N184" s="280"/>
      <c r="O184" s="280">
        <v>100000</v>
      </c>
      <c r="P184" s="280"/>
      <c r="Q184" s="280"/>
      <c r="R184" s="280">
        <v>405775</v>
      </c>
      <c r="S184" s="281" t="s">
        <v>1040</v>
      </c>
      <c r="T184" s="282"/>
      <c r="U184" s="280">
        <f t="shared" si="10"/>
        <v>994225</v>
      </c>
    </row>
    <row r="185" spans="1:21" hidden="1">
      <c r="A185" s="178" t="s">
        <v>527</v>
      </c>
      <c r="B185" s="121" t="s">
        <v>271</v>
      </c>
      <c r="C185" s="347" t="s">
        <v>999</v>
      </c>
      <c r="D185" s="347" t="s">
        <v>1038</v>
      </c>
      <c r="E185" s="347" t="s">
        <v>1041</v>
      </c>
      <c r="F185" s="347" t="s">
        <v>1041</v>
      </c>
      <c r="G185" s="347" t="s">
        <v>1041</v>
      </c>
      <c r="H185" s="347" t="s">
        <v>1041</v>
      </c>
      <c r="I185" s="279">
        <v>2024</v>
      </c>
      <c r="J185" s="280">
        <v>1800000</v>
      </c>
      <c r="K185" s="280">
        <v>1800000</v>
      </c>
      <c r="L185" s="280">
        <v>1528479</v>
      </c>
      <c r="M185" s="280"/>
      <c r="N185" s="280"/>
      <c r="O185" s="280">
        <v>160000</v>
      </c>
      <c r="P185" s="280"/>
      <c r="Q185" s="280"/>
      <c r="R185" s="280">
        <v>125344</v>
      </c>
      <c r="S185" s="281" t="s">
        <v>1042</v>
      </c>
      <c r="T185" s="282"/>
      <c r="U185" s="280">
        <f t="shared" si="10"/>
        <v>1674656</v>
      </c>
    </row>
    <row r="186" spans="1:21" hidden="1">
      <c r="A186" s="178" t="s">
        <v>527</v>
      </c>
      <c r="B186" s="121" t="s">
        <v>271</v>
      </c>
      <c r="C186" s="347" t="s">
        <v>999</v>
      </c>
      <c r="D186" s="347" t="s">
        <v>1038</v>
      </c>
      <c r="E186" s="347" t="s">
        <v>1043</v>
      </c>
      <c r="F186" s="347" t="s">
        <v>1043</v>
      </c>
      <c r="G186" s="347" t="s">
        <v>1043</v>
      </c>
      <c r="H186" s="347" t="s">
        <v>1043</v>
      </c>
      <c r="I186" s="279">
        <v>2024</v>
      </c>
      <c r="J186" s="280">
        <v>1800000</v>
      </c>
      <c r="K186" s="280">
        <v>1800000</v>
      </c>
      <c r="L186" s="280">
        <v>1787948</v>
      </c>
      <c r="M186" s="280"/>
      <c r="N186" s="280"/>
      <c r="O186" s="280">
        <v>200000</v>
      </c>
      <c r="P186" s="280"/>
      <c r="Q186" s="280"/>
      <c r="R186" s="280">
        <v>376105</v>
      </c>
      <c r="S186" s="281" t="s">
        <v>1042</v>
      </c>
      <c r="T186" s="282"/>
      <c r="U186" s="280">
        <f t="shared" si="10"/>
        <v>1423895</v>
      </c>
    </row>
    <row r="187" spans="1:21" hidden="1">
      <c r="A187" s="178" t="s">
        <v>527</v>
      </c>
      <c r="B187" s="121" t="s">
        <v>271</v>
      </c>
      <c r="C187" s="349" t="s">
        <v>999</v>
      </c>
      <c r="D187" s="348" t="s">
        <v>1044</v>
      </c>
      <c r="E187" s="349" t="s">
        <v>1045</v>
      </c>
      <c r="F187" s="349" t="s">
        <v>1045</v>
      </c>
      <c r="G187" s="349" t="s">
        <v>1045</v>
      </c>
      <c r="H187" s="349" t="s">
        <v>1045</v>
      </c>
      <c r="I187" s="283">
        <v>2024</v>
      </c>
      <c r="J187" s="280">
        <v>4000000</v>
      </c>
      <c r="K187" s="280">
        <v>4000000</v>
      </c>
      <c r="L187" s="280">
        <v>2287852</v>
      </c>
      <c r="M187" s="280"/>
      <c r="N187" s="280"/>
      <c r="O187" s="280">
        <v>0</v>
      </c>
      <c r="P187" s="280"/>
      <c r="Q187" s="280"/>
      <c r="R187" s="280">
        <v>224053</v>
      </c>
      <c r="S187" s="284" t="s">
        <v>1042</v>
      </c>
      <c r="T187" s="280"/>
      <c r="U187" s="280">
        <f t="shared" si="10"/>
        <v>3775947</v>
      </c>
    </row>
    <row r="188" spans="1:21" hidden="1">
      <c r="A188" s="178" t="s">
        <v>527</v>
      </c>
      <c r="B188" s="337" t="s">
        <v>309</v>
      </c>
      <c r="C188" s="338" t="s">
        <v>999</v>
      </c>
      <c r="D188" s="338" t="s">
        <v>1046</v>
      </c>
      <c r="E188" s="338" t="s">
        <v>1047</v>
      </c>
      <c r="F188" s="338" t="s">
        <v>1047</v>
      </c>
      <c r="G188" s="338" t="s">
        <v>1047</v>
      </c>
      <c r="H188" s="338" t="s">
        <v>1047</v>
      </c>
      <c r="I188" s="259">
        <v>2025</v>
      </c>
      <c r="J188" s="260">
        <v>2800000</v>
      </c>
      <c r="K188" s="260">
        <v>2800000</v>
      </c>
      <c r="L188" s="260">
        <v>0</v>
      </c>
      <c r="M188" s="260"/>
      <c r="N188" s="260"/>
      <c r="O188" s="260">
        <v>5000</v>
      </c>
      <c r="P188" s="260"/>
      <c r="Q188" s="260"/>
      <c r="R188" s="260">
        <v>0</v>
      </c>
      <c r="S188" s="285">
        <v>0</v>
      </c>
      <c r="T188" s="268" t="s">
        <v>1048</v>
      </c>
      <c r="U188" s="260">
        <f t="shared" si="10"/>
        <v>2800000</v>
      </c>
    </row>
    <row r="189" spans="1:21" hidden="1">
      <c r="A189" s="178" t="s">
        <v>527</v>
      </c>
      <c r="B189" s="121" t="s">
        <v>309</v>
      </c>
      <c r="C189" s="320" t="s">
        <v>999</v>
      </c>
      <c r="D189" s="320" t="s">
        <v>739</v>
      </c>
      <c r="E189" s="320" t="s">
        <v>1049</v>
      </c>
      <c r="F189" s="320" t="s">
        <v>1049</v>
      </c>
      <c r="G189" s="320" t="s">
        <v>1049</v>
      </c>
      <c r="H189" s="320" t="s">
        <v>1049</v>
      </c>
      <c r="I189" s="209">
        <v>2023</v>
      </c>
      <c r="J189" s="208">
        <v>1000000</v>
      </c>
      <c r="K189" s="208">
        <v>1000000</v>
      </c>
      <c r="L189" s="208">
        <v>981430.86684000003</v>
      </c>
      <c r="M189" s="208"/>
      <c r="N189" s="208"/>
      <c r="O189" s="208">
        <v>0</v>
      </c>
      <c r="P189" s="208"/>
      <c r="Q189" s="208"/>
      <c r="R189" s="208">
        <v>28097.265780000002</v>
      </c>
      <c r="S189" s="236">
        <v>0.5</v>
      </c>
      <c r="T189" s="229" t="s">
        <v>743</v>
      </c>
      <c r="U189" s="208">
        <f t="shared" si="10"/>
        <v>971902.73421999998</v>
      </c>
    </row>
    <row r="190" spans="1:21" hidden="1">
      <c r="A190" s="178" t="s">
        <v>527</v>
      </c>
      <c r="B190" s="121" t="s">
        <v>309</v>
      </c>
      <c r="C190" s="320" t="s">
        <v>999</v>
      </c>
      <c r="D190" s="320" t="s">
        <v>752</v>
      </c>
      <c r="E190" s="320" t="s">
        <v>1050</v>
      </c>
      <c r="F190" s="320" t="s">
        <v>1050</v>
      </c>
      <c r="G190" s="320" t="s">
        <v>1050</v>
      </c>
      <c r="H190" s="320" t="s">
        <v>1050</v>
      </c>
      <c r="I190" s="209">
        <v>2025</v>
      </c>
      <c r="J190" s="208">
        <v>2500000</v>
      </c>
      <c r="K190" s="208">
        <v>2500000</v>
      </c>
      <c r="L190" s="208">
        <v>0</v>
      </c>
      <c r="M190" s="208"/>
      <c r="N190" s="208"/>
      <c r="O190" s="208">
        <v>200000</v>
      </c>
      <c r="P190" s="208"/>
      <c r="Q190" s="208"/>
      <c r="R190" s="208">
        <v>0</v>
      </c>
      <c r="S190" s="236">
        <v>0</v>
      </c>
      <c r="T190" s="229" t="s">
        <v>1051</v>
      </c>
      <c r="U190" s="208">
        <f t="shared" si="10"/>
        <v>2500000</v>
      </c>
    </row>
    <row r="191" spans="1:21" hidden="1">
      <c r="A191" s="178" t="s">
        <v>527</v>
      </c>
      <c r="B191" s="337" t="s">
        <v>305</v>
      </c>
      <c r="C191" s="343" t="s">
        <v>999</v>
      </c>
      <c r="D191" s="350" t="s">
        <v>1052</v>
      </c>
      <c r="E191" s="343" t="s">
        <v>1053</v>
      </c>
      <c r="F191" s="343" t="s">
        <v>1053</v>
      </c>
      <c r="G191" s="343" t="s">
        <v>1053</v>
      </c>
      <c r="H191" s="343" t="s">
        <v>1053</v>
      </c>
      <c r="I191" s="286" t="s">
        <v>1054</v>
      </c>
      <c r="J191" s="260">
        <v>1000000</v>
      </c>
      <c r="K191" s="260">
        <v>1000000</v>
      </c>
      <c r="L191" s="260">
        <v>0</v>
      </c>
      <c r="M191" s="260"/>
      <c r="N191" s="260"/>
      <c r="O191" s="260">
        <v>30000</v>
      </c>
      <c r="P191" s="260"/>
      <c r="Q191" s="260"/>
      <c r="R191" s="260">
        <v>0</v>
      </c>
      <c r="S191" s="270">
        <v>0</v>
      </c>
      <c r="T191" s="259" t="s">
        <v>1055</v>
      </c>
      <c r="U191" s="260">
        <f t="shared" si="10"/>
        <v>1000000</v>
      </c>
    </row>
    <row r="192" spans="1:21" ht="18.75" hidden="1">
      <c r="A192" s="178" t="s">
        <v>527</v>
      </c>
      <c r="B192" s="121" t="s">
        <v>305</v>
      </c>
      <c r="C192" s="351" t="s">
        <v>999</v>
      </c>
      <c r="D192" s="351" t="s">
        <v>1052</v>
      </c>
      <c r="E192" s="351" t="s">
        <v>1056</v>
      </c>
      <c r="F192" s="351" t="s">
        <v>1056</v>
      </c>
      <c r="G192" s="351" t="s">
        <v>1056</v>
      </c>
      <c r="H192" s="351" t="s">
        <v>1056</v>
      </c>
      <c r="I192" s="207" t="s">
        <v>1057</v>
      </c>
      <c r="J192" s="208">
        <v>2500000</v>
      </c>
      <c r="K192" s="208">
        <v>2500000</v>
      </c>
      <c r="L192" s="208">
        <v>2401255</v>
      </c>
      <c r="M192" s="208"/>
      <c r="N192" s="208"/>
      <c r="O192" s="208">
        <v>300000</v>
      </c>
      <c r="P192" s="208"/>
      <c r="Q192" s="208"/>
      <c r="R192" s="208">
        <v>511501</v>
      </c>
      <c r="S192" s="287">
        <v>0.5</v>
      </c>
      <c r="T192" s="209" t="s">
        <v>20</v>
      </c>
      <c r="U192" s="208">
        <f t="shared" si="10"/>
        <v>1988499</v>
      </c>
    </row>
    <row r="193" spans="1:21" hidden="1">
      <c r="A193" s="178" t="s">
        <v>527</v>
      </c>
      <c r="B193" s="121" t="s">
        <v>305</v>
      </c>
      <c r="C193" s="353" t="s">
        <v>999</v>
      </c>
      <c r="D193" s="352" t="s">
        <v>1058</v>
      </c>
      <c r="E193" s="353" t="s">
        <v>1059</v>
      </c>
      <c r="F193" s="353" t="s">
        <v>1059</v>
      </c>
      <c r="G193" s="353" t="s">
        <v>1059</v>
      </c>
      <c r="H193" s="353" t="s">
        <v>1059</v>
      </c>
      <c r="I193" s="207" t="s">
        <v>1054</v>
      </c>
      <c r="J193" s="208">
        <v>2000000</v>
      </c>
      <c r="K193" s="208">
        <v>2000000</v>
      </c>
      <c r="L193" s="208">
        <v>0</v>
      </c>
      <c r="M193" s="208"/>
      <c r="N193" s="208"/>
      <c r="O193" s="208">
        <v>150000</v>
      </c>
      <c r="P193" s="208"/>
      <c r="Q193" s="208"/>
      <c r="R193" s="208">
        <v>0</v>
      </c>
      <c r="S193" s="287">
        <v>0</v>
      </c>
      <c r="T193" s="209" t="s">
        <v>1060</v>
      </c>
      <c r="U193" s="208">
        <f t="shared" si="10"/>
        <v>2000000</v>
      </c>
    </row>
    <row r="194" spans="1:21" hidden="1">
      <c r="A194" s="178" t="s">
        <v>527</v>
      </c>
      <c r="B194" s="121" t="s">
        <v>305</v>
      </c>
      <c r="C194" s="354" t="s">
        <v>999</v>
      </c>
      <c r="D194" s="354" t="s">
        <v>1058</v>
      </c>
      <c r="E194" s="354" t="s">
        <v>1061</v>
      </c>
      <c r="F194" s="354" t="s">
        <v>1061</v>
      </c>
      <c r="G194" s="354" t="s">
        <v>1061</v>
      </c>
      <c r="H194" s="354" t="s">
        <v>1061</v>
      </c>
      <c r="I194" s="207" t="s">
        <v>1062</v>
      </c>
      <c r="J194" s="208">
        <v>2023771</v>
      </c>
      <c r="K194" s="208">
        <v>2023771</v>
      </c>
      <c r="L194" s="208">
        <v>2019085</v>
      </c>
      <c r="M194" s="208"/>
      <c r="N194" s="208"/>
      <c r="O194" s="208">
        <v>492035</v>
      </c>
      <c r="P194" s="208"/>
      <c r="Q194" s="208"/>
      <c r="R194" s="208">
        <v>533094</v>
      </c>
      <c r="S194" s="287">
        <v>0.4</v>
      </c>
      <c r="T194" s="209" t="s">
        <v>20</v>
      </c>
      <c r="U194" s="208">
        <f t="shared" si="10"/>
        <v>1490677</v>
      </c>
    </row>
    <row r="195" spans="1:21" hidden="1">
      <c r="A195" s="178" t="s">
        <v>527</v>
      </c>
      <c r="B195" s="121" t="s">
        <v>305</v>
      </c>
      <c r="C195" s="354" t="s">
        <v>999</v>
      </c>
      <c r="D195" s="352" t="s">
        <v>1063</v>
      </c>
      <c r="E195" s="354" t="s">
        <v>1064</v>
      </c>
      <c r="F195" s="354" t="s">
        <v>1064</v>
      </c>
      <c r="G195" s="354" t="s">
        <v>1064</v>
      </c>
      <c r="H195" s="354" t="s">
        <v>1064</v>
      </c>
      <c r="I195" s="207" t="s">
        <v>1057</v>
      </c>
      <c r="J195" s="208">
        <v>1000000</v>
      </c>
      <c r="K195" s="208">
        <v>1000000</v>
      </c>
      <c r="L195" s="229">
        <v>951393</v>
      </c>
      <c r="M195" s="229"/>
      <c r="N195" s="229"/>
      <c r="O195" s="208">
        <v>21000</v>
      </c>
      <c r="P195" s="229"/>
      <c r="Q195" s="229"/>
      <c r="R195" s="229">
        <v>252722</v>
      </c>
      <c r="S195" s="287">
        <v>0.6</v>
      </c>
      <c r="T195" s="209" t="s">
        <v>20</v>
      </c>
      <c r="U195" s="208">
        <f t="shared" si="10"/>
        <v>747278</v>
      </c>
    </row>
    <row r="196" spans="1:21" hidden="1">
      <c r="A196" s="178" t="s">
        <v>527</v>
      </c>
      <c r="B196" s="337" t="s">
        <v>316</v>
      </c>
      <c r="C196" s="338" t="s">
        <v>999</v>
      </c>
      <c r="D196" s="339" t="s">
        <v>646</v>
      </c>
      <c r="E196" s="338" t="s">
        <v>1065</v>
      </c>
      <c r="F196" s="338" t="s">
        <v>1065</v>
      </c>
      <c r="G196" s="338" t="s">
        <v>1065</v>
      </c>
      <c r="H196" s="338" t="s">
        <v>1065</v>
      </c>
      <c r="I196" s="261">
        <v>2024</v>
      </c>
      <c r="J196" s="262">
        <v>3000000</v>
      </c>
      <c r="K196" s="262">
        <v>3000000</v>
      </c>
      <c r="L196" s="262">
        <v>2604074</v>
      </c>
      <c r="M196" s="262"/>
      <c r="N196" s="262"/>
      <c r="O196" s="262">
        <v>188933</v>
      </c>
      <c r="P196" s="262"/>
      <c r="Q196" s="262"/>
      <c r="R196" s="262">
        <v>311067</v>
      </c>
      <c r="S196" s="263">
        <v>0.2</v>
      </c>
      <c r="T196" s="264"/>
      <c r="U196" s="265">
        <f t="shared" si="10"/>
        <v>2688933</v>
      </c>
    </row>
    <row r="197" spans="1:21" hidden="1">
      <c r="A197" s="178" t="s">
        <v>527</v>
      </c>
      <c r="B197" s="121" t="s">
        <v>316</v>
      </c>
      <c r="C197" s="320" t="s">
        <v>999</v>
      </c>
      <c r="D197" s="341" t="s">
        <v>646</v>
      </c>
      <c r="E197" s="320" t="s">
        <v>365</v>
      </c>
      <c r="F197" s="320" t="s">
        <v>365</v>
      </c>
      <c r="G197" s="320" t="s">
        <v>365</v>
      </c>
      <c r="H197" s="320" t="s">
        <v>365</v>
      </c>
      <c r="I197" s="215">
        <v>2025</v>
      </c>
      <c r="J197" s="266">
        <v>2000000</v>
      </c>
      <c r="K197" s="266">
        <f>+J197</f>
        <v>2000000</v>
      </c>
      <c r="L197" s="288">
        <v>0</v>
      </c>
      <c r="M197" s="288"/>
      <c r="N197" s="288"/>
      <c r="O197" s="266">
        <v>250000</v>
      </c>
      <c r="P197" s="288"/>
      <c r="Q197" s="288"/>
      <c r="R197" s="288">
        <v>0</v>
      </c>
      <c r="S197" s="267">
        <v>0</v>
      </c>
      <c r="T197" s="218"/>
      <c r="U197" s="220">
        <f t="shared" si="10"/>
        <v>2000000</v>
      </c>
    </row>
    <row r="198" spans="1:21" hidden="1">
      <c r="A198" s="178" t="s">
        <v>527</v>
      </c>
      <c r="B198" s="121" t="s">
        <v>316</v>
      </c>
      <c r="C198" s="320" t="s">
        <v>999</v>
      </c>
      <c r="D198" s="355" t="s">
        <v>646</v>
      </c>
      <c r="E198" s="320" t="s">
        <v>365</v>
      </c>
      <c r="F198" s="320" t="s">
        <v>365</v>
      </c>
      <c r="G198" s="320" t="s">
        <v>365</v>
      </c>
      <c r="H198" s="320" t="s">
        <v>365</v>
      </c>
      <c r="I198" s="215">
        <v>2025</v>
      </c>
      <c r="J198" s="266">
        <v>1099459</v>
      </c>
      <c r="K198" s="266">
        <f>+J198</f>
        <v>1099459</v>
      </c>
      <c r="L198" s="288">
        <v>0</v>
      </c>
      <c r="M198" s="288"/>
      <c r="N198" s="288"/>
      <c r="O198" s="266">
        <v>150000</v>
      </c>
      <c r="P198" s="288"/>
      <c r="Q198" s="288"/>
      <c r="R198" s="288">
        <v>0</v>
      </c>
      <c r="S198" s="267">
        <v>0</v>
      </c>
      <c r="T198" s="218"/>
      <c r="U198" s="220">
        <f t="shared" si="10"/>
        <v>1099459</v>
      </c>
    </row>
    <row r="199" spans="1:21" hidden="1">
      <c r="A199" s="178" t="s">
        <v>527</v>
      </c>
      <c r="B199" s="121" t="s">
        <v>316</v>
      </c>
      <c r="C199" s="320" t="s">
        <v>999</v>
      </c>
      <c r="D199" s="341" t="s">
        <v>605</v>
      </c>
      <c r="E199" s="320" t="s">
        <v>1065</v>
      </c>
      <c r="F199" s="320" t="s">
        <v>1065</v>
      </c>
      <c r="G199" s="320" t="s">
        <v>1065</v>
      </c>
      <c r="H199" s="320" t="s">
        <v>1065</v>
      </c>
      <c r="I199" s="215">
        <v>2025</v>
      </c>
      <c r="J199" s="266">
        <v>2700000</v>
      </c>
      <c r="K199" s="266">
        <v>2700000</v>
      </c>
      <c r="L199" s="288">
        <v>0</v>
      </c>
      <c r="M199" s="288"/>
      <c r="N199" s="288"/>
      <c r="O199" s="266">
        <v>5000</v>
      </c>
      <c r="P199" s="288"/>
      <c r="Q199" s="288"/>
      <c r="R199" s="288">
        <v>0</v>
      </c>
      <c r="S199" s="267">
        <v>0</v>
      </c>
      <c r="T199" s="218"/>
      <c r="U199" s="220">
        <f t="shared" si="10"/>
        <v>2700000</v>
      </c>
    </row>
    <row r="200" spans="1:21" hidden="1">
      <c r="A200" s="178" t="s">
        <v>527</v>
      </c>
      <c r="B200" s="121" t="s">
        <v>316</v>
      </c>
      <c r="C200" s="342" t="s">
        <v>999</v>
      </c>
      <c r="D200" s="341" t="s">
        <v>1024</v>
      </c>
      <c r="E200" s="342" t="s">
        <v>1025</v>
      </c>
      <c r="F200" s="342" t="s">
        <v>1025</v>
      </c>
      <c r="G200" s="342" t="s">
        <v>1025</v>
      </c>
      <c r="H200" s="342" t="s">
        <v>1025</v>
      </c>
      <c r="I200" s="215">
        <v>2025</v>
      </c>
      <c r="J200" s="266">
        <v>2300000</v>
      </c>
      <c r="K200" s="266">
        <v>2300000</v>
      </c>
      <c r="L200" s="288">
        <v>0</v>
      </c>
      <c r="M200" s="288"/>
      <c r="N200" s="288"/>
      <c r="O200" s="266">
        <v>150000</v>
      </c>
      <c r="P200" s="288"/>
      <c r="Q200" s="288"/>
      <c r="R200" s="288">
        <v>0</v>
      </c>
      <c r="S200" s="267">
        <v>0</v>
      </c>
      <c r="T200" s="218"/>
      <c r="U200" s="220">
        <f t="shared" si="10"/>
        <v>2300000</v>
      </c>
    </row>
    <row r="201" spans="1:21" hidden="1">
      <c r="A201" s="178" t="s">
        <v>527</v>
      </c>
      <c r="B201" s="121" t="s">
        <v>316</v>
      </c>
      <c r="C201" s="356" t="s">
        <v>999</v>
      </c>
      <c r="D201" s="341" t="s">
        <v>1024</v>
      </c>
      <c r="E201" s="356" t="s">
        <v>1066</v>
      </c>
      <c r="F201" s="356" t="s">
        <v>1066</v>
      </c>
      <c r="G201" s="356" t="s">
        <v>1066</v>
      </c>
      <c r="H201" s="356" t="s">
        <v>1066</v>
      </c>
      <c r="I201" s="215">
        <v>2025</v>
      </c>
      <c r="J201" s="266">
        <v>2782685.7080000001</v>
      </c>
      <c r="K201" s="266">
        <v>2782685.7080000001</v>
      </c>
      <c r="L201" s="266">
        <v>2505084</v>
      </c>
      <c r="M201" s="266"/>
      <c r="N201" s="266"/>
      <c r="O201" s="266">
        <v>250000</v>
      </c>
      <c r="P201" s="266"/>
      <c r="Q201" s="266"/>
      <c r="R201" s="266">
        <v>58996</v>
      </c>
      <c r="S201" s="267">
        <v>0.3</v>
      </c>
      <c r="T201" s="218"/>
      <c r="U201" s="220">
        <f t="shared" si="10"/>
        <v>2723689.7080000001</v>
      </c>
    </row>
    <row r="202" spans="1:21">
      <c r="A202" s="178" t="s">
        <v>527</v>
      </c>
      <c r="B202" s="337" t="s">
        <v>292</v>
      </c>
      <c r="C202" s="357" t="s">
        <v>999</v>
      </c>
      <c r="D202" s="357" t="s">
        <v>839</v>
      </c>
      <c r="E202" s="357" t="s">
        <v>839</v>
      </c>
      <c r="F202" s="357" t="s">
        <v>839</v>
      </c>
      <c r="G202" s="357" t="s">
        <v>839</v>
      </c>
      <c r="H202" s="357" t="s">
        <v>839</v>
      </c>
      <c r="I202" s="289"/>
      <c r="J202" s="262">
        <f>+J203</f>
        <v>5715000</v>
      </c>
      <c r="K202" s="262">
        <f t="shared" ref="K202:R203" si="11">+K203</f>
        <v>5715000</v>
      </c>
      <c r="L202" s="262">
        <f t="shared" si="11"/>
        <v>5126328.2434</v>
      </c>
      <c r="M202" s="262"/>
      <c r="N202" s="262"/>
      <c r="O202" s="262">
        <f t="shared" si="11"/>
        <v>769459</v>
      </c>
      <c r="P202" s="262"/>
      <c r="Q202" s="262"/>
      <c r="R202" s="262">
        <f t="shared" si="11"/>
        <v>237852.67681</v>
      </c>
      <c r="S202" s="290"/>
      <c r="T202" s="291"/>
      <c r="U202" s="262">
        <f>+U203</f>
        <v>5477147.3231899999</v>
      </c>
    </row>
    <row r="203" spans="1:21">
      <c r="A203" s="178" t="s">
        <v>527</v>
      </c>
      <c r="B203" s="121" t="s">
        <v>292</v>
      </c>
      <c r="C203" s="358" t="s">
        <v>999</v>
      </c>
      <c r="D203" s="358" t="s">
        <v>840</v>
      </c>
      <c r="E203" s="358" t="s">
        <v>840</v>
      </c>
      <c r="F203" s="358" t="s">
        <v>840</v>
      </c>
      <c r="G203" s="358" t="s">
        <v>840</v>
      </c>
      <c r="H203" s="358" t="s">
        <v>840</v>
      </c>
      <c r="I203" s="225"/>
      <c r="J203" s="266">
        <f>+J204</f>
        <v>5715000</v>
      </c>
      <c r="K203" s="266">
        <f t="shared" si="11"/>
        <v>5715000</v>
      </c>
      <c r="L203" s="266">
        <f t="shared" si="11"/>
        <v>5126328.2434</v>
      </c>
      <c r="M203" s="266"/>
      <c r="N203" s="266"/>
      <c r="O203" s="266">
        <f t="shared" si="11"/>
        <v>769459</v>
      </c>
      <c r="P203" s="266"/>
      <c r="Q203" s="266"/>
      <c r="R203" s="266">
        <f t="shared" si="11"/>
        <v>237852.67681</v>
      </c>
      <c r="S203" s="292"/>
      <c r="T203" s="222"/>
      <c r="U203" s="266">
        <f>+U204</f>
        <v>5477147.3231899999</v>
      </c>
    </row>
    <row r="204" spans="1:21">
      <c r="A204" s="178" t="s">
        <v>527</v>
      </c>
      <c r="B204" s="121" t="s">
        <v>292</v>
      </c>
      <c r="C204" s="358" t="s">
        <v>999</v>
      </c>
      <c r="D204" s="358" t="s">
        <v>841</v>
      </c>
      <c r="E204" s="358" t="s">
        <v>841</v>
      </c>
      <c r="F204" s="358" t="s">
        <v>841</v>
      </c>
      <c r="G204" s="358" t="s">
        <v>841</v>
      </c>
      <c r="H204" s="358" t="s">
        <v>841</v>
      </c>
      <c r="I204" s="225"/>
      <c r="J204" s="266">
        <f>SUM(J205:J206)</f>
        <v>5715000</v>
      </c>
      <c r="K204" s="266">
        <f t="shared" ref="K204:R204" si="12">SUM(K205:K206)</f>
        <v>5715000</v>
      </c>
      <c r="L204" s="266">
        <f t="shared" si="12"/>
        <v>5126328.2434</v>
      </c>
      <c r="M204" s="266"/>
      <c r="N204" s="266"/>
      <c r="O204" s="266">
        <f t="shared" ref="O204" si="13">SUM(O205:O206)</f>
        <v>769459</v>
      </c>
      <c r="P204" s="266"/>
      <c r="Q204" s="266"/>
      <c r="R204" s="266">
        <f t="shared" si="12"/>
        <v>237852.67681</v>
      </c>
      <c r="S204" s="292"/>
      <c r="T204" s="222"/>
      <c r="U204" s="266">
        <f>SUM(U205:U206)</f>
        <v>5477147.3231899999</v>
      </c>
    </row>
    <row r="205" spans="1:21">
      <c r="A205" s="178" t="s">
        <v>527</v>
      </c>
      <c r="B205" s="121" t="s">
        <v>292</v>
      </c>
      <c r="C205" s="358" t="s">
        <v>999</v>
      </c>
      <c r="D205" s="358" t="s">
        <v>1067</v>
      </c>
      <c r="E205" s="358" t="s">
        <v>1067</v>
      </c>
      <c r="F205" s="358" t="s">
        <v>1067</v>
      </c>
      <c r="G205" s="358" t="s">
        <v>1067</v>
      </c>
      <c r="H205" s="358" t="s">
        <v>1067</v>
      </c>
      <c r="I205" s="225">
        <v>2024</v>
      </c>
      <c r="J205" s="266">
        <v>1800000</v>
      </c>
      <c r="K205" s="266">
        <v>1800000</v>
      </c>
      <c r="L205" s="266">
        <v>1609614.7179</v>
      </c>
      <c r="M205" s="266"/>
      <c r="N205" s="266"/>
      <c r="O205" s="266">
        <v>169459</v>
      </c>
      <c r="P205" s="266"/>
      <c r="Q205" s="266"/>
      <c r="R205" s="266">
        <v>237852.67681</v>
      </c>
      <c r="S205" s="292">
        <v>0.15</v>
      </c>
      <c r="T205" s="222"/>
      <c r="U205" s="266">
        <f>+K205-R205</f>
        <v>1562147.3231899999</v>
      </c>
    </row>
    <row r="206" spans="1:21">
      <c r="A206" s="178" t="s">
        <v>527</v>
      </c>
      <c r="B206" s="121" t="s">
        <v>292</v>
      </c>
      <c r="C206" s="358" t="s">
        <v>999</v>
      </c>
      <c r="D206" s="358" t="s">
        <v>1068</v>
      </c>
      <c r="E206" s="358" t="s">
        <v>1068</v>
      </c>
      <c r="F206" s="358" t="s">
        <v>1068</v>
      </c>
      <c r="G206" s="358" t="s">
        <v>1068</v>
      </c>
      <c r="H206" s="358" t="s">
        <v>1068</v>
      </c>
      <c r="I206" s="225">
        <v>2023</v>
      </c>
      <c r="J206" s="266">
        <v>3915000</v>
      </c>
      <c r="K206" s="266">
        <v>3915000</v>
      </c>
      <c r="L206" s="266">
        <v>3516713.5255</v>
      </c>
      <c r="M206" s="266"/>
      <c r="N206" s="266"/>
      <c r="O206" s="266">
        <v>600000</v>
      </c>
      <c r="P206" s="266"/>
      <c r="Q206" s="266"/>
      <c r="R206" s="266">
        <v>0</v>
      </c>
      <c r="S206" s="292">
        <v>0.1</v>
      </c>
      <c r="T206" s="222"/>
      <c r="U206" s="266">
        <f>+K206-R206</f>
        <v>3915000</v>
      </c>
    </row>
    <row r="207" spans="1:21">
      <c r="A207" s="178" t="s">
        <v>527</v>
      </c>
      <c r="B207" s="121" t="s">
        <v>292</v>
      </c>
      <c r="C207" s="358" t="s">
        <v>999</v>
      </c>
      <c r="D207" s="358" t="s">
        <v>1069</v>
      </c>
      <c r="E207" s="358" t="s">
        <v>1069</v>
      </c>
      <c r="F207" s="358" t="s">
        <v>1069</v>
      </c>
      <c r="G207" s="358" t="s">
        <v>1069</v>
      </c>
      <c r="H207" s="358" t="s">
        <v>1069</v>
      </c>
      <c r="I207" s="225"/>
      <c r="J207" s="266">
        <f>+J208</f>
        <v>2600000</v>
      </c>
      <c r="K207" s="266">
        <f t="shared" ref="K207:R209" si="14">+K208</f>
        <v>2600000</v>
      </c>
      <c r="L207" s="266">
        <f t="shared" si="14"/>
        <v>0</v>
      </c>
      <c r="M207" s="266"/>
      <c r="N207" s="266"/>
      <c r="O207" s="266">
        <f t="shared" si="14"/>
        <v>200000</v>
      </c>
      <c r="P207" s="266"/>
      <c r="Q207" s="266"/>
      <c r="R207" s="266">
        <f t="shared" si="14"/>
        <v>0</v>
      </c>
      <c r="S207" s="292"/>
      <c r="T207" s="222"/>
      <c r="U207" s="266">
        <f>+U208</f>
        <v>2600000</v>
      </c>
    </row>
    <row r="208" spans="1:21">
      <c r="A208" s="178" t="s">
        <v>527</v>
      </c>
      <c r="B208" s="121" t="s">
        <v>292</v>
      </c>
      <c r="C208" s="358" t="s">
        <v>999</v>
      </c>
      <c r="D208" s="358" t="s">
        <v>1070</v>
      </c>
      <c r="E208" s="358" t="s">
        <v>1070</v>
      </c>
      <c r="F208" s="358" t="s">
        <v>1070</v>
      </c>
      <c r="G208" s="358" t="s">
        <v>1070</v>
      </c>
      <c r="H208" s="358" t="s">
        <v>1070</v>
      </c>
      <c r="I208" s="225"/>
      <c r="J208" s="266">
        <f>+J209</f>
        <v>2600000</v>
      </c>
      <c r="K208" s="266">
        <f t="shared" si="14"/>
        <v>2600000</v>
      </c>
      <c r="L208" s="266">
        <f t="shared" si="14"/>
        <v>0</v>
      </c>
      <c r="M208" s="266"/>
      <c r="N208" s="266"/>
      <c r="O208" s="266">
        <f t="shared" si="14"/>
        <v>200000</v>
      </c>
      <c r="P208" s="266"/>
      <c r="Q208" s="266"/>
      <c r="R208" s="266">
        <f t="shared" si="14"/>
        <v>0</v>
      </c>
      <c r="S208" s="292"/>
      <c r="T208" s="222"/>
      <c r="U208" s="266">
        <f>+U209</f>
        <v>2600000</v>
      </c>
    </row>
    <row r="209" spans="1:21">
      <c r="A209" s="178" t="s">
        <v>527</v>
      </c>
      <c r="B209" s="121" t="s">
        <v>292</v>
      </c>
      <c r="C209" s="358" t="s">
        <v>999</v>
      </c>
      <c r="D209" s="358" t="s">
        <v>1071</v>
      </c>
      <c r="E209" s="358" t="s">
        <v>1071</v>
      </c>
      <c r="F209" s="358" t="s">
        <v>1071</v>
      </c>
      <c r="G209" s="358" t="s">
        <v>1071</v>
      </c>
      <c r="H209" s="358" t="s">
        <v>1071</v>
      </c>
      <c r="I209" s="225"/>
      <c r="J209" s="266">
        <f>+J210</f>
        <v>2600000</v>
      </c>
      <c r="K209" s="266">
        <f t="shared" si="14"/>
        <v>2600000</v>
      </c>
      <c r="L209" s="266">
        <f t="shared" si="14"/>
        <v>0</v>
      </c>
      <c r="M209" s="266"/>
      <c r="N209" s="266"/>
      <c r="O209" s="266">
        <f t="shared" si="14"/>
        <v>200000</v>
      </c>
      <c r="P209" s="266"/>
      <c r="Q209" s="266"/>
      <c r="R209" s="266">
        <f t="shared" si="14"/>
        <v>0</v>
      </c>
      <c r="S209" s="292"/>
      <c r="T209" s="222"/>
      <c r="U209" s="266">
        <f>+U210</f>
        <v>2600000</v>
      </c>
    </row>
    <row r="210" spans="1:21">
      <c r="A210" s="178" t="s">
        <v>527</v>
      </c>
      <c r="B210" s="121" t="s">
        <v>292</v>
      </c>
      <c r="C210" s="358" t="s">
        <v>999</v>
      </c>
      <c r="D210" s="358" t="s">
        <v>1072</v>
      </c>
      <c r="E210" s="358" t="s">
        <v>1072</v>
      </c>
      <c r="F210" s="358" t="s">
        <v>1072</v>
      </c>
      <c r="G210" s="358" t="s">
        <v>1072</v>
      </c>
      <c r="H210" s="358" t="s">
        <v>1072</v>
      </c>
      <c r="I210" s="225">
        <v>2025</v>
      </c>
      <c r="J210" s="266">
        <v>2600000</v>
      </c>
      <c r="K210" s="266">
        <v>2600000</v>
      </c>
      <c r="L210" s="266">
        <v>0</v>
      </c>
      <c r="M210" s="266"/>
      <c r="N210" s="266"/>
      <c r="O210" s="266">
        <v>200000</v>
      </c>
      <c r="P210" s="266"/>
      <c r="Q210" s="266"/>
      <c r="R210" s="266">
        <v>0</v>
      </c>
      <c r="S210" s="292">
        <v>0</v>
      </c>
      <c r="T210" s="222" t="s">
        <v>1073</v>
      </c>
      <c r="U210" s="266">
        <f>+K210-R210</f>
        <v>2600000</v>
      </c>
    </row>
    <row r="211" spans="1:21" hidden="1">
      <c r="A211" s="178" t="s">
        <v>527</v>
      </c>
      <c r="B211" s="337" t="s">
        <v>314</v>
      </c>
      <c r="C211" s="343" t="s">
        <v>999</v>
      </c>
      <c r="D211" s="343" t="s">
        <v>866</v>
      </c>
      <c r="E211" s="343" t="s">
        <v>1074</v>
      </c>
      <c r="F211" s="343" t="s">
        <v>1074</v>
      </c>
      <c r="G211" s="343" t="s">
        <v>1074</v>
      </c>
      <c r="H211" s="343" t="s">
        <v>1074</v>
      </c>
      <c r="I211" s="293">
        <v>2023</v>
      </c>
      <c r="J211" s="294">
        <v>1000000</v>
      </c>
      <c r="K211" s="294">
        <v>1000000</v>
      </c>
      <c r="L211" s="294">
        <v>937760</v>
      </c>
      <c r="M211" s="294"/>
      <c r="N211" s="294"/>
      <c r="O211" s="294">
        <v>25000</v>
      </c>
      <c r="P211" s="294"/>
      <c r="Q211" s="294"/>
      <c r="R211" s="294">
        <v>198270</v>
      </c>
      <c r="S211" s="295">
        <v>0.7</v>
      </c>
      <c r="T211" s="259" t="s">
        <v>865</v>
      </c>
      <c r="U211" s="294">
        <f t="shared" ref="U211:U228" si="15">K211-R211</f>
        <v>801730</v>
      </c>
    </row>
    <row r="212" spans="1:21" hidden="1">
      <c r="A212" s="178" t="s">
        <v>527</v>
      </c>
      <c r="B212" s="121" t="s">
        <v>314</v>
      </c>
      <c r="C212" s="344" t="s">
        <v>999</v>
      </c>
      <c r="D212" s="344" t="s">
        <v>1075</v>
      </c>
      <c r="E212" s="344" t="s">
        <v>1076</v>
      </c>
      <c r="F212" s="344" t="s">
        <v>1076</v>
      </c>
      <c r="G212" s="344" t="s">
        <v>1076</v>
      </c>
      <c r="H212" s="344" t="s">
        <v>1076</v>
      </c>
      <c r="I212" s="296">
        <v>2023</v>
      </c>
      <c r="J212" s="297">
        <v>2750000</v>
      </c>
      <c r="K212" s="297">
        <v>2750000</v>
      </c>
      <c r="L212" s="297">
        <v>1292162</v>
      </c>
      <c r="M212" s="297"/>
      <c r="N212" s="297"/>
      <c r="O212" s="297">
        <v>0</v>
      </c>
      <c r="P212" s="297"/>
      <c r="Q212" s="297"/>
      <c r="R212" s="297">
        <v>0</v>
      </c>
      <c r="S212" s="298">
        <v>0</v>
      </c>
      <c r="T212" s="209" t="s">
        <v>865</v>
      </c>
      <c r="U212" s="297">
        <f t="shared" si="15"/>
        <v>2750000</v>
      </c>
    </row>
    <row r="213" spans="1:21" hidden="1">
      <c r="A213" s="178" t="s">
        <v>527</v>
      </c>
      <c r="B213" s="121" t="s">
        <v>314</v>
      </c>
      <c r="C213" s="344" t="s">
        <v>999</v>
      </c>
      <c r="D213" s="344" t="s">
        <v>1075</v>
      </c>
      <c r="E213" s="344" t="s">
        <v>1077</v>
      </c>
      <c r="F213" s="344" t="s">
        <v>1077</v>
      </c>
      <c r="G213" s="344" t="s">
        <v>1077</v>
      </c>
      <c r="H213" s="344" t="s">
        <v>1077</v>
      </c>
      <c r="I213" s="296">
        <v>2024</v>
      </c>
      <c r="J213" s="297">
        <v>3000</v>
      </c>
      <c r="K213" s="297">
        <v>3000</v>
      </c>
      <c r="L213" s="297">
        <v>2951</v>
      </c>
      <c r="M213" s="297"/>
      <c r="N213" s="297"/>
      <c r="O213" s="297">
        <v>0</v>
      </c>
      <c r="P213" s="297"/>
      <c r="Q213" s="297"/>
      <c r="R213" s="297">
        <v>0</v>
      </c>
      <c r="S213" s="298">
        <v>1</v>
      </c>
      <c r="T213" s="209" t="s">
        <v>1078</v>
      </c>
      <c r="U213" s="297">
        <f t="shared" si="15"/>
        <v>3000</v>
      </c>
    </row>
    <row r="214" spans="1:21" hidden="1">
      <c r="A214" s="178" t="s">
        <v>527</v>
      </c>
      <c r="B214" s="121" t="s">
        <v>314</v>
      </c>
      <c r="C214" s="344" t="s">
        <v>999</v>
      </c>
      <c r="D214" s="344" t="s">
        <v>1075</v>
      </c>
      <c r="E214" s="344" t="s">
        <v>1079</v>
      </c>
      <c r="F214" s="344" t="s">
        <v>1079</v>
      </c>
      <c r="G214" s="344" t="s">
        <v>1079</v>
      </c>
      <c r="H214" s="344" t="s">
        <v>1079</v>
      </c>
      <c r="I214" s="296">
        <v>2024</v>
      </c>
      <c r="J214" s="297">
        <v>2725000</v>
      </c>
      <c r="K214" s="297">
        <v>2725000</v>
      </c>
      <c r="L214" s="297">
        <v>0</v>
      </c>
      <c r="M214" s="297"/>
      <c r="N214" s="297"/>
      <c r="O214" s="297">
        <v>100000</v>
      </c>
      <c r="P214" s="297"/>
      <c r="Q214" s="297"/>
      <c r="R214" s="297">
        <v>0</v>
      </c>
      <c r="S214" s="298">
        <v>0</v>
      </c>
      <c r="T214" s="209" t="s">
        <v>1080</v>
      </c>
      <c r="U214" s="297">
        <f t="shared" si="15"/>
        <v>2725000</v>
      </c>
    </row>
    <row r="215" spans="1:21" hidden="1">
      <c r="A215" s="178" t="s">
        <v>527</v>
      </c>
      <c r="B215" s="121" t="s">
        <v>314</v>
      </c>
      <c r="C215" s="344" t="s">
        <v>999</v>
      </c>
      <c r="D215" s="344" t="s">
        <v>1075</v>
      </c>
      <c r="E215" s="344" t="s">
        <v>1081</v>
      </c>
      <c r="F215" s="344" t="s">
        <v>1081</v>
      </c>
      <c r="G215" s="344" t="s">
        <v>1081</v>
      </c>
      <c r="H215" s="344" t="s">
        <v>1081</v>
      </c>
      <c r="I215" s="296">
        <v>2024</v>
      </c>
      <c r="J215" s="297">
        <v>2500</v>
      </c>
      <c r="K215" s="297">
        <v>2500</v>
      </c>
      <c r="L215" s="297">
        <v>2460</v>
      </c>
      <c r="M215" s="297"/>
      <c r="N215" s="297"/>
      <c r="O215" s="297">
        <v>0</v>
      </c>
      <c r="P215" s="297"/>
      <c r="Q215" s="297"/>
      <c r="R215" s="297">
        <v>0</v>
      </c>
      <c r="S215" s="298">
        <v>1</v>
      </c>
      <c r="T215" s="209" t="s">
        <v>1078</v>
      </c>
      <c r="U215" s="297">
        <f t="shared" si="15"/>
        <v>2500</v>
      </c>
    </row>
    <row r="216" spans="1:21" hidden="1">
      <c r="A216" s="178" t="s">
        <v>527</v>
      </c>
      <c r="B216" s="121" t="s">
        <v>314</v>
      </c>
      <c r="C216" s="344" t="s">
        <v>999</v>
      </c>
      <c r="D216" s="344" t="s">
        <v>1075</v>
      </c>
      <c r="E216" s="344" t="s">
        <v>1082</v>
      </c>
      <c r="F216" s="344" t="s">
        <v>1082</v>
      </c>
      <c r="G216" s="344" t="s">
        <v>1082</v>
      </c>
      <c r="H216" s="344" t="s">
        <v>1082</v>
      </c>
      <c r="I216" s="296">
        <v>2024</v>
      </c>
      <c r="J216" s="297">
        <v>2358200</v>
      </c>
      <c r="K216" s="297">
        <v>2358200</v>
      </c>
      <c r="L216" s="297">
        <v>0</v>
      </c>
      <c r="M216" s="297"/>
      <c r="N216" s="297"/>
      <c r="O216" s="297">
        <v>100000</v>
      </c>
      <c r="P216" s="297"/>
      <c r="Q216" s="297"/>
      <c r="R216" s="297">
        <v>0</v>
      </c>
      <c r="S216" s="298">
        <v>0</v>
      </c>
      <c r="T216" s="209" t="s">
        <v>1083</v>
      </c>
      <c r="U216" s="297">
        <f t="shared" si="15"/>
        <v>2358200</v>
      </c>
    </row>
    <row r="217" spans="1:21" hidden="1">
      <c r="A217" s="178" t="s">
        <v>527</v>
      </c>
      <c r="B217" s="121" t="s">
        <v>314</v>
      </c>
      <c r="C217" s="344" t="s">
        <v>999</v>
      </c>
      <c r="D217" s="344" t="s">
        <v>1075</v>
      </c>
      <c r="E217" s="344" t="s">
        <v>1084</v>
      </c>
      <c r="F217" s="344" t="s">
        <v>1084</v>
      </c>
      <c r="G217" s="344" t="s">
        <v>1084</v>
      </c>
      <c r="H217" s="344" t="s">
        <v>1084</v>
      </c>
      <c r="I217" s="296">
        <v>2024</v>
      </c>
      <c r="J217" s="297">
        <v>2500</v>
      </c>
      <c r="K217" s="297">
        <v>2500</v>
      </c>
      <c r="L217" s="297">
        <v>2478</v>
      </c>
      <c r="M217" s="297"/>
      <c r="N217" s="297"/>
      <c r="O217" s="297">
        <v>0</v>
      </c>
      <c r="P217" s="297"/>
      <c r="Q217" s="297"/>
      <c r="R217" s="297">
        <v>0</v>
      </c>
      <c r="S217" s="298">
        <v>1</v>
      </c>
      <c r="T217" s="209" t="s">
        <v>1078</v>
      </c>
      <c r="U217" s="297">
        <f t="shared" si="15"/>
        <v>2500</v>
      </c>
    </row>
    <row r="218" spans="1:21" hidden="1">
      <c r="A218" s="178" t="s">
        <v>527</v>
      </c>
      <c r="B218" s="121" t="s">
        <v>314</v>
      </c>
      <c r="C218" s="344" t="s">
        <v>999</v>
      </c>
      <c r="D218" s="344" t="s">
        <v>1075</v>
      </c>
      <c r="E218" s="344" t="s">
        <v>1085</v>
      </c>
      <c r="F218" s="344" t="s">
        <v>1085</v>
      </c>
      <c r="G218" s="344" t="s">
        <v>1085</v>
      </c>
      <c r="H218" s="344" t="s">
        <v>1085</v>
      </c>
      <c r="I218" s="296">
        <v>2024</v>
      </c>
      <c r="J218" s="297">
        <v>3657000</v>
      </c>
      <c r="K218" s="297">
        <v>3657000</v>
      </c>
      <c r="L218" s="297">
        <v>0</v>
      </c>
      <c r="M218" s="297"/>
      <c r="N218" s="297"/>
      <c r="O218" s="297">
        <v>60000</v>
      </c>
      <c r="P218" s="297"/>
      <c r="Q218" s="297"/>
      <c r="R218" s="297">
        <v>0</v>
      </c>
      <c r="S218" s="298">
        <v>0</v>
      </c>
      <c r="T218" s="209" t="s">
        <v>1086</v>
      </c>
      <c r="U218" s="297">
        <f t="shared" si="15"/>
        <v>3657000</v>
      </c>
    </row>
    <row r="219" spans="1:21" hidden="1">
      <c r="A219" s="178" t="s">
        <v>527</v>
      </c>
      <c r="B219" s="121" t="s">
        <v>314</v>
      </c>
      <c r="C219" s="344" t="s">
        <v>999</v>
      </c>
      <c r="D219" s="344" t="s">
        <v>1075</v>
      </c>
      <c r="E219" s="344" t="s">
        <v>1087</v>
      </c>
      <c r="F219" s="344" t="s">
        <v>1087</v>
      </c>
      <c r="G219" s="344" t="s">
        <v>1087</v>
      </c>
      <c r="H219" s="344" t="s">
        <v>1087</v>
      </c>
      <c r="I219" s="296">
        <v>2024</v>
      </c>
      <c r="J219" s="297">
        <v>2500</v>
      </c>
      <c r="K219" s="297">
        <v>2500</v>
      </c>
      <c r="L219" s="297">
        <v>2451</v>
      </c>
      <c r="M219" s="297"/>
      <c r="N219" s="297"/>
      <c r="O219" s="297">
        <v>0</v>
      </c>
      <c r="P219" s="297"/>
      <c r="Q219" s="297"/>
      <c r="R219" s="297">
        <v>0</v>
      </c>
      <c r="S219" s="298">
        <v>1</v>
      </c>
      <c r="T219" s="209" t="s">
        <v>1078</v>
      </c>
      <c r="U219" s="297">
        <f t="shared" si="15"/>
        <v>2500</v>
      </c>
    </row>
    <row r="220" spans="1:21" hidden="1">
      <c r="A220" s="178" t="s">
        <v>527</v>
      </c>
      <c r="B220" s="121" t="s">
        <v>314</v>
      </c>
      <c r="C220" s="344" t="s">
        <v>999</v>
      </c>
      <c r="D220" s="344" t="s">
        <v>1075</v>
      </c>
      <c r="E220" s="344" t="s">
        <v>1088</v>
      </c>
      <c r="F220" s="344" t="s">
        <v>1088</v>
      </c>
      <c r="G220" s="344" t="s">
        <v>1088</v>
      </c>
      <c r="H220" s="344" t="s">
        <v>1088</v>
      </c>
      <c r="I220" s="296">
        <v>2024</v>
      </c>
      <c r="J220" s="297">
        <v>2743300</v>
      </c>
      <c r="K220" s="297">
        <v>2743300</v>
      </c>
      <c r="L220" s="297">
        <v>0</v>
      </c>
      <c r="M220" s="297"/>
      <c r="N220" s="297"/>
      <c r="O220" s="297">
        <v>100000</v>
      </c>
      <c r="P220" s="297"/>
      <c r="Q220" s="297"/>
      <c r="R220" s="297">
        <v>0</v>
      </c>
      <c r="S220" s="209"/>
      <c r="T220" s="209" t="s">
        <v>1089</v>
      </c>
      <c r="U220" s="297">
        <f t="shared" si="15"/>
        <v>2743300</v>
      </c>
    </row>
    <row r="221" spans="1:21" hidden="1">
      <c r="A221" s="178" t="s">
        <v>527</v>
      </c>
      <c r="B221" s="121" t="s">
        <v>273</v>
      </c>
      <c r="C221" s="320" t="s">
        <v>999</v>
      </c>
      <c r="D221" s="320" t="s">
        <v>905</v>
      </c>
      <c r="E221" s="320" t="s">
        <v>1090</v>
      </c>
      <c r="F221" s="320" t="s">
        <v>1090</v>
      </c>
      <c r="G221" s="320" t="s">
        <v>1090</v>
      </c>
      <c r="H221" s="320" t="s">
        <v>1090</v>
      </c>
      <c r="I221" s="207">
        <v>2023</v>
      </c>
      <c r="J221" s="299">
        <v>1500000</v>
      </c>
      <c r="K221" s="299">
        <v>1500000</v>
      </c>
      <c r="L221" s="207">
        <v>0</v>
      </c>
      <c r="M221" s="207"/>
      <c r="N221" s="207"/>
      <c r="O221" s="299">
        <v>0</v>
      </c>
      <c r="P221" s="207"/>
      <c r="Q221" s="207"/>
      <c r="R221" s="207">
        <v>0</v>
      </c>
      <c r="S221" s="298">
        <v>0</v>
      </c>
      <c r="T221" s="207" t="s">
        <v>1091</v>
      </c>
      <c r="U221" s="299">
        <f t="shared" si="15"/>
        <v>1500000</v>
      </c>
    </row>
    <row r="222" spans="1:21" hidden="1">
      <c r="A222" s="178" t="s">
        <v>527</v>
      </c>
      <c r="B222" s="121" t="s">
        <v>273</v>
      </c>
      <c r="C222" s="320" t="s">
        <v>999</v>
      </c>
      <c r="D222" s="320" t="s">
        <v>924</v>
      </c>
      <c r="E222" s="320" t="s">
        <v>1092</v>
      </c>
      <c r="F222" s="320" t="s">
        <v>1092</v>
      </c>
      <c r="G222" s="320" t="s">
        <v>1092</v>
      </c>
      <c r="H222" s="320" t="s">
        <v>1092</v>
      </c>
      <c r="I222" s="207">
        <v>2023</v>
      </c>
      <c r="J222" s="299">
        <v>6307115</v>
      </c>
      <c r="K222" s="299">
        <v>6307115</v>
      </c>
      <c r="L222" s="207">
        <v>0</v>
      </c>
      <c r="M222" s="207"/>
      <c r="N222" s="207"/>
      <c r="O222" s="299">
        <v>0</v>
      </c>
      <c r="P222" s="207"/>
      <c r="Q222" s="207"/>
      <c r="R222" s="207">
        <v>0</v>
      </c>
      <c r="S222" s="298">
        <v>0</v>
      </c>
      <c r="T222" s="207" t="s">
        <v>330</v>
      </c>
      <c r="U222" s="299">
        <f t="shared" si="15"/>
        <v>6307115</v>
      </c>
    </row>
    <row r="223" spans="1:21" hidden="1">
      <c r="A223" s="178" t="s">
        <v>527</v>
      </c>
      <c r="B223" s="121" t="s">
        <v>273</v>
      </c>
      <c r="C223" s="320" t="s">
        <v>999</v>
      </c>
      <c r="D223" s="320" t="s">
        <v>924</v>
      </c>
      <c r="E223" s="320" t="s">
        <v>1092</v>
      </c>
      <c r="F223" s="320" t="s">
        <v>1092</v>
      </c>
      <c r="G223" s="320" t="s">
        <v>1092</v>
      </c>
      <c r="H223" s="320" t="s">
        <v>1092</v>
      </c>
      <c r="I223" s="207">
        <v>2023</v>
      </c>
      <c r="J223" s="299">
        <v>4885671</v>
      </c>
      <c r="K223" s="299">
        <v>4885671</v>
      </c>
      <c r="L223" s="207">
        <v>0</v>
      </c>
      <c r="M223" s="207"/>
      <c r="N223" s="207"/>
      <c r="O223" s="299">
        <v>0</v>
      </c>
      <c r="P223" s="207"/>
      <c r="Q223" s="207"/>
      <c r="R223" s="207">
        <v>0</v>
      </c>
      <c r="S223" s="298">
        <v>0</v>
      </c>
      <c r="T223" s="207" t="s">
        <v>330</v>
      </c>
      <c r="U223" s="299">
        <f t="shared" si="15"/>
        <v>4885671</v>
      </c>
    </row>
    <row r="224" spans="1:21" hidden="1">
      <c r="A224" s="178" t="s">
        <v>527</v>
      </c>
      <c r="B224" s="121" t="s">
        <v>273</v>
      </c>
      <c r="C224" s="320" t="s">
        <v>999</v>
      </c>
      <c r="D224" s="320" t="s">
        <v>924</v>
      </c>
      <c r="E224" s="320" t="s">
        <v>1093</v>
      </c>
      <c r="F224" s="320" t="s">
        <v>1093</v>
      </c>
      <c r="G224" s="320" t="s">
        <v>1093</v>
      </c>
      <c r="H224" s="320" t="s">
        <v>1093</v>
      </c>
      <c r="I224" s="207">
        <v>2024</v>
      </c>
      <c r="J224" s="299">
        <v>3000000</v>
      </c>
      <c r="K224" s="299">
        <v>3000000</v>
      </c>
      <c r="L224" s="207">
        <f>0.93*K224</f>
        <v>2790000</v>
      </c>
      <c r="M224" s="207"/>
      <c r="N224" s="207"/>
      <c r="O224" s="299">
        <v>495000</v>
      </c>
      <c r="P224" s="207"/>
      <c r="Q224" s="207"/>
      <c r="R224" s="207">
        <v>139600</v>
      </c>
      <c r="S224" s="298">
        <v>0.35</v>
      </c>
      <c r="T224" s="207" t="s">
        <v>71</v>
      </c>
      <c r="U224" s="299">
        <f t="shared" si="15"/>
        <v>2860400</v>
      </c>
    </row>
    <row r="225" spans="1:21" hidden="1">
      <c r="A225" s="178" t="s">
        <v>527</v>
      </c>
      <c r="B225" s="121" t="s">
        <v>273</v>
      </c>
      <c r="C225" s="320" t="s">
        <v>999</v>
      </c>
      <c r="D225" s="320" t="s">
        <v>924</v>
      </c>
      <c r="E225" s="320" t="s">
        <v>1094</v>
      </c>
      <c r="F225" s="320" t="s">
        <v>1094</v>
      </c>
      <c r="G225" s="320" t="s">
        <v>1094</v>
      </c>
      <c r="H225" s="320" t="s">
        <v>1094</v>
      </c>
      <c r="I225" s="207">
        <v>2023</v>
      </c>
      <c r="J225" s="299">
        <v>2764944</v>
      </c>
      <c r="K225" s="299">
        <v>2764944</v>
      </c>
      <c r="L225" s="207">
        <v>0</v>
      </c>
      <c r="M225" s="207"/>
      <c r="N225" s="207"/>
      <c r="O225" s="299">
        <v>450000</v>
      </c>
      <c r="P225" s="207"/>
      <c r="Q225" s="207"/>
      <c r="R225" s="207">
        <v>0</v>
      </c>
      <c r="S225" s="298">
        <v>0</v>
      </c>
      <c r="T225" s="207" t="s">
        <v>330</v>
      </c>
      <c r="U225" s="299">
        <f t="shared" si="15"/>
        <v>2764944</v>
      </c>
    </row>
    <row r="226" spans="1:21" hidden="1">
      <c r="A226" s="178" t="s">
        <v>527</v>
      </c>
      <c r="B226" s="121" t="s">
        <v>273</v>
      </c>
      <c r="C226" s="320" t="s">
        <v>999</v>
      </c>
      <c r="D226" s="320" t="s">
        <v>924</v>
      </c>
      <c r="E226" s="320" t="s">
        <v>1092</v>
      </c>
      <c r="F226" s="320" t="s">
        <v>1092</v>
      </c>
      <c r="G226" s="320" t="s">
        <v>1092</v>
      </c>
      <c r="H226" s="320" t="s">
        <v>1092</v>
      </c>
      <c r="I226" s="207">
        <v>2023</v>
      </c>
      <c r="J226" s="299">
        <v>2080000</v>
      </c>
      <c r="K226" s="299">
        <v>2080000</v>
      </c>
      <c r="L226" s="207">
        <v>0</v>
      </c>
      <c r="M226" s="207"/>
      <c r="N226" s="207"/>
      <c r="O226" s="299">
        <v>0</v>
      </c>
      <c r="P226" s="207"/>
      <c r="Q226" s="207"/>
      <c r="R226" s="207">
        <v>0</v>
      </c>
      <c r="S226" s="298">
        <v>0.05</v>
      </c>
      <c r="T226" s="207" t="s">
        <v>1095</v>
      </c>
      <c r="U226" s="299">
        <f t="shared" si="15"/>
        <v>2080000</v>
      </c>
    </row>
    <row r="227" spans="1:21" hidden="1">
      <c r="A227" s="178" t="s">
        <v>527</v>
      </c>
      <c r="B227" s="121" t="s">
        <v>273</v>
      </c>
      <c r="C227" s="320" t="s">
        <v>999</v>
      </c>
      <c r="D227" s="320" t="s">
        <v>924</v>
      </c>
      <c r="E227" s="320" t="s">
        <v>1096</v>
      </c>
      <c r="F227" s="320" t="s">
        <v>1096</v>
      </c>
      <c r="G227" s="320" t="s">
        <v>1096</v>
      </c>
      <c r="H227" s="320" t="s">
        <v>1096</v>
      </c>
      <c r="I227" s="207">
        <v>2024</v>
      </c>
      <c r="J227" s="299">
        <v>1052350</v>
      </c>
      <c r="K227" s="299">
        <v>1052350</v>
      </c>
      <c r="L227" s="207">
        <f>0.86*K227</f>
        <v>905021</v>
      </c>
      <c r="M227" s="207"/>
      <c r="N227" s="207"/>
      <c r="O227" s="299">
        <v>142196</v>
      </c>
      <c r="P227" s="207"/>
      <c r="Q227" s="207"/>
      <c r="R227" s="207">
        <v>255312</v>
      </c>
      <c r="S227" s="298">
        <v>0.66</v>
      </c>
      <c r="T227" s="207" t="s">
        <v>67</v>
      </c>
      <c r="U227" s="299">
        <f t="shared" si="15"/>
        <v>797038</v>
      </c>
    </row>
    <row r="228" spans="1:21" hidden="1">
      <c r="A228" s="178" t="s">
        <v>527</v>
      </c>
      <c r="B228" s="121" t="s">
        <v>273</v>
      </c>
      <c r="C228" s="320" t="s">
        <v>999</v>
      </c>
      <c r="D228" s="320" t="s">
        <v>345</v>
      </c>
      <c r="E228" s="320" t="s">
        <v>1097</v>
      </c>
      <c r="F228" s="320" t="s">
        <v>1097</v>
      </c>
      <c r="G228" s="320" t="s">
        <v>1097</v>
      </c>
      <c r="H228" s="320" t="s">
        <v>1097</v>
      </c>
      <c r="I228" s="207">
        <v>2024</v>
      </c>
      <c r="J228" s="299">
        <v>1500000</v>
      </c>
      <c r="K228" s="299">
        <v>1500000</v>
      </c>
      <c r="L228" s="207">
        <f>0.86*K228</f>
        <v>1290000</v>
      </c>
      <c r="M228" s="207"/>
      <c r="N228" s="207"/>
      <c r="O228" s="299">
        <v>0</v>
      </c>
      <c r="P228" s="207"/>
      <c r="Q228" s="207"/>
      <c r="R228" s="207">
        <v>93100</v>
      </c>
      <c r="S228" s="298">
        <v>0.6</v>
      </c>
      <c r="T228" s="207" t="s">
        <v>20</v>
      </c>
      <c r="U228" s="299">
        <f t="shared" si="15"/>
        <v>1406900</v>
      </c>
    </row>
    <row r="229" spans="1:21" hidden="1">
      <c r="A229" s="178" t="s">
        <v>527</v>
      </c>
      <c r="B229" s="121" t="s">
        <v>311</v>
      </c>
      <c r="C229" s="320" t="s">
        <v>999</v>
      </c>
      <c r="D229" s="320" t="s">
        <v>1098</v>
      </c>
      <c r="E229" s="320" t="s">
        <v>1099</v>
      </c>
      <c r="F229" s="320" t="s">
        <v>1099</v>
      </c>
      <c r="G229" s="320" t="s">
        <v>1099</v>
      </c>
      <c r="H229" s="320" t="s">
        <v>1099</v>
      </c>
      <c r="I229" s="207" t="s">
        <v>1054</v>
      </c>
      <c r="J229" s="299">
        <v>1500000</v>
      </c>
      <c r="K229" s="299">
        <v>1500000</v>
      </c>
      <c r="L229" s="207" t="s">
        <v>106</v>
      </c>
      <c r="M229" s="207"/>
      <c r="N229" s="207"/>
      <c r="O229" s="299">
        <v>150000</v>
      </c>
      <c r="P229" s="207"/>
      <c r="Q229" s="207"/>
      <c r="R229" s="207" t="s">
        <v>106</v>
      </c>
      <c r="S229" s="298">
        <v>0</v>
      </c>
      <c r="T229" s="207" t="s">
        <v>1100</v>
      </c>
      <c r="U229" s="299" t="e">
        <f>#REF!</f>
        <v>#REF!</v>
      </c>
    </row>
    <row r="230" spans="1:21" hidden="1">
      <c r="A230" s="178" t="s">
        <v>527</v>
      </c>
      <c r="B230" s="121" t="s">
        <v>311</v>
      </c>
      <c r="C230" s="359" t="s">
        <v>999</v>
      </c>
      <c r="D230" s="320" t="s">
        <v>1101</v>
      </c>
      <c r="E230" s="359" t="s">
        <v>1102</v>
      </c>
      <c r="F230" s="359" t="s">
        <v>1102</v>
      </c>
      <c r="G230" s="359" t="s">
        <v>1102</v>
      </c>
      <c r="H230" s="359" t="s">
        <v>1102</v>
      </c>
      <c r="I230" s="207" t="s">
        <v>1062</v>
      </c>
      <c r="J230" s="299">
        <v>1000000</v>
      </c>
      <c r="K230" s="299">
        <v>1000000</v>
      </c>
      <c r="L230" s="299">
        <v>926598</v>
      </c>
      <c r="M230" s="299"/>
      <c r="N230" s="299"/>
      <c r="O230" s="299">
        <f>25000+72477</f>
        <v>97477</v>
      </c>
      <c r="P230" s="299"/>
      <c r="Q230" s="299"/>
      <c r="R230" s="208">
        <f>70523+10065</f>
        <v>80588</v>
      </c>
      <c r="S230" s="298">
        <v>0.25</v>
      </c>
      <c r="T230" s="207" t="s">
        <v>1103</v>
      </c>
      <c r="U230" s="299" t="e">
        <f>#REF!-10065</f>
        <v>#REF!</v>
      </c>
    </row>
    <row r="231" spans="1:21" ht="18.75" hidden="1">
      <c r="A231" s="178" t="s">
        <v>527</v>
      </c>
      <c r="B231" s="121" t="s">
        <v>311</v>
      </c>
      <c r="C231" s="320" t="s">
        <v>999</v>
      </c>
      <c r="D231" s="320" t="s">
        <v>1104</v>
      </c>
      <c r="E231" s="320" t="s">
        <v>1105</v>
      </c>
      <c r="F231" s="320" t="s">
        <v>1105</v>
      </c>
      <c r="G231" s="320" t="s">
        <v>1105</v>
      </c>
      <c r="H231" s="320" t="s">
        <v>1105</v>
      </c>
      <c r="I231" s="207" t="s">
        <v>1054</v>
      </c>
      <c r="J231" s="299">
        <v>1800000</v>
      </c>
      <c r="K231" s="299">
        <v>1800000</v>
      </c>
      <c r="L231" s="207" t="s">
        <v>106</v>
      </c>
      <c r="M231" s="207"/>
      <c r="N231" s="207"/>
      <c r="O231" s="208">
        <v>30000</v>
      </c>
      <c r="P231" s="207"/>
      <c r="Q231" s="207"/>
      <c r="R231" s="207" t="s">
        <v>106</v>
      </c>
      <c r="S231" s="298">
        <v>0</v>
      </c>
      <c r="T231" s="207" t="s">
        <v>1100</v>
      </c>
      <c r="U231" s="299" t="e">
        <f>#REF!</f>
        <v>#REF!</v>
      </c>
    </row>
    <row r="232" spans="1:21" hidden="1">
      <c r="A232" s="178" t="s">
        <v>527</v>
      </c>
      <c r="B232" s="121" t="s">
        <v>312</v>
      </c>
      <c r="C232" s="320" t="s">
        <v>999</v>
      </c>
      <c r="D232" s="360" t="s">
        <v>1106</v>
      </c>
      <c r="E232" s="320" t="s">
        <v>1107</v>
      </c>
      <c r="F232" s="320" t="s">
        <v>1107</v>
      </c>
      <c r="G232" s="320" t="s">
        <v>1107</v>
      </c>
      <c r="H232" s="320" t="s">
        <v>1107</v>
      </c>
      <c r="I232" s="209">
        <v>2023</v>
      </c>
      <c r="J232" s="208">
        <v>1000000</v>
      </c>
      <c r="K232" s="208">
        <v>1000000</v>
      </c>
      <c r="L232" s="208">
        <v>956529</v>
      </c>
      <c r="M232" s="208"/>
      <c r="N232" s="208"/>
      <c r="O232" s="208">
        <v>20000</v>
      </c>
      <c r="P232" s="208"/>
      <c r="Q232" s="208"/>
      <c r="R232" s="208">
        <v>561892</v>
      </c>
      <c r="S232" s="298">
        <v>0.9</v>
      </c>
      <c r="T232" s="209" t="s">
        <v>67</v>
      </c>
      <c r="U232" s="208">
        <f>K232-R232</f>
        <v>438108</v>
      </c>
    </row>
    <row r="233" spans="1:21" hidden="1">
      <c r="A233" s="178" t="s">
        <v>527</v>
      </c>
      <c r="B233" s="121" t="s">
        <v>312</v>
      </c>
      <c r="C233" s="320" t="s">
        <v>999</v>
      </c>
      <c r="D233" s="360" t="s">
        <v>502</v>
      </c>
      <c r="E233" s="320" t="s">
        <v>1108</v>
      </c>
      <c r="F233" s="320" t="s">
        <v>1108</v>
      </c>
      <c r="G233" s="320" t="s">
        <v>1108</v>
      </c>
      <c r="H233" s="320" t="s">
        <v>1108</v>
      </c>
      <c r="I233" s="209">
        <v>2023</v>
      </c>
      <c r="J233" s="208">
        <v>2600000</v>
      </c>
      <c r="K233" s="208">
        <v>2600000</v>
      </c>
      <c r="L233" s="208">
        <v>821583</v>
      </c>
      <c r="M233" s="208"/>
      <c r="N233" s="208"/>
      <c r="O233" s="208">
        <v>0</v>
      </c>
      <c r="P233" s="208"/>
      <c r="Q233" s="208"/>
      <c r="R233" s="208">
        <v>0</v>
      </c>
      <c r="S233" s="298">
        <v>0.05</v>
      </c>
      <c r="T233" s="209" t="s">
        <v>20</v>
      </c>
      <c r="U233" s="208">
        <f>K233-R233</f>
        <v>2600000</v>
      </c>
    </row>
    <row r="234" spans="1:21" hidden="1">
      <c r="A234" s="178" t="s">
        <v>527</v>
      </c>
      <c r="B234" s="121" t="s">
        <v>312</v>
      </c>
      <c r="C234" s="320" t="s">
        <v>999</v>
      </c>
      <c r="D234" s="360" t="s">
        <v>502</v>
      </c>
      <c r="E234" s="319" t="s">
        <v>1109</v>
      </c>
      <c r="F234" s="319" t="s">
        <v>1109</v>
      </c>
      <c r="G234" s="319" t="s">
        <v>1109</v>
      </c>
      <c r="H234" s="355" t="s">
        <v>1109</v>
      </c>
      <c r="I234" s="209">
        <v>2024</v>
      </c>
      <c r="J234" s="208">
        <v>2500000</v>
      </c>
      <c r="K234" s="208">
        <v>2500000</v>
      </c>
      <c r="L234" s="208">
        <v>2186366</v>
      </c>
      <c r="M234" s="208"/>
      <c r="N234" s="208"/>
      <c r="O234" s="208">
        <v>250000</v>
      </c>
      <c r="P234" s="208"/>
      <c r="Q234" s="208"/>
      <c r="R234" s="208">
        <v>0</v>
      </c>
      <c r="S234" s="298">
        <v>0.05</v>
      </c>
      <c r="T234" s="209" t="s">
        <v>20</v>
      </c>
      <c r="U234" s="208">
        <f>K234-R234</f>
        <v>2500000</v>
      </c>
    </row>
    <row r="235" spans="1:21" hidden="1">
      <c r="A235" s="178" t="s">
        <v>527</v>
      </c>
      <c r="B235" s="121" t="s">
        <v>305</v>
      </c>
      <c r="C235" s="371" t="s">
        <v>480</v>
      </c>
      <c r="D235" s="112" t="s">
        <v>789</v>
      </c>
      <c r="E235" s="112" t="s">
        <v>790</v>
      </c>
      <c r="F235" s="112" t="s">
        <v>1110</v>
      </c>
      <c r="G235" s="112" t="s">
        <v>1111</v>
      </c>
      <c r="H235" s="112" t="s">
        <v>1112</v>
      </c>
      <c r="I235" s="209"/>
      <c r="J235" s="240">
        <v>1200000</v>
      </c>
      <c r="K235" s="240">
        <v>1200000</v>
      </c>
      <c r="L235" s="300">
        <v>1199957</v>
      </c>
      <c r="M235" s="300"/>
      <c r="N235" s="300"/>
      <c r="P235" s="300"/>
      <c r="Q235" s="300"/>
      <c r="R235" s="300">
        <v>1143074</v>
      </c>
    </row>
    <row r="236" spans="1:21" hidden="1">
      <c r="A236" s="178" t="s">
        <v>527</v>
      </c>
      <c r="B236" s="121" t="s">
        <v>305</v>
      </c>
      <c r="C236" s="371" t="s">
        <v>480</v>
      </c>
      <c r="D236" s="112" t="s">
        <v>789</v>
      </c>
      <c r="E236" s="112" t="s">
        <v>790</v>
      </c>
      <c r="F236" s="112" t="s">
        <v>1110</v>
      </c>
      <c r="G236" s="112" t="s">
        <v>1113</v>
      </c>
      <c r="H236" s="112" t="s">
        <v>1114</v>
      </c>
      <c r="I236" s="209"/>
      <c r="J236" s="240">
        <v>2000000</v>
      </c>
      <c r="K236" s="240">
        <v>2000000</v>
      </c>
      <c r="L236" s="300">
        <v>1999867</v>
      </c>
      <c r="M236" s="300"/>
      <c r="N236" s="300"/>
      <c r="P236" s="300"/>
      <c r="Q236" s="300"/>
      <c r="R236" s="300">
        <v>1950116</v>
      </c>
    </row>
    <row r="237" spans="1:21" ht="18.75" hidden="1">
      <c r="A237" s="178" t="s">
        <v>527</v>
      </c>
      <c r="B237" s="121" t="s">
        <v>305</v>
      </c>
      <c r="C237" s="371" t="s">
        <v>480</v>
      </c>
      <c r="D237" s="112" t="s">
        <v>789</v>
      </c>
      <c r="E237" s="112" t="s">
        <v>790</v>
      </c>
      <c r="F237" s="112" t="s">
        <v>1110</v>
      </c>
      <c r="G237" s="112" t="s">
        <v>1115</v>
      </c>
      <c r="H237" s="112" t="s">
        <v>1116</v>
      </c>
      <c r="I237" s="209"/>
      <c r="J237" s="240">
        <v>1900000</v>
      </c>
      <c r="K237" s="240">
        <v>1900000</v>
      </c>
      <c r="L237" s="240">
        <v>1790987</v>
      </c>
      <c r="M237" s="240"/>
      <c r="N237" s="240"/>
      <c r="P237" s="240"/>
      <c r="Q237" s="240"/>
      <c r="R237" s="240">
        <v>1638219</v>
      </c>
    </row>
    <row r="238" spans="1:21" hidden="1">
      <c r="A238" s="178" t="s">
        <v>527</v>
      </c>
      <c r="B238" s="121" t="s">
        <v>305</v>
      </c>
      <c r="C238" s="371" t="s">
        <v>480</v>
      </c>
      <c r="D238" s="112" t="s">
        <v>789</v>
      </c>
      <c r="E238" s="112" t="s">
        <v>790</v>
      </c>
      <c r="F238" s="112" t="s">
        <v>1110</v>
      </c>
      <c r="G238" s="112" t="s">
        <v>1117</v>
      </c>
      <c r="H238" s="112" t="s">
        <v>1118</v>
      </c>
      <c r="I238" s="209"/>
      <c r="J238" s="240">
        <v>1000000</v>
      </c>
      <c r="K238" s="240">
        <v>1000000</v>
      </c>
      <c r="L238" s="240">
        <v>999429</v>
      </c>
      <c r="M238" s="240"/>
      <c r="N238" s="240"/>
      <c r="P238" s="240"/>
      <c r="Q238" s="240"/>
      <c r="R238" s="300">
        <v>570494</v>
      </c>
    </row>
    <row r="239" spans="1:21" hidden="1">
      <c r="A239" s="178" t="s">
        <v>527</v>
      </c>
      <c r="B239" s="121" t="s">
        <v>273</v>
      </c>
      <c r="C239" s="371" t="s">
        <v>480</v>
      </c>
      <c r="D239" s="361" t="s">
        <v>1119</v>
      </c>
      <c r="E239" s="325" t="s">
        <v>1120</v>
      </c>
      <c r="F239" s="325" t="s">
        <v>1121</v>
      </c>
      <c r="G239" s="362" t="s">
        <v>1122</v>
      </c>
      <c r="H239" s="362" t="s">
        <v>1123</v>
      </c>
      <c r="I239" s="302"/>
      <c r="J239" s="303">
        <v>10000000</v>
      </c>
      <c r="K239" s="303">
        <v>6723000</v>
      </c>
      <c r="L239" s="303">
        <v>6481045</v>
      </c>
      <c r="M239" s="303"/>
      <c r="N239" s="303"/>
      <c r="P239" s="303"/>
      <c r="Q239" s="303"/>
      <c r="R239" s="303">
        <v>1545289</v>
      </c>
    </row>
    <row r="240" spans="1:21" hidden="1">
      <c r="A240" s="178" t="s">
        <v>527</v>
      </c>
      <c r="B240" s="121" t="s">
        <v>273</v>
      </c>
      <c r="C240" s="371" t="s">
        <v>480</v>
      </c>
      <c r="D240" s="361" t="s">
        <v>1119</v>
      </c>
      <c r="E240" s="325" t="s">
        <v>1120</v>
      </c>
      <c r="F240" s="325" t="s">
        <v>1121</v>
      </c>
      <c r="G240" s="362" t="s">
        <v>1124</v>
      </c>
      <c r="H240" s="112" t="s">
        <v>1125</v>
      </c>
      <c r="I240" s="209"/>
      <c r="J240" s="304">
        <v>7699844</v>
      </c>
      <c r="K240" s="304">
        <v>7699844</v>
      </c>
      <c r="L240" s="304">
        <v>7571535</v>
      </c>
      <c r="M240" s="304"/>
      <c r="N240" s="304"/>
      <c r="P240" s="304"/>
      <c r="Q240" s="304"/>
      <c r="R240" s="304">
        <v>1962125</v>
      </c>
    </row>
    <row r="241" spans="1:18" hidden="1">
      <c r="A241" s="178" t="s">
        <v>527</v>
      </c>
      <c r="B241" s="121" t="s">
        <v>273</v>
      </c>
      <c r="C241" s="371" t="s">
        <v>480</v>
      </c>
      <c r="D241" s="361" t="s">
        <v>1126</v>
      </c>
      <c r="E241" s="325" t="s">
        <v>1127</v>
      </c>
      <c r="F241" s="325" t="s">
        <v>1128</v>
      </c>
      <c r="G241" s="112" t="s">
        <v>1129</v>
      </c>
      <c r="H241" s="112" t="s">
        <v>1130</v>
      </c>
      <c r="I241" s="209"/>
      <c r="J241" s="208">
        <v>1145000</v>
      </c>
      <c r="K241" s="208">
        <v>1145000</v>
      </c>
      <c r="L241" s="208">
        <v>1144119.2536900002</v>
      </c>
      <c r="M241" s="208"/>
      <c r="N241" s="208"/>
      <c r="P241" s="208"/>
      <c r="Q241" s="208"/>
      <c r="R241" s="208">
        <v>1141799.797</v>
      </c>
    </row>
    <row r="242" spans="1:18" hidden="1">
      <c r="A242" s="178" t="s">
        <v>527</v>
      </c>
      <c r="B242" s="121" t="s">
        <v>273</v>
      </c>
      <c r="C242" s="371" t="s">
        <v>480</v>
      </c>
      <c r="D242" s="361" t="s">
        <v>1126</v>
      </c>
      <c r="E242" s="325" t="s">
        <v>1127</v>
      </c>
      <c r="F242" s="325" t="s">
        <v>1128</v>
      </c>
      <c r="G242" s="112" t="s">
        <v>1131</v>
      </c>
      <c r="H242" s="112" t="s">
        <v>1132</v>
      </c>
      <c r="I242" s="209"/>
      <c r="J242" s="208">
        <v>1000000</v>
      </c>
      <c r="K242" s="208">
        <v>1000000</v>
      </c>
      <c r="L242" s="208">
        <v>985921.7818</v>
      </c>
      <c r="M242" s="208"/>
      <c r="N242" s="208"/>
      <c r="P242" s="208"/>
      <c r="Q242" s="208"/>
      <c r="R242" s="208">
        <v>625876.16374999995</v>
      </c>
    </row>
    <row r="243" spans="1:18" hidden="1">
      <c r="A243" s="178" t="s">
        <v>527</v>
      </c>
      <c r="B243" s="121" t="s">
        <v>311</v>
      </c>
      <c r="C243" s="371" t="s">
        <v>480</v>
      </c>
      <c r="D243" s="112" t="s">
        <v>1133</v>
      </c>
      <c r="E243" s="112" t="s">
        <v>1134</v>
      </c>
      <c r="F243" s="112" t="s">
        <v>1135</v>
      </c>
      <c r="G243" s="112" t="s">
        <v>1136</v>
      </c>
      <c r="H243" s="112" t="s">
        <v>1137</v>
      </c>
      <c r="I243" s="209"/>
      <c r="J243" s="208">
        <v>20000</v>
      </c>
      <c r="K243" s="208">
        <v>20000</v>
      </c>
      <c r="L243" s="229">
        <v>15951</v>
      </c>
      <c r="M243" s="229"/>
      <c r="N243" s="229"/>
      <c r="P243" s="229"/>
      <c r="Q243" s="229"/>
      <c r="R243" s="229">
        <v>0</v>
      </c>
    </row>
    <row r="244" spans="1:18" hidden="1">
      <c r="A244" s="178" t="s">
        <v>527</v>
      </c>
      <c r="B244" s="121" t="s">
        <v>311</v>
      </c>
      <c r="C244" s="371" t="s">
        <v>480</v>
      </c>
      <c r="D244" s="112" t="s">
        <v>1133</v>
      </c>
      <c r="E244" s="112" t="s">
        <v>1134</v>
      </c>
      <c r="F244" s="112" t="s">
        <v>1135</v>
      </c>
      <c r="G244" s="112" t="s">
        <v>1138</v>
      </c>
      <c r="H244" s="112" t="s">
        <v>1139</v>
      </c>
      <c r="I244" s="209"/>
      <c r="J244" s="208">
        <v>20000</v>
      </c>
      <c r="K244" s="208">
        <v>20000</v>
      </c>
      <c r="L244" s="229">
        <v>16761</v>
      </c>
      <c r="M244" s="229"/>
      <c r="N244" s="229"/>
      <c r="P244" s="229"/>
      <c r="Q244" s="229"/>
      <c r="R244" s="229">
        <v>0</v>
      </c>
    </row>
    <row r="245" spans="1:18" hidden="1">
      <c r="A245" s="178" t="s">
        <v>527</v>
      </c>
      <c r="B245" s="121" t="s">
        <v>311</v>
      </c>
      <c r="C245" s="371" t="s">
        <v>480</v>
      </c>
      <c r="D245" s="112" t="s">
        <v>1133</v>
      </c>
      <c r="E245" s="112" t="s">
        <v>1134</v>
      </c>
      <c r="F245" s="112" t="s">
        <v>917</v>
      </c>
      <c r="G245" s="112" t="s">
        <v>1140</v>
      </c>
      <c r="H245" s="112" t="s">
        <v>1141</v>
      </c>
      <c r="I245" s="209"/>
      <c r="J245" s="208">
        <v>400000</v>
      </c>
      <c r="K245" s="208">
        <v>400000</v>
      </c>
      <c r="L245" s="229">
        <v>352720</v>
      </c>
      <c r="M245" s="229"/>
      <c r="N245" s="229"/>
      <c r="P245" s="229"/>
      <c r="Q245" s="229"/>
      <c r="R245" s="229">
        <v>123578</v>
      </c>
    </row>
    <row r="246" spans="1:18" hidden="1">
      <c r="A246" s="178" t="s">
        <v>527</v>
      </c>
      <c r="B246" s="121" t="s">
        <v>311</v>
      </c>
      <c r="C246" s="371" t="s">
        <v>480</v>
      </c>
      <c r="D246" s="112" t="s">
        <v>1133</v>
      </c>
      <c r="E246" s="112" t="s">
        <v>1142</v>
      </c>
      <c r="F246" s="112" t="s">
        <v>1143</v>
      </c>
      <c r="G246" s="112" t="s">
        <v>1144</v>
      </c>
      <c r="H246" s="112" t="s">
        <v>1145</v>
      </c>
      <c r="I246" s="209"/>
      <c r="J246" s="208">
        <v>112147</v>
      </c>
      <c r="K246" s="208">
        <v>112147</v>
      </c>
      <c r="L246" s="229">
        <v>101271</v>
      </c>
      <c r="M246" s="229"/>
      <c r="N246" s="229"/>
      <c r="P246" s="229"/>
      <c r="Q246" s="229"/>
      <c r="R246" s="229">
        <v>63000</v>
      </c>
    </row>
    <row r="247" spans="1:18" hidden="1">
      <c r="A247" s="178" t="s">
        <v>527</v>
      </c>
      <c r="B247" s="121" t="s">
        <v>311</v>
      </c>
      <c r="C247" s="371" t="s">
        <v>480</v>
      </c>
      <c r="D247" s="112" t="s">
        <v>1133</v>
      </c>
      <c r="E247" s="112" t="s">
        <v>1142</v>
      </c>
      <c r="F247" s="112" t="s">
        <v>1146</v>
      </c>
      <c r="G247" s="112" t="s">
        <v>1147</v>
      </c>
      <c r="H247" s="112" t="s">
        <v>1148</v>
      </c>
      <c r="I247" s="209"/>
      <c r="J247" s="208">
        <v>260995</v>
      </c>
      <c r="K247" s="208">
        <v>260995</v>
      </c>
      <c r="L247" s="229">
        <v>176772</v>
      </c>
      <c r="M247" s="229"/>
      <c r="N247" s="229"/>
      <c r="P247" s="229"/>
      <c r="Q247" s="229"/>
      <c r="R247" s="229">
        <v>15832</v>
      </c>
    </row>
    <row r="248" spans="1:18" hidden="1">
      <c r="A248" s="178" t="s">
        <v>527</v>
      </c>
      <c r="B248" s="121" t="s">
        <v>311</v>
      </c>
      <c r="C248" s="371" t="s">
        <v>480</v>
      </c>
      <c r="D248" s="112" t="s">
        <v>1149</v>
      </c>
      <c r="E248" s="112" t="s">
        <v>1150</v>
      </c>
      <c r="F248" s="112" t="s">
        <v>1151</v>
      </c>
      <c r="G248" s="112" t="s">
        <v>1152</v>
      </c>
      <c r="H248" s="112" t="s">
        <v>1153</v>
      </c>
      <c r="I248" s="209"/>
      <c r="J248" s="208">
        <v>480000</v>
      </c>
      <c r="K248" s="208">
        <v>480000</v>
      </c>
      <c r="L248" s="229">
        <v>376850</v>
      </c>
      <c r="M248" s="229"/>
      <c r="N248" s="229"/>
      <c r="P248" s="229"/>
      <c r="Q248" s="229"/>
      <c r="R248" s="229">
        <v>55816</v>
      </c>
    </row>
    <row r="249" spans="1:18" hidden="1">
      <c r="A249" s="178" t="s">
        <v>527</v>
      </c>
      <c r="B249" s="121" t="s">
        <v>316</v>
      </c>
      <c r="C249" s="371" t="s">
        <v>480</v>
      </c>
      <c r="D249" s="112" t="s">
        <v>1154</v>
      </c>
      <c r="E249" s="112" t="s">
        <v>130</v>
      </c>
      <c r="F249" s="112" t="s">
        <v>1155</v>
      </c>
      <c r="G249" s="112" t="s">
        <v>1156</v>
      </c>
      <c r="H249" s="112" t="s">
        <v>1157</v>
      </c>
      <c r="I249" s="209"/>
      <c r="J249" s="208">
        <v>1800000</v>
      </c>
      <c r="K249" s="208">
        <v>1800000</v>
      </c>
      <c r="L249" s="229">
        <v>1512517</v>
      </c>
      <c r="M249" s="229"/>
      <c r="N249" s="229"/>
      <c r="P249" s="229"/>
      <c r="Q249" s="229"/>
      <c r="R249" s="229">
        <v>0</v>
      </c>
    </row>
    <row r="250" spans="1:18" hidden="1">
      <c r="A250" s="178" t="s">
        <v>527</v>
      </c>
      <c r="B250" s="121" t="s">
        <v>316</v>
      </c>
      <c r="C250" s="371" t="s">
        <v>480</v>
      </c>
      <c r="D250" s="112" t="s">
        <v>1154</v>
      </c>
      <c r="E250" s="112" t="s">
        <v>130</v>
      </c>
      <c r="F250" s="112" t="s">
        <v>1155</v>
      </c>
      <c r="G250" s="112" t="s">
        <v>1158</v>
      </c>
      <c r="H250" s="112" t="s">
        <v>1159</v>
      </c>
      <c r="I250" s="209"/>
      <c r="J250" s="208">
        <v>1114727</v>
      </c>
      <c r="K250" s="208">
        <v>1114727</v>
      </c>
      <c r="L250" s="229">
        <v>1114596</v>
      </c>
      <c r="M250" s="229"/>
      <c r="N250" s="229"/>
      <c r="P250" s="229"/>
      <c r="Q250" s="229"/>
      <c r="R250" s="229">
        <v>0</v>
      </c>
    </row>
    <row r="251" spans="1:18" hidden="1">
      <c r="A251" s="178" t="s">
        <v>527</v>
      </c>
      <c r="B251" s="121" t="s">
        <v>316</v>
      </c>
      <c r="C251" s="371" t="s">
        <v>480</v>
      </c>
      <c r="D251" s="112" t="s">
        <v>1160</v>
      </c>
      <c r="E251" s="112" t="s">
        <v>1161</v>
      </c>
      <c r="F251" s="112" t="s">
        <v>1161</v>
      </c>
      <c r="G251" s="112" t="s">
        <v>1162</v>
      </c>
      <c r="H251" s="112" t="s">
        <v>1163</v>
      </c>
      <c r="I251" s="209"/>
      <c r="J251" s="208">
        <v>28181587</v>
      </c>
      <c r="K251" s="208">
        <v>28181587</v>
      </c>
      <c r="L251" s="229">
        <v>9914874</v>
      </c>
      <c r="M251" s="229"/>
      <c r="N251" s="229"/>
      <c r="P251" s="229"/>
      <c r="Q251" s="229"/>
      <c r="R251" s="229">
        <v>0</v>
      </c>
    </row>
    <row r="252" spans="1:18" hidden="1">
      <c r="A252" s="178" t="s">
        <v>527</v>
      </c>
      <c r="B252" s="121" t="s">
        <v>312</v>
      </c>
      <c r="C252" s="371" t="s">
        <v>480</v>
      </c>
      <c r="D252" s="112" t="s">
        <v>985</v>
      </c>
      <c r="E252" s="112" t="s">
        <v>986</v>
      </c>
      <c r="F252" s="112" t="s">
        <v>987</v>
      </c>
      <c r="G252" s="112" t="s">
        <v>1164</v>
      </c>
      <c r="H252" s="112" t="s">
        <v>1165</v>
      </c>
      <c r="I252" s="209"/>
      <c r="J252" s="208">
        <v>997000</v>
      </c>
      <c r="K252" s="208">
        <v>997000</v>
      </c>
      <c r="L252" s="229">
        <v>962713</v>
      </c>
      <c r="M252" s="229"/>
      <c r="N252" s="229"/>
      <c r="P252" s="229"/>
      <c r="Q252" s="229"/>
      <c r="R252" s="229">
        <v>0</v>
      </c>
    </row>
    <row r="253" spans="1:18" hidden="1">
      <c r="A253" s="178" t="s">
        <v>527</v>
      </c>
      <c r="B253" s="121" t="s">
        <v>297</v>
      </c>
      <c r="C253" s="371" t="s">
        <v>480</v>
      </c>
      <c r="D253" s="363" t="s">
        <v>1166</v>
      </c>
      <c r="E253" s="363" t="s">
        <v>1167</v>
      </c>
      <c r="F253" s="363" t="s">
        <v>1168</v>
      </c>
      <c r="G253" s="112" t="s">
        <v>1169</v>
      </c>
      <c r="H253" s="112" t="s">
        <v>1170</v>
      </c>
      <c r="I253" s="209"/>
      <c r="J253" s="208">
        <v>7800000</v>
      </c>
      <c r="K253" s="208">
        <v>7800000</v>
      </c>
      <c r="L253" s="229">
        <v>7617349.1679600002</v>
      </c>
      <c r="M253" s="229"/>
      <c r="N253" s="229"/>
      <c r="P253" s="229"/>
      <c r="Q253" s="229"/>
      <c r="R253" s="229">
        <v>7280257.3134200005</v>
      </c>
    </row>
    <row r="254" spans="1:18" hidden="1">
      <c r="A254" s="178" t="s">
        <v>527</v>
      </c>
      <c r="B254" s="121" t="s">
        <v>297</v>
      </c>
      <c r="C254" s="371" t="s">
        <v>480</v>
      </c>
      <c r="D254" s="363" t="s">
        <v>1166</v>
      </c>
      <c r="E254" s="363" t="s">
        <v>1167</v>
      </c>
      <c r="F254" s="363" t="s">
        <v>1168</v>
      </c>
      <c r="G254" s="112" t="s">
        <v>1171</v>
      </c>
      <c r="H254" s="112" t="s">
        <v>1172</v>
      </c>
      <c r="I254" s="209"/>
      <c r="J254" s="208">
        <v>4700000</v>
      </c>
      <c r="K254" s="208">
        <v>4700000</v>
      </c>
      <c r="L254" s="229">
        <v>4579235.60042</v>
      </c>
      <c r="M254" s="229"/>
      <c r="N254" s="229"/>
      <c r="P254" s="229"/>
      <c r="Q254" s="229"/>
      <c r="R254" s="229">
        <v>4173340.2568699997</v>
      </c>
    </row>
    <row r="255" spans="1:18" hidden="1">
      <c r="A255" s="178" t="s">
        <v>527</v>
      </c>
      <c r="B255" s="121" t="s">
        <v>297</v>
      </c>
      <c r="C255" s="371" t="s">
        <v>480</v>
      </c>
      <c r="D255" s="363" t="s">
        <v>1166</v>
      </c>
      <c r="E255" s="363" t="s">
        <v>1167</v>
      </c>
      <c r="F255" s="363" t="s">
        <v>1168</v>
      </c>
      <c r="G255" s="112" t="s">
        <v>1173</v>
      </c>
      <c r="H255" s="112" t="s">
        <v>1174</v>
      </c>
      <c r="I255" s="209"/>
      <c r="J255" s="208">
        <v>2525000</v>
      </c>
      <c r="K255" s="208">
        <v>2525000</v>
      </c>
      <c r="L255" s="229">
        <v>2188476.3357199999</v>
      </c>
      <c r="M255" s="229"/>
      <c r="N255" s="229"/>
      <c r="P255" s="229"/>
      <c r="Q255" s="229"/>
      <c r="R255" s="229">
        <v>1997746.5999700001</v>
      </c>
    </row>
    <row r="256" spans="1:18" hidden="1">
      <c r="A256" s="178" t="s">
        <v>527</v>
      </c>
      <c r="B256" s="121" t="s">
        <v>297</v>
      </c>
      <c r="C256" s="371" t="s">
        <v>480</v>
      </c>
      <c r="D256" s="112" t="s">
        <v>1175</v>
      </c>
      <c r="E256" s="112" t="s">
        <v>1176</v>
      </c>
      <c r="F256" s="112" t="s">
        <v>1177</v>
      </c>
      <c r="G256" s="112" t="s">
        <v>1178</v>
      </c>
      <c r="H256" s="112" t="s">
        <v>1179</v>
      </c>
      <c r="I256" s="209"/>
      <c r="J256" s="208">
        <v>3000000</v>
      </c>
      <c r="K256" s="208">
        <v>3000000</v>
      </c>
      <c r="L256" s="229">
        <v>2998296.4255500003</v>
      </c>
      <c r="M256" s="229"/>
      <c r="N256" s="229"/>
      <c r="P256" s="229"/>
      <c r="Q256" s="229"/>
      <c r="R256" s="229">
        <v>2968839.0585500002</v>
      </c>
    </row>
    <row r="257" spans="1:18" hidden="1">
      <c r="A257" s="178" t="s">
        <v>527</v>
      </c>
      <c r="B257" s="121" t="s">
        <v>314</v>
      </c>
      <c r="C257" s="371" t="s">
        <v>480</v>
      </c>
      <c r="D257" s="363" t="s">
        <v>1180</v>
      </c>
      <c r="E257" s="363" t="s">
        <v>1181</v>
      </c>
      <c r="F257" s="363" t="s">
        <v>1182</v>
      </c>
      <c r="G257" s="112" t="s">
        <v>1183</v>
      </c>
      <c r="H257" s="112" t="s">
        <v>1184</v>
      </c>
      <c r="I257" s="209"/>
      <c r="J257" s="208">
        <v>2035500</v>
      </c>
      <c r="K257" s="208">
        <v>2035500</v>
      </c>
      <c r="L257" s="229">
        <v>1834113</v>
      </c>
      <c r="M257" s="229"/>
      <c r="N257" s="229"/>
      <c r="P257" s="229"/>
      <c r="Q257" s="229"/>
      <c r="R257" s="229">
        <v>337348</v>
      </c>
    </row>
    <row r="258" spans="1:18" hidden="1">
      <c r="A258" s="178" t="s">
        <v>527</v>
      </c>
      <c r="B258" s="121" t="s">
        <v>314</v>
      </c>
      <c r="C258" s="371" t="s">
        <v>480</v>
      </c>
      <c r="D258" s="363" t="s">
        <v>1185</v>
      </c>
      <c r="E258" s="363" t="s">
        <v>1186</v>
      </c>
      <c r="F258" s="363" t="s">
        <v>1182</v>
      </c>
      <c r="G258" s="112" t="s">
        <v>1187</v>
      </c>
      <c r="H258" s="112" t="s">
        <v>1188</v>
      </c>
      <c r="I258" s="209"/>
      <c r="J258" s="208">
        <v>1214500</v>
      </c>
      <c r="K258" s="208">
        <v>1214500</v>
      </c>
      <c r="L258" s="229">
        <v>836662</v>
      </c>
      <c r="M258" s="229"/>
      <c r="N258" s="229"/>
      <c r="P258" s="229"/>
      <c r="Q258" s="229"/>
      <c r="R258" s="229">
        <v>0</v>
      </c>
    </row>
    <row r="259" spans="1:18" hidden="1">
      <c r="A259" s="178" t="s">
        <v>527</v>
      </c>
      <c r="B259" s="121" t="s">
        <v>289</v>
      </c>
      <c r="C259" s="371" t="s">
        <v>480</v>
      </c>
      <c r="D259" s="112" t="s">
        <v>1106</v>
      </c>
      <c r="E259" s="112" t="s">
        <v>1134</v>
      </c>
      <c r="F259" s="112" t="s">
        <v>917</v>
      </c>
      <c r="G259" s="112" t="s">
        <v>1189</v>
      </c>
      <c r="H259" s="112" t="s">
        <v>1190</v>
      </c>
      <c r="I259" s="209"/>
      <c r="J259" s="208">
        <v>1200000</v>
      </c>
      <c r="K259" s="208">
        <v>1200000</v>
      </c>
      <c r="L259" s="229">
        <v>1070609.2479600001</v>
      </c>
      <c r="M259" s="229"/>
      <c r="N259" s="229"/>
      <c r="P259" s="229"/>
      <c r="Q259" s="229"/>
      <c r="R259" s="229">
        <v>464066.70912999997</v>
      </c>
    </row>
    <row r="260" spans="1:18" hidden="1">
      <c r="A260" s="178" t="s">
        <v>527</v>
      </c>
      <c r="B260" s="121" t="s">
        <v>289</v>
      </c>
      <c r="C260" s="371" t="s">
        <v>480</v>
      </c>
      <c r="D260" s="112" t="s">
        <v>1106</v>
      </c>
      <c r="E260" s="112" t="s">
        <v>1134</v>
      </c>
      <c r="F260" s="112" t="s">
        <v>917</v>
      </c>
      <c r="G260" s="112" t="s">
        <v>1191</v>
      </c>
      <c r="H260" s="112" t="s">
        <v>1192</v>
      </c>
      <c r="I260" s="209"/>
      <c r="J260" s="208">
        <v>800000</v>
      </c>
      <c r="K260" s="208">
        <v>800000</v>
      </c>
      <c r="L260" s="229">
        <v>715928.61750000005</v>
      </c>
      <c r="M260" s="229"/>
      <c r="N260" s="229"/>
      <c r="P260" s="229"/>
      <c r="Q260" s="229"/>
      <c r="R260" s="229">
        <v>557575.00439000002</v>
      </c>
    </row>
    <row r="261" spans="1:18" hidden="1">
      <c r="A261" s="178" t="s">
        <v>527</v>
      </c>
      <c r="B261" s="121" t="s">
        <v>289</v>
      </c>
      <c r="C261" s="371" t="s">
        <v>480</v>
      </c>
      <c r="D261" s="112" t="s">
        <v>1106</v>
      </c>
      <c r="E261" s="112" t="s">
        <v>1134</v>
      </c>
      <c r="F261" s="112" t="s">
        <v>917</v>
      </c>
      <c r="G261" s="112" t="s">
        <v>1193</v>
      </c>
      <c r="H261" s="112" t="s">
        <v>1194</v>
      </c>
      <c r="I261" s="209"/>
      <c r="J261" s="208">
        <v>950000</v>
      </c>
      <c r="K261" s="208">
        <v>950000</v>
      </c>
      <c r="L261" s="229">
        <v>899550.29732000013</v>
      </c>
      <c r="M261" s="229"/>
      <c r="N261" s="229"/>
      <c r="P261" s="229"/>
      <c r="Q261" s="229"/>
      <c r="R261" s="229">
        <v>896031.25363000005</v>
      </c>
    </row>
    <row r="262" spans="1:18" hidden="1">
      <c r="A262" s="178" t="s">
        <v>527</v>
      </c>
      <c r="B262" s="121" t="s">
        <v>289</v>
      </c>
      <c r="C262" s="371" t="s">
        <v>480</v>
      </c>
      <c r="D262" s="112" t="s">
        <v>502</v>
      </c>
      <c r="E262" s="112" t="s">
        <v>130</v>
      </c>
      <c r="F262" s="112" t="s">
        <v>1195</v>
      </c>
      <c r="G262" s="112" t="s">
        <v>1196</v>
      </c>
      <c r="H262" s="112" t="s">
        <v>1197</v>
      </c>
      <c r="I262" s="209"/>
      <c r="J262" s="208">
        <v>8550000</v>
      </c>
      <c r="K262" s="208">
        <v>8550000</v>
      </c>
      <c r="L262" s="229">
        <v>8445930</v>
      </c>
      <c r="M262" s="229"/>
      <c r="N262" s="229"/>
      <c r="P262" s="229"/>
      <c r="Q262" s="229"/>
      <c r="R262" s="229">
        <v>8231591</v>
      </c>
    </row>
    <row r="263" spans="1:18" hidden="1">
      <c r="A263" s="178" t="s">
        <v>527</v>
      </c>
      <c r="B263" s="121" t="s">
        <v>289</v>
      </c>
      <c r="C263" s="371" t="s">
        <v>480</v>
      </c>
      <c r="D263" s="112" t="s">
        <v>502</v>
      </c>
      <c r="E263" s="112" t="s">
        <v>130</v>
      </c>
      <c r="F263" s="112" t="s">
        <v>1195</v>
      </c>
      <c r="G263" s="112" t="s">
        <v>1198</v>
      </c>
      <c r="H263" s="112" t="s">
        <v>1199</v>
      </c>
      <c r="I263" s="209"/>
      <c r="J263" s="208">
        <v>1900000</v>
      </c>
      <c r="K263" s="208">
        <v>1900000</v>
      </c>
      <c r="L263" s="229">
        <v>1801067</v>
      </c>
      <c r="M263" s="229"/>
      <c r="N263" s="229"/>
      <c r="P263" s="229"/>
      <c r="Q263" s="229"/>
      <c r="R263" s="229">
        <v>1784004</v>
      </c>
    </row>
  </sheetData>
  <autoFilter ref="A1:U263" xr:uid="{00000000-0009-0000-0000-000005000000}">
    <filterColumn colId="1">
      <filters>
        <filter val="33-Illizi"/>
      </filters>
    </filterColumn>
  </autoFilter>
  <dataValidations count="2">
    <dataValidation allowBlank="1" showInputMessage="1" showErrorMessage="1" prompt="تغيير عنوان العملية في سنة 2025_x000a_" sqref="D94:H99 D100" xr:uid="{00000000-0002-0000-0500-000000000000}"/>
    <dataValidation allowBlank="1" showInputMessage="1" showErrorMessage="1" prompt="تغيير عنوان العملية في سنة 2025" sqref="D81:H81" xr:uid="{00000000-0002-0000-0500-000001000000}"/>
  </dataValidations>
  <printOptions horizontalCentered="1"/>
  <pageMargins left="0.11811023622047245" right="0.11811023622047245" top="0.15748031496062992" bottom="0.15748031496062992" header="0" footer="0"/>
  <pageSetup paperSize="9" scale="55" orientation="landscape" r:id="rId1"/>
  <headerFooter>
    <oddFoote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2000000}">
          <x14:formula1>
            <xm:f>'C:\Users\acer\Desktop\DRB\[DRB Ouargla -traité+psc.xlsx]liste'!#REF!</xm:f>
          </x14:formula1>
          <xm:sqref>B2:B263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W106"/>
  <sheetViews>
    <sheetView topLeftCell="M1" zoomScale="92" zoomScaleNormal="92" workbookViewId="0">
      <pane ySplit="1" topLeftCell="A3" activePane="bottomLeft" state="frozen"/>
      <selection activeCell="I13" sqref="I13"/>
      <selection pane="bottomLeft" activeCell="I13" sqref="I13"/>
    </sheetView>
  </sheetViews>
  <sheetFormatPr baseColWidth="10" defaultColWidth="18.140625" defaultRowHeight="17.25"/>
  <cols>
    <col min="1" max="2" width="18.140625" style="382"/>
    <col min="3" max="3" width="18.140625" style="472"/>
    <col min="4" max="4" width="7.5703125" style="382" customWidth="1"/>
    <col min="5" max="5" width="18.140625" style="329"/>
    <col min="6" max="7" width="18.140625" style="472"/>
    <col min="8" max="10" width="18.140625" style="187"/>
    <col min="11" max="18" width="18.140625" style="472"/>
    <col min="19" max="16384" width="18.140625" style="382"/>
  </cols>
  <sheetData>
    <row r="1" spans="1:23" s="380" customFormat="1" ht="86.25">
      <c r="A1" s="379" t="s">
        <v>251</v>
      </c>
      <c r="B1" s="379" t="s">
        <v>47</v>
      </c>
      <c r="C1" s="379" t="s">
        <v>252</v>
      </c>
      <c r="D1" s="378" t="s">
        <v>1358</v>
      </c>
      <c r="E1" s="378" t="s">
        <v>1205</v>
      </c>
      <c r="F1" s="378" t="s">
        <v>0</v>
      </c>
      <c r="G1" s="378" t="s">
        <v>1359</v>
      </c>
      <c r="H1" s="378" t="s">
        <v>1206</v>
      </c>
      <c r="I1" s="378" t="s">
        <v>1207</v>
      </c>
      <c r="J1" s="378" t="s">
        <v>1208</v>
      </c>
      <c r="K1" s="378" t="s">
        <v>1360</v>
      </c>
      <c r="L1" s="378" t="s">
        <v>1361</v>
      </c>
      <c r="M1" s="378" t="s">
        <v>1362</v>
      </c>
      <c r="N1" s="378" t="s">
        <v>1363</v>
      </c>
      <c r="O1" s="378" t="s">
        <v>1209</v>
      </c>
      <c r="P1" s="378" t="s">
        <v>1204</v>
      </c>
      <c r="Q1" s="378" t="s">
        <v>1364</v>
      </c>
      <c r="R1" s="378" t="s">
        <v>1365</v>
      </c>
      <c r="S1" s="378" t="s">
        <v>1366</v>
      </c>
      <c r="T1" s="378" t="s">
        <v>1367</v>
      </c>
      <c r="U1" s="378" t="s">
        <v>1368</v>
      </c>
      <c r="V1" s="378" t="s">
        <v>1369</v>
      </c>
      <c r="W1" s="378" t="s">
        <v>1210</v>
      </c>
    </row>
    <row r="2" spans="1:23">
      <c r="A2" s="326" t="s">
        <v>529</v>
      </c>
      <c r="B2" s="326" t="s">
        <v>282</v>
      </c>
      <c r="C2" s="322" t="s">
        <v>319</v>
      </c>
      <c r="D2" s="322">
        <v>1</v>
      </c>
      <c r="E2" s="326" t="s">
        <v>1211</v>
      </c>
      <c r="F2" s="322">
        <v>5</v>
      </c>
      <c r="G2" s="322" t="s">
        <v>1370</v>
      </c>
      <c r="H2" s="421">
        <v>6700000</v>
      </c>
      <c r="I2" s="421"/>
      <c r="J2" s="421">
        <v>4182054.4870799999</v>
      </c>
      <c r="K2" s="322" t="s">
        <v>1371</v>
      </c>
      <c r="L2" s="322" t="s">
        <v>1372</v>
      </c>
      <c r="M2" s="322" t="s">
        <v>1373</v>
      </c>
      <c r="N2" s="322" t="s">
        <v>1374</v>
      </c>
      <c r="O2" s="381">
        <v>0.65</v>
      </c>
      <c r="P2" s="381">
        <v>0.62418723687761191</v>
      </c>
      <c r="Q2" s="322" t="s">
        <v>1375</v>
      </c>
      <c r="R2" s="322">
        <v>2026</v>
      </c>
      <c r="S2" s="322" t="s">
        <v>474</v>
      </c>
      <c r="T2" s="322" t="s">
        <v>474</v>
      </c>
      <c r="U2" s="322" t="s">
        <v>474</v>
      </c>
      <c r="V2" s="322" t="s">
        <v>474</v>
      </c>
      <c r="W2" s="322" t="s">
        <v>20</v>
      </c>
    </row>
    <row r="3" spans="1:23">
      <c r="A3" s="326" t="s">
        <v>529</v>
      </c>
      <c r="B3" s="326" t="s">
        <v>282</v>
      </c>
      <c r="C3" s="322" t="s">
        <v>319</v>
      </c>
      <c r="D3" s="322">
        <v>2</v>
      </c>
      <c r="E3" s="326" t="s">
        <v>1212</v>
      </c>
      <c r="F3" s="322">
        <v>6</v>
      </c>
      <c r="G3" s="322" t="s">
        <v>1376</v>
      </c>
      <c r="H3" s="421">
        <v>4537000</v>
      </c>
      <c r="I3" s="421"/>
      <c r="J3" s="421">
        <v>2543494.2432900006</v>
      </c>
      <c r="K3" s="322" t="s">
        <v>1377</v>
      </c>
      <c r="L3" s="322" t="s">
        <v>1378</v>
      </c>
      <c r="M3" s="322" t="s">
        <v>1379</v>
      </c>
      <c r="N3" s="322" t="s">
        <v>1380</v>
      </c>
      <c r="O3" s="381">
        <v>0.8</v>
      </c>
      <c r="P3" s="381">
        <v>0.56061147085959895</v>
      </c>
      <c r="Q3" s="322" t="s">
        <v>1381</v>
      </c>
      <c r="R3" s="322">
        <v>2026</v>
      </c>
      <c r="S3" s="322" t="s">
        <v>474</v>
      </c>
      <c r="T3" s="322" t="s">
        <v>474</v>
      </c>
      <c r="U3" s="322" t="s">
        <v>474</v>
      </c>
      <c r="V3" s="322" t="s">
        <v>474</v>
      </c>
      <c r="W3" s="322" t="s">
        <v>20</v>
      </c>
    </row>
    <row r="4" spans="1:23">
      <c r="A4" s="326" t="s">
        <v>529</v>
      </c>
      <c r="B4" s="326" t="s">
        <v>282</v>
      </c>
      <c r="C4" s="322" t="s">
        <v>319</v>
      </c>
      <c r="D4" s="322">
        <v>3</v>
      </c>
      <c r="E4" s="326" t="s">
        <v>1213</v>
      </c>
      <c r="F4" s="322">
        <v>5</v>
      </c>
      <c r="G4" s="322" t="s">
        <v>1382</v>
      </c>
      <c r="H4" s="421">
        <v>4457000</v>
      </c>
      <c r="I4" s="421"/>
      <c r="J4" s="421">
        <v>2665334.6286200006</v>
      </c>
      <c r="K4" s="322" t="s">
        <v>1371</v>
      </c>
      <c r="L4" s="322" t="s">
        <v>1383</v>
      </c>
      <c r="M4" s="322" t="s">
        <v>1384</v>
      </c>
      <c r="N4" s="322" t="s">
        <v>1385</v>
      </c>
      <c r="O4" s="381">
        <v>0.8</v>
      </c>
      <c r="P4" s="381">
        <v>0.59801091061700706</v>
      </c>
      <c r="Q4" s="322" t="s">
        <v>1381</v>
      </c>
      <c r="R4" s="322">
        <v>2026</v>
      </c>
      <c r="S4" s="322" t="s">
        <v>474</v>
      </c>
      <c r="T4" s="322" t="s">
        <v>474</v>
      </c>
      <c r="U4" s="322" t="s">
        <v>474</v>
      </c>
      <c r="V4" s="322" t="s">
        <v>474</v>
      </c>
      <c r="W4" s="322" t="s">
        <v>20</v>
      </c>
    </row>
    <row r="5" spans="1:23">
      <c r="A5" s="326" t="s">
        <v>529</v>
      </c>
      <c r="B5" s="326" t="s">
        <v>282</v>
      </c>
      <c r="C5" s="322" t="s">
        <v>319</v>
      </c>
      <c r="D5" s="322">
        <v>4</v>
      </c>
      <c r="E5" s="326" t="s">
        <v>1214</v>
      </c>
      <c r="F5" s="322">
        <v>3</v>
      </c>
      <c r="G5" s="322" t="s">
        <v>1386</v>
      </c>
      <c r="H5" s="421">
        <v>62000000</v>
      </c>
      <c r="I5" s="421"/>
      <c r="J5" s="421">
        <v>4813054.1864999998</v>
      </c>
      <c r="K5" s="322" t="s">
        <v>1387</v>
      </c>
      <c r="L5" s="322" t="s">
        <v>1388</v>
      </c>
      <c r="M5" s="322" t="s">
        <v>1389</v>
      </c>
      <c r="N5" s="322" t="s">
        <v>1390</v>
      </c>
      <c r="O5" s="381">
        <v>0.05</v>
      </c>
      <c r="P5" s="381">
        <v>0</v>
      </c>
      <c r="Q5" s="322" t="s">
        <v>1391</v>
      </c>
      <c r="R5" s="322">
        <v>46113</v>
      </c>
      <c r="S5" s="322" t="s">
        <v>474</v>
      </c>
      <c r="T5" s="322" t="s">
        <v>474</v>
      </c>
      <c r="U5" s="322" t="s">
        <v>474</v>
      </c>
      <c r="V5" s="322" t="s">
        <v>474</v>
      </c>
      <c r="W5" s="322" t="s">
        <v>436</v>
      </c>
    </row>
    <row r="6" spans="1:23" s="385" customFormat="1">
      <c r="A6" s="326" t="s">
        <v>529</v>
      </c>
      <c r="B6" s="326" t="s">
        <v>282</v>
      </c>
      <c r="C6" s="322" t="s">
        <v>319</v>
      </c>
      <c r="D6" s="855">
        <v>5</v>
      </c>
      <c r="E6" s="856" t="s">
        <v>1216</v>
      </c>
      <c r="F6" s="855" t="s">
        <v>1215</v>
      </c>
      <c r="G6" s="855" t="s">
        <v>1392</v>
      </c>
      <c r="H6" s="857">
        <v>2250000</v>
      </c>
      <c r="I6" s="421"/>
      <c r="J6" s="421">
        <v>961960.33545000001</v>
      </c>
      <c r="K6" s="855" t="s">
        <v>1393</v>
      </c>
      <c r="L6" s="322" t="s">
        <v>1394</v>
      </c>
      <c r="M6" s="322" t="s">
        <v>1395</v>
      </c>
      <c r="N6" s="855"/>
      <c r="O6" s="861">
        <v>0.05</v>
      </c>
      <c r="P6" s="861">
        <v>0</v>
      </c>
      <c r="Q6" s="322" t="s">
        <v>1396</v>
      </c>
      <c r="R6" s="855" t="s">
        <v>474</v>
      </c>
      <c r="S6" s="855" t="s">
        <v>474</v>
      </c>
      <c r="T6" s="855" t="s">
        <v>474</v>
      </c>
      <c r="U6" s="855" t="s">
        <v>474</v>
      </c>
      <c r="V6" s="855" t="s">
        <v>474</v>
      </c>
      <c r="W6" s="855"/>
    </row>
    <row r="7" spans="1:23" s="385" customFormat="1">
      <c r="A7" s="326" t="s">
        <v>529</v>
      </c>
      <c r="B7" s="326" t="s">
        <v>282</v>
      </c>
      <c r="C7" s="322" t="s">
        <v>319</v>
      </c>
      <c r="D7" s="855"/>
      <c r="E7" s="856"/>
      <c r="F7" s="855"/>
      <c r="G7" s="855"/>
      <c r="H7" s="858"/>
      <c r="I7" s="421"/>
      <c r="J7" s="421">
        <v>0</v>
      </c>
      <c r="K7" s="855"/>
      <c r="L7" s="322" t="s">
        <v>1397</v>
      </c>
      <c r="M7" s="855" t="s">
        <v>1398</v>
      </c>
      <c r="N7" s="855"/>
      <c r="O7" s="855"/>
      <c r="P7" s="855"/>
      <c r="Q7" s="855" t="s">
        <v>1396</v>
      </c>
      <c r="R7" s="855"/>
      <c r="S7" s="855"/>
      <c r="T7" s="855"/>
      <c r="U7" s="855"/>
      <c r="V7" s="855"/>
      <c r="W7" s="855"/>
    </row>
    <row r="8" spans="1:23" s="385" customFormat="1">
      <c r="A8" s="326" t="s">
        <v>529</v>
      </c>
      <c r="B8" s="326" t="s">
        <v>282</v>
      </c>
      <c r="C8" s="322" t="s">
        <v>319</v>
      </c>
      <c r="D8" s="855"/>
      <c r="E8" s="856"/>
      <c r="F8" s="855"/>
      <c r="G8" s="855"/>
      <c r="H8" s="859"/>
      <c r="I8" s="421"/>
      <c r="J8" s="421">
        <v>0</v>
      </c>
      <c r="K8" s="855"/>
      <c r="L8" s="322" t="s">
        <v>1399</v>
      </c>
      <c r="M8" s="855"/>
      <c r="N8" s="855"/>
      <c r="O8" s="855"/>
      <c r="P8" s="855"/>
      <c r="Q8" s="855"/>
      <c r="R8" s="855"/>
      <c r="S8" s="855"/>
      <c r="T8" s="855"/>
      <c r="U8" s="855"/>
      <c r="V8" s="855"/>
      <c r="W8" s="855"/>
    </row>
    <row r="9" spans="1:23">
      <c r="A9" s="326" t="s">
        <v>529</v>
      </c>
      <c r="B9" s="326" t="s">
        <v>282</v>
      </c>
      <c r="C9" s="322" t="s">
        <v>319</v>
      </c>
      <c r="D9" s="855">
        <v>6</v>
      </c>
      <c r="E9" s="860" t="s">
        <v>1217</v>
      </c>
      <c r="F9" s="855" t="s">
        <v>1215</v>
      </c>
      <c r="G9" s="855" t="s">
        <v>529</v>
      </c>
      <c r="H9" s="857">
        <v>5650000</v>
      </c>
      <c r="I9" s="421"/>
      <c r="J9" s="421">
        <v>3046552.4775799997</v>
      </c>
      <c r="K9" s="855" t="s">
        <v>1393</v>
      </c>
      <c r="L9" s="322" t="s">
        <v>1400</v>
      </c>
      <c r="M9" s="322" t="s">
        <v>1401</v>
      </c>
      <c r="N9" s="862"/>
      <c r="O9" s="863">
        <v>0.4</v>
      </c>
      <c r="P9" s="861">
        <v>0.54</v>
      </c>
      <c r="Q9" s="322" t="s">
        <v>1402</v>
      </c>
      <c r="R9" s="855" t="s">
        <v>474</v>
      </c>
      <c r="S9" s="855" t="s">
        <v>474</v>
      </c>
      <c r="T9" s="855" t="s">
        <v>474</v>
      </c>
      <c r="U9" s="855" t="s">
        <v>474</v>
      </c>
      <c r="V9" s="855" t="s">
        <v>474</v>
      </c>
      <c r="W9" s="855" t="s">
        <v>474</v>
      </c>
    </row>
    <row r="10" spans="1:23">
      <c r="A10" s="326" t="s">
        <v>529</v>
      </c>
      <c r="B10" s="326" t="s">
        <v>282</v>
      </c>
      <c r="C10" s="322" t="s">
        <v>319</v>
      </c>
      <c r="D10" s="855"/>
      <c r="E10" s="860"/>
      <c r="F10" s="855"/>
      <c r="G10" s="855"/>
      <c r="H10" s="858"/>
      <c r="I10" s="421"/>
      <c r="J10" s="421">
        <v>0</v>
      </c>
      <c r="K10" s="855"/>
      <c r="L10" s="386" t="s">
        <v>1403</v>
      </c>
      <c r="M10" s="322" t="s">
        <v>1404</v>
      </c>
      <c r="N10" s="862"/>
      <c r="O10" s="863"/>
      <c r="P10" s="861"/>
      <c r="Q10" s="386" t="s">
        <v>1405</v>
      </c>
      <c r="R10" s="855"/>
      <c r="S10" s="855"/>
      <c r="T10" s="855"/>
      <c r="U10" s="855"/>
      <c r="V10" s="855"/>
      <c r="W10" s="855"/>
    </row>
    <row r="11" spans="1:23">
      <c r="A11" s="326" t="s">
        <v>529</v>
      </c>
      <c r="B11" s="326" t="s">
        <v>282</v>
      </c>
      <c r="C11" s="322" t="s">
        <v>319</v>
      </c>
      <c r="D11" s="855"/>
      <c r="E11" s="860"/>
      <c r="F11" s="855"/>
      <c r="G11" s="855"/>
      <c r="H11" s="859"/>
      <c r="I11" s="421"/>
      <c r="J11" s="421">
        <v>0</v>
      </c>
      <c r="K11" s="855"/>
      <c r="L11" s="422" t="s">
        <v>1406</v>
      </c>
      <c r="M11" s="322" t="s">
        <v>1407</v>
      </c>
      <c r="N11" s="862"/>
      <c r="O11" s="863"/>
      <c r="P11" s="861"/>
      <c r="Q11" s="386" t="s">
        <v>1408</v>
      </c>
      <c r="R11" s="855"/>
      <c r="S11" s="855"/>
      <c r="T11" s="855"/>
      <c r="U11" s="855"/>
      <c r="V11" s="855"/>
      <c r="W11" s="855"/>
    </row>
    <row r="12" spans="1:23">
      <c r="A12" s="326" t="s">
        <v>529</v>
      </c>
      <c r="B12" s="326" t="s">
        <v>282</v>
      </c>
      <c r="C12" s="322" t="s">
        <v>319</v>
      </c>
      <c r="D12" s="855">
        <v>7</v>
      </c>
      <c r="E12" s="856" t="s">
        <v>1218</v>
      </c>
      <c r="F12" s="855" t="s">
        <v>1215</v>
      </c>
      <c r="G12" s="855" t="s">
        <v>1409</v>
      </c>
      <c r="H12" s="857">
        <v>5056000</v>
      </c>
      <c r="I12" s="421"/>
      <c r="J12" s="421">
        <v>4438680.7176900003</v>
      </c>
      <c r="K12" s="855" t="s">
        <v>1410</v>
      </c>
      <c r="L12" s="326" t="s">
        <v>1411</v>
      </c>
      <c r="M12" s="402" t="s">
        <v>1412</v>
      </c>
      <c r="N12" s="855"/>
      <c r="O12" s="863">
        <v>1</v>
      </c>
      <c r="P12" s="863">
        <v>0.88</v>
      </c>
      <c r="Q12" s="386" t="s">
        <v>1402</v>
      </c>
      <c r="R12" s="855" t="s">
        <v>474</v>
      </c>
      <c r="S12" s="855" t="s">
        <v>474</v>
      </c>
      <c r="T12" s="855" t="s">
        <v>474</v>
      </c>
      <c r="U12" s="855" t="s">
        <v>474</v>
      </c>
      <c r="V12" s="855" t="s">
        <v>474</v>
      </c>
      <c r="W12" s="855" t="s">
        <v>474</v>
      </c>
    </row>
    <row r="13" spans="1:23">
      <c r="A13" s="326" t="s">
        <v>529</v>
      </c>
      <c r="B13" s="326" t="s">
        <v>282</v>
      </c>
      <c r="C13" s="322" t="s">
        <v>319</v>
      </c>
      <c r="D13" s="855"/>
      <c r="E13" s="856"/>
      <c r="F13" s="855"/>
      <c r="G13" s="855"/>
      <c r="H13" s="858"/>
      <c r="I13" s="421"/>
      <c r="J13" s="421">
        <v>0</v>
      </c>
      <c r="K13" s="855"/>
      <c r="L13" s="326" t="s">
        <v>1413</v>
      </c>
      <c r="M13" s="402" t="s">
        <v>1414</v>
      </c>
      <c r="N13" s="855"/>
      <c r="O13" s="863"/>
      <c r="P13" s="863"/>
      <c r="Q13" s="386" t="s">
        <v>1415</v>
      </c>
      <c r="R13" s="855"/>
      <c r="S13" s="855"/>
      <c r="T13" s="855"/>
      <c r="U13" s="855"/>
      <c r="V13" s="855"/>
      <c r="W13" s="855"/>
    </row>
    <row r="14" spans="1:23">
      <c r="A14" s="326" t="s">
        <v>529</v>
      </c>
      <c r="B14" s="326" t="s">
        <v>282</v>
      </c>
      <c r="C14" s="322" t="s">
        <v>319</v>
      </c>
      <c r="D14" s="855"/>
      <c r="E14" s="856"/>
      <c r="F14" s="855"/>
      <c r="G14" s="855"/>
      <c r="H14" s="859"/>
      <c r="I14" s="421"/>
      <c r="J14" s="421">
        <v>0</v>
      </c>
      <c r="K14" s="855"/>
      <c r="L14" s="326" t="s">
        <v>1416</v>
      </c>
      <c r="M14" s="402" t="s">
        <v>1417</v>
      </c>
      <c r="N14" s="855"/>
      <c r="O14" s="863"/>
      <c r="P14" s="863"/>
      <c r="Q14" s="386" t="s">
        <v>1418</v>
      </c>
      <c r="R14" s="855"/>
      <c r="S14" s="855"/>
      <c r="T14" s="855"/>
      <c r="U14" s="855"/>
      <c r="V14" s="855"/>
      <c r="W14" s="855"/>
    </row>
    <row r="15" spans="1:23">
      <c r="A15" s="326" t="s">
        <v>529</v>
      </c>
      <c r="B15" s="326" t="s">
        <v>283</v>
      </c>
      <c r="C15" s="322" t="s">
        <v>480</v>
      </c>
      <c r="D15" s="322">
        <v>1</v>
      </c>
      <c r="E15" s="326" t="s">
        <v>1221</v>
      </c>
      <c r="F15" s="322" t="s">
        <v>1220</v>
      </c>
      <c r="G15" s="322" t="s">
        <v>1419</v>
      </c>
      <c r="H15" s="423">
        <v>7638</v>
      </c>
      <c r="I15" s="423"/>
      <c r="J15" s="421">
        <v>4146876.1746199997</v>
      </c>
      <c r="K15" s="322" t="s">
        <v>1393</v>
      </c>
      <c r="L15" s="386"/>
      <c r="M15" s="322" t="s">
        <v>1420</v>
      </c>
      <c r="N15" s="322" t="s">
        <v>1421</v>
      </c>
      <c r="O15" s="384">
        <v>0.52</v>
      </c>
      <c r="P15" s="322" t="s">
        <v>1219</v>
      </c>
      <c r="Q15" s="322" t="s">
        <v>1422</v>
      </c>
      <c r="R15" s="322" t="s">
        <v>1423</v>
      </c>
      <c r="S15" s="322">
        <v>25</v>
      </c>
      <c r="T15" s="322" t="s">
        <v>474</v>
      </c>
      <c r="U15" s="322" t="s">
        <v>1424</v>
      </c>
      <c r="V15" s="322" t="s">
        <v>1425</v>
      </c>
      <c r="W15" s="322" t="s">
        <v>1222</v>
      </c>
    </row>
    <row r="16" spans="1:23">
      <c r="A16" s="326" t="s">
        <v>529</v>
      </c>
      <c r="B16" s="326" t="s">
        <v>283</v>
      </c>
      <c r="C16" s="322" t="s">
        <v>480</v>
      </c>
      <c r="D16" s="322">
        <v>2</v>
      </c>
      <c r="E16" s="326" t="s">
        <v>1223</v>
      </c>
      <c r="F16" s="322" t="s">
        <v>1220</v>
      </c>
      <c r="G16" s="322" t="s">
        <v>1426</v>
      </c>
      <c r="H16" s="423">
        <v>1760</v>
      </c>
      <c r="I16" s="423"/>
      <c r="J16" s="231" t="s">
        <v>474</v>
      </c>
      <c r="K16" s="322" t="s">
        <v>1393</v>
      </c>
      <c r="L16" s="386"/>
      <c r="M16" s="322" t="s">
        <v>1427</v>
      </c>
      <c r="N16" s="322"/>
      <c r="O16" s="322" t="s">
        <v>474</v>
      </c>
      <c r="P16" s="322" t="s">
        <v>474</v>
      </c>
      <c r="Q16" s="322" t="s">
        <v>1428</v>
      </c>
      <c r="R16" s="322" t="s">
        <v>1429</v>
      </c>
      <c r="S16" s="322">
        <v>40</v>
      </c>
      <c r="T16" s="322" t="s">
        <v>474</v>
      </c>
      <c r="U16" s="322"/>
      <c r="V16" s="322"/>
      <c r="W16" s="322" t="s">
        <v>1224</v>
      </c>
    </row>
    <row r="17" spans="1:23">
      <c r="A17" s="326" t="s">
        <v>529</v>
      </c>
      <c r="B17" s="326" t="s">
        <v>294</v>
      </c>
      <c r="C17" s="386" t="s">
        <v>319</v>
      </c>
      <c r="D17" s="322">
        <v>1</v>
      </c>
      <c r="E17" s="388" t="s">
        <v>1226</v>
      </c>
      <c r="F17" s="387" t="s">
        <v>1225</v>
      </c>
      <c r="G17" s="322" t="s">
        <v>1430</v>
      </c>
      <c r="H17" s="424">
        <v>1545300</v>
      </c>
      <c r="I17" s="424"/>
      <c r="J17" s="424">
        <v>371983</v>
      </c>
      <c r="K17" s="387" t="s">
        <v>1431</v>
      </c>
      <c r="L17" s="408"/>
      <c r="M17" s="322"/>
      <c r="N17" s="387" t="s">
        <v>1432</v>
      </c>
      <c r="O17" s="389">
        <v>0.3</v>
      </c>
      <c r="P17" s="381">
        <v>0.24071895424836601</v>
      </c>
      <c r="Q17" s="322"/>
      <c r="R17" s="322">
        <v>2026</v>
      </c>
      <c r="S17" s="392" t="s">
        <v>474</v>
      </c>
      <c r="T17" s="392" t="s">
        <v>474</v>
      </c>
      <c r="U17" s="392" t="s">
        <v>474</v>
      </c>
      <c r="V17" s="392" t="s">
        <v>474</v>
      </c>
      <c r="W17" s="387" t="s">
        <v>720</v>
      </c>
    </row>
    <row r="18" spans="1:23">
      <c r="A18" s="326" t="s">
        <v>529</v>
      </c>
      <c r="B18" s="326" t="s">
        <v>294</v>
      </c>
      <c r="C18" s="386" t="s">
        <v>319</v>
      </c>
      <c r="D18" s="322">
        <v>2</v>
      </c>
      <c r="E18" s="390" t="s">
        <v>1227</v>
      </c>
      <c r="F18" s="387" t="s">
        <v>1225</v>
      </c>
      <c r="G18" s="322" t="s">
        <v>1430</v>
      </c>
      <c r="H18" s="424">
        <v>2379640</v>
      </c>
      <c r="I18" s="424"/>
      <c r="J18" s="424">
        <v>1450008.09</v>
      </c>
      <c r="K18" s="387" t="s">
        <v>1431</v>
      </c>
      <c r="L18" s="408"/>
      <c r="M18" s="387" t="s">
        <v>1433</v>
      </c>
      <c r="N18" s="387"/>
      <c r="O18" s="389">
        <v>0.85</v>
      </c>
      <c r="P18" s="381">
        <v>0.60933926560320051</v>
      </c>
      <c r="Q18" s="322" t="s">
        <v>1434</v>
      </c>
      <c r="R18" s="425">
        <v>45901</v>
      </c>
      <c r="S18" s="322">
        <v>20</v>
      </c>
      <c r="T18" s="322">
        <v>50</v>
      </c>
      <c r="U18" s="392" t="s">
        <v>474</v>
      </c>
      <c r="V18" s="392" t="s">
        <v>474</v>
      </c>
      <c r="W18" s="387" t="s">
        <v>436</v>
      </c>
    </row>
    <row r="19" spans="1:23">
      <c r="A19" s="326" t="s">
        <v>529</v>
      </c>
      <c r="B19" s="326" t="s">
        <v>294</v>
      </c>
      <c r="C19" s="386" t="s">
        <v>319</v>
      </c>
      <c r="D19" s="322">
        <v>3</v>
      </c>
      <c r="E19" s="390" t="s">
        <v>1228</v>
      </c>
      <c r="F19" s="387" t="s">
        <v>1225</v>
      </c>
      <c r="G19" s="322" t="s">
        <v>1430</v>
      </c>
      <c r="H19" s="424">
        <v>370000</v>
      </c>
      <c r="I19" s="424"/>
      <c r="J19" s="424">
        <v>258952.37</v>
      </c>
      <c r="K19" s="387" t="s">
        <v>1431</v>
      </c>
      <c r="L19" s="408"/>
      <c r="M19" s="387" t="s">
        <v>1435</v>
      </c>
      <c r="N19" s="387"/>
      <c r="O19" s="389">
        <v>0.95</v>
      </c>
      <c r="P19" s="381">
        <v>0.6998712702702703</v>
      </c>
      <c r="Q19" s="322" t="s">
        <v>1381</v>
      </c>
      <c r="R19" s="425">
        <v>45901</v>
      </c>
      <c r="S19" s="322">
        <v>30</v>
      </c>
      <c r="T19" s="322">
        <v>40</v>
      </c>
      <c r="U19" s="392" t="s">
        <v>474</v>
      </c>
      <c r="V19" s="392" t="s">
        <v>474</v>
      </c>
      <c r="W19" s="387" t="s">
        <v>436</v>
      </c>
    </row>
    <row r="20" spans="1:23">
      <c r="A20" s="326" t="s">
        <v>529</v>
      </c>
      <c r="B20" s="326" t="s">
        <v>294</v>
      </c>
      <c r="C20" s="386" t="s">
        <v>319</v>
      </c>
      <c r="D20" s="322">
        <v>4</v>
      </c>
      <c r="E20" s="390" t="s">
        <v>1229</v>
      </c>
      <c r="F20" s="387" t="s">
        <v>1225</v>
      </c>
      <c r="G20" s="322" t="s">
        <v>1430</v>
      </c>
      <c r="H20" s="424">
        <v>1600800</v>
      </c>
      <c r="I20" s="424"/>
      <c r="J20" s="424">
        <v>172605.2</v>
      </c>
      <c r="K20" s="387" t="s">
        <v>1431</v>
      </c>
      <c r="L20" s="408"/>
      <c r="M20" s="322"/>
      <c r="N20" s="387"/>
      <c r="O20" s="391">
        <v>0.15</v>
      </c>
      <c r="P20" s="381">
        <v>0.10782433783108447</v>
      </c>
      <c r="Q20" s="322"/>
      <c r="R20" s="322">
        <v>2026</v>
      </c>
      <c r="S20" s="392" t="s">
        <v>474</v>
      </c>
      <c r="T20" s="392" t="s">
        <v>474</v>
      </c>
      <c r="U20" s="392" t="s">
        <v>474</v>
      </c>
      <c r="V20" s="392" t="s">
        <v>474</v>
      </c>
      <c r="W20" s="387" t="s">
        <v>720</v>
      </c>
    </row>
    <row r="21" spans="1:23">
      <c r="A21" s="326" t="s">
        <v>529</v>
      </c>
      <c r="B21" s="326" t="s">
        <v>294</v>
      </c>
      <c r="C21" s="386" t="s">
        <v>319</v>
      </c>
      <c r="D21" s="322">
        <v>5</v>
      </c>
      <c r="E21" s="390" t="s">
        <v>1230</v>
      </c>
      <c r="F21" s="387" t="s">
        <v>1225</v>
      </c>
      <c r="G21" s="322" t="s">
        <v>1430</v>
      </c>
      <c r="H21" s="424">
        <v>900000</v>
      </c>
      <c r="I21" s="424"/>
      <c r="J21" s="424">
        <v>104622.65</v>
      </c>
      <c r="K21" s="387" t="s">
        <v>1431</v>
      </c>
      <c r="L21" s="408"/>
      <c r="M21" s="387" t="s">
        <v>1436</v>
      </c>
      <c r="N21" s="387"/>
      <c r="O21" s="391">
        <v>0.15</v>
      </c>
      <c r="P21" s="381">
        <v>0.11624738888888889</v>
      </c>
      <c r="Q21" s="322" t="s">
        <v>1437</v>
      </c>
      <c r="R21" s="425">
        <v>45901</v>
      </c>
      <c r="S21" s="322">
        <v>28</v>
      </c>
      <c r="T21" s="322">
        <v>40</v>
      </c>
      <c r="U21" s="392" t="s">
        <v>474</v>
      </c>
      <c r="V21" s="392" t="s">
        <v>474</v>
      </c>
      <c r="W21" s="387" t="s">
        <v>436</v>
      </c>
    </row>
    <row r="22" spans="1:23">
      <c r="A22" s="326" t="s">
        <v>529</v>
      </c>
      <c r="B22" s="326" t="s">
        <v>294</v>
      </c>
      <c r="C22" s="386" t="s">
        <v>319</v>
      </c>
      <c r="D22" s="322">
        <v>6</v>
      </c>
      <c r="E22" s="390" t="s">
        <v>1231</v>
      </c>
      <c r="F22" s="387" t="s">
        <v>1225</v>
      </c>
      <c r="G22" s="322" t="s">
        <v>1430</v>
      </c>
      <c r="H22" s="424">
        <v>1800000</v>
      </c>
      <c r="I22" s="424"/>
      <c r="J22" s="424">
        <v>0</v>
      </c>
      <c r="K22" s="387" t="s">
        <v>1431</v>
      </c>
      <c r="L22" s="408"/>
      <c r="M22" s="322"/>
      <c r="N22" s="387"/>
      <c r="O22" s="322">
        <v>0</v>
      </c>
      <c r="P22" s="381">
        <v>0</v>
      </c>
      <c r="Q22" s="392" t="s">
        <v>474</v>
      </c>
      <c r="R22" s="392" t="s">
        <v>474</v>
      </c>
      <c r="S22" s="392" t="s">
        <v>474</v>
      </c>
      <c r="T22" s="392" t="s">
        <v>474</v>
      </c>
      <c r="U22" s="392" t="s">
        <v>1438</v>
      </c>
      <c r="V22" s="392" t="s">
        <v>1439</v>
      </c>
      <c r="W22" s="387" t="s">
        <v>720</v>
      </c>
    </row>
    <row r="23" spans="1:23">
      <c r="A23" s="326" t="s">
        <v>529</v>
      </c>
      <c r="B23" s="326" t="s">
        <v>294</v>
      </c>
      <c r="C23" s="386" t="s">
        <v>319</v>
      </c>
      <c r="D23" s="322">
        <v>7</v>
      </c>
      <c r="E23" s="390" t="s">
        <v>1233</v>
      </c>
      <c r="F23" s="392" t="s">
        <v>1232</v>
      </c>
      <c r="G23" s="392" t="s">
        <v>1440</v>
      </c>
      <c r="H23" s="426">
        <v>758914</v>
      </c>
      <c r="I23" s="426"/>
      <c r="J23" s="424">
        <v>228518</v>
      </c>
      <c r="K23" s="387" t="s">
        <v>1431</v>
      </c>
      <c r="L23" s="408"/>
      <c r="M23" s="387" t="s">
        <v>1441</v>
      </c>
      <c r="N23" s="387" t="s">
        <v>1442</v>
      </c>
      <c r="O23" s="392" t="s">
        <v>1234</v>
      </c>
      <c r="P23" s="381">
        <v>0.30111185193579248</v>
      </c>
      <c r="Q23" s="322" t="s">
        <v>1443</v>
      </c>
      <c r="R23" s="425">
        <v>45748</v>
      </c>
      <c r="S23" s="322">
        <v>50</v>
      </c>
      <c r="T23" s="322">
        <v>90</v>
      </c>
      <c r="U23" s="392" t="s">
        <v>1444</v>
      </c>
      <c r="V23" s="392" t="s">
        <v>1445</v>
      </c>
      <c r="W23" s="387" t="s">
        <v>436</v>
      </c>
    </row>
    <row r="24" spans="1:23">
      <c r="A24" s="326" t="s">
        <v>529</v>
      </c>
      <c r="B24" s="326" t="s">
        <v>294</v>
      </c>
      <c r="C24" s="386" t="s">
        <v>319</v>
      </c>
      <c r="D24" s="322">
        <v>8</v>
      </c>
      <c r="E24" s="390" t="s">
        <v>1236</v>
      </c>
      <c r="F24" s="392" t="s">
        <v>1235</v>
      </c>
      <c r="G24" s="322" t="s">
        <v>1430</v>
      </c>
      <c r="H24" s="426">
        <v>500000</v>
      </c>
      <c r="I24" s="426"/>
      <c r="J24" s="424">
        <v>435042</v>
      </c>
      <c r="K24" s="387" t="s">
        <v>1446</v>
      </c>
      <c r="L24" s="408"/>
      <c r="M24" s="387" t="s">
        <v>1447</v>
      </c>
      <c r="N24" s="427" t="s">
        <v>1448</v>
      </c>
      <c r="O24" s="391">
        <v>0.95</v>
      </c>
      <c r="P24" s="381">
        <v>0.87008399999999997</v>
      </c>
      <c r="Q24" s="322" t="s">
        <v>1437</v>
      </c>
      <c r="R24" s="322" t="s">
        <v>1449</v>
      </c>
      <c r="S24" s="322">
        <v>80</v>
      </c>
      <c r="T24" s="322">
        <v>150</v>
      </c>
      <c r="U24" s="392" t="s">
        <v>1444</v>
      </c>
      <c r="V24" s="392" t="s">
        <v>1450</v>
      </c>
      <c r="W24" s="387" t="s">
        <v>436</v>
      </c>
    </row>
    <row r="25" spans="1:23">
      <c r="A25" s="326" t="s">
        <v>529</v>
      </c>
      <c r="B25" s="326" t="s">
        <v>294</v>
      </c>
      <c r="C25" s="386" t="s">
        <v>480</v>
      </c>
      <c r="D25" s="322">
        <v>1</v>
      </c>
      <c r="E25" s="387" t="s">
        <v>1238</v>
      </c>
      <c r="F25" s="387" t="s">
        <v>1237</v>
      </c>
      <c r="G25" s="322" t="s">
        <v>1451</v>
      </c>
      <c r="H25" s="428">
        <v>548554</v>
      </c>
      <c r="I25" s="428"/>
      <c r="J25" s="231"/>
      <c r="K25" s="322" t="s">
        <v>1452</v>
      </c>
      <c r="L25" s="408"/>
      <c r="M25" s="429" t="s">
        <v>1453</v>
      </c>
      <c r="N25" s="427" t="s">
        <v>1454</v>
      </c>
      <c r="O25" s="395">
        <v>0.46189999999999998</v>
      </c>
      <c r="P25" s="393">
        <v>0.38700000000000001</v>
      </c>
      <c r="Q25" s="322" t="s">
        <v>1455</v>
      </c>
      <c r="R25" s="430">
        <v>46061</v>
      </c>
      <c r="S25" s="322">
        <v>1072</v>
      </c>
      <c r="T25" s="322">
        <v>274</v>
      </c>
      <c r="U25" s="322" t="s">
        <v>1456</v>
      </c>
      <c r="V25" s="322" t="s">
        <v>1457</v>
      </c>
      <c r="W25" s="322"/>
    </row>
    <row r="26" spans="1:23" s="399" customFormat="1" ht="103.5">
      <c r="A26" s="396" t="s">
        <v>529</v>
      </c>
      <c r="B26" s="396" t="s">
        <v>294</v>
      </c>
      <c r="C26" s="397" t="s">
        <v>480</v>
      </c>
      <c r="D26" s="394">
        <v>2</v>
      </c>
      <c r="E26" s="398" t="s">
        <v>1240</v>
      </c>
      <c r="F26" s="398" t="s">
        <v>1239</v>
      </c>
      <c r="G26" s="431" t="s">
        <v>1458</v>
      </c>
      <c r="H26" s="432" t="s">
        <v>1241</v>
      </c>
      <c r="I26" s="433"/>
      <c r="J26" s="434" t="s">
        <v>474</v>
      </c>
      <c r="K26" s="431" t="s">
        <v>1459</v>
      </c>
      <c r="L26" s="419"/>
      <c r="M26" s="431" t="s">
        <v>1460</v>
      </c>
      <c r="N26" s="431" t="s">
        <v>1461</v>
      </c>
      <c r="O26" s="400">
        <v>0.95</v>
      </c>
      <c r="P26" s="394">
        <v>0</v>
      </c>
      <c r="Q26" s="394" t="s">
        <v>1462</v>
      </c>
      <c r="R26" s="435">
        <v>45714</v>
      </c>
      <c r="S26" s="394">
        <v>400</v>
      </c>
      <c r="T26" s="394">
        <v>900</v>
      </c>
      <c r="U26" s="394" t="s">
        <v>474</v>
      </c>
      <c r="V26" s="394" t="s">
        <v>474</v>
      </c>
      <c r="W26" s="394"/>
    </row>
    <row r="27" spans="1:23">
      <c r="A27" s="326" t="s">
        <v>529</v>
      </c>
      <c r="B27" s="326" t="s">
        <v>294</v>
      </c>
      <c r="C27" s="386" t="s">
        <v>480</v>
      </c>
      <c r="D27" s="322">
        <v>3</v>
      </c>
      <c r="E27" s="392" t="s">
        <v>1242</v>
      </c>
      <c r="F27" s="387" t="s">
        <v>1239</v>
      </c>
      <c r="G27" s="387" t="s">
        <v>1463</v>
      </c>
      <c r="H27" s="428">
        <v>15778292</v>
      </c>
      <c r="I27" s="428"/>
      <c r="J27" s="231" t="s">
        <v>474</v>
      </c>
      <c r="K27" s="322" t="s">
        <v>1464</v>
      </c>
      <c r="L27" s="408"/>
      <c r="M27" s="322" t="s">
        <v>1465</v>
      </c>
      <c r="N27" s="429" t="s">
        <v>1466</v>
      </c>
      <c r="O27" s="395">
        <v>1</v>
      </c>
      <c r="P27" s="384">
        <v>0.7</v>
      </c>
      <c r="Q27" s="322" t="s">
        <v>1467</v>
      </c>
      <c r="R27" s="429" t="s">
        <v>1468</v>
      </c>
      <c r="S27" s="322">
        <v>300</v>
      </c>
      <c r="T27" s="322">
        <v>450</v>
      </c>
      <c r="U27" s="322" t="s">
        <v>474</v>
      </c>
      <c r="V27" s="322" t="s">
        <v>474</v>
      </c>
      <c r="W27" s="322"/>
    </row>
    <row r="28" spans="1:23">
      <c r="A28" s="326" t="s">
        <v>529</v>
      </c>
      <c r="B28" s="326" t="s">
        <v>294</v>
      </c>
      <c r="C28" s="386" t="s">
        <v>480</v>
      </c>
      <c r="D28" s="855">
        <v>4</v>
      </c>
      <c r="E28" s="392" t="s">
        <v>1243</v>
      </c>
      <c r="F28" s="387" t="s">
        <v>1239</v>
      </c>
      <c r="G28" s="387" t="s">
        <v>1463</v>
      </c>
      <c r="H28" s="428">
        <v>12741089</v>
      </c>
      <c r="I28" s="428"/>
      <c r="J28" s="231" t="s">
        <v>474</v>
      </c>
      <c r="K28" s="322" t="s">
        <v>1464</v>
      </c>
      <c r="L28" s="408"/>
      <c r="M28" s="322" t="s">
        <v>1469</v>
      </c>
      <c r="N28" s="429"/>
      <c r="O28" s="395">
        <v>1</v>
      </c>
      <c r="P28" s="384">
        <v>0.75</v>
      </c>
      <c r="Q28" s="322" t="s">
        <v>1467</v>
      </c>
      <c r="R28" s="429" t="s">
        <v>1468</v>
      </c>
      <c r="S28" s="322">
        <v>220</v>
      </c>
      <c r="T28" s="322">
        <v>310</v>
      </c>
      <c r="U28" s="322" t="s">
        <v>474</v>
      </c>
      <c r="V28" s="322" t="s">
        <v>474</v>
      </c>
      <c r="W28" s="322"/>
    </row>
    <row r="29" spans="1:23">
      <c r="A29" s="326" t="s">
        <v>529</v>
      </c>
      <c r="B29" s="326" t="s">
        <v>294</v>
      </c>
      <c r="C29" s="386" t="s">
        <v>480</v>
      </c>
      <c r="D29" s="855"/>
      <c r="E29" s="392" t="s">
        <v>1244</v>
      </c>
      <c r="F29" s="387" t="s">
        <v>1239</v>
      </c>
      <c r="G29" s="322" t="s">
        <v>1470</v>
      </c>
      <c r="H29" s="428">
        <v>4381982</v>
      </c>
      <c r="I29" s="428"/>
      <c r="J29" s="231" t="s">
        <v>474</v>
      </c>
      <c r="K29" s="322" t="s">
        <v>1464</v>
      </c>
      <c r="L29" s="408"/>
      <c r="M29" s="322" t="s">
        <v>1471</v>
      </c>
      <c r="N29" s="429"/>
      <c r="O29" s="395">
        <v>0.43</v>
      </c>
      <c r="P29" s="384">
        <v>0.32400000000000001</v>
      </c>
      <c r="Q29" s="425">
        <v>45778</v>
      </c>
      <c r="R29" s="429"/>
      <c r="S29" s="322">
        <v>80</v>
      </c>
      <c r="T29" s="322">
        <v>120</v>
      </c>
      <c r="U29" s="322" t="s">
        <v>1472</v>
      </c>
      <c r="V29" s="322" t="s">
        <v>1473</v>
      </c>
      <c r="W29" s="322"/>
    </row>
    <row r="30" spans="1:23">
      <c r="A30" s="326" t="s">
        <v>529</v>
      </c>
      <c r="B30" s="326" t="s">
        <v>294</v>
      </c>
      <c r="C30" s="386" t="s">
        <v>480</v>
      </c>
      <c r="D30" s="322">
        <v>5</v>
      </c>
      <c r="E30" s="392" t="s">
        <v>1245</v>
      </c>
      <c r="F30" s="387" t="s">
        <v>1239</v>
      </c>
      <c r="G30" s="322" t="s">
        <v>1474</v>
      </c>
      <c r="H30" s="428">
        <v>1260982</v>
      </c>
      <c r="I30" s="428"/>
      <c r="J30" s="231" t="s">
        <v>474</v>
      </c>
      <c r="K30" s="322" t="s">
        <v>1464</v>
      </c>
      <c r="L30" s="408"/>
      <c r="M30" s="322" t="s">
        <v>1475</v>
      </c>
      <c r="N30" s="429"/>
      <c r="O30" s="395">
        <v>0.43</v>
      </c>
      <c r="P30" s="384">
        <v>0.22</v>
      </c>
      <c r="Q30" s="322" t="s">
        <v>1476</v>
      </c>
      <c r="R30" s="425">
        <v>45658</v>
      </c>
      <c r="S30" s="322">
        <v>75</v>
      </c>
      <c r="T30" s="322">
        <v>100</v>
      </c>
      <c r="U30" s="322"/>
      <c r="V30" s="322"/>
      <c r="W30" s="322"/>
    </row>
    <row r="31" spans="1:23">
      <c r="A31" s="326" t="s">
        <v>529</v>
      </c>
      <c r="B31" s="326" t="s">
        <v>294</v>
      </c>
      <c r="C31" s="386" t="s">
        <v>480</v>
      </c>
      <c r="D31" s="322">
        <v>6</v>
      </c>
      <c r="E31" s="392" t="s">
        <v>1246</v>
      </c>
      <c r="F31" s="387" t="s">
        <v>1239</v>
      </c>
      <c r="G31" s="322" t="s">
        <v>1477</v>
      </c>
      <c r="H31" s="428">
        <v>5959786</v>
      </c>
      <c r="I31" s="428"/>
      <c r="J31" s="231" t="s">
        <v>474</v>
      </c>
      <c r="K31" s="322" t="s">
        <v>1464</v>
      </c>
      <c r="L31" s="408"/>
      <c r="M31" s="322" t="s">
        <v>1478</v>
      </c>
      <c r="N31" s="429"/>
      <c r="O31" s="395">
        <v>0.3</v>
      </c>
      <c r="P31" s="384">
        <v>0.06</v>
      </c>
      <c r="Q31" s="322" t="s">
        <v>1467</v>
      </c>
      <c r="R31" s="429" t="s">
        <v>1479</v>
      </c>
      <c r="S31" s="322">
        <v>180</v>
      </c>
      <c r="T31" s="322">
        <v>250</v>
      </c>
      <c r="U31" s="392" t="s">
        <v>1480</v>
      </c>
      <c r="V31" s="429" t="s">
        <v>1481</v>
      </c>
      <c r="W31" s="322"/>
    </row>
    <row r="32" spans="1:23">
      <c r="A32" s="326" t="s">
        <v>529</v>
      </c>
      <c r="B32" s="326" t="s">
        <v>294</v>
      </c>
      <c r="C32" s="386" t="s">
        <v>480</v>
      </c>
      <c r="D32" s="322">
        <v>7</v>
      </c>
      <c r="E32" s="392" t="s">
        <v>1247</v>
      </c>
      <c r="F32" s="387" t="s">
        <v>1239</v>
      </c>
      <c r="G32" s="322" t="s">
        <v>1482</v>
      </c>
      <c r="H32" s="428">
        <v>1693578</v>
      </c>
      <c r="I32" s="428"/>
      <c r="J32" s="231" t="s">
        <v>474</v>
      </c>
      <c r="K32" s="322" t="s">
        <v>1464</v>
      </c>
      <c r="L32" s="408"/>
      <c r="M32" s="322" t="s">
        <v>1483</v>
      </c>
      <c r="N32" s="429"/>
      <c r="O32" s="381">
        <v>0.13</v>
      </c>
      <c r="P32" s="322">
        <v>0</v>
      </c>
      <c r="Q32" s="425" t="s">
        <v>1484</v>
      </c>
      <c r="R32" s="429" t="s">
        <v>1485</v>
      </c>
      <c r="S32" s="322">
        <v>68</v>
      </c>
      <c r="T32" s="322">
        <v>110</v>
      </c>
      <c r="U32" s="392"/>
      <c r="V32" s="322" t="s">
        <v>474</v>
      </c>
      <c r="W32" s="322"/>
    </row>
    <row r="33" spans="1:23">
      <c r="A33" s="326" t="s">
        <v>529</v>
      </c>
      <c r="B33" s="326" t="s">
        <v>294</v>
      </c>
      <c r="C33" s="386" t="s">
        <v>480</v>
      </c>
      <c r="D33" s="322">
        <v>8</v>
      </c>
      <c r="E33" s="392" t="s">
        <v>1248</v>
      </c>
      <c r="F33" s="387" t="s">
        <v>1239</v>
      </c>
      <c r="G33" s="387" t="s">
        <v>1486</v>
      </c>
      <c r="H33" s="436">
        <v>22077000</v>
      </c>
      <c r="I33" s="436"/>
      <c r="J33" s="231" t="s">
        <v>474</v>
      </c>
      <c r="K33" s="322" t="s">
        <v>1487</v>
      </c>
      <c r="L33" s="408"/>
      <c r="M33" s="322" t="s">
        <v>1488</v>
      </c>
      <c r="N33" s="322" t="s">
        <v>1489</v>
      </c>
      <c r="O33" s="381">
        <v>0.8</v>
      </c>
      <c r="P33" s="393">
        <v>0.73229999999999995</v>
      </c>
      <c r="Q33" s="429" t="s">
        <v>1490</v>
      </c>
      <c r="R33" s="429" t="s">
        <v>1491</v>
      </c>
      <c r="S33" s="429" t="s">
        <v>1492</v>
      </c>
      <c r="T33" s="429" t="s">
        <v>1492</v>
      </c>
      <c r="U33" s="429" t="s">
        <v>1493</v>
      </c>
      <c r="V33" s="429" t="s">
        <v>1494</v>
      </c>
      <c r="W33" s="322"/>
    </row>
    <row r="34" spans="1:23">
      <c r="A34" s="326" t="s">
        <v>529</v>
      </c>
      <c r="B34" s="326" t="s">
        <v>298</v>
      </c>
      <c r="C34" s="386" t="s">
        <v>319</v>
      </c>
      <c r="D34" s="408"/>
      <c r="E34" s="114" t="s">
        <v>1250</v>
      </c>
      <c r="F34" s="116" t="s">
        <v>1249</v>
      </c>
      <c r="G34" s="322"/>
      <c r="H34" s="241">
        <v>1000000</v>
      </c>
      <c r="I34" s="241">
        <v>255687</v>
      </c>
      <c r="J34" s="241">
        <v>204549</v>
      </c>
      <c r="K34" s="322"/>
      <c r="L34" s="322"/>
      <c r="M34" s="115"/>
      <c r="N34" s="408"/>
      <c r="O34" s="116">
        <v>80</v>
      </c>
      <c r="P34" s="408"/>
      <c r="Q34" s="408"/>
      <c r="R34" s="408"/>
      <c r="S34" s="408"/>
      <c r="T34" s="408"/>
      <c r="U34" s="408"/>
      <c r="V34" s="116" t="s">
        <v>1495</v>
      </c>
      <c r="W34" s="116" t="s">
        <v>1251</v>
      </c>
    </row>
    <row r="35" spans="1:23">
      <c r="A35" s="326" t="s">
        <v>529</v>
      </c>
      <c r="B35" s="326" t="s">
        <v>298</v>
      </c>
      <c r="C35" s="386" t="s">
        <v>319</v>
      </c>
      <c r="D35" s="408"/>
      <c r="E35" s="114" t="s">
        <v>1250</v>
      </c>
      <c r="F35" s="116" t="s">
        <v>1249</v>
      </c>
      <c r="G35" s="322"/>
      <c r="H35" s="241">
        <v>1500000</v>
      </c>
      <c r="I35" s="241">
        <v>936228</v>
      </c>
      <c r="J35" s="241">
        <v>638679</v>
      </c>
      <c r="K35" s="322"/>
      <c r="L35" s="322"/>
      <c r="M35" s="115"/>
      <c r="N35" s="408"/>
      <c r="O35" s="116">
        <v>98</v>
      </c>
      <c r="P35" s="408"/>
      <c r="Q35" s="408"/>
      <c r="R35" s="408"/>
      <c r="S35" s="408"/>
      <c r="T35" s="408"/>
      <c r="U35" s="408"/>
      <c r="V35" s="116" t="s">
        <v>1495</v>
      </c>
      <c r="W35" s="116" t="s">
        <v>1251</v>
      </c>
    </row>
    <row r="36" spans="1:23">
      <c r="A36" s="326" t="s">
        <v>529</v>
      </c>
      <c r="B36" s="326" t="s">
        <v>298</v>
      </c>
      <c r="C36" s="386" t="s">
        <v>319</v>
      </c>
      <c r="D36" s="408"/>
      <c r="E36" s="114" t="s">
        <v>1252</v>
      </c>
      <c r="F36" s="116" t="s">
        <v>1249</v>
      </c>
      <c r="G36" s="322"/>
      <c r="H36" s="241">
        <v>162000</v>
      </c>
      <c r="I36" s="241">
        <v>161847</v>
      </c>
      <c r="J36" s="241">
        <v>41069</v>
      </c>
      <c r="K36" s="322"/>
      <c r="L36" s="322"/>
      <c r="M36" s="115"/>
      <c r="N36" s="408"/>
      <c r="O36" s="116">
        <v>80</v>
      </c>
      <c r="P36" s="408"/>
      <c r="Q36" s="408"/>
      <c r="R36" s="408"/>
      <c r="S36" s="408"/>
      <c r="T36" s="408"/>
      <c r="U36" s="408"/>
      <c r="V36" s="116" t="s">
        <v>474</v>
      </c>
      <c r="W36" s="116" t="s">
        <v>1251</v>
      </c>
    </row>
    <row r="37" spans="1:23">
      <c r="A37" s="326" t="s">
        <v>529</v>
      </c>
      <c r="B37" s="326" t="s">
        <v>298</v>
      </c>
      <c r="C37" s="386" t="s">
        <v>319</v>
      </c>
      <c r="D37" s="408"/>
      <c r="E37" s="114" t="s">
        <v>1253</v>
      </c>
      <c r="F37" s="116" t="s">
        <v>1249</v>
      </c>
      <c r="G37" s="322"/>
      <c r="H37" s="241">
        <v>486000</v>
      </c>
      <c r="I37" s="241">
        <v>459977</v>
      </c>
      <c r="J37" s="241">
        <v>205419</v>
      </c>
      <c r="K37" s="322"/>
      <c r="L37" s="322"/>
      <c r="M37" s="115"/>
      <c r="N37" s="408"/>
      <c r="O37" s="116">
        <v>80</v>
      </c>
      <c r="P37" s="408"/>
      <c r="Q37" s="408"/>
      <c r="R37" s="408"/>
      <c r="S37" s="408"/>
      <c r="T37" s="408"/>
      <c r="U37" s="408"/>
      <c r="V37" s="116" t="s">
        <v>474</v>
      </c>
      <c r="W37" s="116" t="s">
        <v>1251</v>
      </c>
    </row>
    <row r="38" spans="1:23">
      <c r="A38" s="326" t="s">
        <v>529</v>
      </c>
      <c r="B38" s="326" t="s">
        <v>298</v>
      </c>
      <c r="C38" s="386" t="s">
        <v>319</v>
      </c>
      <c r="D38" s="408"/>
      <c r="E38" s="114" t="s">
        <v>1254</v>
      </c>
      <c r="F38" s="116" t="s">
        <v>1249</v>
      </c>
      <c r="G38" s="322"/>
      <c r="H38" s="241">
        <v>1400000</v>
      </c>
      <c r="I38" s="241">
        <v>1210373</v>
      </c>
      <c r="J38" s="241">
        <v>513457</v>
      </c>
      <c r="K38" s="322"/>
      <c r="L38" s="322"/>
      <c r="M38" s="115"/>
      <c r="N38" s="408"/>
      <c r="O38" s="116">
        <v>67</v>
      </c>
      <c r="P38" s="408"/>
      <c r="Q38" s="408"/>
      <c r="R38" s="408"/>
      <c r="S38" s="408"/>
      <c r="T38" s="408"/>
      <c r="U38" s="408"/>
      <c r="V38" s="116" t="s">
        <v>1496</v>
      </c>
      <c r="W38" s="116" t="s">
        <v>1251</v>
      </c>
    </row>
    <row r="39" spans="1:23">
      <c r="A39" s="326" t="s">
        <v>529</v>
      </c>
      <c r="B39" s="326" t="s">
        <v>298</v>
      </c>
      <c r="C39" s="386" t="s">
        <v>319</v>
      </c>
      <c r="D39" s="408"/>
      <c r="E39" s="114" t="s">
        <v>1255</v>
      </c>
      <c r="F39" s="116" t="s">
        <v>1249</v>
      </c>
      <c r="G39" s="322"/>
      <c r="H39" s="421">
        <v>1500000</v>
      </c>
      <c r="I39" s="421">
        <v>1331871</v>
      </c>
      <c r="J39" s="421">
        <v>1157747</v>
      </c>
      <c r="K39" s="322"/>
      <c r="L39" s="322"/>
      <c r="M39" s="416"/>
      <c r="N39" s="408"/>
      <c r="O39" s="322">
        <v>98</v>
      </c>
      <c r="P39" s="408"/>
      <c r="Q39" s="408"/>
      <c r="R39" s="408"/>
      <c r="S39" s="408"/>
      <c r="T39" s="408"/>
      <c r="U39" s="408"/>
      <c r="V39" s="116" t="s">
        <v>1495</v>
      </c>
      <c r="W39" s="322" t="s">
        <v>1251</v>
      </c>
    </row>
    <row r="40" spans="1:23">
      <c r="A40" s="326" t="s">
        <v>529</v>
      </c>
      <c r="B40" s="326" t="s">
        <v>298</v>
      </c>
      <c r="C40" s="386" t="s">
        <v>319</v>
      </c>
      <c r="D40" s="408"/>
      <c r="E40" s="326" t="s">
        <v>1256</v>
      </c>
      <c r="F40" s="322" t="s">
        <v>1133</v>
      </c>
      <c r="G40" s="322"/>
      <c r="H40" s="421">
        <v>14610000</v>
      </c>
      <c r="I40" s="421">
        <v>13611907</v>
      </c>
      <c r="J40" s="421">
        <v>10529573</v>
      </c>
      <c r="K40" s="322"/>
      <c r="L40" s="322"/>
      <c r="M40" s="416"/>
      <c r="N40" s="408"/>
      <c r="O40" s="322">
        <v>71</v>
      </c>
      <c r="P40" s="408"/>
      <c r="Q40" s="408"/>
      <c r="R40" s="408"/>
      <c r="S40" s="408"/>
      <c r="T40" s="408"/>
      <c r="U40" s="408"/>
      <c r="V40" s="322" t="s">
        <v>474</v>
      </c>
      <c r="W40" s="322" t="s">
        <v>802</v>
      </c>
    </row>
    <row r="41" spans="1:23">
      <c r="A41" s="326" t="s">
        <v>529</v>
      </c>
      <c r="B41" s="326" t="s">
        <v>298</v>
      </c>
      <c r="C41" s="386" t="s">
        <v>319</v>
      </c>
      <c r="D41" s="408"/>
      <c r="E41" s="114" t="s">
        <v>1257</v>
      </c>
      <c r="F41" s="322" t="s">
        <v>1239</v>
      </c>
      <c r="G41" s="322"/>
      <c r="H41" s="421">
        <v>2500000</v>
      </c>
      <c r="I41" s="421">
        <v>2142157</v>
      </c>
      <c r="J41" s="421">
        <v>826597</v>
      </c>
      <c r="K41" s="322"/>
      <c r="L41" s="322"/>
      <c r="M41" s="416"/>
      <c r="N41" s="408"/>
      <c r="O41" s="322">
        <v>85</v>
      </c>
      <c r="P41" s="408"/>
      <c r="Q41" s="408"/>
      <c r="R41" s="408"/>
      <c r="S41" s="408"/>
      <c r="T41" s="408"/>
      <c r="U41" s="408"/>
      <c r="V41" s="322" t="s">
        <v>474</v>
      </c>
      <c r="W41" s="322" t="s">
        <v>1258</v>
      </c>
    </row>
    <row r="42" spans="1:23">
      <c r="A42" s="326" t="s">
        <v>529</v>
      </c>
      <c r="B42" s="326" t="s">
        <v>298</v>
      </c>
      <c r="C42" s="386" t="s">
        <v>319</v>
      </c>
      <c r="D42" s="408"/>
      <c r="E42" s="114" t="s">
        <v>1259</v>
      </c>
      <c r="F42" s="322" t="s">
        <v>1239</v>
      </c>
      <c r="G42" s="322"/>
      <c r="H42" s="421">
        <v>2490000</v>
      </c>
      <c r="I42" s="421">
        <v>1999404</v>
      </c>
      <c r="J42" s="421">
        <v>412576</v>
      </c>
      <c r="K42" s="322"/>
      <c r="L42" s="322"/>
      <c r="M42" s="416"/>
      <c r="N42" s="408"/>
      <c r="O42" s="322">
        <v>50</v>
      </c>
      <c r="P42" s="408"/>
      <c r="Q42" s="408"/>
      <c r="R42" s="408"/>
      <c r="S42" s="408"/>
      <c r="T42" s="408"/>
      <c r="U42" s="408"/>
      <c r="V42" s="322" t="s">
        <v>474</v>
      </c>
      <c r="W42" s="322" t="s">
        <v>1258</v>
      </c>
    </row>
    <row r="43" spans="1:23">
      <c r="A43" s="326" t="s">
        <v>529</v>
      </c>
      <c r="B43" s="326" t="s">
        <v>298</v>
      </c>
      <c r="C43" s="386" t="s">
        <v>319</v>
      </c>
      <c r="D43" s="408"/>
      <c r="E43" s="114" t="s">
        <v>1261</v>
      </c>
      <c r="F43" s="322" t="s">
        <v>1260</v>
      </c>
      <c r="G43" s="322"/>
      <c r="H43" s="421">
        <v>2000000</v>
      </c>
      <c r="I43" s="421">
        <v>1517700</v>
      </c>
      <c r="J43" s="421">
        <v>1428287</v>
      </c>
      <c r="K43" s="322"/>
      <c r="L43" s="322"/>
      <c r="M43" s="416"/>
      <c r="N43" s="408"/>
      <c r="O43" s="322">
        <v>90</v>
      </c>
      <c r="P43" s="408"/>
      <c r="Q43" s="408"/>
      <c r="R43" s="408"/>
      <c r="S43" s="408"/>
      <c r="T43" s="408"/>
      <c r="U43" s="408"/>
      <c r="V43" s="322" t="s">
        <v>474</v>
      </c>
      <c r="W43" s="322" t="s">
        <v>130</v>
      </c>
    </row>
    <row r="44" spans="1:23">
      <c r="A44" s="326" t="s">
        <v>529</v>
      </c>
      <c r="B44" s="326" t="s">
        <v>298</v>
      </c>
      <c r="C44" s="386" t="s">
        <v>319</v>
      </c>
      <c r="D44" s="408"/>
      <c r="E44" s="114" t="s">
        <v>1262</v>
      </c>
      <c r="F44" s="322" t="s">
        <v>444</v>
      </c>
      <c r="G44" s="322"/>
      <c r="H44" s="421">
        <v>1700000</v>
      </c>
      <c r="I44" s="421">
        <v>1201064</v>
      </c>
      <c r="J44" s="421">
        <v>574074</v>
      </c>
      <c r="K44" s="322"/>
      <c r="L44" s="322"/>
      <c r="M44" s="416"/>
      <c r="N44" s="408"/>
      <c r="O44" s="322">
        <v>65</v>
      </c>
      <c r="P44" s="408"/>
      <c r="Q44" s="408"/>
      <c r="R44" s="408"/>
      <c r="S44" s="408"/>
      <c r="T44" s="408"/>
      <c r="U44" s="408"/>
      <c r="V44" s="322" t="s">
        <v>1497</v>
      </c>
      <c r="W44" s="322" t="s">
        <v>1263</v>
      </c>
    </row>
    <row r="45" spans="1:23">
      <c r="A45" s="326" t="s">
        <v>529</v>
      </c>
      <c r="B45" s="326" t="s">
        <v>298</v>
      </c>
      <c r="C45" s="386" t="s">
        <v>319</v>
      </c>
      <c r="D45" s="408"/>
      <c r="E45" s="114" t="s">
        <v>1264</v>
      </c>
      <c r="F45" s="322" t="s">
        <v>444</v>
      </c>
      <c r="G45" s="322"/>
      <c r="H45" s="421">
        <v>700000</v>
      </c>
      <c r="I45" s="421">
        <v>611126</v>
      </c>
      <c r="J45" s="421">
        <v>126410</v>
      </c>
      <c r="K45" s="322"/>
      <c r="L45" s="322"/>
      <c r="M45" s="416"/>
      <c r="N45" s="408"/>
      <c r="O45" s="322">
        <v>45</v>
      </c>
      <c r="P45" s="408"/>
      <c r="Q45" s="408"/>
      <c r="R45" s="408"/>
      <c r="S45" s="408"/>
      <c r="T45" s="408"/>
      <c r="U45" s="408"/>
      <c r="V45" s="322" t="s">
        <v>1498</v>
      </c>
      <c r="W45" s="322" t="s">
        <v>1263</v>
      </c>
    </row>
    <row r="46" spans="1:23">
      <c r="A46" s="326" t="s">
        <v>529</v>
      </c>
      <c r="B46" s="326" t="s">
        <v>298</v>
      </c>
      <c r="C46" s="386" t="s">
        <v>319</v>
      </c>
      <c r="D46" s="408"/>
      <c r="E46" s="114" t="s">
        <v>1265</v>
      </c>
      <c r="F46" s="322" t="s">
        <v>444</v>
      </c>
      <c r="G46" s="322"/>
      <c r="H46" s="421">
        <v>2000000</v>
      </c>
      <c r="I46" s="421">
        <v>1637616</v>
      </c>
      <c r="J46" s="421">
        <v>507012</v>
      </c>
      <c r="K46" s="322"/>
      <c r="L46" s="322"/>
      <c r="M46" s="416"/>
      <c r="N46" s="408"/>
      <c r="O46" s="322">
        <v>45</v>
      </c>
      <c r="P46" s="408"/>
      <c r="Q46" s="408"/>
      <c r="R46" s="408"/>
      <c r="S46" s="408"/>
      <c r="T46" s="408"/>
      <c r="U46" s="408"/>
      <c r="V46" s="322" t="s">
        <v>1499</v>
      </c>
      <c r="W46" s="322" t="s">
        <v>1263</v>
      </c>
    </row>
    <row r="47" spans="1:23">
      <c r="A47" s="326" t="s">
        <v>529</v>
      </c>
      <c r="B47" s="326" t="s">
        <v>298</v>
      </c>
      <c r="C47" s="386" t="s">
        <v>319</v>
      </c>
      <c r="D47" s="408"/>
      <c r="E47" s="326" t="s">
        <v>1266</v>
      </c>
      <c r="F47" s="322" t="s">
        <v>397</v>
      </c>
      <c r="G47" s="322"/>
      <c r="H47" s="421">
        <v>900000</v>
      </c>
      <c r="I47" s="421">
        <v>333414</v>
      </c>
      <c r="J47" s="421">
        <v>44449</v>
      </c>
      <c r="K47" s="322"/>
      <c r="L47" s="322"/>
      <c r="M47" s="416"/>
      <c r="N47" s="408"/>
      <c r="O47" s="322">
        <v>15</v>
      </c>
      <c r="P47" s="408"/>
      <c r="Q47" s="408"/>
      <c r="R47" s="408"/>
      <c r="S47" s="408"/>
      <c r="T47" s="408"/>
      <c r="U47" s="408"/>
      <c r="V47" s="322" t="s">
        <v>1500</v>
      </c>
      <c r="W47" s="322" t="s">
        <v>119</v>
      </c>
    </row>
    <row r="48" spans="1:23">
      <c r="A48" s="326" t="s">
        <v>529</v>
      </c>
      <c r="B48" s="326" t="s">
        <v>298</v>
      </c>
      <c r="C48" s="386" t="s">
        <v>319</v>
      </c>
      <c r="D48" s="408"/>
      <c r="E48" s="326" t="s">
        <v>1267</v>
      </c>
      <c r="F48" s="322" t="s">
        <v>397</v>
      </c>
      <c r="G48" s="322"/>
      <c r="H48" s="421">
        <v>700000</v>
      </c>
      <c r="I48" s="421">
        <v>227304</v>
      </c>
      <c r="J48" s="421">
        <v>164018</v>
      </c>
      <c r="K48" s="322"/>
      <c r="L48" s="322"/>
      <c r="M48" s="416"/>
      <c r="N48" s="408"/>
      <c r="O48" s="322">
        <v>65</v>
      </c>
      <c r="P48" s="408"/>
      <c r="Q48" s="408"/>
      <c r="R48" s="408"/>
      <c r="S48" s="408"/>
      <c r="T48" s="408"/>
      <c r="U48" s="408"/>
      <c r="V48" s="322" t="s">
        <v>1501</v>
      </c>
      <c r="W48" s="322" t="s">
        <v>119</v>
      </c>
    </row>
    <row r="49" spans="1:23">
      <c r="A49" s="326" t="s">
        <v>529</v>
      </c>
      <c r="B49" s="326" t="s">
        <v>298</v>
      </c>
      <c r="C49" s="386" t="s">
        <v>319</v>
      </c>
      <c r="D49" s="408"/>
      <c r="E49" s="114" t="s">
        <v>1268</v>
      </c>
      <c r="F49" s="322" t="s">
        <v>412</v>
      </c>
      <c r="G49" s="322"/>
      <c r="H49" s="421">
        <v>3110000</v>
      </c>
      <c r="I49" s="421">
        <v>2986303</v>
      </c>
      <c r="J49" s="421">
        <v>2285748</v>
      </c>
      <c r="K49" s="322"/>
      <c r="L49" s="322"/>
      <c r="M49" s="416"/>
      <c r="N49" s="408"/>
      <c r="O49" s="322">
        <v>90</v>
      </c>
      <c r="P49" s="408"/>
      <c r="Q49" s="408"/>
      <c r="R49" s="408"/>
      <c r="S49" s="408"/>
      <c r="T49" s="408"/>
      <c r="U49" s="408"/>
      <c r="V49" s="322" t="s">
        <v>1502</v>
      </c>
      <c r="W49" s="322" t="s">
        <v>1269</v>
      </c>
    </row>
    <row r="50" spans="1:23">
      <c r="A50" s="326" t="s">
        <v>529</v>
      </c>
      <c r="B50" s="326" t="s">
        <v>298</v>
      </c>
      <c r="C50" s="386" t="s">
        <v>319</v>
      </c>
      <c r="D50" s="408"/>
      <c r="E50" s="114" t="s">
        <v>1270</v>
      </c>
      <c r="F50" s="322" t="s">
        <v>412</v>
      </c>
      <c r="G50" s="322"/>
      <c r="H50" s="421">
        <v>2292000</v>
      </c>
      <c r="I50" s="421">
        <v>1997405</v>
      </c>
      <c r="J50" s="421">
        <v>1906385</v>
      </c>
      <c r="K50" s="322"/>
      <c r="L50" s="322"/>
      <c r="M50" s="416"/>
      <c r="N50" s="408"/>
      <c r="O50" s="322">
        <v>85</v>
      </c>
      <c r="P50" s="408"/>
      <c r="Q50" s="408"/>
      <c r="R50" s="408"/>
      <c r="S50" s="408"/>
      <c r="T50" s="408"/>
      <c r="U50" s="408"/>
      <c r="V50" s="322" t="s">
        <v>474</v>
      </c>
      <c r="W50" s="322" t="s">
        <v>906</v>
      </c>
    </row>
    <row r="51" spans="1:23">
      <c r="A51" s="326" t="s">
        <v>529</v>
      </c>
      <c r="B51" s="326" t="s">
        <v>298</v>
      </c>
      <c r="C51" s="386" t="s">
        <v>319</v>
      </c>
      <c r="D51" s="408"/>
      <c r="E51" s="114" t="s">
        <v>1272</v>
      </c>
      <c r="F51" s="322" t="s">
        <v>1271</v>
      </c>
      <c r="G51" s="322"/>
      <c r="H51" s="421">
        <v>522000</v>
      </c>
      <c r="I51" s="421">
        <v>358383</v>
      </c>
      <c r="J51" s="421">
        <v>282841</v>
      </c>
      <c r="K51" s="322"/>
      <c r="L51" s="322"/>
      <c r="M51" s="416"/>
      <c r="N51" s="408"/>
      <c r="O51" s="322">
        <v>85</v>
      </c>
      <c r="P51" s="408"/>
      <c r="Q51" s="408"/>
      <c r="R51" s="408"/>
      <c r="S51" s="408"/>
      <c r="T51" s="408"/>
      <c r="U51" s="408"/>
      <c r="V51" s="322" t="s">
        <v>474</v>
      </c>
      <c r="W51" s="322" t="s">
        <v>1273</v>
      </c>
    </row>
    <row r="52" spans="1:23">
      <c r="A52" s="326" t="s">
        <v>529</v>
      </c>
      <c r="B52" s="326" t="s">
        <v>298</v>
      </c>
      <c r="C52" s="386" t="s">
        <v>319</v>
      </c>
      <c r="D52" s="408"/>
      <c r="E52" s="114" t="s">
        <v>1274</v>
      </c>
      <c r="F52" s="322" t="s">
        <v>1271</v>
      </c>
      <c r="G52" s="322"/>
      <c r="H52" s="421">
        <v>568000</v>
      </c>
      <c r="I52" s="421">
        <v>382994</v>
      </c>
      <c r="J52" s="421">
        <v>308530</v>
      </c>
      <c r="K52" s="322"/>
      <c r="L52" s="322"/>
      <c r="M52" s="416"/>
      <c r="N52" s="408"/>
      <c r="O52" s="322">
        <v>85</v>
      </c>
      <c r="P52" s="408"/>
      <c r="Q52" s="408"/>
      <c r="R52" s="408"/>
      <c r="S52" s="408"/>
      <c r="T52" s="408"/>
      <c r="U52" s="408"/>
      <c r="V52" s="322" t="s">
        <v>474</v>
      </c>
      <c r="W52" s="322" t="s">
        <v>1275</v>
      </c>
    </row>
    <row r="53" spans="1:23">
      <c r="A53" s="326" t="s">
        <v>529</v>
      </c>
      <c r="B53" s="326" t="s">
        <v>298</v>
      </c>
      <c r="C53" s="386" t="s">
        <v>319</v>
      </c>
      <c r="D53" s="408"/>
      <c r="E53" s="114" t="s">
        <v>1276</v>
      </c>
      <c r="F53" s="322" t="s">
        <v>912</v>
      </c>
      <c r="G53" s="322"/>
      <c r="H53" s="421">
        <v>3693200</v>
      </c>
      <c r="I53" s="421">
        <v>3435134</v>
      </c>
      <c r="J53" s="421">
        <v>1549144</v>
      </c>
      <c r="K53" s="322"/>
      <c r="L53" s="322"/>
      <c r="M53" s="416"/>
      <c r="N53" s="408"/>
      <c r="O53" s="322">
        <v>70</v>
      </c>
      <c r="P53" s="408"/>
      <c r="Q53" s="408"/>
      <c r="R53" s="408"/>
      <c r="S53" s="408"/>
      <c r="T53" s="408"/>
      <c r="U53" s="408"/>
      <c r="V53" s="322" t="s">
        <v>1503</v>
      </c>
      <c r="W53" s="322" t="s">
        <v>912</v>
      </c>
    </row>
    <row r="54" spans="1:23">
      <c r="A54" s="326" t="s">
        <v>529</v>
      </c>
      <c r="B54" s="326" t="s">
        <v>298</v>
      </c>
      <c r="C54" s="386" t="s">
        <v>319</v>
      </c>
      <c r="D54" s="408"/>
      <c r="E54" s="114" t="s">
        <v>1278</v>
      </c>
      <c r="F54" s="322" t="s">
        <v>1277</v>
      </c>
      <c r="G54" s="322"/>
      <c r="H54" s="421">
        <v>561000</v>
      </c>
      <c r="I54" s="421">
        <v>297670</v>
      </c>
      <c r="J54" s="421">
        <v>161083</v>
      </c>
      <c r="K54" s="322"/>
      <c r="L54" s="322"/>
      <c r="M54" s="416"/>
      <c r="N54" s="408"/>
      <c r="O54" s="322">
        <v>78</v>
      </c>
      <c r="P54" s="408"/>
      <c r="Q54" s="408"/>
      <c r="R54" s="408"/>
      <c r="S54" s="408"/>
      <c r="T54" s="408"/>
      <c r="U54" s="408"/>
      <c r="V54" s="322" t="s">
        <v>474</v>
      </c>
      <c r="W54" s="322" t="s">
        <v>1277</v>
      </c>
    </row>
    <row r="55" spans="1:23">
      <c r="A55" s="326" t="s">
        <v>529</v>
      </c>
      <c r="B55" s="326" t="s">
        <v>298</v>
      </c>
      <c r="C55" s="386" t="s">
        <v>480</v>
      </c>
      <c r="D55" s="408"/>
      <c r="E55" s="402" t="s">
        <v>1280</v>
      </c>
      <c r="F55" s="401" t="s">
        <v>1279</v>
      </c>
      <c r="G55" s="408"/>
      <c r="H55" s="418">
        <v>82230000</v>
      </c>
      <c r="I55" s="241" t="s">
        <v>474</v>
      </c>
      <c r="J55" s="241" t="s">
        <v>474</v>
      </c>
      <c r="K55" s="408"/>
      <c r="L55" s="115" t="s">
        <v>474</v>
      </c>
      <c r="M55" s="408"/>
      <c r="N55" s="408"/>
      <c r="O55" s="403">
        <v>0.92</v>
      </c>
      <c r="P55" s="408"/>
      <c r="Q55" s="386"/>
      <c r="R55" s="386"/>
      <c r="S55" s="408"/>
      <c r="T55" s="408"/>
      <c r="U55" s="408"/>
      <c r="V55" s="408"/>
      <c r="W55" s="116" t="s">
        <v>1281</v>
      </c>
    </row>
    <row r="56" spans="1:23">
      <c r="A56" s="326" t="s">
        <v>529</v>
      </c>
      <c r="B56" s="326" t="s">
        <v>298</v>
      </c>
      <c r="C56" s="386" t="s">
        <v>480</v>
      </c>
      <c r="D56" s="408"/>
      <c r="E56" s="402" t="s">
        <v>1282</v>
      </c>
      <c r="F56" s="401" t="s">
        <v>345</v>
      </c>
      <c r="G56" s="408"/>
      <c r="H56" s="418">
        <v>4000000</v>
      </c>
      <c r="I56" s="241">
        <v>2997084</v>
      </c>
      <c r="J56" s="241">
        <v>0</v>
      </c>
      <c r="K56" s="408"/>
      <c r="L56" s="115">
        <v>4000000</v>
      </c>
      <c r="M56" s="408"/>
      <c r="N56" s="408"/>
      <c r="O56" s="403">
        <v>0.17</v>
      </c>
      <c r="P56" s="408"/>
      <c r="Q56" s="386"/>
      <c r="R56" s="386"/>
      <c r="S56" s="408"/>
      <c r="T56" s="408"/>
      <c r="U56" s="408"/>
      <c r="V56" s="408"/>
      <c r="W56" s="116" t="s">
        <v>1283</v>
      </c>
    </row>
    <row r="57" spans="1:23" ht="15.75" customHeight="1">
      <c r="A57" s="326" t="s">
        <v>529</v>
      </c>
      <c r="B57" s="326" t="s">
        <v>268</v>
      </c>
      <c r="C57" s="322" t="s">
        <v>480</v>
      </c>
      <c r="D57" s="437">
        <v>1</v>
      </c>
      <c r="E57" s="406" t="s">
        <v>1284</v>
      </c>
      <c r="F57" s="405" t="s">
        <v>345</v>
      </c>
      <c r="G57" s="407" t="s">
        <v>1201</v>
      </c>
      <c r="H57" s="438">
        <v>1733000</v>
      </c>
      <c r="I57" s="439"/>
      <c r="J57" s="438">
        <v>0</v>
      </c>
      <c r="K57" s="405" t="s">
        <v>1504</v>
      </c>
      <c r="L57" s="386"/>
      <c r="M57" s="407" t="s">
        <v>1505</v>
      </c>
      <c r="N57" s="440" t="s">
        <v>1506</v>
      </c>
      <c r="O57" s="404">
        <v>0.7</v>
      </c>
      <c r="P57" s="404">
        <v>0.59</v>
      </c>
      <c r="Q57" s="407" t="s">
        <v>1507</v>
      </c>
      <c r="R57" s="407" t="s">
        <v>1508</v>
      </c>
      <c r="S57" s="116">
        <v>50</v>
      </c>
      <c r="T57" s="440" t="s">
        <v>1509</v>
      </c>
      <c r="U57" s="440" t="s">
        <v>1510</v>
      </c>
      <c r="V57" s="407" t="s">
        <v>1511</v>
      </c>
      <c r="W57" s="407" t="s">
        <v>97</v>
      </c>
    </row>
    <row r="58" spans="1:23" ht="15.75" customHeight="1">
      <c r="A58" s="326" t="s">
        <v>529</v>
      </c>
      <c r="B58" s="326" t="s">
        <v>268</v>
      </c>
      <c r="C58" s="322" t="s">
        <v>480</v>
      </c>
      <c r="D58" s="119">
        <v>2</v>
      </c>
      <c r="E58" s="326" t="s">
        <v>1286</v>
      </c>
      <c r="F58" s="322" t="s">
        <v>1285</v>
      </c>
      <c r="G58" s="322" t="s">
        <v>26</v>
      </c>
      <c r="H58" s="441">
        <v>1063998</v>
      </c>
      <c r="I58" s="439"/>
      <c r="J58" s="441">
        <v>762251</v>
      </c>
      <c r="K58" s="322" t="s">
        <v>1285</v>
      </c>
      <c r="L58" s="386"/>
      <c r="M58" s="322" t="s">
        <v>1512</v>
      </c>
      <c r="N58" s="322" t="s">
        <v>1513</v>
      </c>
      <c r="O58" s="384">
        <v>0.83</v>
      </c>
      <c r="P58" s="384">
        <v>0.71640266241101958</v>
      </c>
      <c r="Q58" s="322" t="s">
        <v>1375</v>
      </c>
      <c r="R58" s="425">
        <v>45992</v>
      </c>
      <c r="S58" s="322">
        <v>2000</v>
      </c>
      <c r="T58" s="322">
        <v>1000</v>
      </c>
      <c r="U58" s="442" t="s">
        <v>1514</v>
      </c>
      <c r="V58" s="322" t="s">
        <v>1515</v>
      </c>
      <c r="W58" s="322" t="s">
        <v>1287</v>
      </c>
    </row>
    <row r="59" spans="1:23" ht="15.75" customHeight="1">
      <c r="A59" s="326" t="s">
        <v>529</v>
      </c>
      <c r="B59" s="326" t="s">
        <v>268</v>
      </c>
      <c r="C59" s="394" t="s">
        <v>319</v>
      </c>
      <c r="D59" s="402">
        <v>1</v>
      </c>
      <c r="E59" s="114" t="s">
        <v>1289</v>
      </c>
      <c r="F59" s="116" t="s">
        <v>1288</v>
      </c>
      <c r="G59" s="322" t="s">
        <v>1516</v>
      </c>
      <c r="H59" s="438">
        <v>255000</v>
      </c>
      <c r="I59" s="439"/>
      <c r="J59" s="438">
        <v>173624</v>
      </c>
      <c r="K59" s="116" t="s">
        <v>1371</v>
      </c>
      <c r="L59" s="408"/>
      <c r="M59" s="443" t="s">
        <v>1517</v>
      </c>
      <c r="N59" s="322" t="s">
        <v>1518</v>
      </c>
      <c r="O59" s="404">
        <v>0.9</v>
      </c>
      <c r="P59" s="404">
        <v>0.680878431372549</v>
      </c>
      <c r="Q59" s="116" t="s">
        <v>474</v>
      </c>
      <c r="R59" s="444">
        <v>45747</v>
      </c>
      <c r="S59" s="116">
        <v>30</v>
      </c>
      <c r="T59" s="116" t="s">
        <v>474</v>
      </c>
      <c r="U59" s="116" t="s">
        <v>1519</v>
      </c>
      <c r="V59" s="116" t="s">
        <v>1520</v>
      </c>
      <c r="W59" s="408"/>
    </row>
    <row r="60" spans="1:23" ht="15.75" customHeight="1">
      <c r="A60" s="326" t="s">
        <v>529</v>
      </c>
      <c r="B60" s="326" t="s">
        <v>268</v>
      </c>
      <c r="C60" s="394" t="s">
        <v>319</v>
      </c>
      <c r="D60" s="437">
        <v>2</v>
      </c>
      <c r="E60" s="114" t="s">
        <v>1291</v>
      </c>
      <c r="F60" s="116" t="s">
        <v>1290</v>
      </c>
      <c r="G60" s="322" t="s">
        <v>1521</v>
      </c>
      <c r="H60" s="438">
        <v>500000</v>
      </c>
      <c r="I60" s="439"/>
      <c r="J60" s="438">
        <v>149695</v>
      </c>
      <c r="K60" s="116" t="s">
        <v>1371</v>
      </c>
      <c r="L60" s="408"/>
      <c r="M60" s="443" t="s">
        <v>1522</v>
      </c>
      <c r="N60" s="322" t="s">
        <v>1523</v>
      </c>
      <c r="O60" s="404">
        <v>0.6</v>
      </c>
      <c r="P60" s="404">
        <v>0.29938999999999999</v>
      </c>
      <c r="Q60" s="116" t="s">
        <v>1455</v>
      </c>
      <c r="R60" s="444">
        <v>45900</v>
      </c>
      <c r="S60" s="116">
        <v>25</v>
      </c>
      <c r="T60" s="116">
        <v>10</v>
      </c>
      <c r="U60" s="116" t="s">
        <v>474</v>
      </c>
      <c r="V60" s="116" t="s">
        <v>67</v>
      </c>
      <c r="W60" s="408"/>
    </row>
    <row r="61" spans="1:23" ht="15.75" customHeight="1">
      <c r="A61" s="326" t="s">
        <v>529</v>
      </c>
      <c r="B61" s="326" t="s">
        <v>268</v>
      </c>
      <c r="C61" s="394" t="s">
        <v>319</v>
      </c>
      <c r="D61" s="437">
        <v>3</v>
      </c>
      <c r="E61" s="112" t="s">
        <v>1292</v>
      </c>
      <c r="F61" s="102" t="s">
        <v>397</v>
      </c>
      <c r="G61" s="102" t="s">
        <v>1524</v>
      </c>
      <c r="H61" s="445">
        <v>3118969</v>
      </c>
      <c r="I61" s="439"/>
      <c r="J61" s="445">
        <v>1135783</v>
      </c>
      <c r="K61" s="102" t="s">
        <v>1371</v>
      </c>
      <c r="L61" s="408"/>
      <c r="M61" s="112" t="s">
        <v>1525</v>
      </c>
      <c r="N61" s="120" t="s">
        <v>1526</v>
      </c>
      <c r="O61" s="409">
        <v>0.8</v>
      </c>
      <c r="P61" s="404">
        <v>0.36415334682710859</v>
      </c>
      <c r="Q61" s="102" t="s">
        <v>1375</v>
      </c>
      <c r="R61" s="446">
        <v>45838</v>
      </c>
      <c r="S61" s="102">
        <v>500</v>
      </c>
      <c r="T61" s="102" t="s">
        <v>474</v>
      </c>
      <c r="U61" s="102" t="s">
        <v>474</v>
      </c>
      <c r="V61" s="102" t="s">
        <v>1527</v>
      </c>
      <c r="W61" s="408"/>
    </row>
    <row r="62" spans="1:23" ht="15.75" customHeight="1">
      <c r="A62" s="326" t="s">
        <v>529</v>
      </c>
      <c r="B62" s="326" t="s">
        <v>268</v>
      </c>
      <c r="C62" s="394" t="s">
        <v>319</v>
      </c>
      <c r="D62" s="437">
        <v>4</v>
      </c>
      <c r="E62" s="114" t="s">
        <v>1293</v>
      </c>
      <c r="F62" s="116" t="s">
        <v>397</v>
      </c>
      <c r="G62" s="116" t="s">
        <v>1521</v>
      </c>
      <c r="H62" s="441">
        <v>4600000</v>
      </c>
      <c r="I62" s="439"/>
      <c r="J62" s="441">
        <v>4160577</v>
      </c>
      <c r="K62" s="116" t="s">
        <v>1371</v>
      </c>
      <c r="L62" s="408"/>
      <c r="M62" s="114" t="s">
        <v>1528</v>
      </c>
      <c r="N62" s="322" t="s">
        <v>1526</v>
      </c>
      <c r="O62" s="410">
        <v>1</v>
      </c>
      <c r="P62" s="404">
        <v>0.90447326086956525</v>
      </c>
      <c r="Q62" s="116" t="s">
        <v>1375</v>
      </c>
      <c r="R62" s="444">
        <v>45444</v>
      </c>
      <c r="S62" s="116">
        <v>800</v>
      </c>
      <c r="T62" s="116" t="s">
        <v>474</v>
      </c>
      <c r="U62" s="116" t="s">
        <v>474</v>
      </c>
      <c r="V62" s="116" t="s">
        <v>1529</v>
      </c>
      <c r="W62" s="408"/>
    </row>
    <row r="63" spans="1:23">
      <c r="A63" s="326" t="s">
        <v>529</v>
      </c>
      <c r="B63" s="326" t="s">
        <v>268</v>
      </c>
      <c r="C63" s="394" t="s">
        <v>319</v>
      </c>
      <c r="D63" s="437">
        <v>5</v>
      </c>
      <c r="E63" s="114" t="s">
        <v>1294</v>
      </c>
      <c r="F63" s="116" t="s">
        <v>397</v>
      </c>
      <c r="G63" s="116" t="s">
        <v>1530</v>
      </c>
      <c r="H63" s="441">
        <v>1600000</v>
      </c>
      <c r="I63" s="439"/>
      <c r="J63" s="441">
        <v>341235</v>
      </c>
      <c r="K63" s="116" t="s">
        <v>1371</v>
      </c>
      <c r="L63" s="408"/>
      <c r="M63" s="114" t="s">
        <v>1531</v>
      </c>
      <c r="N63" s="322" t="s">
        <v>1526</v>
      </c>
      <c r="O63" s="410">
        <v>0.8</v>
      </c>
      <c r="P63" s="404">
        <v>0.213271875</v>
      </c>
      <c r="Q63" s="116" t="s">
        <v>1375</v>
      </c>
      <c r="R63" s="444">
        <v>45838</v>
      </c>
      <c r="S63" s="116">
        <v>250</v>
      </c>
      <c r="T63" s="116" t="s">
        <v>474</v>
      </c>
      <c r="U63" s="116" t="s">
        <v>474</v>
      </c>
      <c r="V63" s="116" t="s">
        <v>1103</v>
      </c>
      <c r="W63" s="408"/>
    </row>
    <row r="64" spans="1:23">
      <c r="A64" s="326" t="s">
        <v>529</v>
      </c>
      <c r="B64" s="326" t="s">
        <v>268</v>
      </c>
      <c r="C64" s="394" t="s">
        <v>319</v>
      </c>
      <c r="D64" s="437">
        <v>6</v>
      </c>
      <c r="E64" s="114" t="s">
        <v>1295</v>
      </c>
      <c r="F64" s="116" t="s">
        <v>1239</v>
      </c>
      <c r="G64" s="116" t="s">
        <v>1524</v>
      </c>
      <c r="H64" s="438">
        <v>2500000</v>
      </c>
      <c r="I64" s="439"/>
      <c r="J64" s="438">
        <v>3156</v>
      </c>
      <c r="K64" s="116" t="s">
        <v>1387</v>
      </c>
      <c r="L64" s="408"/>
      <c r="M64" s="405" t="s">
        <v>1532</v>
      </c>
      <c r="N64" s="322" t="s">
        <v>1533</v>
      </c>
      <c r="O64" s="404">
        <v>0</v>
      </c>
      <c r="P64" s="404">
        <v>1.2623999999999999E-3</v>
      </c>
      <c r="Q64" s="116" t="s">
        <v>1381</v>
      </c>
      <c r="R64" s="447" t="s">
        <v>474</v>
      </c>
      <c r="S64" s="116">
        <v>100</v>
      </c>
      <c r="T64" s="322" t="s">
        <v>474</v>
      </c>
      <c r="U64" s="322" t="s">
        <v>1534</v>
      </c>
      <c r="V64" s="322" t="s">
        <v>1535</v>
      </c>
      <c r="W64" s="408"/>
    </row>
    <row r="65" spans="1:23">
      <c r="A65" s="326" t="s">
        <v>529</v>
      </c>
      <c r="B65" s="326" t="s">
        <v>268</v>
      </c>
      <c r="C65" s="394" t="s">
        <v>319</v>
      </c>
      <c r="D65" s="437">
        <v>7</v>
      </c>
      <c r="E65" s="864" t="s">
        <v>1296</v>
      </c>
      <c r="F65" s="865" t="s">
        <v>1215</v>
      </c>
      <c r="G65" s="866" t="s">
        <v>26</v>
      </c>
      <c r="H65" s="867">
        <v>640000</v>
      </c>
      <c r="I65" s="439"/>
      <c r="J65" s="448">
        <v>623459</v>
      </c>
      <c r="K65" s="102" t="s">
        <v>1393</v>
      </c>
      <c r="L65" s="408"/>
      <c r="M65" s="449" t="s">
        <v>1536</v>
      </c>
      <c r="N65" s="449" t="s">
        <v>1537</v>
      </c>
      <c r="O65" s="411">
        <v>1</v>
      </c>
      <c r="P65" s="411">
        <v>0.9741546875</v>
      </c>
      <c r="Q65" s="102" t="s">
        <v>1538</v>
      </c>
      <c r="R65" s="446" t="s">
        <v>474</v>
      </c>
      <c r="S65" s="102">
        <v>8</v>
      </c>
      <c r="T65" s="102">
        <v>2</v>
      </c>
      <c r="U65" s="120" t="s">
        <v>474</v>
      </c>
      <c r="V65" s="120" t="s">
        <v>474</v>
      </c>
      <c r="W65" s="408"/>
    </row>
    <row r="66" spans="1:23">
      <c r="A66" s="326" t="s">
        <v>529</v>
      </c>
      <c r="B66" s="326" t="s">
        <v>268</v>
      </c>
      <c r="C66" s="394" t="s">
        <v>319</v>
      </c>
      <c r="D66" s="437"/>
      <c r="E66" s="864"/>
      <c r="F66" s="865"/>
      <c r="G66" s="866"/>
      <c r="H66" s="867"/>
      <c r="I66" s="439"/>
      <c r="J66" s="448"/>
      <c r="K66" s="102"/>
      <c r="L66" s="386"/>
      <c r="M66" s="449" t="s">
        <v>1539</v>
      </c>
      <c r="N66" s="449"/>
      <c r="O66" s="411"/>
      <c r="P66" s="411"/>
      <c r="Q66" s="102" t="s">
        <v>1538</v>
      </c>
      <c r="R66" s="102"/>
      <c r="S66" s="102"/>
      <c r="T66" s="102"/>
      <c r="U66" s="120"/>
      <c r="V66" s="120"/>
      <c r="W66" s="408"/>
    </row>
    <row r="67" spans="1:23">
      <c r="A67" s="326" t="s">
        <v>529</v>
      </c>
      <c r="B67" s="326" t="s">
        <v>268</v>
      </c>
      <c r="C67" s="394" t="s">
        <v>319</v>
      </c>
      <c r="D67" s="437"/>
      <c r="E67" s="864" t="s">
        <v>1298</v>
      </c>
      <c r="F67" s="866" t="s">
        <v>1297</v>
      </c>
      <c r="G67" s="866" t="s">
        <v>1516</v>
      </c>
      <c r="H67" s="867">
        <v>1217108</v>
      </c>
      <c r="I67" s="439"/>
      <c r="J67" s="448"/>
      <c r="K67" s="102" t="s">
        <v>1540</v>
      </c>
      <c r="L67" s="386"/>
      <c r="M67" s="450" t="s">
        <v>1536</v>
      </c>
      <c r="N67" s="120" t="s">
        <v>1541</v>
      </c>
      <c r="O67" s="411">
        <v>0.75</v>
      </c>
      <c r="P67" s="411">
        <v>0.66282614196932399</v>
      </c>
      <c r="Q67" s="102" t="s">
        <v>1428</v>
      </c>
      <c r="R67" s="446">
        <v>45992</v>
      </c>
      <c r="S67" s="102">
        <v>1000</v>
      </c>
      <c r="T67" s="102">
        <v>3000</v>
      </c>
      <c r="U67" s="102" t="s">
        <v>1542</v>
      </c>
      <c r="V67" s="102" t="s">
        <v>1543</v>
      </c>
      <c r="W67" s="408"/>
    </row>
    <row r="68" spans="1:23">
      <c r="A68" s="326" t="s">
        <v>529</v>
      </c>
      <c r="B68" s="326" t="s">
        <v>268</v>
      </c>
      <c r="C68" s="394" t="s">
        <v>319</v>
      </c>
      <c r="D68" s="437"/>
      <c r="E68" s="864"/>
      <c r="F68" s="866"/>
      <c r="G68" s="866"/>
      <c r="H68" s="867"/>
      <c r="I68" s="439"/>
      <c r="J68" s="448"/>
      <c r="K68" s="102"/>
      <c r="L68" s="386"/>
      <c r="M68" s="450" t="s">
        <v>1544</v>
      </c>
      <c r="N68" s="120"/>
      <c r="O68" s="411"/>
      <c r="P68" s="411"/>
      <c r="Q68" s="102"/>
      <c r="R68" s="446"/>
      <c r="S68" s="102"/>
      <c r="T68" s="102"/>
      <c r="U68" s="102"/>
      <c r="V68" s="102"/>
      <c r="W68" s="408"/>
    </row>
    <row r="69" spans="1:23">
      <c r="A69" s="326" t="s">
        <v>529</v>
      </c>
      <c r="B69" s="326" t="s">
        <v>268</v>
      </c>
      <c r="C69" s="394" t="s">
        <v>319</v>
      </c>
      <c r="D69" s="437">
        <v>9</v>
      </c>
      <c r="E69" s="864"/>
      <c r="F69" s="866"/>
      <c r="G69" s="866"/>
      <c r="H69" s="867"/>
      <c r="I69" s="439"/>
      <c r="J69" s="448"/>
      <c r="K69" s="102"/>
      <c r="L69" s="386"/>
      <c r="M69" s="450" t="s">
        <v>1545</v>
      </c>
      <c r="N69" s="120"/>
      <c r="O69" s="411"/>
      <c r="P69" s="411"/>
      <c r="Q69" s="102"/>
      <c r="R69" s="446"/>
      <c r="S69" s="102"/>
      <c r="T69" s="102"/>
      <c r="U69" s="102"/>
      <c r="V69" s="102"/>
      <c r="W69" s="408"/>
    </row>
    <row r="70" spans="1:23">
      <c r="A70" s="326" t="s">
        <v>529</v>
      </c>
      <c r="B70" s="326" t="s">
        <v>268</v>
      </c>
      <c r="C70" s="394" t="s">
        <v>319</v>
      </c>
      <c r="D70" s="437"/>
      <c r="E70" s="864"/>
      <c r="F70" s="866"/>
      <c r="G70" s="866"/>
      <c r="H70" s="867"/>
      <c r="I70" s="439"/>
      <c r="J70" s="448">
        <v>806731</v>
      </c>
      <c r="K70" s="102"/>
      <c r="L70" s="386"/>
      <c r="M70" s="450" t="s">
        <v>1546</v>
      </c>
      <c r="N70" s="120"/>
      <c r="O70" s="411"/>
      <c r="P70" s="411"/>
      <c r="Q70" s="102"/>
      <c r="R70" s="446"/>
      <c r="S70" s="102"/>
      <c r="T70" s="102"/>
      <c r="U70" s="102"/>
      <c r="V70" s="102"/>
      <c r="W70" s="408"/>
    </row>
    <row r="71" spans="1:23">
      <c r="A71" s="326" t="s">
        <v>529</v>
      </c>
      <c r="B71" s="326" t="s">
        <v>268</v>
      </c>
      <c r="C71" s="394" t="s">
        <v>319</v>
      </c>
      <c r="D71" s="437"/>
      <c r="E71" s="864"/>
      <c r="F71" s="866"/>
      <c r="G71" s="866"/>
      <c r="H71" s="867"/>
      <c r="I71" s="439"/>
      <c r="J71" s="448"/>
      <c r="K71" s="102"/>
      <c r="L71" s="386"/>
      <c r="M71" s="450" t="s">
        <v>1547</v>
      </c>
      <c r="N71" s="120"/>
      <c r="O71" s="411"/>
      <c r="P71" s="411"/>
      <c r="Q71" s="102"/>
      <c r="R71" s="446"/>
      <c r="S71" s="102"/>
      <c r="T71" s="102"/>
      <c r="U71" s="102"/>
      <c r="V71" s="102"/>
      <c r="W71" s="408"/>
    </row>
    <row r="72" spans="1:23">
      <c r="A72" s="326" t="s">
        <v>529</v>
      </c>
      <c r="B72" s="326" t="s">
        <v>268</v>
      </c>
      <c r="C72" s="322" t="s">
        <v>319</v>
      </c>
      <c r="D72" s="437"/>
      <c r="E72" s="864"/>
      <c r="F72" s="866"/>
      <c r="G72" s="866"/>
      <c r="H72" s="867"/>
      <c r="I72" s="439"/>
      <c r="J72" s="448"/>
      <c r="K72" s="102"/>
      <c r="L72" s="386"/>
      <c r="M72" s="450" t="s">
        <v>1548</v>
      </c>
      <c r="N72" s="120"/>
      <c r="O72" s="411">
        <v>1</v>
      </c>
      <c r="P72" s="411">
        <v>1</v>
      </c>
      <c r="Q72" s="102" t="s">
        <v>474</v>
      </c>
      <c r="R72" s="102" t="s">
        <v>474</v>
      </c>
      <c r="S72" s="102"/>
      <c r="T72" s="102"/>
      <c r="U72" s="102" t="s">
        <v>474</v>
      </c>
      <c r="V72" s="102" t="s">
        <v>474</v>
      </c>
      <c r="W72" s="408"/>
    </row>
    <row r="73" spans="1:23">
      <c r="A73" s="326" t="s">
        <v>529</v>
      </c>
      <c r="B73" s="326" t="s">
        <v>268</v>
      </c>
      <c r="C73" s="322" t="s">
        <v>319</v>
      </c>
      <c r="D73" s="437">
        <v>10</v>
      </c>
      <c r="E73" s="112" t="s">
        <v>1299</v>
      </c>
      <c r="F73" s="102" t="s">
        <v>911</v>
      </c>
      <c r="G73" s="102" t="s">
        <v>1521</v>
      </c>
      <c r="H73" s="448">
        <v>160000</v>
      </c>
      <c r="I73" s="439"/>
      <c r="J73" s="448">
        <v>93804</v>
      </c>
      <c r="K73" s="102" t="s">
        <v>1549</v>
      </c>
      <c r="L73" s="386"/>
      <c r="M73" s="112" t="s">
        <v>1550</v>
      </c>
      <c r="N73" s="120" t="s">
        <v>1551</v>
      </c>
      <c r="O73" s="411">
        <v>0.8</v>
      </c>
      <c r="P73" s="411">
        <v>0.58627499999999999</v>
      </c>
      <c r="Q73" s="102" t="s">
        <v>1381</v>
      </c>
      <c r="R73" s="451">
        <v>45992</v>
      </c>
      <c r="S73" s="102">
        <v>20</v>
      </c>
      <c r="T73" s="102" t="s">
        <v>474</v>
      </c>
      <c r="U73" s="102" t="s">
        <v>474</v>
      </c>
      <c r="V73" s="102" t="s">
        <v>1552</v>
      </c>
      <c r="W73" s="408"/>
    </row>
    <row r="74" spans="1:23">
      <c r="A74" s="326" t="s">
        <v>529</v>
      </c>
      <c r="B74" s="326" t="s">
        <v>268</v>
      </c>
      <c r="C74" s="322" t="s">
        <v>319</v>
      </c>
      <c r="D74" s="437">
        <v>11</v>
      </c>
      <c r="E74" s="112" t="s">
        <v>1300</v>
      </c>
      <c r="F74" s="102" t="s">
        <v>911</v>
      </c>
      <c r="G74" s="102" t="s">
        <v>1553</v>
      </c>
      <c r="H74" s="445">
        <v>2392145</v>
      </c>
      <c r="I74" s="439"/>
      <c r="J74" s="445">
        <v>851222</v>
      </c>
      <c r="K74" s="102" t="s">
        <v>1549</v>
      </c>
      <c r="L74" s="386"/>
      <c r="M74" s="120" t="s">
        <v>1554</v>
      </c>
      <c r="N74" s="120" t="s">
        <v>1555</v>
      </c>
      <c r="O74" s="409">
        <v>0.7</v>
      </c>
      <c r="P74" s="409">
        <v>0.36</v>
      </c>
      <c r="Q74" s="102" t="s">
        <v>1375</v>
      </c>
      <c r="R74" s="446">
        <v>45992</v>
      </c>
      <c r="S74" s="102">
        <v>100</v>
      </c>
      <c r="T74" s="102" t="s">
        <v>474</v>
      </c>
      <c r="U74" s="102" t="s">
        <v>474</v>
      </c>
      <c r="V74" s="102" t="s">
        <v>474</v>
      </c>
      <c r="W74" s="408"/>
    </row>
    <row r="75" spans="1:23">
      <c r="A75" s="326" t="s">
        <v>529</v>
      </c>
      <c r="B75" s="326" t="s">
        <v>268</v>
      </c>
      <c r="C75" s="322" t="s">
        <v>319</v>
      </c>
      <c r="D75" s="437" t="s">
        <v>1556</v>
      </c>
      <c r="E75" s="114" t="s">
        <v>1301</v>
      </c>
      <c r="F75" s="116" t="s">
        <v>1297</v>
      </c>
      <c r="G75" s="116" t="s">
        <v>1557</v>
      </c>
      <c r="H75" s="438">
        <v>4000000</v>
      </c>
      <c r="I75" s="439"/>
      <c r="J75" s="438">
        <v>1106580</v>
      </c>
      <c r="K75" s="116" t="s">
        <v>1393</v>
      </c>
      <c r="L75" s="386"/>
      <c r="M75" s="443" t="s">
        <v>1558</v>
      </c>
      <c r="N75" s="322" t="s">
        <v>1559</v>
      </c>
      <c r="O75" s="404">
        <v>0.4</v>
      </c>
      <c r="P75" s="404">
        <v>0.26513975000000001</v>
      </c>
      <c r="Q75" s="444" t="s">
        <v>1375</v>
      </c>
      <c r="R75" s="444">
        <v>45992</v>
      </c>
      <c r="S75" s="116">
        <v>900</v>
      </c>
      <c r="T75" s="116" t="s">
        <v>474</v>
      </c>
      <c r="U75" s="116" t="s">
        <v>1560</v>
      </c>
      <c r="V75" s="116" t="s">
        <v>1561</v>
      </c>
      <c r="W75" s="408"/>
    </row>
    <row r="76" spans="1:23">
      <c r="A76" s="326" t="s">
        <v>529</v>
      </c>
      <c r="B76" s="326" t="s">
        <v>280</v>
      </c>
      <c r="C76" s="322" t="s">
        <v>319</v>
      </c>
      <c r="D76" s="408"/>
      <c r="E76" s="326" t="s">
        <v>1302</v>
      </c>
      <c r="F76" s="322" t="s">
        <v>397</v>
      </c>
      <c r="G76" s="322" t="s">
        <v>1203</v>
      </c>
      <c r="H76" s="421">
        <v>3083000</v>
      </c>
      <c r="I76" s="439"/>
      <c r="J76" s="421">
        <v>1021151.31956</v>
      </c>
      <c r="K76" s="322" t="s">
        <v>1562</v>
      </c>
      <c r="L76" s="408"/>
      <c r="M76" s="322" t="s">
        <v>1563</v>
      </c>
      <c r="N76" s="402" t="s">
        <v>1564</v>
      </c>
      <c r="O76" s="381">
        <v>0.5</v>
      </c>
      <c r="P76" s="381">
        <v>0.33</v>
      </c>
      <c r="Q76" s="322" t="s">
        <v>1565</v>
      </c>
      <c r="R76" s="322"/>
      <c r="S76" s="120">
        <v>180</v>
      </c>
      <c r="T76" s="120">
        <v>30</v>
      </c>
      <c r="U76" s="322" t="s">
        <v>1566</v>
      </c>
      <c r="V76" s="322" t="s">
        <v>1567</v>
      </c>
      <c r="W76" s="120" t="s">
        <v>1303</v>
      </c>
    </row>
    <row r="77" spans="1:23">
      <c r="A77" s="326" t="s">
        <v>529</v>
      </c>
      <c r="B77" s="326" t="s">
        <v>280</v>
      </c>
      <c r="C77" s="322" t="s">
        <v>319</v>
      </c>
      <c r="D77" s="408"/>
      <c r="E77" s="326" t="s">
        <v>1304</v>
      </c>
      <c r="F77" s="322" t="s">
        <v>397</v>
      </c>
      <c r="G77" s="322" t="s">
        <v>1568</v>
      </c>
      <c r="H77" s="421">
        <v>1400000</v>
      </c>
      <c r="I77" s="439"/>
      <c r="J77" s="421">
        <v>974.61</v>
      </c>
      <c r="K77" s="322" t="s">
        <v>1562</v>
      </c>
      <c r="L77" s="408"/>
      <c r="M77" s="322" t="s">
        <v>1569</v>
      </c>
      <c r="N77" s="402" t="s">
        <v>1570</v>
      </c>
      <c r="O77" s="381">
        <v>0</v>
      </c>
      <c r="P77" s="381">
        <v>0</v>
      </c>
      <c r="Q77" s="322" t="s">
        <v>1571</v>
      </c>
      <c r="R77" s="322" t="s">
        <v>1571</v>
      </c>
      <c r="S77" s="120">
        <v>150</v>
      </c>
      <c r="T77" s="120">
        <v>30</v>
      </c>
      <c r="U77" s="120"/>
      <c r="V77" s="120"/>
      <c r="W77" s="102" t="s">
        <v>1305</v>
      </c>
    </row>
    <row r="78" spans="1:23">
      <c r="A78" s="326" t="s">
        <v>529</v>
      </c>
      <c r="B78" s="326" t="s">
        <v>280</v>
      </c>
      <c r="C78" s="322" t="s">
        <v>319</v>
      </c>
      <c r="D78" s="408"/>
      <c r="E78" s="326" t="s">
        <v>1306</v>
      </c>
      <c r="F78" s="322" t="s">
        <v>397</v>
      </c>
      <c r="G78" s="322" t="s">
        <v>1203</v>
      </c>
      <c r="H78" s="421">
        <v>300000</v>
      </c>
      <c r="I78" s="439"/>
      <c r="J78" s="421">
        <v>0</v>
      </c>
      <c r="K78" s="322" t="s">
        <v>1562</v>
      </c>
      <c r="L78" s="408"/>
      <c r="M78" s="322" t="s">
        <v>1572</v>
      </c>
      <c r="N78" s="326" t="s">
        <v>1573</v>
      </c>
      <c r="O78" s="381">
        <v>0</v>
      </c>
      <c r="P78" s="381">
        <v>0</v>
      </c>
      <c r="Q78" s="322" t="s">
        <v>1571</v>
      </c>
      <c r="R78" s="322" t="s">
        <v>1571</v>
      </c>
      <c r="S78" s="120"/>
      <c r="T78" s="120"/>
      <c r="U78" s="120"/>
      <c r="V78" s="120"/>
      <c r="W78" s="102" t="s">
        <v>1307</v>
      </c>
    </row>
    <row r="79" spans="1:23">
      <c r="A79" s="326" t="s">
        <v>529</v>
      </c>
      <c r="B79" s="326" t="s">
        <v>280</v>
      </c>
      <c r="C79" s="322" t="s">
        <v>319</v>
      </c>
      <c r="D79" s="408"/>
      <c r="E79" s="326" t="s">
        <v>1308</v>
      </c>
      <c r="F79" s="322" t="s">
        <v>397</v>
      </c>
      <c r="G79" s="322" t="s">
        <v>1574</v>
      </c>
      <c r="H79" s="421">
        <v>160000</v>
      </c>
      <c r="I79" s="439"/>
      <c r="J79" s="421">
        <v>0</v>
      </c>
      <c r="K79" s="322" t="s">
        <v>1562</v>
      </c>
      <c r="L79" s="408"/>
      <c r="M79" s="322" t="s">
        <v>1572</v>
      </c>
      <c r="N79" s="326" t="s">
        <v>1575</v>
      </c>
      <c r="O79" s="381">
        <v>0</v>
      </c>
      <c r="P79" s="381">
        <v>0</v>
      </c>
      <c r="Q79" s="322" t="s">
        <v>1571</v>
      </c>
      <c r="R79" s="322" t="s">
        <v>1571</v>
      </c>
      <c r="S79" s="120"/>
      <c r="T79" s="120"/>
      <c r="U79" s="120"/>
      <c r="V79" s="120"/>
      <c r="W79" s="102" t="s">
        <v>1307</v>
      </c>
    </row>
    <row r="80" spans="1:23">
      <c r="A80" s="326" t="s">
        <v>529</v>
      </c>
      <c r="B80" s="326" t="s">
        <v>280</v>
      </c>
      <c r="C80" s="322" t="s">
        <v>319</v>
      </c>
      <c r="D80" s="408"/>
      <c r="E80" s="121" t="s">
        <v>1309</v>
      </c>
      <c r="F80" s="322" t="s">
        <v>345</v>
      </c>
      <c r="G80" s="322" t="s">
        <v>1576</v>
      </c>
      <c r="H80" s="421">
        <v>3005000</v>
      </c>
      <c r="I80" s="439"/>
      <c r="J80" s="421">
        <v>2649907.60348</v>
      </c>
      <c r="K80" s="322" t="s">
        <v>1577</v>
      </c>
      <c r="L80" s="408"/>
      <c r="M80" s="322" t="s">
        <v>1578</v>
      </c>
      <c r="N80" s="402" t="s">
        <v>1579</v>
      </c>
      <c r="O80" s="381">
        <v>0.99</v>
      </c>
      <c r="P80" s="381">
        <v>0.88</v>
      </c>
      <c r="Q80" s="322" t="s">
        <v>1580</v>
      </c>
      <c r="R80" s="452" t="s">
        <v>1581</v>
      </c>
      <c r="S80" s="120">
        <v>20</v>
      </c>
      <c r="T80" s="120">
        <v>0</v>
      </c>
      <c r="U80" s="120"/>
      <c r="V80" s="120" t="s">
        <v>1571</v>
      </c>
      <c r="W80" s="120" t="s">
        <v>1310</v>
      </c>
    </row>
    <row r="81" spans="1:23" ht="17.25" customHeight="1">
      <c r="A81" s="326" t="s">
        <v>529</v>
      </c>
      <c r="B81" s="326" t="s">
        <v>299</v>
      </c>
      <c r="C81" s="386" t="s">
        <v>319</v>
      </c>
      <c r="D81" s="453" t="s">
        <v>1582</v>
      </c>
      <c r="E81" s="112" t="s">
        <v>1311</v>
      </c>
      <c r="F81" s="120">
        <v>1</v>
      </c>
      <c r="G81" s="120" t="s">
        <v>1583</v>
      </c>
      <c r="H81" s="454">
        <v>3000000</v>
      </c>
      <c r="I81" s="454"/>
      <c r="J81" s="455">
        <v>2341776</v>
      </c>
      <c r="K81" s="102" t="s">
        <v>1540</v>
      </c>
      <c r="L81" s="386"/>
      <c r="M81" s="456" t="s">
        <v>1584</v>
      </c>
      <c r="N81" s="322" t="s">
        <v>1585</v>
      </c>
      <c r="O81" s="457">
        <v>0.8</v>
      </c>
      <c r="P81" s="411">
        <v>0.64730430840562814</v>
      </c>
      <c r="Q81" s="456" t="s">
        <v>1586</v>
      </c>
      <c r="R81" s="458">
        <v>45838</v>
      </c>
      <c r="S81" s="120">
        <v>40</v>
      </c>
      <c r="T81" s="120">
        <v>4</v>
      </c>
      <c r="U81" s="120" t="s">
        <v>1587</v>
      </c>
      <c r="V81" s="437"/>
      <c r="W81" s="456" t="s">
        <v>1312</v>
      </c>
    </row>
    <row r="82" spans="1:23">
      <c r="A82" s="326" t="s">
        <v>529</v>
      </c>
      <c r="B82" s="326" t="s">
        <v>299</v>
      </c>
      <c r="C82" s="386" t="s">
        <v>319</v>
      </c>
      <c r="D82" s="453" t="s">
        <v>1588</v>
      </c>
      <c r="E82" s="112" t="s">
        <v>1313</v>
      </c>
      <c r="F82" s="120">
        <v>5</v>
      </c>
      <c r="G82" s="120" t="s">
        <v>1589</v>
      </c>
      <c r="H82" s="454">
        <v>1604564</v>
      </c>
      <c r="I82" s="454"/>
      <c r="J82" s="455">
        <v>1325438</v>
      </c>
      <c r="K82" s="102" t="s">
        <v>1377</v>
      </c>
      <c r="L82" s="386"/>
      <c r="M82" s="322" t="s">
        <v>1590</v>
      </c>
      <c r="N82" s="322" t="s">
        <v>1591</v>
      </c>
      <c r="O82" s="412">
        <v>0.98</v>
      </c>
      <c r="P82" s="412">
        <v>0.82604246387180569</v>
      </c>
      <c r="Q82" s="322" t="s">
        <v>1592</v>
      </c>
      <c r="R82" s="322" t="s">
        <v>1593</v>
      </c>
      <c r="S82" s="322" t="s">
        <v>474</v>
      </c>
      <c r="T82" s="322" t="s">
        <v>474</v>
      </c>
      <c r="U82" s="322" t="s">
        <v>474</v>
      </c>
      <c r="V82" s="322" t="s">
        <v>474</v>
      </c>
      <c r="W82" s="459" t="s">
        <v>20</v>
      </c>
    </row>
    <row r="83" spans="1:23">
      <c r="A83" s="326" t="s">
        <v>529</v>
      </c>
      <c r="B83" s="326" t="s">
        <v>299</v>
      </c>
      <c r="C83" s="386" t="s">
        <v>319</v>
      </c>
      <c r="D83" s="453" t="s">
        <v>1594</v>
      </c>
      <c r="E83" s="112" t="s">
        <v>1314</v>
      </c>
      <c r="F83" s="120">
        <v>5</v>
      </c>
      <c r="G83" s="120" t="s">
        <v>1595</v>
      </c>
      <c r="H83" s="454">
        <v>1250000</v>
      </c>
      <c r="I83" s="454"/>
      <c r="J83" s="455">
        <v>238684</v>
      </c>
      <c r="K83" s="102" t="s">
        <v>1377</v>
      </c>
      <c r="L83" s="386"/>
      <c r="M83" s="120" t="s">
        <v>1596</v>
      </c>
      <c r="N83" s="120" t="s">
        <v>1597</v>
      </c>
      <c r="O83" s="412">
        <v>0.49</v>
      </c>
      <c r="P83" s="412">
        <v>0.19094720000000001</v>
      </c>
      <c r="Q83" s="120" t="s">
        <v>1598</v>
      </c>
      <c r="R83" s="120" t="s">
        <v>474</v>
      </c>
      <c r="S83" s="460" t="s">
        <v>474</v>
      </c>
      <c r="T83" s="120" t="s">
        <v>474</v>
      </c>
      <c r="U83" s="120"/>
      <c r="V83" s="120" t="s">
        <v>474</v>
      </c>
      <c r="W83" s="459" t="s">
        <v>1315</v>
      </c>
    </row>
    <row r="84" spans="1:23">
      <c r="A84" s="326" t="s">
        <v>529</v>
      </c>
      <c r="B84" s="326" t="s">
        <v>299</v>
      </c>
      <c r="C84" s="386" t="s">
        <v>319</v>
      </c>
      <c r="D84" s="453" t="s">
        <v>1599</v>
      </c>
      <c r="E84" s="114" t="s">
        <v>1316</v>
      </c>
      <c r="F84" s="120">
        <v>6</v>
      </c>
      <c r="G84" s="120" t="s">
        <v>1595</v>
      </c>
      <c r="H84" s="454">
        <v>4665000</v>
      </c>
      <c r="I84" s="454"/>
      <c r="J84" s="455">
        <v>2867642</v>
      </c>
      <c r="K84" s="102" t="s">
        <v>1371</v>
      </c>
      <c r="L84" s="386"/>
      <c r="M84" s="120" t="s">
        <v>1600</v>
      </c>
      <c r="N84" s="120" t="s">
        <v>1601</v>
      </c>
      <c r="O84" s="412">
        <v>0.98</v>
      </c>
      <c r="P84" s="412">
        <v>0.614714255091104</v>
      </c>
      <c r="Q84" s="120" t="s">
        <v>1455</v>
      </c>
      <c r="R84" s="120" t="s">
        <v>1602</v>
      </c>
      <c r="S84" s="120" t="s">
        <v>474</v>
      </c>
      <c r="T84" s="120" t="s">
        <v>474</v>
      </c>
      <c r="U84" s="461" t="s">
        <v>474</v>
      </c>
      <c r="V84" s="461" t="s">
        <v>474</v>
      </c>
      <c r="W84" s="459" t="s">
        <v>20</v>
      </c>
    </row>
    <row r="85" spans="1:23">
      <c r="A85" s="326" t="s">
        <v>529</v>
      </c>
      <c r="B85" s="326" t="s">
        <v>299</v>
      </c>
      <c r="C85" s="386" t="s">
        <v>319</v>
      </c>
      <c r="D85" s="453" t="s">
        <v>1603</v>
      </c>
      <c r="E85" s="114" t="s">
        <v>1317</v>
      </c>
      <c r="F85" s="120">
        <v>7</v>
      </c>
      <c r="G85" s="120" t="s">
        <v>1583</v>
      </c>
      <c r="H85" s="454">
        <v>2715000</v>
      </c>
      <c r="I85" s="454"/>
      <c r="J85" s="455">
        <v>632429</v>
      </c>
      <c r="K85" s="102" t="s">
        <v>1371</v>
      </c>
      <c r="L85" s="386"/>
      <c r="M85" s="461" t="s">
        <v>1604</v>
      </c>
      <c r="N85" s="461" t="s">
        <v>1605</v>
      </c>
      <c r="O85" s="412">
        <v>0.72</v>
      </c>
      <c r="P85" s="412">
        <v>0.23293885819521179</v>
      </c>
      <c r="Q85" s="120" t="s">
        <v>1455</v>
      </c>
      <c r="R85" s="120">
        <v>2026</v>
      </c>
      <c r="S85" s="120" t="s">
        <v>474</v>
      </c>
      <c r="T85" s="120" t="s">
        <v>474</v>
      </c>
      <c r="U85" s="461" t="s">
        <v>474</v>
      </c>
      <c r="V85" s="461" t="s">
        <v>474</v>
      </c>
      <c r="W85" s="459" t="s">
        <v>20</v>
      </c>
    </row>
    <row r="86" spans="1:23">
      <c r="A86" s="326" t="s">
        <v>529</v>
      </c>
      <c r="B86" s="326" t="s">
        <v>299</v>
      </c>
      <c r="C86" s="386" t="s">
        <v>319</v>
      </c>
      <c r="D86" s="453" t="s">
        <v>1606</v>
      </c>
      <c r="E86" s="114" t="s">
        <v>1318</v>
      </c>
      <c r="F86" s="120">
        <v>7</v>
      </c>
      <c r="G86" s="120" t="s">
        <v>1607</v>
      </c>
      <c r="H86" s="454">
        <v>1600000</v>
      </c>
      <c r="I86" s="454"/>
      <c r="J86" s="455">
        <v>6830</v>
      </c>
      <c r="K86" s="102" t="s">
        <v>1371</v>
      </c>
      <c r="L86" s="386"/>
      <c r="M86" s="461" t="s">
        <v>1608</v>
      </c>
      <c r="N86" s="461"/>
      <c r="O86" s="412">
        <v>0.15</v>
      </c>
      <c r="P86" s="412">
        <v>4.26875E-3</v>
      </c>
      <c r="Q86" s="120" t="s">
        <v>1415</v>
      </c>
      <c r="R86" s="120">
        <v>2027</v>
      </c>
      <c r="S86" s="120" t="s">
        <v>474</v>
      </c>
      <c r="T86" s="120" t="s">
        <v>474</v>
      </c>
      <c r="U86" s="461" t="s">
        <v>474</v>
      </c>
      <c r="V86" s="461" t="s">
        <v>474</v>
      </c>
      <c r="W86" s="459" t="s">
        <v>20</v>
      </c>
    </row>
    <row r="87" spans="1:23">
      <c r="A87" s="326" t="s">
        <v>529</v>
      </c>
      <c r="B87" s="326" t="s">
        <v>299</v>
      </c>
      <c r="C87" s="386" t="s">
        <v>319</v>
      </c>
      <c r="D87" s="453" t="s">
        <v>1609</v>
      </c>
      <c r="E87" s="114" t="s">
        <v>1319</v>
      </c>
      <c r="F87" s="120">
        <v>7</v>
      </c>
      <c r="G87" s="120" t="s">
        <v>1595</v>
      </c>
      <c r="H87" s="454">
        <v>3815000</v>
      </c>
      <c r="I87" s="454"/>
      <c r="J87" s="455">
        <v>1092</v>
      </c>
      <c r="K87" s="102" t="s">
        <v>1371</v>
      </c>
      <c r="L87" s="386"/>
      <c r="M87" s="461" t="s">
        <v>1610</v>
      </c>
      <c r="N87" s="461"/>
      <c r="O87" s="412">
        <v>0.05</v>
      </c>
      <c r="P87" s="412">
        <v>2.8623853211009174E-4</v>
      </c>
      <c r="Q87" s="120" t="s">
        <v>474</v>
      </c>
      <c r="R87" s="120">
        <v>2027</v>
      </c>
      <c r="S87" s="120" t="s">
        <v>474</v>
      </c>
      <c r="T87" s="120" t="s">
        <v>474</v>
      </c>
      <c r="U87" s="120" t="s">
        <v>1611</v>
      </c>
      <c r="V87" s="461" t="s">
        <v>474</v>
      </c>
      <c r="W87" s="459" t="s">
        <v>20</v>
      </c>
    </row>
    <row r="88" spans="1:23">
      <c r="A88" s="326" t="s">
        <v>529</v>
      </c>
      <c r="B88" s="326" t="s">
        <v>299</v>
      </c>
      <c r="C88" s="386" t="s">
        <v>319</v>
      </c>
      <c r="D88" s="453" t="s">
        <v>1612</v>
      </c>
      <c r="E88" s="114" t="s">
        <v>1320</v>
      </c>
      <c r="F88" s="120">
        <v>7</v>
      </c>
      <c r="G88" s="120" t="s">
        <v>1613</v>
      </c>
      <c r="H88" s="454">
        <v>990000</v>
      </c>
      <c r="I88" s="454"/>
      <c r="J88" s="455">
        <v>345180</v>
      </c>
      <c r="K88" s="102" t="s">
        <v>1371</v>
      </c>
      <c r="L88" s="386"/>
      <c r="M88" s="461" t="s">
        <v>1614</v>
      </c>
      <c r="N88" s="461"/>
      <c r="O88" s="412">
        <v>0.45</v>
      </c>
      <c r="P88" s="412">
        <v>0.34866666666666668</v>
      </c>
      <c r="Q88" s="120" t="s">
        <v>1615</v>
      </c>
      <c r="R88" s="120">
        <v>2027</v>
      </c>
      <c r="S88" s="120" t="s">
        <v>474</v>
      </c>
      <c r="T88" s="120" t="s">
        <v>474</v>
      </c>
      <c r="U88" s="461" t="s">
        <v>474</v>
      </c>
      <c r="V88" s="461" t="s">
        <v>474</v>
      </c>
      <c r="W88" s="459" t="s">
        <v>20</v>
      </c>
    </row>
    <row r="89" spans="1:23">
      <c r="A89" s="326" t="s">
        <v>529</v>
      </c>
      <c r="B89" s="326" t="s">
        <v>274</v>
      </c>
      <c r="C89" s="386" t="s">
        <v>319</v>
      </c>
      <c r="D89" s="322">
        <v>1</v>
      </c>
      <c r="E89" s="402" t="s">
        <v>1322</v>
      </c>
      <c r="F89" s="402" t="s">
        <v>1321</v>
      </c>
      <c r="G89" s="462" t="s">
        <v>1616</v>
      </c>
      <c r="H89" s="421">
        <v>2023771</v>
      </c>
      <c r="I89" s="439"/>
      <c r="J89" s="421">
        <v>5861</v>
      </c>
      <c r="K89" s="462" t="s">
        <v>1617</v>
      </c>
      <c r="L89" s="386"/>
      <c r="M89" s="463" t="s">
        <v>1618</v>
      </c>
      <c r="N89" s="464" t="s">
        <v>1619</v>
      </c>
      <c r="O89" s="403">
        <v>0.12</v>
      </c>
      <c r="P89" s="413">
        <v>2.8960786571207908E-3</v>
      </c>
      <c r="Q89" s="462" t="s">
        <v>1620</v>
      </c>
      <c r="R89" s="430">
        <v>45898</v>
      </c>
      <c r="S89" s="416">
        <v>128</v>
      </c>
      <c r="T89" s="403" t="s">
        <v>474</v>
      </c>
      <c r="U89" s="465" t="s">
        <v>474</v>
      </c>
      <c r="V89" s="465" t="s">
        <v>474</v>
      </c>
      <c r="W89" s="414" t="s">
        <v>1323</v>
      </c>
    </row>
    <row r="90" spans="1:23">
      <c r="A90" s="326" t="s">
        <v>529</v>
      </c>
      <c r="B90" s="326" t="s">
        <v>274</v>
      </c>
      <c r="C90" s="386" t="s">
        <v>319</v>
      </c>
      <c r="D90" s="322">
        <v>2</v>
      </c>
      <c r="E90" s="402" t="s">
        <v>1324</v>
      </c>
      <c r="F90" s="402" t="s">
        <v>397</v>
      </c>
      <c r="G90" s="463" t="s">
        <v>1621</v>
      </c>
      <c r="H90" s="421">
        <v>1500000</v>
      </c>
      <c r="I90" s="439"/>
      <c r="J90" s="421">
        <v>0</v>
      </c>
      <c r="K90" s="462" t="s">
        <v>1617</v>
      </c>
      <c r="L90" s="386"/>
      <c r="M90" s="416" t="s">
        <v>474</v>
      </c>
      <c r="N90" s="466" t="s">
        <v>1622</v>
      </c>
      <c r="O90" s="403">
        <v>0</v>
      </c>
      <c r="P90" s="413">
        <v>0</v>
      </c>
      <c r="Q90" s="416" t="s">
        <v>474</v>
      </c>
      <c r="R90" s="416" t="s">
        <v>474</v>
      </c>
      <c r="S90" s="416" t="s">
        <v>474</v>
      </c>
      <c r="T90" s="403" t="s">
        <v>474</v>
      </c>
      <c r="U90" s="465" t="s">
        <v>984</v>
      </c>
      <c r="V90" s="465" t="s">
        <v>474</v>
      </c>
      <c r="W90" s="414" t="s">
        <v>1325</v>
      </c>
    </row>
    <row r="91" spans="1:23">
      <c r="A91" s="326" t="s">
        <v>529</v>
      </c>
      <c r="B91" s="326" t="s">
        <v>274</v>
      </c>
      <c r="C91" s="386" t="s">
        <v>319</v>
      </c>
      <c r="D91" s="322">
        <v>3</v>
      </c>
      <c r="E91" s="402" t="s">
        <v>1326</v>
      </c>
      <c r="F91" s="402" t="s">
        <v>397</v>
      </c>
      <c r="G91" s="463" t="s">
        <v>1623</v>
      </c>
      <c r="H91" s="467">
        <v>750000</v>
      </c>
      <c r="I91" s="439"/>
      <c r="J91" s="421">
        <v>554740</v>
      </c>
      <c r="K91" s="462" t="s">
        <v>1624</v>
      </c>
      <c r="L91" s="386"/>
      <c r="M91" s="462" t="s">
        <v>1625</v>
      </c>
      <c r="N91" s="466" t="s">
        <v>1622</v>
      </c>
      <c r="O91" s="403">
        <v>0.97</v>
      </c>
      <c r="P91" s="413">
        <v>0.73965333333333338</v>
      </c>
      <c r="Q91" s="462" t="s">
        <v>1626</v>
      </c>
      <c r="R91" s="430">
        <v>45807</v>
      </c>
      <c r="S91" s="322">
        <v>267</v>
      </c>
      <c r="T91" s="322">
        <v>68</v>
      </c>
      <c r="U91" s="403" t="s">
        <v>474</v>
      </c>
      <c r="V91" s="403" t="s">
        <v>474</v>
      </c>
      <c r="W91" s="414" t="s">
        <v>1327</v>
      </c>
    </row>
    <row r="92" spans="1:23">
      <c r="A92" s="326" t="s">
        <v>529</v>
      </c>
      <c r="B92" s="326" t="s">
        <v>274</v>
      </c>
      <c r="C92" s="386" t="s">
        <v>319</v>
      </c>
      <c r="D92" s="322">
        <v>4</v>
      </c>
      <c r="E92" s="402" t="s">
        <v>1328</v>
      </c>
      <c r="F92" s="402" t="s">
        <v>397</v>
      </c>
      <c r="G92" s="463" t="s">
        <v>1627</v>
      </c>
      <c r="H92" s="467">
        <v>767430</v>
      </c>
      <c r="I92" s="439"/>
      <c r="J92" s="421">
        <v>686217</v>
      </c>
      <c r="K92" s="462" t="s">
        <v>1624</v>
      </c>
      <c r="L92" s="386"/>
      <c r="M92" s="462" t="s">
        <v>1628</v>
      </c>
      <c r="N92" s="466" t="s">
        <v>1622</v>
      </c>
      <c r="O92" s="403">
        <v>0.98</v>
      </c>
      <c r="P92" s="413">
        <v>0.89417536452836088</v>
      </c>
      <c r="Q92" s="462" t="s">
        <v>1375</v>
      </c>
      <c r="R92" s="430">
        <v>45808</v>
      </c>
      <c r="S92" s="322">
        <v>338</v>
      </c>
      <c r="T92" s="322">
        <v>82</v>
      </c>
      <c r="U92" s="464" t="s">
        <v>1629</v>
      </c>
      <c r="V92" s="464" t="s">
        <v>1630</v>
      </c>
      <c r="W92" s="414" t="s">
        <v>1327</v>
      </c>
    </row>
    <row r="93" spans="1:23">
      <c r="A93" s="326" t="s">
        <v>529</v>
      </c>
      <c r="B93" s="326" t="s">
        <v>274</v>
      </c>
      <c r="C93" s="386" t="s">
        <v>319</v>
      </c>
      <c r="D93" s="322">
        <v>5</v>
      </c>
      <c r="E93" s="402" t="s">
        <v>1329</v>
      </c>
      <c r="F93" s="402" t="s">
        <v>345</v>
      </c>
      <c r="G93" s="463" t="s">
        <v>1631</v>
      </c>
      <c r="H93" s="421">
        <v>800000</v>
      </c>
      <c r="I93" s="439"/>
      <c r="J93" s="421">
        <f>629049136.8/1000</f>
        <v>629049.13679999998</v>
      </c>
      <c r="K93" s="462" t="s">
        <v>1632</v>
      </c>
      <c r="L93" s="386"/>
      <c r="M93" s="462" t="s">
        <v>1633</v>
      </c>
      <c r="N93" s="462" t="s">
        <v>1634</v>
      </c>
      <c r="O93" s="403">
        <v>0.95</v>
      </c>
      <c r="P93" s="413">
        <v>0.78631142099999995</v>
      </c>
      <c r="Q93" s="462" t="s">
        <v>1635</v>
      </c>
      <c r="R93" s="452" t="s">
        <v>1636</v>
      </c>
      <c r="S93" s="416">
        <v>60</v>
      </c>
      <c r="T93" s="416">
        <v>180</v>
      </c>
      <c r="U93" s="402" t="s">
        <v>474</v>
      </c>
      <c r="V93" s="402" t="s">
        <v>474</v>
      </c>
      <c r="W93" s="402" t="s">
        <v>1330</v>
      </c>
    </row>
    <row r="94" spans="1:23">
      <c r="A94" s="326" t="s">
        <v>529</v>
      </c>
      <c r="B94" s="326" t="s">
        <v>274</v>
      </c>
      <c r="C94" s="386" t="s">
        <v>319</v>
      </c>
      <c r="D94" s="322">
        <v>6</v>
      </c>
      <c r="E94" s="402" t="s">
        <v>1331</v>
      </c>
      <c r="F94" s="402" t="s">
        <v>345</v>
      </c>
      <c r="G94" s="463" t="s">
        <v>1637</v>
      </c>
      <c r="H94" s="421">
        <v>600000</v>
      </c>
      <c r="I94" s="439"/>
      <c r="J94" s="421">
        <f>139129201.65/1000</f>
        <v>139129.20165</v>
      </c>
      <c r="K94" s="462" t="s">
        <v>1638</v>
      </c>
      <c r="L94" s="386"/>
      <c r="M94" s="462" t="s">
        <v>1639</v>
      </c>
      <c r="N94" s="462" t="s">
        <v>1640</v>
      </c>
      <c r="O94" s="403">
        <v>0.9</v>
      </c>
      <c r="P94" s="413">
        <v>0.23188200275000001</v>
      </c>
      <c r="Q94" s="462" t="s">
        <v>1641</v>
      </c>
      <c r="R94" s="452" t="s">
        <v>1642</v>
      </c>
      <c r="S94" s="416">
        <v>20</v>
      </c>
      <c r="T94" s="416">
        <v>45</v>
      </c>
      <c r="U94" s="402" t="s">
        <v>1643</v>
      </c>
      <c r="V94" s="402" t="s">
        <v>1643</v>
      </c>
      <c r="W94" s="402" t="s">
        <v>1332</v>
      </c>
    </row>
    <row r="95" spans="1:23">
      <c r="A95" s="326" t="s">
        <v>529</v>
      </c>
      <c r="B95" s="326" t="s">
        <v>274</v>
      </c>
      <c r="C95" s="386" t="s">
        <v>319</v>
      </c>
      <c r="D95" s="322">
        <v>7</v>
      </c>
      <c r="E95" s="402" t="s">
        <v>1333</v>
      </c>
      <c r="F95" s="402" t="s">
        <v>345</v>
      </c>
      <c r="G95" s="402" t="s">
        <v>1644</v>
      </c>
      <c r="H95" s="421">
        <v>600000</v>
      </c>
      <c r="I95" s="439"/>
      <c r="J95" s="231">
        <v>0</v>
      </c>
      <c r="K95" s="462" t="s">
        <v>1638</v>
      </c>
      <c r="L95" s="386"/>
      <c r="M95" s="402" t="s">
        <v>1645</v>
      </c>
      <c r="N95" s="462" t="s">
        <v>1646</v>
      </c>
      <c r="O95" s="403">
        <v>0</v>
      </c>
      <c r="P95" s="413">
        <v>0</v>
      </c>
      <c r="Q95" s="402" t="s">
        <v>1647</v>
      </c>
      <c r="R95" s="425">
        <v>45992</v>
      </c>
      <c r="S95" s="322">
        <v>150</v>
      </c>
      <c r="T95" s="416">
        <v>60</v>
      </c>
      <c r="U95" s="402" t="s">
        <v>474</v>
      </c>
      <c r="V95" s="402" t="s">
        <v>474</v>
      </c>
      <c r="W95" s="402" t="s">
        <v>1334</v>
      </c>
    </row>
    <row r="96" spans="1:23">
      <c r="A96" s="326" t="s">
        <v>529</v>
      </c>
      <c r="B96" s="326" t="s">
        <v>274</v>
      </c>
      <c r="C96" s="386" t="s">
        <v>319</v>
      </c>
      <c r="D96" s="322">
        <v>8</v>
      </c>
      <c r="E96" s="402" t="s">
        <v>1336</v>
      </c>
      <c r="F96" s="402" t="s">
        <v>1335</v>
      </c>
      <c r="G96" s="462" t="s">
        <v>1648</v>
      </c>
      <c r="H96" s="421">
        <v>1200000</v>
      </c>
      <c r="I96" s="439"/>
      <c r="J96" s="421">
        <v>302251</v>
      </c>
      <c r="K96" s="462" t="s">
        <v>1649</v>
      </c>
      <c r="L96" s="386"/>
      <c r="M96" s="462" t="s">
        <v>1650</v>
      </c>
      <c r="N96" s="462" t="s">
        <v>1651</v>
      </c>
      <c r="O96" s="403">
        <v>0.8</v>
      </c>
      <c r="P96" s="413">
        <v>0.25187583333333335</v>
      </c>
      <c r="Q96" s="462" t="s">
        <v>1635</v>
      </c>
      <c r="R96" s="452" t="s">
        <v>1652</v>
      </c>
      <c r="S96" s="416">
        <v>80</v>
      </c>
      <c r="T96" s="468">
        <v>120</v>
      </c>
      <c r="U96" s="402" t="s">
        <v>1653</v>
      </c>
      <c r="V96" s="402" t="s">
        <v>1654</v>
      </c>
      <c r="W96" s="402" t="s">
        <v>1337</v>
      </c>
    </row>
    <row r="97" spans="1:23">
      <c r="A97" s="326" t="s">
        <v>529</v>
      </c>
      <c r="B97" s="326" t="s">
        <v>274</v>
      </c>
      <c r="C97" s="386" t="s">
        <v>319</v>
      </c>
      <c r="D97" s="322">
        <v>9</v>
      </c>
      <c r="E97" s="402" t="s">
        <v>1339</v>
      </c>
      <c r="F97" s="402" t="s">
        <v>1338</v>
      </c>
      <c r="G97" s="402" t="s">
        <v>1655</v>
      </c>
      <c r="H97" s="421">
        <v>1000000</v>
      </c>
      <c r="I97" s="439"/>
      <c r="J97" s="421">
        <v>215431</v>
      </c>
      <c r="K97" s="462" t="s">
        <v>1656</v>
      </c>
      <c r="L97" s="386"/>
      <c r="M97" s="402" t="s">
        <v>1657</v>
      </c>
      <c r="N97" s="462" t="s">
        <v>1658</v>
      </c>
      <c r="O97" s="403">
        <v>0.35</v>
      </c>
      <c r="P97" s="415">
        <v>21.543100000000003</v>
      </c>
      <c r="Q97" s="402" t="s">
        <v>1659</v>
      </c>
      <c r="R97" s="430">
        <v>46023</v>
      </c>
      <c r="S97" s="469">
        <v>200</v>
      </c>
      <c r="T97" s="469">
        <v>50</v>
      </c>
      <c r="U97" s="464" t="s">
        <v>1660</v>
      </c>
      <c r="V97" s="464" t="s">
        <v>1661</v>
      </c>
      <c r="W97" s="414" t="s">
        <v>1340</v>
      </c>
    </row>
    <row r="98" spans="1:23">
      <c r="A98" s="326" t="s">
        <v>529</v>
      </c>
      <c r="B98" s="326" t="s">
        <v>274</v>
      </c>
      <c r="C98" s="386" t="s">
        <v>319</v>
      </c>
      <c r="D98" s="322">
        <v>10</v>
      </c>
      <c r="E98" s="402" t="s">
        <v>1341</v>
      </c>
      <c r="F98" s="402" t="s">
        <v>1338</v>
      </c>
      <c r="G98" s="402" t="s">
        <v>1662</v>
      </c>
      <c r="H98" s="421">
        <v>2000000</v>
      </c>
      <c r="I98" s="439"/>
      <c r="J98" s="421">
        <v>691349</v>
      </c>
      <c r="K98" s="462" t="s">
        <v>1656</v>
      </c>
      <c r="L98" s="386"/>
      <c r="M98" s="402" t="s">
        <v>1663</v>
      </c>
      <c r="N98" s="462" t="s">
        <v>1664</v>
      </c>
      <c r="O98" s="403">
        <v>0.5</v>
      </c>
      <c r="P98" s="415">
        <v>34.567450000000001</v>
      </c>
      <c r="Q98" s="402" t="s">
        <v>1665</v>
      </c>
      <c r="R98" s="430">
        <v>45717</v>
      </c>
      <c r="S98" s="469">
        <v>430</v>
      </c>
      <c r="T98" s="469">
        <v>70</v>
      </c>
      <c r="U98" s="464" t="s">
        <v>1666</v>
      </c>
      <c r="V98" s="464" t="s">
        <v>1667</v>
      </c>
      <c r="W98" s="414" t="s">
        <v>1342</v>
      </c>
    </row>
    <row r="99" spans="1:23">
      <c r="A99" s="326" t="s">
        <v>529</v>
      </c>
      <c r="B99" s="326" t="s">
        <v>274</v>
      </c>
      <c r="C99" s="386" t="s">
        <v>319</v>
      </c>
      <c r="D99" s="322">
        <v>11</v>
      </c>
      <c r="E99" s="402" t="s">
        <v>1343</v>
      </c>
      <c r="F99" s="402" t="s">
        <v>1338</v>
      </c>
      <c r="G99" s="402" t="s">
        <v>1668</v>
      </c>
      <c r="H99" s="421">
        <v>6250000</v>
      </c>
      <c r="I99" s="439"/>
      <c r="J99" s="421">
        <v>5665358</v>
      </c>
      <c r="K99" s="462" t="s">
        <v>1656</v>
      </c>
      <c r="L99" s="386"/>
      <c r="M99" s="462" t="s">
        <v>1669</v>
      </c>
      <c r="N99" s="462" t="s">
        <v>1670</v>
      </c>
      <c r="O99" s="403">
        <v>0.95</v>
      </c>
      <c r="P99" s="415">
        <v>90.645728000000005</v>
      </c>
      <c r="Q99" s="402" t="s">
        <v>1671</v>
      </c>
      <c r="R99" s="430">
        <v>45901</v>
      </c>
      <c r="S99" s="469">
        <v>20</v>
      </c>
      <c r="T99" s="469">
        <v>10</v>
      </c>
      <c r="U99" s="465" t="s">
        <v>474</v>
      </c>
      <c r="V99" s="465" t="s">
        <v>474</v>
      </c>
      <c r="W99" s="414" t="s">
        <v>1344</v>
      </c>
    </row>
    <row r="100" spans="1:23">
      <c r="A100" s="326" t="s">
        <v>529</v>
      </c>
      <c r="B100" s="326" t="s">
        <v>274</v>
      </c>
      <c r="C100" s="386" t="s">
        <v>319</v>
      </c>
      <c r="D100" s="322">
        <v>12</v>
      </c>
      <c r="E100" s="402" t="s">
        <v>1346</v>
      </c>
      <c r="F100" s="402" t="s">
        <v>1345</v>
      </c>
      <c r="G100" s="462" t="s">
        <v>1672</v>
      </c>
      <c r="H100" s="421">
        <v>3150000</v>
      </c>
      <c r="I100" s="439"/>
      <c r="J100" s="421">
        <v>2615012</v>
      </c>
      <c r="K100" s="462" t="s">
        <v>1673</v>
      </c>
      <c r="L100" s="386"/>
      <c r="M100" s="462" t="s">
        <v>1674</v>
      </c>
      <c r="N100" s="462"/>
      <c r="O100" s="403">
        <v>0.95</v>
      </c>
      <c r="P100" s="413">
        <v>0.83016253968253972</v>
      </c>
      <c r="Q100" s="462" t="s">
        <v>1675</v>
      </c>
      <c r="R100" s="452" t="s">
        <v>1676</v>
      </c>
      <c r="S100" s="416">
        <v>140</v>
      </c>
      <c r="T100" s="403"/>
      <c r="U100" s="465" t="s">
        <v>474</v>
      </c>
      <c r="V100" s="465" t="s">
        <v>474</v>
      </c>
      <c r="W100" s="414" t="s">
        <v>1347</v>
      </c>
    </row>
    <row r="101" spans="1:23">
      <c r="A101" s="326" t="s">
        <v>529</v>
      </c>
      <c r="B101" s="326" t="s">
        <v>274</v>
      </c>
      <c r="C101" s="386" t="s">
        <v>319</v>
      </c>
      <c r="D101" s="322">
        <v>13</v>
      </c>
      <c r="E101" s="402" t="s">
        <v>1348</v>
      </c>
      <c r="F101" s="402" t="s">
        <v>1345</v>
      </c>
      <c r="G101" s="462" t="s">
        <v>1677</v>
      </c>
      <c r="H101" s="421">
        <v>750000</v>
      </c>
      <c r="I101" s="439"/>
      <c r="J101" s="421">
        <v>643495</v>
      </c>
      <c r="K101" s="462" t="s">
        <v>1673</v>
      </c>
      <c r="L101" s="386"/>
      <c r="M101" s="462" t="s">
        <v>1678</v>
      </c>
      <c r="N101" s="462" t="s">
        <v>1679</v>
      </c>
      <c r="O101" s="403">
        <v>0.91</v>
      </c>
      <c r="P101" s="413">
        <v>0.85799333333333339</v>
      </c>
      <c r="Q101" s="462" t="s">
        <v>1680</v>
      </c>
      <c r="R101" s="452" t="s">
        <v>1681</v>
      </c>
      <c r="S101" s="416">
        <v>467</v>
      </c>
      <c r="T101" s="403" t="s">
        <v>1682</v>
      </c>
      <c r="U101" s="465" t="s">
        <v>1287</v>
      </c>
      <c r="V101" s="465" t="s">
        <v>474</v>
      </c>
      <c r="W101" s="414" t="s">
        <v>1349</v>
      </c>
    </row>
    <row r="102" spans="1:23">
      <c r="A102" s="326" t="s">
        <v>529</v>
      </c>
      <c r="B102" s="326" t="s">
        <v>274</v>
      </c>
      <c r="C102" s="386" t="s">
        <v>319</v>
      </c>
      <c r="D102" s="322">
        <v>14</v>
      </c>
      <c r="E102" s="402" t="s">
        <v>1351</v>
      </c>
      <c r="F102" s="402" t="s">
        <v>1350</v>
      </c>
      <c r="G102" s="462" t="s">
        <v>1683</v>
      </c>
      <c r="H102" s="421">
        <v>268000</v>
      </c>
      <c r="I102" s="439"/>
      <c r="J102" s="421">
        <v>358</v>
      </c>
      <c r="K102" s="462" t="s">
        <v>1684</v>
      </c>
      <c r="L102" s="386"/>
      <c r="M102" s="462" t="s">
        <v>1685</v>
      </c>
      <c r="N102" s="462" t="s">
        <v>1686</v>
      </c>
      <c r="O102" s="403">
        <v>0.05</v>
      </c>
      <c r="P102" s="413">
        <v>1.3358208955223882E-3</v>
      </c>
      <c r="Q102" s="462" t="s">
        <v>1375</v>
      </c>
      <c r="R102" s="465" t="s">
        <v>474</v>
      </c>
      <c r="S102" s="465" t="s">
        <v>474</v>
      </c>
      <c r="T102" s="465" t="s">
        <v>474</v>
      </c>
      <c r="U102" s="464" t="s">
        <v>1687</v>
      </c>
      <c r="V102" s="464" t="s">
        <v>1688</v>
      </c>
      <c r="W102" s="414" t="s">
        <v>1352</v>
      </c>
    </row>
    <row r="103" spans="1:23">
      <c r="A103" s="326" t="s">
        <v>529</v>
      </c>
      <c r="B103" s="326" t="s">
        <v>274</v>
      </c>
      <c r="C103" s="386" t="s">
        <v>480</v>
      </c>
      <c r="D103" s="322">
        <v>1</v>
      </c>
      <c r="E103" s="326" t="s">
        <v>1353</v>
      </c>
      <c r="F103" s="326" t="s">
        <v>1279</v>
      </c>
      <c r="G103" s="383" t="s">
        <v>1689</v>
      </c>
      <c r="H103" s="421">
        <v>5866667</v>
      </c>
      <c r="I103" s="439"/>
      <c r="J103" s="383"/>
      <c r="K103" s="383" t="s">
        <v>1690</v>
      </c>
      <c r="L103" s="386"/>
      <c r="M103" s="383" t="s">
        <v>1691</v>
      </c>
      <c r="N103" s="383" t="s">
        <v>1692</v>
      </c>
      <c r="O103" s="417">
        <v>0.98</v>
      </c>
      <c r="P103" s="383"/>
      <c r="Q103" s="383"/>
      <c r="R103" s="470">
        <v>46022</v>
      </c>
      <c r="S103" s="462">
        <v>404</v>
      </c>
      <c r="T103" s="471"/>
      <c r="U103" s="327" t="s">
        <v>1693</v>
      </c>
      <c r="V103" s="327" t="s">
        <v>1694</v>
      </c>
      <c r="W103" s="114" t="s">
        <v>1354</v>
      </c>
    </row>
    <row r="104" spans="1:23">
      <c r="A104" s="326" t="s">
        <v>529</v>
      </c>
      <c r="B104" s="326" t="s">
        <v>274</v>
      </c>
      <c r="C104" s="386" t="s">
        <v>480</v>
      </c>
      <c r="D104" s="322">
        <v>2</v>
      </c>
      <c r="E104" s="326" t="s">
        <v>1355</v>
      </c>
      <c r="F104" s="326" t="s">
        <v>1279</v>
      </c>
      <c r="G104" s="383" t="s">
        <v>1689</v>
      </c>
      <c r="H104" s="421">
        <v>4933333</v>
      </c>
      <c r="I104" s="439"/>
      <c r="J104" s="383"/>
      <c r="K104" s="383" t="s">
        <v>1690</v>
      </c>
      <c r="L104" s="386"/>
      <c r="M104" s="383" t="s">
        <v>1691</v>
      </c>
      <c r="N104" s="383" t="s">
        <v>1692</v>
      </c>
      <c r="O104" s="417">
        <v>0.98</v>
      </c>
      <c r="P104" s="383"/>
      <c r="Q104" s="383"/>
      <c r="R104" s="470">
        <v>46022</v>
      </c>
      <c r="S104" s="462">
        <v>136</v>
      </c>
      <c r="T104" s="471"/>
      <c r="U104" s="327" t="s">
        <v>1693</v>
      </c>
      <c r="V104" s="327" t="s">
        <v>1694</v>
      </c>
      <c r="W104" s="114" t="s">
        <v>1354</v>
      </c>
    </row>
    <row r="105" spans="1:23">
      <c r="A105" s="326" t="s">
        <v>529</v>
      </c>
      <c r="B105" s="326" t="s">
        <v>274</v>
      </c>
      <c r="C105" s="386" t="s">
        <v>480</v>
      </c>
      <c r="D105" s="322">
        <v>3</v>
      </c>
      <c r="E105" s="326" t="s">
        <v>1356</v>
      </c>
      <c r="F105" s="326" t="s">
        <v>1279</v>
      </c>
      <c r="G105" s="383" t="s">
        <v>1689</v>
      </c>
      <c r="H105" s="421">
        <v>2500000</v>
      </c>
      <c r="I105" s="439"/>
      <c r="J105" s="383"/>
      <c r="K105" s="383" t="s">
        <v>1690</v>
      </c>
      <c r="L105" s="386"/>
      <c r="M105" s="383" t="s">
        <v>1691</v>
      </c>
      <c r="N105" s="383" t="s">
        <v>1692</v>
      </c>
      <c r="O105" s="417">
        <v>0.82</v>
      </c>
      <c r="P105" s="383"/>
      <c r="Q105" s="383"/>
      <c r="R105" s="470">
        <v>46022</v>
      </c>
      <c r="S105" s="462">
        <v>252</v>
      </c>
      <c r="T105" s="471"/>
      <c r="U105" s="327" t="s">
        <v>1693</v>
      </c>
      <c r="V105" s="327" t="s">
        <v>1694</v>
      </c>
      <c r="W105" s="114" t="s">
        <v>1354</v>
      </c>
    </row>
    <row r="106" spans="1:23">
      <c r="A106" s="326" t="s">
        <v>529</v>
      </c>
      <c r="B106" s="326" t="s">
        <v>274</v>
      </c>
      <c r="C106" s="386" t="s">
        <v>480</v>
      </c>
      <c r="D106" s="322">
        <v>4</v>
      </c>
      <c r="E106" s="326" t="s">
        <v>1357</v>
      </c>
      <c r="F106" s="326" t="s">
        <v>1279</v>
      </c>
      <c r="G106" s="383" t="s">
        <v>1689</v>
      </c>
      <c r="H106" s="421">
        <v>1500000</v>
      </c>
      <c r="I106" s="439"/>
      <c r="J106" s="383"/>
      <c r="K106" s="383" t="s">
        <v>1690</v>
      </c>
      <c r="L106" s="386"/>
      <c r="M106" s="383" t="s">
        <v>1691</v>
      </c>
      <c r="N106" s="383" t="s">
        <v>1692</v>
      </c>
      <c r="O106" s="417">
        <v>0.96</v>
      </c>
      <c r="P106" s="383"/>
      <c r="Q106" s="383"/>
      <c r="R106" s="470">
        <v>46022</v>
      </c>
      <c r="S106" s="462">
        <v>228</v>
      </c>
      <c r="T106" s="471"/>
      <c r="U106" s="327" t="s">
        <v>1693</v>
      </c>
      <c r="V106" s="327" t="s">
        <v>1694</v>
      </c>
      <c r="W106" s="114" t="s">
        <v>1354</v>
      </c>
    </row>
  </sheetData>
  <mergeCells count="56">
    <mergeCell ref="E67:E72"/>
    <mergeCell ref="F67:F72"/>
    <mergeCell ref="G67:G72"/>
    <mergeCell ref="H67:H72"/>
    <mergeCell ref="U12:U14"/>
    <mergeCell ref="V12:V14"/>
    <mergeCell ref="W12:W14"/>
    <mergeCell ref="D28:D29"/>
    <mergeCell ref="E65:E66"/>
    <mergeCell ref="F65:F66"/>
    <mergeCell ref="G65:G66"/>
    <mergeCell ref="H65:H66"/>
    <mergeCell ref="N12:N14"/>
    <mergeCell ref="O12:O14"/>
    <mergeCell ref="P12:P14"/>
    <mergeCell ref="R12:R14"/>
    <mergeCell ref="S12:S14"/>
    <mergeCell ref="T12:T14"/>
    <mergeCell ref="T9:T11"/>
    <mergeCell ref="U9:U11"/>
    <mergeCell ref="V9:V11"/>
    <mergeCell ref="W9:W11"/>
    <mergeCell ref="D12:D14"/>
    <mergeCell ref="E12:E14"/>
    <mergeCell ref="F12:F14"/>
    <mergeCell ref="G12:G14"/>
    <mergeCell ref="H12:H14"/>
    <mergeCell ref="K12:K14"/>
    <mergeCell ref="K9:K11"/>
    <mergeCell ref="N9:N11"/>
    <mergeCell ref="O9:O11"/>
    <mergeCell ref="P9:P11"/>
    <mergeCell ref="R9:R11"/>
    <mergeCell ref="S9:S11"/>
    <mergeCell ref="U6:U8"/>
    <mergeCell ref="V6:V8"/>
    <mergeCell ref="W6:W8"/>
    <mergeCell ref="M7:M8"/>
    <mergeCell ref="Q7:Q8"/>
    <mergeCell ref="N6:N8"/>
    <mergeCell ref="O6:O8"/>
    <mergeCell ref="P6:P8"/>
    <mergeCell ref="R6:R8"/>
    <mergeCell ref="S6:S8"/>
    <mergeCell ref="T6:T8"/>
    <mergeCell ref="D9:D11"/>
    <mergeCell ref="E9:E11"/>
    <mergeCell ref="F9:F11"/>
    <mergeCell ref="G9:G11"/>
    <mergeCell ref="H9:H11"/>
    <mergeCell ref="K6:K8"/>
    <mergeCell ref="D6:D8"/>
    <mergeCell ref="E6:E8"/>
    <mergeCell ref="F6:F8"/>
    <mergeCell ref="G6:G8"/>
    <mergeCell ref="H6:H8"/>
  </mergeCells>
  <pageMargins left="0.11811023622047245" right="0.11811023622047245" top="0.15748031496062992" bottom="0.15748031496062992" header="0.31496062992125984" footer="0.31496062992125984"/>
  <pageSetup paperSize="9" scale="45" orientation="landscape"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'C:\Users\acer\Desktop\DRB\[DRB Annaba.xlsx]liste'!#REF!</xm:f>
          </x14:formula1>
          <xm:sqref>B2:B106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R43"/>
  <sheetViews>
    <sheetView topLeftCell="E1" zoomScaleNormal="100" zoomScaleSheetLayoutView="90" workbookViewId="0">
      <pane ySplit="2" topLeftCell="A3" activePane="bottomLeft" state="frozen"/>
      <selection activeCell="I13" sqref="I13"/>
      <selection pane="bottomLeft" activeCell="I13" sqref="I13"/>
    </sheetView>
  </sheetViews>
  <sheetFormatPr baseColWidth="10" defaultColWidth="9.140625" defaultRowHeight="17.25"/>
  <cols>
    <col min="1" max="1" width="9.42578125" style="321" customWidth="1"/>
    <col min="2" max="2" width="20.42578125" style="371" customWidth="1"/>
    <col min="3" max="3" width="9.140625" style="495"/>
    <col min="4" max="4" width="30" style="377" customWidth="1"/>
    <col min="5" max="7" width="11.140625" style="321" customWidth="1"/>
    <col min="8" max="8" width="36.85546875" style="371" customWidth="1"/>
    <col min="9" max="9" width="9.140625" style="496" customWidth="1"/>
    <col min="10" max="10" width="17.28515625" style="497" bestFit="1" customWidth="1"/>
    <col min="11" max="11" width="25" style="498" bestFit="1" customWidth="1"/>
    <col min="12" max="12" width="18" style="301" bestFit="1" customWidth="1"/>
    <col min="13" max="13" width="15.5703125" style="301" bestFit="1" customWidth="1"/>
    <col min="14" max="15" width="15.5703125" style="497" bestFit="1" customWidth="1"/>
    <col min="16" max="16" width="10.5703125" style="321" customWidth="1"/>
    <col min="17" max="17" width="9.28515625" style="321" customWidth="1"/>
    <col min="18" max="18" width="14" style="321" bestFit="1" customWidth="1"/>
    <col min="19" max="16384" width="9.140625" style="321"/>
  </cols>
  <sheetData>
    <row r="1" spans="1:18" ht="69">
      <c r="A1" s="98" t="s">
        <v>251</v>
      </c>
      <c r="B1" s="98" t="s">
        <v>47</v>
      </c>
      <c r="C1" s="98" t="s">
        <v>252</v>
      </c>
      <c r="D1" s="98" t="s">
        <v>0</v>
      </c>
      <c r="E1" s="98" t="s">
        <v>253</v>
      </c>
      <c r="F1" s="98" t="s">
        <v>248</v>
      </c>
      <c r="G1" s="98" t="s">
        <v>249</v>
      </c>
      <c r="H1" s="98" t="s">
        <v>250</v>
      </c>
      <c r="I1" s="174" t="s">
        <v>531</v>
      </c>
      <c r="J1" s="98" t="s">
        <v>254</v>
      </c>
      <c r="K1" s="98" t="s">
        <v>255</v>
      </c>
      <c r="L1" s="98" t="s">
        <v>256</v>
      </c>
      <c r="M1" s="98" t="s">
        <v>262</v>
      </c>
      <c r="N1" s="374" t="s">
        <v>7</v>
      </c>
      <c r="O1" s="374" t="s">
        <v>8</v>
      </c>
      <c r="P1" s="373" t="s">
        <v>9</v>
      </c>
      <c r="Q1" s="373" t="s">
        <v>10</v>
      </c>
    </row>
    <row r="2" spans="1:18" s="177" customFormat="1" ht="63" customHeight="1">
      <c r="A2" s="482" t="s">
        <v>251</v>
      </c>
      <c r="B2" s="98" t="s">
        <v>47</v>
      </c>
      <c r="C2" s="98" t="s">
        <v>252</v>
      </c>
      <c r="D2" s="372" t="s">
        <v>0</v>
      </c>
      <c r="E2" s="98" t="s">
        <v>253</v>
      </c>
      <c r="F2" s="98" t="s">
        <v>248</v>
      </c>
      <c r="G2" s="98" t="s">
        <v>249</v>
      </c>
      <c r="H2" s="98" t="s">
        <v>250</v>
      </c>
      <c r="I2" s="174" t="s">
        <v>531</v>
      </c>
      <c r="J2" s="175" t="s">
        <v>532</v>
      </c>
      <c r="K2" s="176" t="s">
        <v>255</v>
      </c>
      <c r="L2" s="175" t="s">
        <v>2206</v>
      </c>
      <c r="M2" s="175" t="s">
        <v>2207</v>
      </c>
      <c r="N2" s="175" t="s">
        <v>2208</v>
      </c>
      <c r="O2" s="175" t="s">
        <v>536</v>
      </c>
      <c r="P2" s="176" t="s">
        <v>535</v>
      </c>
      <c r="Q2" s="176" t="s">
        <v>530</v>
      </c>
      <c r="R2" s="175" t="s">
        <v>2209</v>
      </c>
    </row>
    <row r="3" spans="1:18" ht="69">
      <c r="A3" s="483" t="s">
        <v>528</v>
      </c>
      <c r="B3" s="121" t="s">
        <v>286</v>
      </c>
      <c r="C3" s="368" t="s">
        <v>319</v>
      </c>
      <c r="D3" s="484" t="s">
        <v>1038</v>
      </c>
      <c r="E3" s="307"/>
      <c r="F3" s="307"/>
      <c r="G3" s="369" t="s">
        <v>2210</v>
      </c>
      <c r="H3" s="306" t="s">
        <v>2211</v>
      </c>
      <c r="I3" s="485"/>
      <c r="J3" s="486"/>
      <c r="K3" s="181">
        <v>28662460245.790001</v>
      </c>
      <c r="L3" s="181"/>
      <c r="M3" s="181"/>
      <c r="N3" s="486"/>
      <c r="O3" s="486"/>
      <c r="P3" s="487"/>
      <c r="Q3" s="366"/>
      <c r="R3" s="375"/>
    </row>
    <row r="4" spans="1:18" s="329" customFormat="1" ht="33">
      <c r="A4" s="483" t="s">
        <v>528</v>
      </c>
      <c r="B4" s="121" t="s">
        <v>288</v>
      </c>
      <c r="C4" s="368" t="s">
        <v>319</v>
      </c>
      <c r="D4" s="488" t="s">
        <v>2212</v>
      </c>
      <c r="E4" s="306"/>
      <c r="F4" s="306"/>
      <c r="G4" s="306"/>
      <c r="H4" s="306" t="s">
        <v>2213</v>
      </c>
      <c r="I4" s="489"/>
      <c r="J4" s="181"/>
      <c r="K4" s="181">
        <v>2504000000</v>
      </c>
      <c r="L4" s="181"/>
      <c r="M4" s="181"/>
      <c r="N4" s="181">
        <v>25000000</v>
      </c>
      <c r="O4" s="486"/>
      <c r="P4" s="487"/>
      <c r="Q4" s="367"/>
      <c r="R4" s="486">
        <v>300000000</v>
      </c>
    </row>
    <row r="5" spans="1:18" ht="33">
      <c r="A5" s="483" t="s">
        <v>528</v>
      </c>
      <c r="B5" s="121" t="s">
        <v>288</v>
      </c>
      <c r="C5" s="368" t="s">
        <v>319</v>
      </c>
      <c r="D5" s="488" t="s">
        <v>2214</v>
      </c>
      <c r="E5" s="375"/>
      <c r="F5" s="375"/>
      <c r="G5" s="375"/>
      <c r="H5" s="121" t="s">
        <v>2215</v>
      </c>
      <c r="I5" s="490"/>
      <c r="J5" s="491"/>
      <c r="K5" s="492">
        <v>4642710000</v>
      </c>
      <c r="L5" s="493"/>
      <c r="M5" s="493"/>
      <c r="N5" s="494"/>
      <c r="O5" s="494"/>
      <c r="P5" s="375"/>
      <c r="Q5" s="375"/>
      <c r="R5" s="375"/>
    </row>
    <row r="6" spans="1:18">
      <c r="A6" s="483" t="s">
        <v>528</v>
      </c>
      <c r="B6" s="121" t="s">
        <v>288</v>
      </c>
      <c r="C6" s="368" t="s">
        <v>319</v>
      </c>
      <c r="D6" s="488" t="s">
        <v>2216</v>
      </c>
      <c r="E6" s="375"/>
      <c r="F6" s="375"/>
      <c r="G6" s="375"/>
      <c r="H6" s="121" t="s">
        <v>2217</v>
      </c>
      <c r="I6" s="490"/>
      <c r="J6" s="494"/>
      <c r="K6" s="492">
        <v>2577000000</v>
      </c>
      <c r="L6" s="493"/>
      <c r="M6" s="493"/>
      <c r="N6" s="494"/>
      <c r="O6" s="494"/>
      <c r="P6" s="375"/>
      <c r="Q6" s="375"/>
      <c r="R6" s="375"/>
    </row>
    <row r="7" spans="1:18" ht="33">
      <c r="A7" s="483" t="s">
        <v>528</v>
      </c>
      <c r="B7" s="121" t="s">
        <v>288</v>
      </c>
      <c r="C7" s="368" t="s">
        <v>319</v>
      </c>
      <c r="D7" s="488" t="s">
        <v>2218</v>
      </c>
      <c r="E7" s="375"/>
      <c r="F7" s="375"/>
      <c r="G7" s="375"/>
      <c r="H7" s="121" t="s">
        <v>2219</v>
      </c>
      <c r="I7" s="490"/>
      <c r="J7" s="494"/>
      <c r="K7" s="492">
        <v>1000000000</v>
      </c>
      <c r="L7" s="493"/>
      <c r="M7" s="493"/>
      <c r="N7" s="494"/>
      <c r="O7" s="494"/>
      <c r="P7" s="375"/>
      <c r="Q7" s="375"/>
      <c r="R7" s="375"/>
    </row>
    <row r="8" spans="1:18" ht="33">
      <c r="A8" s="483" t="s">
        <v>528</v>
      </c>
      <c r="B8" s="121" t="s">
        <v>288</v>
      </c>
      <c r="C8" s="368" t="s">
        <v>2220</v>
      </c>
      <c r="D8" s="488" t="s">
        <v>358</v>
      </c>
      <c r="E8" s="375"/>
      <c r="F8" s="375"/>
      <c r="G8" s="375"/>
      <c r="H8" s="121" t="s">
        <v>2221</v>
      </c>
      <c r="I8" s="490"/>
      <c r="J8" s="494"/>
      <c r="K8" s="492">
        <v>2276743000</v>
      </c>
      <c r="L8" s="493"/>
      <c r="M8" s="493"/>
      <c r="N8" s="494"/>
      <c r="O8" s="494"/>
      <c r="P8" s="375"/>
      <c r="Q8" s="375"/>
      <c r="R8" s="375"/>
    </row>
    <row r="9" spans="1:18" ht="33">
      <c r="A9" s="483" t="s">
        <v>528</v>
      </c>
      <c r="B9" s="121" t="s">
        <v>288</v>
      </c>
      <c r="C9" s="368" t="s">
        <v>319</v>
      </c>
      <c r="D9" s="488" t="s">
        <v>502</v>
      </c>
      <c r="E9" s="375"/>
      <c r="F9" s="375"/>
      <c r="G9" s="375"/>
      <c r="H9" s="121" t="s">
        <v>2222</v>
      </c>
      <c r="I9" s="490"/>
      <c r="J9" s="494"/>
      <c r="K9" s="492" t="s">
        <v>2223</v>
      </c>
      <c r="L9" s="493"/>
      <c r="M9" s="493"/>
      <c r="N9" s="494"/>
      <c r="O9" s="494"/>
      <c r="P9" s="375"/>
      <c r="Q9" s="375"/>
      <c r="R9" s="375"/>
    </row>
    <row r="10" spans="1:18" ht="33">
      <c r="A10" s="483"/>
      <c r="B10" s="121" t="s">
        <v>288</v>
      </c>
      <c r="C10" s="368" t="s">
        <v>319</v>
      </c>
      <c r="D10" s="488" t="s">
        <v>502</v>
      </c>
      <c r="E10" s="375"/>
      <c r="F10" s="375"/>
      <c r="G10" s="375"/>
      <c r="H10" s="121" t="s">
        <v>2224</v>
      </c>
      <c r="I10" s="490"/>
      <c r="J10" s="494"/>
      <c r="K10" s="492" t="s">
        <v>2225</v>
      </c>
      <c r="L10" s="493"/>
      <c r="M10" s="493"/>
      <c r="N10" s="494"/>
      <c r="O10" s="494"/>
      <c r="P10" s="375"/>
      <c r="Q10" s="375"/>
      <c r="R10" s="375"/>
    </row>
    <row r="11" spans="1:18">
      <c r="A11" s="483" t="s">
        <v>528</v>
      </c>
      <c r="B11" s="121" t="s">
        <v>288</v>
      </c>
      <c r="C11" s="368" t="s">
        <v>319</v>
      </c>
      <c r="D11" s="488" t="s">
        <v>397</v>
      </c>
      <c r="E11" s="375"/>
      <c r="F11" s="375"/>
      <c r="G11" s="375"/>
      <c r="H11" s="121" t="s">
        <v>2226</v>
      </c>
      <c r="I11" s="490"/>
      <c r="J11" s="494"/>
      <c r="K11" s="492">
        <v>2623237000</v>
      </c>
      <c r="L11" s="493"/>
      <c r="M11" s="493"/>
      <c r="N11" s="494"/>
      <c r="O11" s="494"/>
      <c r="P11" s="375"/>
      <c r="Q11" s="375"/>
      <c r="R11" s="375"/>
    </row>
    <row r="12" spans="1:18">
      <c r="A12" s="483" t="s">
        <v>528</v>
      </c>
      <c r="B12" s="121" t="s">
        <v>288</v>
      </c>
      <c r="C12" s="368" t="s">
        <v>319</v>
      </c>
      <c r="D12" s="488" t="s">
        <v>397</v>
      </c>
      <c r="E12" s="375"/>
      <c r="F12" s="375"/>
      <c r="G12" s="375"/>
      <c r="H12" s="121" t="s">
        <v>2227</v>
      </c>
      <c r="I12" s="490"/>
      <c r="J12" s="494"/>
      <c r="K12" s="492">
        <v>3940000000</v>
      </c>
      <c r="L12" s="493"/>
      <c r="M12" s="493"/>
      <c r="N12" s="494"/>
      <c r="O12" s="494"/>
      <c r="P12" s="375"/>
      <c r="Q12" s="375"/>
      <c r="R12" s="375"/>
    </row>
    <row r="13" spans="1:18">
      <c r="A13" s="483" t="s">
        <v>528</v>
      </c>
      <c r="B13" s="121" t="s">
        <v>288</v>
      </c>
      <c r="C13" s="368"/>
      <c r="D13" s="488" t="s">
        <v>345</v>
      </c>
      <c r="E13" s="375"/>
      <c r="F13" s="375"/>
      <c r="G13" s="375"/>
      <c r="H13" s="121" t="s">
        <v>2228</v>
      </c>
      <c r="I13" s="490"/>
      <c r="J13" s="494"/>
      <c r="K13" s="492">
        <v>2170000000</v>
      </c>
      <c r="L13" s="493"/>
      <c r="M13" s="493"/>
      <c r="N13" s="494"/>
      <c r="O13" s="494"/>
      <c r="P13" s="375"/>
      <c r="Q13" s="375"/>
      <c r="R13" s="375"/>
    </row>
    <row r="14" spans="1:18">
      <c r="A14" s="483" t="s">
        <v>528</v>
      </c>
      <c r="B14" s="121" t="s">
        <v>288</v>
      </c>
      <c r="C14" s="368"/>
      <c r="D14" s="488" t="s">
        <v>345</v>
      </c>
      <c r="E14" s="375"/>
      <c r="F14" s="375"/>
      <c r="G14" s="375"/>
      <c r="H14" s="121" t="s">
        <v>2229</v>
      </c>
      <c r="I14" s="490"/>
      <c r="J14" s="494"/>
      <c r="K14" s="492">
        <v>1250000000</v>
      </c>
      <c r="L14" s="493"/>
      <c r="M14" s="493"/>
      <c r="N14" s="494"/>
      <c r="O14" s="494"/>
      <c r="P14" s="375"/>
      <c r="Q14" s="375"/>
      <c r="R14" s="375"/>
    </row>
    <row r="15" spans="1:18" ht="33">
      <c r="A15" s="483" t="s">
        <v>528</v>
      </c>
      <c r="B15" s="121" t="s">
        <v>288</v>
      </c>
      <c r="C15" s="368" t="s">
        <v>480</v>
      </c>
      <c r="D15" s="488" t="s">
        <v>502</v>
      </c>
      <c r="E15" s="375"/>
      <c r="F15" s="375"/>
      <c r="G15" s="375"/>
      <c r="H15" s="121"/>
      <c r="I15" s="490"/>
      <c r="J15" s="494"/>
      <c r="K15" s="492"/>
      <c r="L15" s="493"/>
      <c r="M15" s="493"/>
      <c r="N15" s="494"/>
      <c r="O15" s="494"/>
      <c r="P15" s="375"/>
      <c r="Q15" s="375"/>
      <c r="R15" s="375"/>
    </row>
    <row r="16" spans="1:18">
      <c r="A16" s="483" t="s">
        <v>528</v>
      </c>
      <c r="B16" s="121" t="s">
        <v>288</v>
      </c>
      <c r="C16" s="368" t="s">
        <v>480</v>
      </c>
      <c r="D16" s="488" t="s">
        <v>345</v>
      </c>
      <c r="E16" s="375"/>
      <c r="F16" s="375"/>
      <c r="G16" s="375"/>
      <c r="H16" s="121" t="s">
        <v>2230</v>
      </c>
      <c r="I16" s="490"/>
      <c r="J16" s="494"/>
      <c r="K16" s="492">
        <v>14500000000</v>
      </c>
      <c r="L16" s="493"/>
      <c r="M16" s="493"/>
      <c r="N16" s="494"/>
      <c r="O16" s="494"/>
      <c r="P16" s="375"/>
      <c r="Q16" s="375"/>
      <c r="R16" s="375"/>
    </row>
    <row r="17" spans="1:18">
      <c r="A17" s="483" t="s">
        <v>528</v>
      </c>
      <c r="B17" s="121" t="s">
        <v>288</v>
      </c>
      <c r="C17" s="368" t="s">
        <v>480</v>
      </c>
      <c r="D17" s="488" t="s">
        <v>345</v>
      </c>
      <c r="E17" s="375"/>
      <c r="F17" s="375"/>
      <c r="G17" s="375"/>
      <c r="H17" s="121" t="s">
        <v>2231</v>
      </c>
      <c r="I17" s="490"/>
      <c r="J17" s="494"/>
      <c r="K17" s="492">
        <v>5830000000</v>
      </c>
      <c r="L17" s="493"/>
      <c r="M17" s="493"/>
      <c r="N17" s="494"/>
      <c r="O17" s="494"/>
      <c r="P17" s="375"/>
      <c r="Q17" s="375"/>
      <c r="R17" s="375"/>
    </row>
    <row r="18" spans="1:18">
      <c r="A18" s="483" t="s">
        <v>528</v>
      </c>
      <c r="B18" s="121" t="s">
        <v>288</v>
      </c>
      <c r="C18" s="368" t="s">
        <v>480</v>
      </c>
      <c r="D18" s="488" t="s">
        <v>345</v>
      </c>
      <c r="E18" s="375"/>
      <c r="F18" s="375"/>
      <c r="G18" s="375"/>
      <c r="H18" s="121" t="s">
        <v>2232</v>
      </c>
      <c r="I18" s="490"/>
      <c r="J18" s="494"/>
      <c r="K18" s="492">
        <v>10000000000</v>
      </c>
      <c r="L18" s="493"/>
      <c r="M18" s="493"/>
      <c r="N18" s="494"/>
      <c r="O18" s="494"/>
      <c r="P18" s="375"/>
      <c r="Q18" s="375"/>
      <c r="R18" s="375"/>
    </row>
    <row r="19" spans="1:18">
      <c r="A19" s="483" t="s">
        <v>528</v>
      </c>
      <c r="B19" s="121" t="s">
        <v>279</v>
      </c>
      <c r="C19" s="368"/>
      <c r="D19" s="437" t="s">
        <v>502</v>
      </c>
      <c r="E19" s="121" t="s">
        <v>2233</v>
      </c>
      <c r="F19" s="375" t="s">
        <v>2234</v>
      </c>
      <c r="G19" s="375"/>
      <c r="H19" s="121" t="s">
        <v>2235</v>
      </c>
      <c r="I19" s="490"/>
      <c r="J19" s="494"/>
      <c r="K19" s="492">
        <v>1200000000</v>
      </c>
      <c r="L19" s="493"/>
      <c r="M19" s="493"/>
      <c r="N19" s="494"/>
      <c r="O19" s="494"/>
      <c r="P19" s="375"/>
      <c r="Q19" s="375"/>
      <c r="R19" s="375"/>
    </row>
    <row r="20" spans="1:18">
      <c r="A20" s="483" t="s">
        <v>528</v>
      </c>
      <c r="B20" s="121" t="s">
        <v>288</v>
      </c>
      <c r="C20" s="368"/>
      <c r="D20" s="437" t="s">
        <v>2236</v>
      </c>
      <c r="E20" s="375"/>
      <c r="F20" s="375"/>
      <c r="G20" s="375"/>
      <c r="H20" s="121" t="s">
        <v>2237</v>
      </c>
      <c r="I20" s="490"/>
      <c r="J20" s="494"/>
      <c r="K20" s="492">
        <v>1511104000</v>
      </c>
      <c r="L20" s="493"/>
      <c r="M20" s="493"/>
      <c r="N20" s="494"/>
      <c r="O20" s="494"/>
      <c r="P20" s="375"/>
      <c r="Q20" s="375"/>
      <c r="R20" s="375"/>
    </row>
    <row r="21" spans="1:18">
      <c r="A21" s="483" t="s">
        <v>528</v>
      </c>
      <c r="B21" s="121" t="s">
        <v>288</v>
      </c>
      <c r="C21" s="368"/>
      <c r="D21" s="437" t="s">
        <v>2236</v>
      </c>
      <c r="E21" s="375"/>
      <c r="F21" s="375"/>
      <c r="G21" s="375"/>
      <c r="H21" s="121" t="s">
        <v>2238</v>
      </c>
      <c r="I21" s="490"/>
      <c r="J21" s="494"/>
      <c r="K21" s="492" t="s">
        <v>2239</v>
      </c>
      <c r="L21" s="493"/>
      <c r="M21" s="493"/>
      <c r="N21" s="494"/>
      <c r="O21" s="494"/>
      <c r="P21" s="375"/>
      <c r="Q21" s="375"/>
      <c r="R21" s="375"/>
    </row>
    <row r="22" spans="1:18">
      <c r="A22" s="483" t="s">
        <v>528</v>
      </c>
      <c r="B22" s="121" t="s">
        <v>288</v>
      </c>
      <c r="C22" s="368"/>
      <c r="D22" s="437" t="s">
        <v>2236</v>
      </c>
      <c r="E22" s="375"/>
      <c r="F22" s="375"/>
      <c r="G22" s="375"/>
      <c r="H22" s="121" t="s">
        <v>2240</v>
      </c>
      <c r="I22" s="490"/>
      <c r="J22" s="494"/>
      <c r="K22" s="492">
        <v>2037000000</v>
      </c>
      <c r="L22" s="493"/>
      <c r="M22" s="493"/>
      <c r="N22" s="494"/>
      <c r="O22" s="494"/>
      <c r="P22" s="375"/>
      <c r="Q22" s="375"/>
      <c r="R22" s="375"/>
    </row>
    <row r="23" spans="1:18">
      <c r="A23" s="483" t="s">
        <v>528</v>
      </c>
      <c r="B23" s="121" t="s">
        <v>288</v>
      </c>
      <c r="C23" s="368"/>
      <c r="D23" s="437" t="s">
        <v>2236</v>
      </c>
      <c r="E23" s="375"/>
      <c r="F23" s="375"/>
      <c r="G23" s="375"/>
      <c r="H23" s="121" t="s">
        <v>2241</v>
      </c>
      <c r="I23" s="490"/>
      <c r="J23" s="494"/>
      <c r="K23" s="492">
        <v>1190611000</v>
      </c>
      <c r="L23" s="493"/>
      <c r="M23" s="493"/>
      <c r="N23" s="494"/>
      <c r="O23" s="494"/>
      <c r="P23" s="375"/>
      <c r="Q23" s="375"/>
      <c r="R23" s="375"/>
    </row>
    <row r="24" spans="1:18">
      <c r="A24" s="483" t="s">
        <v>528</v>
      </c>
      <c r="B24" s="121" t="s">
        <v>288</v>
      </c>
      <c r="C24" s="368"/>
      <c r="D24" s="437" t="s">
        <v>2242</v>
      </c>
      <c r="E24" s="375"/>
      <c r="F24" s="375"/>
      <c r="G24" s="375"/>
      <c r="H24" s="121" t="s">
        <v>2243</v>
      </c>
      <c r="I24" s="490"/>
      <c r="J24" s="494"/>
      <c r="K24" s="492">
        <v>700000000</v>
      </c>
      <c r="L24" s="493"/>
      <c r="M24" s="493"/>
      <c r="N24" s="494"/>
      <c r="O24" s="494"/>
      <c r="P24" s="375"/>
      <c r="Q24" s="375"/>
      <c r="R24" s="375"/>
    </row>
    <row r="25" spans="1:18">
      <c r="A25" s="483" t="s">
        <v>528</v>
      </c>
      <c r="B25" s="121" t="s">
        <v>288</v>
      </c>
      <c r="C25" s="368"/>
      <c r="D25" s="437" t="s">
        <v>2242</v>
      </c>
      <c r="E25" s="375"/>
      <c r="F25" s="375"/>
      <c r="G25" s="375"/>
      <c r="H25" s="121" t="s">
        <v>2244</v>
      </c>
      <c r="I25" s="490"/>
      <c r="J25" s="494"/>
      <c r="K25" s="492">
        <v>1000000000</v>
      </c>
      <c r="L25" s="493"/>
      <c r="M25" s="493"/>
      <c r="N25" s="494"/>
      <c r="O25" s="494"/>
      <c r="P25" s="375"/>
      <c r="Q25" s="375"/>
      <c r="R25" s="375"/>
    </row>
    <row r="26" spans="1:18">
      <c r="A26" s="483" t="s">
        <v>528</v>
      </c>
      <c r="B26" s="121" t="s">
        <v>290</v>
      </c>
      <c r="C26" s="368"/>
      <c r="D26" s="437" t="s">
        <v>2245</v>
      </c>
      <c r="E26" s="375"/>
      <c r="F26" s="375"/>
      <c r="G26" s="375"/>
      <c r="H26" s="121" t="s">
        <v>2246</v>
      </c>
      <c r="I26" s="490"/>
      <c r="J26" s="494"/>
      <c r="K26" s="492">
        <v>19966463</v>
      </c>
      <c r="L26" s="493">
        <v>18827752.600000001</v>
      </c>
      <c r="M26" s="493">
        <v>18700276</v>
      </c>
      <c r="N26" s="494"/>
      <c r="O26" s="494"/>
      <c r="P26" s="375"/>
      <c r="Q26" s="375"/>
      <c r="R26" s="375"/>
    </row>
    <row r="27" spans="1:18">
      <c r="A27" s="483" t="s">
        <v>528</v>
      </c>
      <c r="B27" s="121" t="s">
        <v>290</v>
      </c>
      <c r="C27" s="368"/>
      <c r="D27" s="437" t="s">
        <v>2247</v>
      </c>
      <c r="E27" s="375"/>
      <c r="F27" s="375"/>
      <c r="G27" s="375"/>
      <c r="H27" s="121" t="s">
        <v>2248</v>
      </c>
      <c r="I27" s="490"/>
      <c r="J27" s="494"/>
      <c r="K27" s="492">
        <v>11980255</v>
      </c>
      <c r="L27" s="493" t="s">
        <v>2249</v>
      </c>
      <c r="M27" s="493">
        <v>11980255</v>
      </c>
      <c r="N27" s="494"/>
      <c r="O27" s="494"/>
      <c r="P27" s="375"/>
      <c r="Q27" s="375"/>
      <c r="R27" s="375"/>
    </row>
    <row r="28" spans="1:18">
      <c r="A28" s="483" t="s">
        <v>528</v>
      </c>
      <c r="B28" s="121" t="s">
        <v>290</v>
      </c>
      <c r="C28" s="368"/>
      <c r="D28" s="437" t="s">
        <v>2250</v>
      </c>
      <c r="E28" s="375"/>
      <c r="F28" s="375"/>
      <c r="G28" s="375"/>
      <c r="H28" s="121" t="s">
        <v>2251</v>
      </c>
      <c r="I28" s="490"/>
      <c r="J28" s="494"/>
      <c r="K28" s="492">
        <v>12839500</v>
      </c>
      <c r="L28" s="493">
        <v>12817395.17</v>
      </c>
      <c r="M28" s="493">
        <v>12759454</v>
      </c>
      <c r="N28" s="494"/>
      <c r="O28" s="494"/>
      <c r="P28" s="375"/>
      <c r="Q28" s="375"/>
      <c r="R28" s="375"/>
    </row>
    <row r="29" spans="1:18">
      <c r="A29" s="483" t="s">
        <v>528</v>
      </c>
      <c r="B29" s="121" t="s">
        <v>290</v>
      </c>
      <c r="C29" s="368"/>
      <c r="D29" s="437" t="s">
        <v>2250</v>
      </c>
      <c r="E29" s="375"/>
      <c r="F29" s="375"/>
      <c r="G29" s="375"/>
      <c r="H29" s="121" t="s">
        <v>2252</v>
      </c>
      <c r="I29" s="490"/>
      <c r="J29" s="494"/>
      <c r="K29" s="492">
        <v>12370909</v>
      </c>
      <c r="L29" s="493">
        <v>12230047.15</v>
      </c>
      <c r="M29" s="493">
        <v>12219052</v>
      </c>
      <c r="N29" s="494"/>
      <c r="O29" s="494"/>
      <c r="P29" s="375"/>
      <c r="Q29" s="375"/>
      <c r="R29" s="375"/>
    </row>
    <row r="30" spans="1:18">
      <c r="A30" s="483" t="s">
        <v>528</v>
      </c>
      <c r="B30" s="121" t="s">
        <v>281</v>
      </c>
      <c r="C30" s="368"/>
      <c r="D30" s="437" t="s">
        <v>498</v>
      </c>
      <c r="E30" s="375"/>
      <c r="F30" s="375"/>
      <c r="G30" s="375"/>
      <c r="H30" s="121" t="s">
        <v>2253</v>
      </c>
      <c r="I30" s="490"/>
      <c r="J30" s="494"/>
      <c r="K30" s="492"/>
      <c r="L30" s="493"/>
      <c r="M30" s="493"/>
      <c r="N30" s="494"/>
      <c r="O30" s="494"/>
      <c r="P30" s="375"/>
      <c r="Q30" s="375"/>
      <c r="R30" s="375"/>
    </row>
    <row r="31" spans="1:18">
      <c r="A31" s="483" t="s">
        <v>528</v>
      </c>
      <c r="B31" s="121" t="s">
        <v>281</v>
      </c>
      <c r="C31" s="368"/>
      <c r="D31" s="437" t="s">
        <v>2254</v>
      </c>
      <c r="E31" s="375"/>
      <c r="F31" s="375"/>
      <c r="G31" s="375"/>
      <c r="H31" s="121" t="s">
        <v>2255</v>
      </c>
      <c r="I31" s="490"/>
      <c r="J31" s="494"/>
      <c r="K31" s="492"/>
      <c r="L31" s="493"/>
      <c r="M31" s="493"/>
      <c r="N31" s="494"/>
      <c r="O31" s="494"/>
      <c r="P31" s="375"/>
      <c r="Q31" s="375"/>
      <c r="R31" s="375"/>
    </row>
    <row r="32" spans="1:18">
      <c r="A32" s="483" t="s">
        <v>528</v>
      </c>
      <c r="B32" s="121" t="s">
        <v>281</v>
      </c>
      <c r="C32" s="368"/>
      <c r="D32" s="437" t="s">
        <v>2256</v>
      </c>
      <c r="E32" s="375"/>
      <c r="F32" s="375"/>
      <c r="G32" s="375"/>
      <c r="H32" s="121" t="s">
        <v>2257</v>
      </c>
      <c r="I32" s="490"/>
      <c r="J32" s="494"/>
      <c r="K32" s="492"/>
      <c r="L32" s="493"/>
      <c r="M32" s="493"/>
      <c r="N32" s="494"/>
      <c r="O32" s="494"/>
      <c r="P32" s="375"/>
      <c r="Q32" s="375"/>
      <c r="R32" s="375"/>
    </row>
    <row r="33" spans="1:18">
      <c r="A33" s="483" t="s">
        <v>528</v>
      </c>
      <c r="B33" s="121" t="s">
        <v>281</v>
      </c>
      <c r="C33" s="368"/>
      <c r="D33" s="437" t="s">
        <v>2258</v>
      </c>
      <c r="E33" s="375"/>
      <c r="F33" s="375"/>
      <c r="G33" s="375"/>
      <c r="H33" s="121" t="s">
        <v>2259</v>
      </c>
      <c r="I33" s="490"/>
      <c r="J33" s="494"/>
      <c r="K33" s="492"/>
      <c r="L33" s="493"/>
      <c r="M33" s="493"/>
      <c r="N33" s="494"/>
      <c r="O33" s="494"/>
      <c r="P33" s="375"/>
      <c r="Q33" s="375"/>
      <c r="R33" s="375"/>
    </row>
    <row r="34" spans="1:18">
      <c r="A34" s="483" t="s">
        <v>528</v>
      </c>
      <c r="B34" s="121" t="s">
        <v>281</v>
      </c>
      <c r="C34" s="368"/>
      <c r="D34" s="437" t="s">
        <v>2260</v>
      </c>
      <c r="E34" s="375"/>
      <c r="F34" s="375"/>
      <c r="G34" s="375"/>
      <c r="H34" s="121" t="s">
        <v>2261</v>
      </c>
      <c r="I34" s="490"/>
      <c r="J34" s="494"/>
      <c r="K34" s="492"/>
      <c r="L34" s="493"/>
      <c r="M34" s="493"/>
      <c r="N34" s="494"/>
      <c r="O34" s="494"/>
      <c r="P34" s="375"/>
      <c r="Q34" s="375"/>
      <c r="R34" s="375"/>
    </row>
    <row r="35" spans="1:18">
      <c r="A35" s="483" t="s">
        <v>528</v>
      </c>
      <c r="B35" s="121" t="s">
        <v>281</v>
      </c>
      <c r="C35" s="368"/>
      <c r="D35" s="437" t="s">
        <v>379</v>
      </c>
      <c r="E35" s="375"/>
      <c r="F35" s="375"/>
      <c r="G35" s="375"/>
      <c r="H35" s="121" t="s">
        <v>2262</v>
      </c>
      <c r="I35" s="490"/>
      <c r="J35" s="494"/>
      <c r="K35" s="492"/>
      <c r="L35" s="493"/>
      <c r="M35" s="493"/>
      <c r="N35" s="494"/>
      <c r="O35" s="494"/>
      <c r="P35" s="375"/>
      <c r="Q35" s="375"/>
      <c r="R35" s="375"/>
    </row>
    <row r="36" spans="1:18">
      <c r="A36" s="483" t="s">
        <v>528</v>
      </c>
      <c r="B36" s="121" t="s">
        <v>281</v>
      </c>
      <c r="C36" s="368"/>
      <c r="D36" s="437" t="s">
        <v>2263</v>
      </c>
      <c r="E36" s="375"/>
      <c r="F36" s="375"/>
      <c r="G36" s="375"/>
      <c r="H36" s="121" t="s">
        <v>2264</v>
      </c>
      <c r="I36" s="490"/>
      <c r="J36" s="494"/>
      <c r="K36" s="492"/>
      <c r="L36" s="493"/>
      <c r="M36" s="493"/>
      <c r="N36" s="494"/>
      <c r="O36" s="494"/>
      <c r="P36" s="375"/>
      <c r="Q36" s="375"/>
      <c r="R36" s="375"/>
    </row>
    <row r="37" spans="1:18">
      <c r="A37" s="483" t="s">
        <v>528</v>
      </c>
      <c r="B37" s="121" t="s">
        <v>281</v>
      </c>
      <c r="C37" s="368"/>
      <c r="D37" s="437" t="s">
        <v>2263</v>
      </c>
      <c r="E37" s="375"/>
      <c r="F37" s="375"/>
      <c r="G37" s="375"/>
      <c r="H37" s="121" t="s">
        <v>2265</v>
      </c>
      <c r="I37" s="490"/>
      <c r="J37" s="494"/>
      <c r="K37" s="492"/>
      <c r="L37" s="493"/>
      <c r="M37" s="493"/>
      <c r="N37" s="494"/>
      <c r="O37" s="494"/>
      <c r="P37" s="375"/>
      <c r="Q37" s="375"/>
      <c r="R37" s="375"/>
    </row>
    <row r="38" spans="1:18">
      <c r="A38" s="483" t="s">
        <v>528</v>
      </c>
      <c r="B38" s="121" t="s">
        <v>281</v>
      </c>
      <c r="C38" s="368"/>
      <c r="D38" s="437" t="s">
        <v>2263</v>
      </c>
      <c r="E38" s="375"/>
      <c r="F38" s="375"/>
      <c r="G38" s="375"/>
      <c r="H38" s="121" t="s">
        <v>2266</v>
      </c>
      <c r="I38" s="490"/>
      <c r="J38" s="494"/>
      <c r="K38" s="492"/>
      <c r="L38" s="493"/>
      <c r="M38" s="493"/>
      <c r="N38" s="494"/>
      <c r="O38" s="494"/>
      <c r="P38" s="375"/>
      <c r="Q38" s="375"/>
      <c r="R38" s="375"/>
    </row>
    <row r="39" spans="1:18">
      <c r="A39" s="483" t="s">
        <v>528</v>
      </c>
      <c r="B39" s="121" t="s">
        <v>281</v>
      </c>
      <c r="C39" s="368"/>
      <c r="D39" s="437" t="s">
        <v>2263</v>
      </c>
      <c r="E39" s="375"/>
      <c r="F39" s="375"/>
      <c r="G39" s="375"/>
      <c r="H39" s="121" t="s">
        <v>2267</v>
      </c>
      <c r="I39" s="490"/>
      <c r="J39" s="494"/>
      <c r="K39" s="492"/>
      <c r="L39" s="493"/>
      <c r="M39" s="493"/>
      <c r="N39" s="494"/>
      <c r="O39" s="494"/>
      <c r="P39" s="375"/>
      <c r="Q39" s="375"/>
      <c r="R39" s="375"/>
    </row>
    <row r="40" spans="1:18">
      <c r="A40" s="483" t="s">
        <v>528</v>
      </c>
      <c r="B40" s="121" t="s">
        <v>281</v>
      </c>
      <c r="C40" s="368"/>
      <c r="D40" s="437" t="s">
        <v>2263</v>
      </c>
      <c r="E40" s="375"/>
      <c r="F40" s="375"/>
      <c r="G40" s="375"/>
      <c r="H40" s="121" t="s">
        <v>2268</v>
      </c>
      <c r="I40" s="490"/>
      <c r="J40" s="494"/>
      <c r="K40" s="492"/>
      <c r="L40" s="493"/>
      <c r="M40" s="493"/>
      <c r="N40" s="494"/>
      <c r="O40" s="494"/>
      <c r="P40" s="375"/>
      <c r="Q40" s="375"/>
      <c r="R40" s="375"/>
    </row>
    <row r="41" spans="1:18">
      <c r="A41" s="483" t="s">
        <v>528</v>
      </c>
      <c r="B41" s="121" t="s">
        <v>281</v>
      </c>
      <c r="C41" s="368"/>
      <c r="D41" s="437" t="s">
        <v>2263</v>
      </c>
      <c r="E41" s="375"/>
      <c r="F41" s="375"/>
      <c r="G41" s="375"/>
      <c r="H41" s="121" t="s">
        <v>2269</v>
      </c>
      <c r="I41" s="490"/>
      <c r="J41" s="494"/>
      <c r="K41" s="492"/>
      <c r="L41" s="493"/>
      <c r="M41" s="493"/>
      <c r="N41" s="494"/>
      <c r="O41" s="494"/>
      <c r="P41" s="375"/>
      <c r="Q41" s="375"/>
      <c r="R41" s="375"/>
    </row>
    <row r="42" spans="1:18">
      <c r="A42" s="483" t="s">
        <v>528</v>
      </c>
      <c r="B42" s="121" t="s">
        <v>275</v>
      </c>
      <c r="C42" s="368"/>
      <c r="D42" s="437" t="s">
        <v>1237</v>
      </c>
      <c r="E42" s="375"/>
      <c r="F42" s="375"/>
      <c r="G42" s="375"/>
      <c r="H42" s="121" t="s">
        <v>2270</v>
      </c>
      <c r="I42" s="490"/>
      <c r="J42" s="494"/>
      <c r="K42" s="492"/>
      <c r="L42" s="493"/>
      <c r="M42" s="493"/>
      <c r="N42" s="494"/>
      <c r="O42" s="494"/>
      <c r="P42" s="375"/>
      <c r="Q42" s="375"/>
      <c r="R42" s="375"/>
    </row>
    <row r="43" spans="1:18">
      <c r="B43" s="121"/>
      <c r="C43" s="368"/>
      <c r="D43" s="437"/>
      <c r="E43" s="375"/>
      <c r="F43" s="375"/>
      <c r="G43" s="375"/>
      <c r="H43" s="121"/>
      <c r="I43" s="490"/>
      <c r="J43" s="494"/>
      <c r="K43" s="492"/>
      <c r="L43" s="493"/>
      <c r="M43" s="493"/>
      <c r="N43" s="494"/>
      <c r="O43" s="494"/>
      <c r="P43" s="375"/>
      <c r="Q43" s="375"/>
      <c r="R43" s="375"/>
    </row>
  </sheetData>
  <autoFilter ref="A2:R42" xr:uid="{00000000-0009-0000-0000-000007000000}"/>
  <printOptions horizontalCentered="1"/>
  <pageMargins left="0.11811023622047245" right="0.11811023622047245" top="0.15748031496062992" bottom="0.15748031496062992" header="0" footer="0"/>
  <pageSetup paperSize="9" scale="55" orientation="landscape" r:id="rId1"/>
  <headerFooter>
    <oddFooter>Page &amp;P of &amp;N</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'C:\Users\acer\Desktop\DRB\[DRB oran.xlsx]Feuil2'!#REF!</xm:f>
          </x14:formula1>
          <xm:sqref>D3</xm:sqref>
        </x14:dataValidation>
        <x14:dataValidation type="list" allowBlank="1" showInputMessage="1" showErrorMessage="1" xr:uid="{00000000-0002-0000-0700-000001000000}">
          <x14:formula1>
            <xm:f>'C:\Users\acer\Desktop\DRB\[DRB oran.xlsx]liste'!#REF!</xm:f>
          </x14:formula1>
          <xm:sqref>B3:B42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Q765"/>
  <sheetViews>
    <sheetView tabSelected="1" zoomScaleNormal="100" workbookViewId="0">
      <pane xSplit="2" ySplit="3" topLeftCell="H4" activePane="bottomRight" state="frozen"/>
      <selection pane="topRight" activeCell="B1" sqref="B1"/>
      <selection pane="bottomLeft" activeCell="A2" sqref="A2"/>
      <selection pane="bottomRight" activeCell="N3" sqref="N3"/>
    </sheetView>
  </sheetViews>
  <sheetFormatPr baseColWidth="10" defaultRowHeight="12.75"/>
  <cols>
    <col min="1" max="1" width="11.42578125" style="606"/>
    <col min="2" max="2" width="16.5703125" style="606" customWidth="1"/>
    <col min="3" max="3" width="11.42578125" style="606" hidden="1" customWidth="1"/>
    <col min="4" max="4" width="26.5703125" style="606" customWidth="1"/>
    <col min="5" max="5" width="22.140625" style="606" hidden="1" customWidth="1"/>
    <col min="6" max="6" width="16.140625" style="606" hidden="1" customWidth="1"/>
    <col min="7" max="7" width="55.5703125" style="606" hidden="1" customWidth="1"/>
    <col min="8" max="8" width="43.85546875" style="606" customWidth="1"/>
    <col min="9" max="9" width="12.140625" style="572" customWidth="1"/>
    <col min="10" max="10" width="15.85546875" style="803" customWidth="1"/>
    <col min="11" max="11" width="23.140625" style="803" bestFit="1" customWidth="1"/>
    <col min="12" max="12" width="15.140625" style="803" customWidth="1"/>
    <col min="13" max="13" width="13.5703125" style="803" customWidth="1"/>
    <col min="14" max="15" width="15.28515625" style="804" customWidth="1"/>
    <col min="16" max="16" width="11.140625" style="572" bestFit="1" customWidth="1"/>
    <col min="17" max="17" width="50.140625" style="606" customWidth="1"/>
    <col min="18" max="16384" width="11.42578125" style="606"/>
  </cols>
  <sheetData>
    <row r="1" spans="1:17" s="742" customFormat="1" ht="21">
      <c r="A1" s="871" t="s">
        <v>3247</v>
      </c>
      <c r="B1" s="871"/>
      <c r="C1" s="871"/>
      <c r="D1" s="871"/>
      <c r="E1" s="871"/>
      <c r="F1" s="871"/>
      <c r="G1" s="871"/>
      <c r="H1" s="871"/>
      <c r="I1" s="871"/>
      <c r="J1" s="871"/>
      <c r="K1" s="871"/>
      <c r="L1" s="871"/>
      <c r="M1" s="871"/>
      <c r="N1" s="871"/>
      <c r="O1" s="871"/>
      <c r="P1" s="871"/>
      <c r="Q1" s="871"/>
    </row>
    <row r="2" spans="1:17" s="742" customFormat="1">
      <c r="B2" s="743"/>
      <c r="I2" s="820"/>
      <c r="M2" s="744"/>
      <c r="N2" s="744"/>
      <c r="O2" s="807" t="s">
        <v>223</v>
      </c>
      <c r="Q2" s="742" t="s">
        <v>3242</v>
      </c>
    </row>
    <row r="3" spans="1:17" s="572" customFormat="1" ht="51">
      <c r="A3" s="571" t="s">
        <v>3248</v>
      </c>
      <c r="B3" s="571" t="s">
        <v>47</v>
      </c>
      <c r="C3" s="571" t="s">
        <v>252</v>
      </c>
      <c r="D3" s="571" t="s">
        <v>0</v>
      </c>
      <c r="E3" s="571" t="s">
        <v>253</v>
      </c>
      <c r="F3" s="571" t="s">
        <v>248</v>
      </c>
      <c r="G3" s="571" t="s">
        <v>249</v>
      </c>
      <c r="H3" s="571" t="s">
        <v>250</v>
      </c>
      <c r="I3" s="571" t="s">
        <v>531</v>
      </c>
      <c r="J3" s="571" t="s">
        <v>254</v>
      </c>
      <c r="K3" s="571" t="s">
        <v>255</v>
      </c>
      <c r="L3" s="571" t="s">
        <v>256</v>
      </c>
      <c r="M3" s="571" t="s">
        <v>3239</v>
      </c>
      <c r="N3" s="571" t="s">
        <v>3250</v>
      </c>
      <c r="O3" s="571" t="s">
        <v>3249</v>
      </c>
      <c r="P3" s="571" t="s">
        <v>9</v>
      </c>
      <c r="Q3" s="571" t="s">
        <v>10</v>
      </c>
    </row>
    <row r="4" spans="1:17" ht="51">
      <c r="A4" s="745" t="s">
        <v>317</v>
      </c>
      <c r="B4" s="745" t="s">
        <v>46</v>
      </c>
      <c r="C4" s="745"/>
      <c r="D4" s="745" t="s">
        <v>2697</v>
      </c>
      <c r="E4" s="745" t="s">
        <v>11</v>
      </c>
      <c r="F4" s="745"/>
      <c r="G4" s="745"/>
      <c r="H4" s="615" t="s">
        <v>195</v>
      </c>
      <c r="I4" s="821"/>
      <c r="J4" s="746"/>
      <c r="K4" s="746">
        <v>10789000</v>
      </c>
      <c r="L4" s="746">
        <v>10468489.869489999</v>
      </c>
      <c r="M4" s="746">
        <v>10270308.711719999</v>
      </c>
      <c r="N4" s="747">
        <v>0.95192406263045692</v>
      </c>
      <c r="O4" s="748">
        <v>1</v>
      </c>
      <c r="P4" s="749" t="s">
        <v>13</v>
      </c>
      <c r="Q4" s="618" t="s">
        <v>14</v>
      </c>
    </row>
    <row r="5" spans="1:17" ht="25.5">
      <c r="A5" s="745" t="s">
        <v>317</v>
      </c>
      <c r="B5" s="745" t="s">
        <v>46</v>
      </c>
      <c r="C5" s="745"/>
      <c r="D5" s="750" t="s">
        <v>2708</v>
      </c>
      <c r="E5" s="745" t="s">
        <v>16</v>
      </c>
      <c r="F5" s="745"/>
      <c r="G5" s="745"/>
      <c r="H5" s="615" t="s">
        <v>196</v>
      </c>
      <c r="I5" s="821"/>
      <c r="J5" s="746"/>
      <c r="K5" s="746">
        <v>13400000</v>
      </c>
      <c r="L5" s="746">
        <v>13258054.142879998</v>
      </c>
      <c r="M5" s="746">
        <v>12588559.163829999</v>
      </c>
      <c r="N5" s="747">
        <v>0.93944471371865668</v>
      </c>
      <c r="O5" s="748">
        <v>0.99</v>
      </c>
      <c r="P5" s="749" t="s">
        <v>20</v>
      </c>
      <c r="Q5" s="618" t="s">
        <v>21</v>
      </c>
    </row>
    <row r="6" spans="1:17" ht="38.25">
      <c r="A6" s="745" t="s">
        <v>317</v>
      </c>
      <c r="B6" s="745" t="s">
        <v>46</v>
      </c>
      <c r="C6" s="745"/>
      <c r="D6" s="745" t="s">
        <v>2697</v>
      </c>
      <c r="E6" s="745" t="s">
        <v>11</v>
      </c>
      <c r="F6" s="745"/>
      <c r="G6" s="745"/>
      <c r="H6" s="615" t="s">
        <v>197</v>
      </c>
      <c r="I6" s="821"/>
      <c r="J6" s="746"/>
      <c r="K6" s="746">
        <v>15920000</v>
      </c>
      <c r="L6" s="746">
        <v>15903704.166100001</v>
      </c>
      <c r="M6" s="746">
        <v>14384685.092309998</v>
      </c>
      <c r="N6" s="747">
        <v>0.90356062137625615</v>
      </c>
      <c r="O6" s="748">
        <v>1</v>
      </c>
      <c r="P6" s="749" t="s">
        <v>13</v>
      </c>
      <c r="Q6" s="618" t="s">
        <v>213</v>
      </c>
    </row>
    <row r="7" spans="1:17" ht="127.5">
      <c r="A7" s="745" t="s">
        <v>317</v>
      </c>
      <c r="B7" s="745" t="s">
        <v>46</v>
      </c>
      <c r="C7" s="745"/>
      <c r="D7" s="745" t="s">
        <v>2690</v>
      </c>
      <c r="E7" s="750" t="s">
        <v>25</v>
      </c>
      <c r="F7" s="750"/>
      <c r="G7" s="750"/>
      <c r="H7" s="615" t="s">
        <v>198</v>
      </c>
      <c r="I7" s="821"/>
      <c r="J7" s="746"/>
      <c r="K7" s="746">
        <v>16108000</v>
      </c>
      <c r="L7" s="746">
        <v>15142080.705220001</v>
      </c>
      <c r="M7" s="746">
        <v>10670180.696830001</v>
      </c>
      <c r="N7" s="747">
        <v>0.662414992353489</v>
      </c>
      <c r="O7" s="748">
        <v>0.56999999999999995</v>
      </c>
      <c r="P7" s="749" t="s">
        <v>20</v>
      </c>
      <c r="Q7" s="618" t="s">
        <v>206</v>
      </c>
    </row>
    <row r="8" spans="1:17" ht="89.25">
      <c r="A8" s="745" t="s">
        <v>317</v>
      </c>
      <c r="B8" s="745" t="s">
        <v>46</v>
      </c>
      <c r="C8" s="745"/>
      <c r="D8" s="745" t="s">
        <v>2705</v>
      </c>
      <c r="E8" s="745" t="s">
        <v>28</v>
      </c>
      <c r="F8" s="745"/>
      <c r="G8" s="745"/>
      <c r="H8" s="615" t="s">
        <v>199</v>
      </c>
      <c r="I8" s="821"/>
      <c r="J8" s="746"/>
      <c r="K8" s="746">
        <v>16117420</v>
      </c>
      <c r="L8" s="746">
        <v>14444734.85826</v>
      </c>
      <c r="M8" s="746">
        <v>12355378.156100001</v>
      </c>
      <c r="N8" s="747">
        <v>0.76658535647144521</v>
      </c>
      <c r="O8" s="711">
        <v>0.44</v>
      </c>
      <c r="P8" s="749" t="s">
        <v>30</v>
      </c>
      <c r="Q8" s="620" t="s">
        <v>207</v>
      </c>
    </row>
    <row r="9" spans="1:17" ht="51">
      <c r="A9" s="745" t="s">
        <v>317</v>
      </c>
      <c r="B9" s="745" t="s">
        <v>46</v>
      </c>
      <c r="C9" s="745"/>
      <c r="D9" s="745" t="s">
        <v>2699</v>
      </c>
      <c r="E9" s="745" t="s">
        <v>32</v>
      </c>
      <c r="F9" s="745"/>
      <c r="G9" s="745"/>
      <c r="H9" s="615" t="s">
        <v>200</v>
      </c>
      <c r="I9" s="821"/>
      <c r="J9" s="746"/>
      <c r="K9" s="746">
        <v>17867591</v>
      </c>
      <c r="L9" s="746">
        <v>1922185.49905</v>
      </c>
      <c r="M9" s="746">
        <v>563080.16738999996</v>
      </c>
      <c r="N9" s="747">
        <v>3.1514050628873247E-2</v>
      </c>
      <c r="O9" s="748">
        <v>0.17</v>
      </c>
      <c r="P9" s="749" t="s">
        <v>20</v>
      </c>
      <c r="Q9" s="620" t="s">
        <v>208</v>
      </c>
    </row>
    <row r="10" spans="1:17" ht="76.5">
      <c r="A10" s="745" t="s">
        <v>317</v>
      </c>
      <c r="B10" s="745" t="s">
        <v>46</v>
      </c>
      <c r="C10" s="745"/>
      <c r="D10" s="750" t="s">
        <v>2708</v>
      </c>
      <c r="E10" s="745" t="s">
        <v>34</v>
      </c>
      <c r="F10" s="745"/>
      <c r="G10" s="745"/>
      <c r="H10" s="615" t="s">
        <v>201</v>
      </c>
      <c r="I10" s="821"/>
      <c r="J10" s="746"/>
      <c r="K10" s="746">
        <v>24450000</v>
      </c>
      <c r="L10" s="746">
        <v>24282957.477630001</v>
      </c>
      <c r="M10" s="746">
        <v>23938306.589190003</v>
      </c>
      <c r="N10" s="747">
        <v>0.97907184413865045</v>
      </c>
      <c r="O10" s="748">
        <v>1</v>
      </c>
      <c r="P10" s="749" t="s">
        <v>13</v>
      </c>
      <c r="Q10" s="618" t="s">
        <v>37</v>
      </c>
    </row>
    <row r="11" spans="1:17" ht="25.5">
      <c r="A11" s="745" t="s">
        <v>317</v>
      </c>
      <c r="B11" s="745" t="s">
        <v>46</v>
      </c>
      <c r="C11" s="745"/>
      <c r="D11" s="745" t="s">
        <v>2697</v>
      </c>
      <c r="E11" s="745" t="s">
        <v>38</v>
      </c>
      <c r="F11" s="745"/>
      <c r="G11" s="745"/>
      <c r="H11" s="615" t="s">
        <v>202</v>
      </c>
      <c r="I11" s="821"/>
      <c r="J11" s="746"/>
      <c r="K11" s="746">
        <v>25411055</v>
      </c>
      <c r="L11" s="746">
        <v>25385758.7192</v>
      </c>
      <c r="M11" s="746">
        <v>21196181.722270001</v>
      </c>
      <c r="N11" s="747">
        <v>0.87162681739768</v>
      </c>
      <c r="O11" s="748">
        <v>1</v>
      </c>
      <c r="P11" s="749" t="s">
        <v>13</v>
      </c>
      <c r="Q11" s="618" t="s">
        <v>209</v>
      </c>
    </row>
    <row r="12" spans="1:17" ht="38.25">
      <c r="A12" s="745" t="s">
        <v>317</v>
      </c>
      <c r="B12" s="745" t="s">
        <v>46</v>
      </c>
      <c r="C12" s="745"/>
      <c r="D12" s="745" t="s">
        <v>2716</v>
      </c>
      <c r="E12" s="618" t="s">
        <v>40</v>
      </c>
      <c r="F12" s="618"/>
      <c r="G12" s="618"/>
      <c r="H12" s="615" t="s">
        <v>203</v>
      </c>
      <c r="I12" s="821"/>
      <c r="J12" s="746"/>
      <c r="K12" s="746">
        <v>48980888</v>
      </c>
      <c r="L12" s="746">
        <v>48561355.460129999</v>
      </c>
      <c r="M12" s="746">
        <v>46595777.233440004</v>
      </c>
      <c r="N12" s="747">
        <v>0.95130527714074931</v>
      </c>
      <c r="O12" s="748">
        <v>0.98</v>
      </c>
      <c r="P12" s="749" t="s">
        <v>20</v>
      </c>
      <c r="Q12" s="618" t="s">
        <v>43</v>
      </c>
    </row>
    <row r="13" spans="1:17" ht="25.5">
      <c r="A13" s="745" t="s">
        <v>317</v>
      </c>
      <c r="B13" s="745" t="s">
        <v>56</v>
      </c>
      <c r="C13" s="745"/>
      <c r="D13" s="618" t="s">
        <v>2708</v>
      </c>
      <c r="E13" s="618"/>
      <c r="F13" s="618"/>
      <c r="G13" s="618"/>
      <c r="H13" s="618" t="s">
        <v>48</v>
      </c>
      <c r="I13" s="788"/>
      <c r="J13" s="721"/>
      <c r="K13" s="751">
        <v>3500000</v>
      </c>
      <c r="L13" s="751"/>
      <c r="M13" s="751"/>
      <c r="N13" s="711">
        <v>1</v>
      </c>
      <c r="O13" s="711">
        <v>1</v>
      </c>
      <c r="P13" s="618" t="s">
        <v>14</v>
      </c>
      <c r="Q13" s="618" t="s">
        <v>14</v>
      </c>
    </row>
    <row r="14" spans="1:17" ht="25.5">
      <c r="A14" s="745" t="s">
        <v>317</v>
      </c>
      <c r="B14" s="745" t="s">
        <v>56</v>
      </c>
      <c r="C14" s="745"/>
      <c r="D14" s="618" t="s">
        <v>2708</v>
      </c>
      <c r="E14" s="618"/>
      <c r="F14" s="618"/>
      <c r="G14" s="618"/>
      <c r="H14" s="618" t="s">
        <v>211</v>
      </c>
      <c r="I14" s="788"/>
      <c r="J14" s="721"/>
      <c r="K14" s="751">
        <v>2250000</v>
      </c>
      <c r="L14" s="751"/>
      <c r="M14" s="751"/>
      <c r="N14" s="711">
        <v>0.35</v>
      </c>
      <c r="O14" s="711">
        <v>0.17</v>
      </c>
      <c r="P14" s="618" t="s">
        <v>67</v>
      </c>
      <c r="Q14" s="618" t="s">
        <v>67</v>
      </c>
    </row>
    <row r="15" spans="1:17">
      <c r="A15" s="745" t="s">
        <v>317</v>
      </c>
      <c r="B15" s="745" t="s">
        <v>56</v>
      </c>
      <c r="C15" s="745"/>
      <c r="D15" s="618" t="s">
        <v>2716</v>
      </c>
      <c r="E15" s="618"/>
      <c r="F15" s="618"/>
      <c r="G15" s="618"/>
      <c r="H15" s="870" t="s">
        <v>49</v>
      </c>
      <c r="I15" s="788"/>
      <c r="J15" s="721"/>
      <c r="K15" s="868">
        <v>2550000</v>
      </c>
      <c r="L15" s="721"/>
      <c r="M15" s="721"/>
      <c r="N15" s="869">
        <v>0.98</v>
      </c>
      <c r="O15" s="869">
        <v>0.7</v>
      </c>
      <c r="P15" s="872" t="s">
        <v>212</v>
      </c>
      <c r="Q15" s="872" t="s">
        <v>212</v>
      </c>
    </row>
    <row r="16" spans="1:17">
      <c r="A16" s="745" t="s">
        <v>317</v>
      </c>
      <c r="B16" s="745" t="s">
        <v>56</v>
      </c>
      <c r="C16" s="745"/>
      <c r="D16" s="618" t="s">
        <v>2716</v>
      </c>
      <c r="E16" s="618"/>
      <c r="F16" s="618"/>
      <c r="G16" s="618"/>
      <c r="H16" s="870"/>
      <c r="I16" s="788"/>
      <c r="J16" s="721"/>
      <c r="K16" s="868"/>
      <c r="L16" s="721"/>
      <c r="M16" s="721"/>
      <c r="N16" s="869"/>
      <c r="O16" s="869"/>
      <c r="P16" s="872"/>
      <c r="Q16" s="872"/>
    </row>
    <row r="17" spans="1:17" ht="51">
      <c r="A17" s="745" t="s">
        <v>317</v>
      </c>
      <c r="B17" s="745" t="s">
        <v>56</v>
      </c>
      <c r="C17" s="745"/>
      <c r="D17" s="626" t="s">
        <v>2704</v>
      </c>
      <c r="E17" s="618"/>
      <c r="F17" s="618"/>
      <c r="G17" s="618"/>
      <c r="H17" s="618" t="s">
        <v>50</v>
      </c>
      <c r="I17" s="788"/>
      <c r="J17" s="721"/>
      <c r="K17" s="751">
        <v>2023771.4240000001</v>
      </c>
      <c r="L17" s="751"/>
      <c r="M17" s="751"/>
      <c r="N17" s="711">
        <v>0.5</v>
      </c>
      <c r="O17" s="711">
        <v>0.01</v>
      </c>
      <c r="P17" s="618"/>
      <c r="Q17" s="618"/>
    </row>
    <row r="18" spans="1:17" ht="89.25">
      <c r="A18" s="745" t="s">
        <v>317</v>
      </c>
      <c r="B18" s="745" t="s">
        <v>56</v>
      </c>
      <c r="C18" s="745"/>
      <c r="D18" s="618" t="s">
        <v>2695</v>
      </c>
      <c r="E18" s="618"/>
      <c r="F18" s="618"/>
      <c r="G18" s="618"/>
      <c r="H18" s="618" t="s">
        <v>51</v>
      </c>
      <c r="I18" s="788"/>
      <c r="J18" s="721"/>
      <c r="K18" s="721">
        <v>2953000</v>
      </c>
      <c r="L18" s="721"/>
      <c r="M18" s="721"/>
      <c r="N18" s="711">
        <v>0.95</v>
      </c>
      <c r="O18" s="711">
        <v>0.72</v>
      </c>
      <c r="P18" s="618" t="s">
        <v>68</v>
      </c>
      <c r="Q18" s="618" t="s">
        <v>68</v>
      </c>
    </row>
    <row r="19" spans="1:17" ht="25.5">
      <c r="A19" s="745" t="s">
        <v>317</v>
      </c>
      <c r="B19" s="745" t="s">
        <v>56</v>
      </c>
      <c r="C19" s="745"/>
      <c r="D19" s="618" t="s">
        <v>2711</v>
      </c>
      <c r="E19" s="618"/>
      <c r="F19" s="618"/>
      <c r="G19" s="618"/>
      <c r="H19" s="618" t="s">
        <v>52</v>
      </c>
      <c r="I19" s="788"/>
      <c r="J19" s="721"/>
      <c r="K19" s="721">
        <v>2671000</v>
      </c>
      <c r="L19" s="721"/>
      <c r="M19" s="721"/>
      <c r="N19" s="711">
        <v>1</v>
      </c>
      <c r="O19" s="711">
        <v>1</v>
      </c>
      <c r="P19" s="618" t="s">
        <v>69</v>
      </c>
      <c r="Q19" s="618" t="s">
        <v>69</v>
      </c>
    </row>
    <row r="20" spans="1:17" ht="25.5">
      <c r="A20" s="745" t="s">
        <v>317</v>
      </c>
      <c r="B20" s="745" t="s">
        <v>56</v>
      </c>
      <c r="C20" s="745"/>
      <c r="D20" s="618" t="s">
        <v>2711</v>
      </c>
      <c r="E20" s="618"/>
      <c r="F20" s="618"/>
      <c r="G20" s="618"/>
      <c r="H20" s="870" t="s">
        <v>53</v>
      </c>
      <c r="I20" s="788"/>
      <c r="J20" s="721"/>
      <c r="K20" s="868">
        <v>8158300</v>
      </c>
      <c r="L20" s="721"/>
      <c r="M20" s="721"/>
      <c r="N20" s="711" t="s">
        <v>64</v>
      </c>
      <c r="O20" s="711">
        <v>1</v>
      </c>
      <c r="P20" s="870" t="s">
        <v>70</v>
      </c>
      <c r="Q20" s="870" t="s">
        <v>70</v>
      </c>
    </row>
    <row r="21" spans="1:17">
      <c r="A21" s="745" t="s">
        <v>317</v>
      </c>
      <c r="B21" s="745" t="s">
        <v>56</v>
      </c>
      <c r="C21" s="745"/>
      <c r="D21" s="618" t="s">
        <v>2711</v>
      </c>
      <c r="E21" s="618"/>
      <c r="F21" s="618"/>
      <c r="G21" s="618"/>
      <c r="H21" s="870"/>
      <c r="I21" s="788"/>
      <c r="J21" s="721"/>
      <c r="K21" s="868"/>
      <c r="L21" s="721"/>
      <c r="M21" s="721"/>
      <c r="N21" s="711" t="s">
        <v>65</v>
      </c>
      <c r="O21" s="711">
        <v>0.89</v>
      </c>
      <c r="P21" s="870"/>
      <c r="Q21" s="870"/>
    </row>
    <row r="22" spans="1:17" ht="25.5">
      <c r="A22" s="745" t="s">
        <v>317</v>
      </c>
      <c r="B22" s="745" t="s">
        <v>56</v>
      </c>
      <c r="C22" s="745"/>
      <c r="D22" s="618" t="s">
        <v>2711</v>
      </c>
      <c r="E22" s="618"/>
      <c r="F22" s="618"/>
      <c r="G22" s="618"/>
      <c r="H22" s="618" t="s">
        <v>54</v>
      </c>
      <c r="I22" s="788"/>
      <c r="J22" s="721"/>
      <c r="K22" s="721">
        <v>2720000</v>
      </c>
      <c r="L22" s="721"/>
      <c r="M22" s="721"/>
      <c r="N22" s="711" t="s">
        <v>66</v>
      </c>
      <c r="O22" s="711">
        <v>0.8</v>
      </c>
      <c r="P22" s="618" t="s">
        <v>71</v>
      </c>
      <c r="Q22" s="618" t="s">
        <v>71</v>
      </c>
    </row>
    <row r="23" spans="1:17" ht="63.75">
      <c r="A23" s="745" t="s">
        <v>317</v>
      </c>
      <c r="B23" s="745" t="s">
        <v>56</v>
      </c>
      <c r="C23" s="745"/>
      <c r="D23" s="618" t="s">
        <v>2711</v>
      </c>
      <c r="E23" s="618"/>
      <c r="F23" s="618"/>
      <c r="G23" s="618"/>
      <c r="H23" s="618" t="s">
        <v>55</v>
      </c>
      <c r="I23" s="788"/>
      <c r="J23" s="721"/>
      <c r="K23" s="721">
        <v>2500000</v>
      </c>
      <c r="L23" s="721"/>
      <c r="M23" s="721"/>
      <c r="N23" s="711">
        <v>0.02</v>
      </c>
      <c r="O23" s="711">
        <v>0.01</v>
      </c>
      <c r="P23" s="618" t="s">
        <v>72</v>
      </c>
      <c r="Q23" s="618" t="s">
        <v>72</v>
      </c>
    </row>
    <row r="24" spans="1:17" ht="25.5">
      <c r="A24" s="745" t="s">
        <v>317</v>
      </c>
      <c r="B24" s="745" t="s">
        <v>74</v>
      </c>
      <c r="C24" s="745"/>
      <c r="D24" s="618" t="s">
        <v>2697</v>
      </c>
      <c r="E24" s="618" t="s">
        <v>73</v>
      </c>
      <c r="F24" s="618"/>
      <c r="G24" s="618"/>
      <c r="H24" s="618" t="s">
        <v>75</v>
      </c>
      <c r="I24" s="788"/>
      <c r="J24" s="721"/>
      <c r="K24" s="721">
        <v>2500000</v>
      </c>
      <c r="L24" s="751">
        <v>2479731.2784799999</v>
      </c>
      <c r="M24" s="751">
        <v>2434168</v>
      </c>
      <c r="N24" s="711"/>
      <c r="O24" s="711">
        <v>1</v>
      </c>
      <c r="P24" s="618" t="s">
        <v>13</v>
      </c>
      <c r="Q24" s="618" t="s">
        <v>13</v>
      </c>
    </row>
    <row r="25" spans="1:17" ht="51">
      <c r="A25" s="745" t="s">
        <v>317</v>
      </c>
      <c r="B25" s="745" t="s">
        <v>74</v>
      </c>
      <c r="C25" s="745"/>
      <c r="D25" s="618" t="s">
        <v>2704</v>
      </c>
      <c r="E25" s="618" t="s">
        <v>77</v>
      </c>
      <c r="F25" s="618"/>
      <c r="G25" s="618"/>
      <c r="H25" s="618" t="s">
        <v>76</v>
      </c>
      <c r="I25" s="788"/>
      <c r="J25" s="721"/>
      <c r="K25" s="721">
        <v>3035657.1359999999</v>
      </c>
      <c r="L25" s="751">
        <v>2655436.7627099999</v>
      </c>
      <c r="M25" s="751">
        <v>570295.61488999997</v>
      </c>
      <c r="N25" s="711"/>
      <c r="O25" s="711">
        <v>0.67</v>
      </c>
      <c r="P25" s="618" t="s">
        <v>20</v>
      </c>
      <c r="Q25" s="618"/>
    </row>
    <row r="26" spans="1:17" ht="38.25">
      <c r="A26" s="745" t="s">
        <v>317</v>
      </c>
      <c r="B26" s="745" t="s">
        <v>74</v>
      </c>
      <c r="C26" s="745"/>
      <c r="D26" s="618" t="s">
        <v>2708</v>
      </c>
      <c r="E26" s="618" t="s">
        <v>80</v>
      </c>
      <c r="F26" s="618"/>
      <c r="G26" s="618"/>
      <c r="H26" s="618" t="s">
        <v>78</v>
      </c>
      <c r="I26" s="788"/>
      <c r="J26" s="721"/>
      <c r="K26" s="721">
        <v>3750000</v>
      </c>
      <c r="L26" s="751">
        <v>3335589.9153400003</v>
      </c>
      <c r="M26" s="751">
        <v>3098229.6641500001</v>
      </c>
      <c r="N26" s="711"/>
      <c r="O26" s="711">
        <v>0.85</v>
      </c>
      <c r="P26" s="618" t="s">
        <v>20</v>
      </c>
      <c r="Q26" s="618"/>
    </row>
    <row r="27" spans="1:17" ht="38.25">
      <c r="A27" s="745" t="s">
        <v>317</v>
      </c>
      <c r="B27" s="745" t="s">
        <v>74</v>
      </c>
      <c r="C27" s="745"/>
      <c r="D27" s="618" t="s">
        <v>2708</v>
      </c>
      <c r="E27" s="618" t="s">
        <v>80</v>
      </c>
      <c r="F27" s="618"/>
      <c r="G27" s="618"/>
      <c r="H27" s="618" t="s">
        <v>79</v>
      </c>
      <c r="I27" s="788"/>
      <c r="J27" s="721"/>
      <c r="K27" s="721">
        <v>8000000</v>
      </c>
      <c r="L27" s="751">
        <v>6376600.51339</v>
      </c>
      <c r="M27" s="751">
        <v>1500620.6656900002</v>
      </c>
      <c r="N27" s="711"/>
      <c r="O27" s="711">
        <v>0.67</v>
      </c>
      <c r="P27" s="618" t="s">
        <v>20</v>
      </c>
      <c r="Q27" s="618"/>
    </row>
    <row r="28" spans="1:17" ht="25.5">
      <c r="A28" s="745" t="s">
        <v>317</v>
      </c>
      <c r="B28" s="745" t="s">
        <v>74</v>
      </c>
      <c r="C28" s="745"/>
      <c r="D28" s="618" t="s">
        <v>2711</v>
      </c>
      <c r="E28" s="618" t="s">
        <v>83</v>
      </c>
      <c r="F28" s="618"/>
      <c r="G28" s="618"/>
      <c r="H28" s="618" t="s">
        <v>81</v>
      </c>
      <c r="I28" s="788"/>
      <c r="J28" s="721"/>
      <c r="K28" s="721">
        <v>3200000</v>
      </c>
      <c r="L28" s="751">
        <v>2815424.44147</v>
      </c>
      <c r="M28" s="751">
        <v>194883.28863999998</v>
      </c>
      <c r="N28" s="711"/>
      <c r="O28" s="711">
        <v>0.1</v>
      </c>
      <c r="P28" s="618" t="s">
        <v>20</v>
      </c>
      <c r="Q28" s="618"/>
    </row>
    <row r="29" spans="1:17" ht="25.5">
      <c r="A29" s="745" t="s">
        <v>317</v>
      </c>
      <c r="B29" s="745" t="s">
        <v>74</v>
      </c>
      <c r="C29" s="745"/>
      <c r="D29" s="618" t="s">
        <v>2711</v>
      </c>
      <c r="E29" s="618" t="s">
        <v>83</v>
      </c>
      <c r="F29" s="618"/>
      <c r="G29" s="618"/>
      <c r="H29" s="618" t="s">
        <v>82</v>
      </c>
      <c r="I29" s="788"/>
      <c r="J29" s="721"/>
      <c r="K29" s="721">
        <v>5550000</v>
      </c>
      <c r="L29" s="751">
        <v>5549952.52049</v>
      </c>
      <c r="M29" s="751">
        <v>4113061.57681</v>
      </c>
      <c r="N29" s="711"/>
      <c r="O29" s="711">
        <v>0.75</v>
      </c>
      <c r="P29" s="618" t="s">
        <v>20</v>
      </c>
      <c r="Q29" s="618"/>
    </row>
    <row r="30" spans="1:17" ht="51">
      <c r="A30" s="745" t="s">
        <v>317</v>
      </c>
      <c r="B30" s="745" t="s">
        <v>74</v>
      </c>
      <c r="C30" s="745"/>
      <c r="D30" s="618" t="s">
        <v>2716</v>
      </c>
      <c r="E30" s="618" t="s">
        <v>85</v>
      </c>
      <c r="F30" s="618"/>
      <c r="G30" s="618"/>
      <c r="H30" s="618" t="s">
        <v>84</v>
      </c>
      <c r="I30" s="788"/>
      <c r="J30" s="721"/>
      <c r="K30" s="721">
        <v>2800000</v>
      </c>
      <c r="L30" s="751">
        <v>1987035.7790999999</v>
      </c>
      <c r="M30" s="751">
        <v>296331.09010000003</v>
      </c>
      <c r="N30" s="711"/>
      <c r="O30" s="711">
        <v>0.15</v>
      </c>
      <c r="P30" s="618" t="s">
        <v>20</v>
      </c>
      <c r="Q30" s="618"/>
    </row>
    <row r="31" spans="1:17" ht="38.25">
      <c r="A31" s="745" t="s">
        <v>317</v>
      </c>
      <c r="B31" s="745" t="s">
        <v>89</v>
      </c>
      <c r="C31" s="745"/>
      <c r="D31" s="618" t="s">
        <v>2708</v>
      </c>
      <c r="E31" s="618" t="s">
        <v>86</v>
      </c>
      <c r="F31" s="618"/>
      <c r="G31" s="618"/>
      <c r="H31" s="618" t="s">
        <v>87</v>
      </c>
      <c r="I31" s="788"/>
      <c r="J31" s="721"/>
      <c r="K31" s="721">
        <v>12000000</v>
      </c>
      <c r="L31" s="751">
        <v>0</v>
      </c>
      <c r="M31" s="751">
        <v>0</v>
      </c>
      <c r="N31" s="711">
        <v>0</v>
      </c>
      <c r="O31" s="711">
        <v>0</v>
      </c>
      <c r="P31" s="618"/>
      <c r="Q31" s="618" t="s">
        <v>88</v>
      </c>
    </row>
    <row r="32" spans="1:17" ht="38.25">
      <c r="A32" s="745" t="s">
        <v>317</v>
      </c>
      <c r="B32" s="745" t="s">
        <v>92</v>
      </c>
      <c r="C32" s="745"/>
      <c r="D32" s="618" t="s">
        <v>2716</v>
      </c>
      <c r="E32" s="618"/>
      <c r="F32" s="618"/>
      <c r="G32" s="618"/>
      <c r="H32" s="618" t="s">
        <v>90</v>
      </c>
      <c r="I32" s="788"/>
      <c r="J32" s="721"/>
      <c r="K32" s="721">
        <v>32226000</v>
      </c>
      <c r="L32" s="721"/>
      <c r="M32" s="721">
        <v>23524980</v>
      </c>
      <c r="N32" s="711"/>
      <c r="O32" s="711"/>
      <c r="P32" s="618"/>
      <c r="Q32" s="618" t="s">
        <v>101</v>
      </c>
    </row>
    <row r="33" spans="1:17" ht="25.5">
      <c r="A33" s="745" t="s">
        <v>317</v>
      </c>
      <c r="B33" s="745" t="s">
        <v>92</v>
      </c>
      <c r="C33" s="745"/>
      <c r="D33" s="618" t="s">
        <v>2716</v>
      </c>
      <c r="E33" s="618"/>
      <c r="F33" s="618"/>
      <c r="G33" s="618"/>
      <c r="H33" s="618" t="s">
        <v>91</v>
      </c>
      <c r="I33" s="788"/>
      <c r="J33" s="721"/>
      <c r="K33" s="721">
        <v>12543752.188999999</v>
      </c>
      <c r="L33" s="721"/>
      <c r="M33" s="721">
        <v>0</v>
      </c>
      <c r="N33" s="711"/>
      <c r="O33" s="711"/>
      <c r="P33" s="618"/>
      <c r="Q33" s="618" t="s">
        <v>214</v>
      </c>
    </row>
    <row r="34" spans="1:17" ht="38.25">
      <c r="A34" s="745" t="s">
        <v>317</v>
      </c>
      <c r="B34" s="745" t="s">
        <v>92</v>
      </c>
      <c r="C34" s="745"/>
      <c r="D34" s="618" t="s">
        <v>2708</v>
      </c>
      <c r="E34" s="618"/>
      <c r="F34" s="618"/>
      <c r="G34" s="618"/>
      <c r="H34" s="618" t="s">
        <v>204</v>
      </c>
      <c r="I34" s="788"/>
      <c r="J34" s="721"/>
      <c r="K34" s="721">
        <v>130800000</v>
      </c>
      <c r="L34" s="721"/>
      <c r="M34" s="721">
        <v>76882000</v>
      </c>
      <c r="N34" s="711"/>
      <c r="O34" s="711"/>
      <c r="P34" s="618"/>
      <c r="Q34" s="618" t="s">
        <v>102</v>
      </c>
    </row>
    <row r="35" spans="1:17" ht="114.75">
      <c r="A35" s="745" t="s">
        <v>317</v>
      </c>
      <c r="B35" s="745" t="s">
        <v>92</v>
      </c>
      <c r="C35" s="745"/>
      <c r="D35" s="618" t="s">
        <v>2711</v>
      </c>
      <c r="E35" s="618"/>
      <c r="F35" s="618"/>
      <c r="G35" s="618"/>
      <c r="H35" s="618" t="s">
        <v>205</v>
      </c>
      <c r="I35" s="788"/>
      <c r="J35" s="721"/>
      <c r="K35" s="721">
        <v>26300000</v>
      </c>
      <c r="L35" s="721"/>
      <c r="M35" s="721">
        <v>0</v>
      </c>
      <c r="N35" s="711"/>
      <c r="O35" s="711"/>
      <c r="P35" s="618"/>
      <c r="Q35" s="618" t="s">
        <v>215</v>
      </c>
    </row>
    <row r="36" spans="1:17" ht="25.5">
      <c r="A36" s="745" t="s">
        <v>317</v>
      </c>
      <c r="B36" s="745" t="s">
        <v>104</v>
      </c>
      <c r="C36" s="745"/>
      <c r="D36" s="618" t="s">
        <v>2697</v>
      </c>
      <c r="E36" s="618" t="s">
        <v>103</v>
      </c>
      <c r="F36" s="618"/>
      <c r="G36" s="618"/>
      <c r="H36" s="618" t="s">
        <v>105</v>
      </c>
      <c r="I36" s="788"/>
      <c r="J36" s="721"/>
      <c r="K36" s="721">
        <v>2310000</v>
      </c>
      <c r="L36" s="721">
        <v>0</v>
      </c>
      <c r="M36" s="721">
        <v>0</v>
      </c>
      <c r="N36" s="711"/>
      <c r="O36" s="711" t="s">
        <v>106</v>
      </c>
      <c r="P36" s="618" t="s">
        <v>107</v>
      </c>
      <c r="Q36" s="618" t="s">
        <v>108</v>
      </c>
    </row>
    <row r="37" spans="1:17" ht="25.5">
      <c r="A37" s="745" t="s">
        <v>317</v>
      </c>
      <c r="B37" s="745" t="s">
        <v>104</v>
      </c>
      <c r="C37" s="745"/>
      <c r="D37" s="618" t="s">
        <v>2697</v>
      </c>
      <c r="E37" s="618" t="s">
        <v>103</v>
      </c>
      <c r="F37" s="618"/>
      <c r="G37" s="618"/>
      <c r="H37" s="618" t="s">
        <v>109</v>
      </c>
      <c r="I37" s="788"/>
      <c r="J37" s="721"/>
      <c r="K37" s="721">
        <v>3740000</v>
      </c>
      <c r="L37" s="721">
        <v>3052865.96062</v>
      </c>
      <c r="M37" s="721">
        <v>1978724.52856</v>
      </c>
      <c r="N37" s="711"/>
      <c r="O37" s="711" t="s">
        <v>110</v>
      </c>
      <c r="P37" s="618" t="s">
        <v>20</v>
      </c>
      <c r="Q37" s="618" t="s">
        <v>67</v>
      </c>
    </row>
    <row r="38" spans="1:17" ht="38.25">
      <c r="A38" s="745" t="s">
        <v>317</v>
      </c>
      <c r="B38" s="745" t="s">
        <v>104</v>
      </c>
      <c r="C38" s="745"/>
      <c r="D38" s="618" t="s">
        <v>2691</v>
      </c>
      <c r="E38" s="618" t="s">
        <v>112</v>
      </c>
      <c r="F38" s="618"/>
      <c r="G38" s="618"/>
      <c r="H38" s="618" t="s">
        <v>111</v>
      </c>
      <c r="I38" s="788"/>
      <c r="J38" s="721"/>
      <c r="K38" s="721">
        <v>2200000</v>
      </c>
      <c r="L38" s="721">
        <v>702335.67540999991</v>
      </c>
      <c r="M38" s="721">
        <v>675969.30566000007</v>
      </c>
      <c r="N38" s="711"/>
      <c r="O38" s="711">
        <v>0.45</v>
      </c>
      <c r="P38" s="618" t="s">
        <v>30</v>
      </c>
      <c r="Q38" s="618" t="s">
        <v>216</v>
      </c>
    </row>
    <row r="39" spans="1:17" ht="38.25">
      <c r="A39" s="745" t="s">
        <v>317</v>
      </c>
      <c r="B39" s="745" t="s">
        <v>104</v>
      </c>
      <c r="C39" s="745"/>
      <c r="D39" s="618" t="s">
        <v>2716</v>
      </c>
      <c r="E39" s="618" t="s">
        <v>113</v>
      </c>
      <c r="F39" s="618"/>
      <c r="G39" s="618"/>
      <c r="H39" s="618" t="s">
        <v>117</v>
      </c>
      <c r="I39" s="788"/>
      <c r="J39" s="721"/>
      <c r="K39" s="721">
        <v>3750000</v>
      </c>
      <c r="L39" s="721">
        <v>3639861.63693</v>
      </c>
      <c r="M39" s="721">
        <v>3392146.1676000003</v>
      </c>
      <c r="N39" s="711"/>
      <c r="O39" s="711">
        <v>96</v>
      </c>
      <c r="P39" s="618" t="s">
        <v>20</v>
      </c>
      <c r="Q39" s="618" t="s">
        <v>115</v>
      </c>
    </row>
    <row r="40" spans="1:17" ht="25.5">
      <c r="A40" s="745" t="s">
        <v>317</v>
      </c>
      <c r="B40" s="745" t="s">
        <v>104</v>
      </c>
      <c r="C40" s="745"/>
      <c r="D40" s="618" t="s">
        <v>2716</v>
      </c>
      <c r="E40" s="618" t="s">
        <v>113</v>
      </c>
      <c r="F40" s="618"/>
      <c r="G40" s="618"/>
      <c r="H40" s="618" t="s">
        <v>118</v>
      </c>
      <c r="I40" s="788"/>
      <c r="J40" s="721"/>
      <c r="K40" s="721">
        <v>2600000</v>
      </c>
      <c r="L40" s="721">
        <v>2571314.0070500001</v>
      </c>
      <c r="M40" s="721">
        <v>2570938.0471099997</v>
      </c>
      <c r="N40" s="711"/>
      <c r="O40" s="711">
        <v>100</v>
      </c>
      <c r="P40" s="618" t="s">
        <v>13</v>
      </c>
      <c r="Q40" s="618" t="s">
        <v>135</v>
      </c>
    </row>
    <row r="41" spans="1:17" ht="25.5">
      <c r="A41" s="745" t="s">
        <v>317</v>
      </c>
      <c r="B41" s="745" t="s">
        <v>104</v>
      </c>
      <c r="C41" s="745"/>
      <c r="D41" s="618" t="s">
        <v>2711</v>
      </c>
      <c r="E41" s="618" t="s">
        <v>119</v>
      </c>
      <c r="F41" s="618"/>
      <c r="G41" s="618"/>
      <c r="H41" s="618" t="s">
        <v>120</v>
      </c>
      <c r="I41" s="788"/>
      <c r="J41" s="721"/>
      <c r="K41" s="721">
        <v>1743638</v>
      </c>
      <c r="L41" s="721">
        <v>105475.68238</v>
      </c>
      <c r="M41" s="721">
        <v>27361.35152</v>
      </c>
      <c r="N41" s="711"/>
      <c r="O41" s="711">
        <v>0</v>
      </c>
      <c r="P41" s="618" t="s">
        <v>126</v>
      </c>
      <c r="Q41" s="618" t="s">
        <v>127</v>
      </c>
    </row>
    <row r="42" spans="1:17" ht="25.5">
      <c r="A42" s="745" t="s">
        <v>317</v>
      </c>
      <c r="B42" s="745" t="s">
        <v>104</v>
      </c>
      <c r="C42" s="745"/>
      <c r="D42" s="618" t="s">
        <v>2711</v>
      </c>
      <c r="E42" s="618" t="s">
        <v>119</v>
      </c>
      <c r="F42" s="618"/>
      <c r="G42" s="618"/>
      <c r="H42" s="618" t="s">
        <v>121</v>
      </c>
      <c r="I42" s="788"/>
      <c r="J42" s="721"/>
      <c r="K42" s="721">
        <v>1600000</v>
      </c>
      <c r="L42" s="721">
        <v>1442450.3391099998</v>
      </c>
      <c r="M42" s="721">
        <v>227372.04347999999</v>
      </c>
      <c r="N42" s="711"/>
      <c r="O42" s="711">
        <v>30</v>
      </c>
      <c r="P42" s="618" t="s">
        <v>20</v>
      </c>
      <c r="Q42" s="618" t="s">
        <v>67</v>
      </c>
    </row>
    <row r="43" spans="1:17" ht="25.5">
      <c r="A43" s="745" t="s">
        <v>317</v>
      </c>
      <c r="B43" s="745" t="s">
        <v>104</v>
      </c>
      <c r="C43" s="745"/>
      <c r="D43" s="618" t="s">
        <v>2711</v>
      </c>
      <c r="E43" s="618" t="s">
        <v>119</v>
      </c>
      <c r="F43" s="618"/>
      <c r="G43" s="618"/>
      <c r="H43" s="618" t="s">
        <v>122</v>
      </c>
      <c r="I43" s="788"/>
      <c r="J43" s="721"/>
      <c r="K43" s="721">
        <v>2110000</v>
      </c>
      <c r="L43" s="721">
        <v>1516941.0222799999</v>
      </c>
      <c r="M43" s="721">
        <v>1069818.3300800002</v>
      </c>
      <c r="N43" s="711"/>
      <c r="O43" s="711">
        <v>0.85</v>
      </c>
      <c r="P43" s="618" t="s">
        <v>30</v>
      </c>
      <c r="Q43" s="618" t="s">
        <v>217</v>
      </c>
    </row>
    <row r="44" spans="1:17">
      <c r="A44" s="745" t="s">
        <v>317</v>
      </c>
      <c r="B44" s="745" t="s">
        <v>104</v>
      </c>
      <c r="C44" s="745"/>
      <c r="D44" s="618" t="s">
        <v>2711</v>
      </c>
      <c r="E44" s="618" t="s">
        <v>119</v>
      </c>
      <c r="F44" s="618"/>
      <c r="G44" s="618"/>
      <c r="H44" s="618" t="s">
        <v>123</v>
      </c>
      <c r="I44" s="788"/>
      <c r="J44" s="721"/>
      <c r="K44" s="721">
        <v>5520000</v>
      </c>
      <c r="L44" s="721">
        <v>5518318.4793800004</v>
      </c>
      <c r="M44" s="721">
        <v>2562608.4536299999</v>
      </c>
      <c r="N44" s="711"/>
      <c r="O44" s="711" t="s">
        <v>128</v>
      </c>
      <c r="P44" s="618" t="s">
        <v>20</v>
      </c>
      <c r="Q44" s="618" t="s">
        <v>67</v>
      </c>
    </row>
    <row r="45" spans="1:17" ht="25.5">
      <c r="A45" s="745" t="s">
        <v>317</v>
      </c>
      <c r="B45" s="745" t="s">
        <v>104</v>
      </c>
      <c r="C45" s="745"/>
      <c r="D45" s="618" t="s">
        <v>2711</v>
      </c>
      <c r="E45" s="618" t="s">
        <v>119</v>
      </c>
      <c r="F45" s="618"/>
      <c r="G45" s="618"/>
      <c r="H45" s="618" t="s">
        <v>124</v>
      </c>
      <c r="I45" s="788"/>
      <c r="J45" s="721"/>
      <c r="K45" s="721">
        <v>2900000</v>
      </c>
      <c r="L45" s="721">
        <v>8390.2854499999994</v>
      </c>
      <c r="M45" s="721">
        <v>4445.8162300000004</v>
      </c>
      <c r="N45" s="711"/>
      <c r="O45" s="711" t="s">
        <v>106</v>
      </c>
      <c r="P45" s="618" t="s">
        <v>129</v>
      </c>
      <c r="Q45" s="618" t="s">
        <v>127</v>
      </c>
    </row>
    <row r="46" spans="1:17" ht="25.5">
      <c r="A46" s="745" t="s">
        <v>317</v>
      </c>
      <c r="B46" s="745" t="s">
        <v>104</v>
      </c>
      <c r="C46" s="745"/>
      <c r="D46" s="618" t="s">
        <v>2711</v>
      </c>
      <c r="E46" s="618" t="s">
        <v>119</v>
      </c>
      <c r="F46" s="618"/>
      <c r="G46" s="618"/>
      <c r="H46" s="618" t="s">
        <v>125</v>
      </c>
      <c r="I46" s="788"/>
      <c r="J46" s="721"/>
      <c r="K46" s="721">
        <v>1700000</v>
      </c>
      <c r="L46" s="721">
        <v>3156.20318</v>
      </c>
      <c r="M46" s="721">
        <v>1596.20318</v>
      </c>
      <c r="N46" s="711"/>
      <c r="O46" s="711" t="s">
        <v>106</v>
      </c>
      <c r="P46" s="618" t="s">
        <v>126</v>
      </c>
      <c r="Q46" s="618" t="s">
        <v>127</v>
      </c>
    </row>
    <row r="47" spans="1:17" ht="25.5">
      <c r="A47" s="745" t="s">
        <v>317</v>
      </c>
      <c r="B47" s="745" t="s">
        <v>104</v>
      </c>
      <c r="C47" s="745"/>
      <c r="D47" s="618" t="s">
        <v>2708</v>
      </c>
      <c r="E47" s="618" t="s">
        <v>130</v>
      </c>
      <c r="F47" s="618"/>
      <c r="G47" s="618"/>
      <c r="H47" s="618" t="s">
        <v>131</v>
      </c>
      <c r="I47" s="788"/>
      <c r="J47" s="721"/>
      <c r="K47" s="721">
        <v>8400000</v>
      </c>
      <c r="L47" s="721">
        <v>8188286.16273</v>
      </c>
      <c r="M47" s="721">
        <v>7337675.353219999</v>
      </c>
      <c r="N47" s="711"/>
      <c r="O47" s="711" t="s">
        <v>134</v>
      </c>
      <c r="P47" s="618" t="s">
        <v>20</v>
      </c>
      <c r="Q47" s="618" t="s">
        <v>67</v>
      </c>
    </row>
    <row r="48" spans="1:17" ht="25.5">
      <c r="A48" s="745" t="s">
        <v>317</v>
      </c>
      <c r="B48" s="745" t="s">
        <v>104</v>
      </c>
      <c r="C48" s="745"/>
      <c r="D48" s="618" t="s">
        <v>2708</v>
      </c>
      <c r="E48" s="618" t="s">
        <v>130</v>
      </c>
      <c r="F48" s="618"/>
      <c r="G48" s="618"/>
      <c r="H48" s="618" t="s">
        <v>132</v>
      </c>
      <c r="I48" s="788"/>
      <c r="J48" s="721"/>
      <c r="K48" s="721">
        <v>1753614</v>
      </c>
      <c r="L48" s="721">
        <v>1688998.4175199999</v>
      </c>
      <c r="M48" s="721">
        <v>1623094.8989000004</v>
      </c>
      <c r="N48" s="711"/>
      <c r="O48" s="711" t="s">
        <v>116</v>
      </c>
      <c r="P48" s="618" t="s">
        <v>13</v>
      </c>
      <c r="Q48" s="618" t="s">
        <v>135</v>
      </c>
    </row>
    <row r="49" spans="1:17" ht="25.5">
      <c r="A49" s="745" t="s">
        <v>317</v>
      </c>
      <c r="B49" s="745" t="s">
        <v>104</v>
      </c>
      <c r="C49" s="745"/>
      <c r="D49" s="618" t="s">
        <v>2708</v>
      </c>
      <c r="E49" s="618" t="s">
        <v>130</v>
      </c>
      <c r="F49" s="618"/>
      <c r="G49" s="618"/>
      <c r="H49" s="618" t="s">
        <v>133</v>
      </c>
      <c r="I49" s="788"/>
      <c r="J49" s="721"/>
      <c r="K49" s="721">
        <v>4216500</v>
      </c>
      <c r="L49" s="721">
        <v>4119821.8514299998</v>
      </c>
      <c r="M49" s="721">
        <v>4042541.5100300005</v>
      </c>
      <c r="N49" s="752"/>
      <c r="O49" s="711" t="s">
        <v>116</v>
      </c>
      <c r="P49" s="618" t="s">
        <v>13</v>
      </c>
      <c r="Q49" s="618" t="s">
        <v>135</v>
      </c>
    </row>
    <row r="50" spans="1:17" ht="38.25">
      <c r="A50" s="745" t="s">
        <v>317</v>
      </c>
      <c r="B50" s="745" t="s">
        <v>104</v>
      </c>
      <c r="C50" s="745"/>
      <c r="D50" s="618" t="s">
        <v>2716</v>
      </c>
      <c r="E50" s="618" t="s">
        <v>113</v>
      </c>
      <c r="F50" s="618"/>
      <c r="G50" s="618"/>
      <c r="H50" s="618" t="s">
        <v>136</v>
      </c>
      <c r="I50" s="788"/>
      <c r="J50" s="721"/>
      <c r="K50" s="721">
        <v>20000000</v>
      </c>
      <c r="L50" s="721"/>
      <c r="M50" s="721"/>
      <c r="N50" s="711">
        <v>0.87</v>
      </c>
      <c r="O50" s="711">
        <v>0.98</v>
      </c>
      <c r="P50" s="618"/>
      <c r="Q50" s="618" t="s">
        <v>218</v>
      </c>
    </row>
    <row r="51" spans="1:17" ht="38.25">
      <c r="A51" s="745" t="s">
        <v>317</v>
      </c>
      <c r="B51" s="745" t="s">
        <v>104</v>
      </c>
      <c r="C51" s="745"/>
      <c r="D51" s="618" t="s">
        <v>2716</v>
      </c>
      <c r="E51" s="618" t="s">
        <v>191</v>
      </c>
      <c r="F51" s="618"/>
      <c r="G51" s="618"/>
      <c r="H51" s="618" t="s">
        <v>137</v>
      </c>
      <c r="I51" s="788"/>
      <c r="J51" s="721"/>
      <c r="K51" s="721">
        <v>1900000</v>
      </c>
      <c r="L51" s="721"/>
      <c r="M51" s="721"/>
      <c r="N51" s="711">
        <v>0.2</v>
      </c>
      <c r="O51" s="711">
        <v>0.2</v>
      </c>
      <c r="P51" s="618"/>
      <c r="Q51" s="626" t="s">
        <v>219</v>
      </c>
    </row>
    <row r="52" spans="1:17" ht="51">
      <c r="A52" s="745" t="s">
        <v>317</v>
      </c>
      <c r="B52" s="745" t="s">
        <v>104</v>
      </c>
      <c r="C52" s="745"/>
      <c r="D52" s="618" t="s">
        <v>2716</v>
      </c>
      <c r="E52" s="618" t="s">
        <v>191</v>
      </c>
      <c r="F52" s="618"/>
      <c r="G52" s="618"/>
      <c r="H52" s="618" t="s">
        <v>138</v>
      </c>
      <c r="I52" s="788"/>
      <c r="J52" s="721"/>
      <c r="K52" s="721">
        <v>4200000</v>
      </c>
      <c r="L52" s="721"/>
      <c r="M52" s="721"/>
      <c r="N52" s="711">
        <v>0</v>
      </c>
      <c r="O52" s="711">
        <v>0</v>
      </c>
      <c r="P52" s="618"/>
      <c r="Q52" s="626" t="s">
        <v>220</v>
      </c>
    </row>
    <row r="53" spans="1:17" ht="38.25">
      <c r="A53" s="745" t="s">
        <v>317</v>
      </c>
      <c r="B53" s="745" t="s">
        <v>104</v>
      </c>
      <c r="C53" s="745"/>
      <c r="D53" s="618" t="s">
        <v>2716</v>
      </c>
      <c r="E53" s="618" t="s">
        <v>191</v>
      </c>
      <c r="F53" s="618"/>
      <c r="G53" s="618"/>
      <c r="H53" s="618" t="s">
        <v>139</v>
      </c>
      <c r="I53" s="788"/>
      <c r="J53" s="721"/>
      <c r="K53" s="721">
        <v>5177000</v>
      </c>
      <c r="L53" s="721"/>
      <c r="M53" s="721"/>
      <c r="N53" s="711">
        <v>0</v>
      </c>
      <c r="O53" s="711">
        <v>0</v>
      </c>
      <c r="P53" s="618"/>
      <c r="Q53" s="626" t="s">
        <v>221</v>
      </c>
    </row>
    <row r="54" spans="1:17" ht="38.25">
      <c r="A54" s="745" t="s">
        <v>317</v>
      </c>
      <c r="B54" s="745" t="s">
        <v>144</v>
      </c>
      <c r="C54" s="745"/>
      <c r="D54" s="618" t="s">
        <v>2708</v>
      </c>
      <c r="E54" s="618" t="s">
        <v>150</v>
      </c>
      <c r="F54" s="618"/>
      <c r="G54" s="618"/>
      <c r="H54" s="618" t="s">
        <v>145</v>
      </c>
      <c r="I54" s="788"/>
      <c r="J54" s="721"/>
      <c r="K54" s="721">
        <v>3715000</v>
      </c>
      <c r="L54" s="721">
        <v>3711941.58978</v>
      </c>
      <c r="M54" s="721">
        <v>3707512.0858200002</v>
      </c>
      <c r="N54" s="711">
        <v>0.99</v>
      </c>
      <c r="O54" s="711"/>
      <c r="P54" s="607" t="s">
        <v>20</v>
      </c>
      <c r="Q54" s="618"/>
    </row>
    <row r="55" spans="1:17" ht="38.25">
      <c r="A55" s="745" t="s">
        <v>317</v>
      </c>
      <c r="B55" s="745" t="s">
        <v>144</v>
      </c>
      <c r="C55" s="745"/>
      <c r="D55" s="618" t="s">
        <v>2708</v>
      </c>
      <c r="E55" s="618" t="s">
        <v>150</v>
      </c>
      <c r="F55" s="618"/>
      <c r="G55" s="618"/>
      <c r="H55" s="618" t="s">
        <v>146</v>
      </c>
      <c r="I55" s="788"/>
      <c r="J55" s="721"/>
      <c r="K55" s="721">
        <v>5813000</v>
      </c>
      <c r="L55" s="721">
        <v>5732396</v>
      </c>
      <c r="M55" s="721">
        <v>5570823</v>
      </c>
      <c r="N55" s="752"/>
      <c r="O55" s="711">
        <v>0.97</v>
      </c>
      <c r="P55" s="618" t="s">
        <v>20</v>
      </c>
      <c r="Q55" s="618"/>
    </row>
    <row r="56" spans="1:17" ht="38.25">
      <c r="A56" s="745" t="s">
        <v>317</v>
      </c>
      <c r="B56" s="745" t="s">
        <v>144</v>
      </c>
      <c r="C56" s="745"/>
      <c r="D56" s="618" t="s">
        <v>2708</v>
      </c>
      <c r="E56" s="618" t="s">
        <v>150</v>
      </c>
      <c r="F56" s="618"/>
      <c r="G56" s="618"/>
      <c r="H56" s="618" t="s">
        <v>147</v>
      </c>
      <c r="I56" s="788"/>
      <c r="J56" s="721"/>
      <c r="K56" s="721">
        <v>1770127</v>
      </c>
      <c r="L56" s="721">
        <v>1718151.71478</v>
      </c>
      <c r="M56" s="721">
        <v>1650832</v>
      </c>
      <c r="N56" s="752"/>
      <c r="O56" s="711">
        <v>0.96</v>
      </c>
      <c r="P56" s="618" t="s">
        <v>20</v>
      </c>
      <c r="Q56" s="618"/>
    </row>
    <row r="57" spans="1:17" ht="38.25">
      <c r="A57" s="745" t="s">
        <v>317</v>
      </c>
      <c r="B57" s="745" t="s">
        <v>144</v>
      </c>
      <c r="C57" s="745"/>
      <c r="D57" s="618" t="s">
        <v>2708</v>
      </c>
      <c r="E57" s="618" t="s">
        <v>150</v>
      </c>
      <c r="F57" s="618"/>
      <c r="G57" s="618"/>
      <c r="H57" s="618" t="s">
        <v>148</v>
      </c>
      <c r="I57" s="788"/>
      <c r="J57" s="721"/>
      <c r="K57" s="721">
        <v>4000000</v>
      </c>
      <c r="L57" s="721">
        <v>2649570.8295700001</v>
      </c>
      <c r="M57" s="721">
        <v>960980.72667</v>
      </c>
      <c r="N57" s="752"/>
      <c r="O57" s="711">
        <v>0.35</v>
      </c>
      <c r="P57" s="618" t="s">
        <v>20</v>
      </c>
      <c r="Q57" s="618"/>
    </row>
    <row r="58" spans="1:17" ht="25.5">
      <c r="A58" s="745" t="s">
        <v>317</v>
      </c>
      <c r="B58" s="745" t="s">
        <v>144</v>
      </c>
      <c r="C58" s="745"/>
      <c r="D58" s="618" t="s">
        <v>2711</v>
      </c>
      <c r="E58" s="618" t="s">
        <v>151</v>
      </c>
      <c r="F58" s="618"/>
      <c r="G58" s="618"/>
      <c r="H58" s="618" t="s">
        <v>152</v>
      </c>
      <c r="I58" s="788"/>
      <c r="J58" s="721"/>
      <c r="K58" s="721">
        <v>2730000</v>
      </c>
      <c r="L58" s="721">
        <v>603770.76642999996</v>
      </c>
      <c r="M58" s="721">
        <v>563379.12698000006</v>
      </c>
      <c r="N58" s="752"/>
      <c r="O58" s="711">
        <v>0.35</v>
      </c>
      <c r="P58" s="618" t="s">
        <v>20</v>
      </c>
      <c r="Q58" s="618"/>
    </row>
    <row r="59" spans="1:17" ht="25.5">
      <c r="A59" s="745" t="s">
        <v>317</v>
      </c>
      <c r="B59" s="745" t="s">
        <v>144</v>
      </c>
      <c r="C59" s="745"/>
      <c r="D59" s="618" t="s">
        <v>2711</v>
      </c>
      <c r="E59" s="618" t="s">
        <v>151</v>
      </c>
      <c r="F59" s="618"/>
      <c r="G59" s="618"/>
      <c r="H59" s="618" t="s">
        <v>153</v>
      </c>
      <c r="I59" s="788"/>
      <c r="J59" s="721"/>
      <c r="K59" s="721">
        <v>2000000</v>
      </c>
      <c r="L59" s="721">
        <v>1070656.74444</v>
      </c>
      <c r="M59" s="721">
        <v>819399.51109000004</v>
      </c>
      <c r="N59" s="752"/>
      <c r="O59" s="711">
        <v>0.7</v>
      </c>
      <c r="P59" s="618" t="s">
        <v>20</v>
      </c>
      <c r="Q59" s="618"/>
    </row>
    <row r="60" spans="1:17" ht="25.5">
      <c r="A60" s="745" t="s">
        <v>317</v>
      </c>
      <c r="B60" s="745" t="s">
        <v>144</v>
      </c>
      <c r="C60" s="745"/>
      <c r="D60" s="618" t="s">
        <v>2711</v>
      </c>
      <c r="E60" s="618" t="s">
        <v>151</v>
      </c>
      <c r="F60" s="618"/>
      <c r="G60" s="618"/>
      <c r="H60" s="618" t="s">
        <v>154</v>
      </c>
      <c r="I60" s="788"/>
      <c r="J60" s="721"/>
      <c r="K60" s="721">
        <v>3400000</v>
      </c>
      <c r="L60" s="721">
        <v>124623.52535</v>
      </c>
      <c r="M60" s="721">
        <v>13449.51281</v>
      </c>
      <c r="N60" s="752"/>
      <c r="O60" s="711">
        <v>0.02</v>
      </c>
      <c r="P60" s="618" t="s">
        <v>20</v>
      </c>
      <c r="Q60" s="618"/>
    </row>
    <row r="61" spans="1:17" ht="25.5">
      <c r="A61" s="745" t="s">
        <v>317</v>
      </c>
      <c r="B61" s="745" t="s">
        <v>144</v>
      </c>
      <c r="C61" s="745"/>
      <c r="D61" s="618" t="s">
        <v>2711</v>
      </c>
      <c r="E61" s="618" t="s">
        <v>151</v>
      </c>
      <c r="F61" s="618"/>
      <c r="G61" s="618"/>
      <c r="H61" s="618" t="s">
        <v>155</v>
      </c>
      <c r="I61" s="788"/>
      <c r="J61" s="721"/>
      <c r="K61" s="721">
        <v>4448000</v>
      </c>
      <c r="L61" s="721">
        <v>3958952.8348099999</v>
      </c>
      <c r="M61" s="721">
        <v>833517.22701999999</v>
      </c>
      <c r="N61" s="752"/>
      <c r="O61" s="711">
        <v>0.35</v>
      </c>
      <c r="P61" s="618" t="s">
        <v>20</v>
      </c>
      <c r="Q61" s="618"/>
    </row>
    <row r="62" spans="1:17" ht="51">
      <c r="A62" s="745" t="s">
        <v>317</v>
      </c>
      <c r="B62" s="745" t="s">
        <v>144</v>
      </c>
      <c r="C62" s="745"/>
      <c r="D62" s="618" t="s">
        <v>2716</v>
      </c>
      <c r="E62" s="618" t="s">
        <v>156</v>
      </c>
      <c r="F62" s="618"/>
      <c r="G62" s="618"/>
      <c r="H62" s="618" t="s">
        <v>157</v>
      </c>
      <c r="I62" s="788"/>
      <c r="J62" s="721"/>
      <c r="K62" s="721">
        <v>1100000</v>
      </c>
      <c r="L62" s="721">
        <v>1096253.23612</v>
      </c>
      <c r="M62" s="721">
        <v>892983.16842999996</v>
      </c>
      <c r="N62" s="752"/>
      <c r="O62" s="711">
        <v>0.95</v>
      </c>
      <c r="P62" s="618" t="s">
        <v>20</v>
      </c>
      <c r="Q62" s="618"/>
    </row>
    <row r="63" spans="1:17" ht="38.25">
      <c r="A63" s="745" t="s">
        <v>317</v>
      </c>
      <c r="B63" s="745" t="s">
        <v>144</v>
      </c>
      <c r="C63" s="745"/>
      <c r="D63" s="618" t="s">
        <v>2716</v>
      </c>
      <c r="E63" s="618" t="s">
        <v>156</v>
      </c>
      <c r="F63" s="618"/>
      <c r="G63" s="618"/>
      <c r="H63" s="618" t="s">
        <v>158</v>
      </c>
      <c r="I63" s="788"/>
      <c r="J63" s="721"/>
      <c r="K63" s="721">
        <v>1000000</v>
      </c>
      <c r="L63" s="721">
        <v>961564.05536</v>
      </c>
      <c r="M63" s="721">
        <v>803878.77549999999</v>
      </c>
      <c r="N63" s="752"/>
      <c r="O63" s="711">
        <v>0.95</v>
      </c>
      <c r="P63" s="618" t="s">
        <v>20</v>
      </c>
      <c r="Q63" s="618"/>
    </row>
    <row r="64" spans="1:17" ht="51">
      <c r="A64" s="745" t="s">
        <v>317</v>
      </c>
      <c r="B64" s="745" t="s">
        <v>144</v>
      </c>
      <c r="C64" s="745"/>
      <c r="D64" s="618" t="s">
        <v>2716</v>
      </c>
      <c r="E64" s="618" t="s">
        <v>160</v>
      </c>
      <c r="F64" s="618"/>
      <c r="G64" s="618"/>
      <c r="H64" s="618" t="s">
        <v>159</v>
      </c>
      <c r="I64" s="788"/>
      <c r="J64" s="721"/>
      <c r="K64" s="721">
        <v>2500000</v>
      </c>
      <c r="L64" s="721">
        <v>2487357.3569</v>
      </c>
      <c r="M64" s="721">
        <v>1054772</v>
      </c>
      <c r="N64" s="711"/>
      <c r="O64" s="711">
        <v>0.35</v>
      </c>
      <c r="P64" s="618" t="s">
        <v>20</v>
      </c>
      <c r="Q64" s="618"/>
    </row>
    <row r="65" spans="1:17" ht="51">
      <c r="A65" s="745" t="s">
        <v>317</v>
      </c>
      <c r="B65" s="745" t="s">
        <v>144</v>
      </c>
      <c r="C65" s="745"/>
      <c r="D65" s="618" t="s">
        <v>2704</v>
      </c>
      <c r="E65" s="626" t="s">
        <v>162</v>
      </c>
      <c r="F65" s="626"/>
      <c r="G65" s="626"/>
      <c r="H65" s="618" t="s">
        <v>161</v>
      </c>
      <c r="I65" s="788"/>
      <c r="J65" s="721"/>
      <c r="K65" s="721">
        <v>2023771.4240000001</v>
      </c>
      <c r="L65" s="721">
        <v>2004612.6216099998</v>
      </c>
      <c r="M65" s="721">
        <v>633165.14153000002</v>
      </c>
      <c r="N65" s="752"/>
      <c r="O65" s="711">
        <v>0.35</v>
      </c>
      <c r="P65" s="618" t="s">
        <v>20</v>
      </c>
      <c r="Q65" s="618"/>
    </row>
    <row r="66" spans="1:17" ht="25.5">
      <c r="A66" s="745" t="s">
        <v>317</v>
      </c>
      <c r="B66" s="745" t="s">
        <v>144</v>
      </c>
      <c r="C66" s="745"/>
      <c r="D66" s="618" t="s">
        <v>2703</v>
      </c>
      <c r="E66" s="618" t="s">
        <v>165</v>
      </c>
      <c r="F66" s="618"/>
      <c r="G66" s="618"/>
      <c r="H66" s="618" t="s">
        <v>163</v>
      </c>
      <c r="I66" s="788"/>
      <c r="J66" s="721"/>
      <c r="K66" s="721">
        <v>1500000</v>
      </c>
      <c r="L66" s="721">
        <v>1492019.9834799999</v>
      </c>
      <c r="M66" s="721">
        <v>1450673.42732</v>
      </c>
      <c r="N66" s="711"/>
      <c r="O66" s="711">
        <v>1</v>
      </c>
      <c r="P66" s="618"/>
      <c r="Q66" s="618"/>
    </row>
    <row r="67" spans="1:17" ht="25.5">
      <c r="A67" s="745" t="s">
        <v>317</v>
      </c>
      <c r="B67" s="745" t="s">
        <v>144</v>
      </c>
      <c r="C67" s="745"/>
      <c r="D67" s="618" t="s">
        <v>2703</v>
      </c>
      <c r="E67" s="618" t="s">
        <v>165</v>
      </c>
      <c r="F67" s="618"/>
      <c r="G67" s="618"/>
      <c r="H67" s="618" t="s">
        <v>164</v>
      </c>
      <c r="I67" s="788"/>
      <c r="J67" s="721"/>
      <c r="K67" s="721">
        <v>2500000</v>
      </c>
      <c r="L67" s="721">
        <v>1833365.2957899999</v>
      </c>
      <c r="M67" s="721">
        <v>1470926.7498399999</v>
      </c>
      <c r="N67" s="711"/>
      <c r="O67" s="711">
        <v>0.9</v>
      </c>
      <c r="P67" s="618"/>
      <c r="Q67" s="618"/>
    </row>
    <row r="68" spans="1:17" ht="38.25">
      <c r="A68" s="745" t="s">
        <v>317</v>
      </c>
      <c r="B68" s="745" t="s">
        <v>166</v>
      </c>
      <c r="C68" s="745"/>
      <c r="D68" s="618" t="s">
        <v>2716</v>
      </c>
      <c r="E68" s="753" t="s">
        <v>40</v>
      </c>
      <c r="F68" s="753"/>
      <c r="G68" s="753"/>
      <c r="H68" s="618" t="s">
        <v>172</v>
      </c>
      <c r="I68" s="788"/>
      <c r="J68" s="721"/>
      <c r="K68" s="751">
        <v>5000000</v>
      </c>
      <c r="L68" s="751">
        <v>0</v>
      </c>
      <c r="M68" s="751">
        <v>0</v>
      </c>
      <c r="N68" s="711"/>
      <c r="O68" s="752">
        <v>0</v>
      </c>
      <c r="P68" s="626"/>
      <c r="Q68" s="626" t="s">
        <v>175</v>
      </c>
    </row>
    <row r="69" spans="1:17" ht="38.25">
      <c r="A69" s="745" t="s">
        <v>317</v>
      </c>
      <c r="B69" s="745" t="s">
        <v>166</v>
      </c>
      <c r="C69" s="745"/>
      <c r="D69" s="618" t="s">
        <v>2716</v>
      </c>
      <c r="E69" s="753" t="s">
        <v>40</v>
      </c>
      <c r="F69" s="753"/>
      <c r="G69" s="753"/>
      <c r="H69" s="618" t="s">
        <v>173</v>
      </c>
      <c r="I69" s="788"/>
      <c r="J69" s="721"/>
      <c r="K69" s="751">
        <v>3500000</v>
      </c>
      <c r="L69" s="751">
        <v>0</v>
      </c>
      <c r="M69" s="751">
        <v>0</v>
      </c>
      <c r="N69" s="711"/>
      <c r="O69" s="752">
        <v>0</v>
      </c>
      <c r="P69" s="626"/>
      <c r="Q69" s="626" t="s">
        <v>175</v>
      </c>
    </row>
    <row r="70" spans="1:17" ht="38.25">
      <c r="A70" s="745" t="s">
        <v>317</v>
      </c>
      <c r="B70" s="745" t="s">
        <v>166</v>
      </c>
      <c r="C70" s="745"/>
      <c r="D70" s="618" t="s">
        <v>2716</v>
      </c>
      <c r="E70" s="753" t="s">
        <v>40</v>
      </c>
      <c r="F70" s="753"/>
      <c r="G70" s="753"/>
      <c r="H70" s="618" t="s">
        <v>174</v>
      </c>
      <c r="I70" s="788"/>
      <c r="J70" s="721"/>
      <c r="K70" s="751">
        <v>5494000</v>
      </c>
      <c r="L70" s="751"/>
      <c r="M70" s="751"/>
      <c r="N70" s="711"/>
      <c r="O70" s="752">
        <v>0.25</v>
      </c>
      <c r="P70" s="626"/>
      <c r="Q70" s="626" t="s">
        <v>176</v>
      </c>
    </row>
    <row r="71" spans="1:17" ht="38.25">
      <c r="A71" s="745" t="s">
        <v>317</v>
      </c>
      <c r="B71" s="745" t="s">
        <v>166</v>
      </c>
      <c r="C71" s="745"/>
      <c r="D71" s="618" t="s">
        <v>2708</v>
      </c>
      <c r="E71" s="618" t="s">
        <v>177</v>
      </c>
      <c r="F71" s="618"/>
      <c r="G71" s="618"/>
      <c r="H71" s="618" t="s">
        <v>178</v>
      </c>
      <c r="I71" s="788"/>
      <c r="J71" s="721"/>
      <c r="K71" s="751">
        <v>5900000</v>
      </c>
      <c r="L71" s="751">
        <v>5771602</v>
      </c>
      <c r="M71" s="751">
        <v>5428259</v>
      </c>
      <c r="N71" s="711"/>
      <c r="O71" s="752">
        <v>0.99</v>
      </c>
      <c r="P71" s="626"/>
      <c r="Q71" s="626"/>
    </row>
    <row r="72" spans="1:17" ht="51">
      <c r="A72" s="745" t="s">
        <v>317</v>
      </c>
      <c r="B72" s="745" t="s">
        <v>166</v>
      </c>
      <c r="C72" s="745"/>
      <c r="D72" s="618" t="s">
        <v>2708</v>
      </c>
      <c r="E72" s="618" t="s">
        <v>183</v>
      </c>
      <c r="F72" s="618"/>
      <c r="G72" s="618"/>
      <c r="H72" s="627" t="s">
        <v>179</v>
      </c>
      <c r="I72" s="822"/>
      <c r="J72" s="754"/>
      <c r="K72" s="751">
        <v>3000000</v>
      </c>
      <c r="L72" s="751">
        <v>1699931</v>
      </c>
      <c r="M72" s="751">
        <v>439863</v>
      </c>
      <c r="N72" s="711"/>
      <c r="O72" s="752">
        <v>0.25</v>
      </c>
      <c r="P72" s="626"/>
      <c r="Q72" s="626"/>
    </row>
    <row r="73" spans="1:17" ht="51">
      <c r="A73" s="745" t="s">
        <v>317</v>
      </c>
      <c r="B73" s="745" t="s">
        <v>166</v>
      </c>
      <c r="C73" s="745"/>
      <c r="D73" s="618" t="s">
        <v>2708</v>
      </c>
      <c r="E73" s="618" t="s">
        <v>184</v>
      </c>
      <c r="F73" s="618"/>
      <c r="G73" s="618"/>
      <c r="H73" s="627" t="s">
        <v>180</v>
      </c>
      <c r="I73" s="822"/>
      <c r="J73" s="754"/>
      <c r="K73" s="751">
        <v>3000000</v>
      </c>
      <c r="L73" s="751">
        <v>2160908</v>
      </c>
      <c r="M73" s="751">
        <v>749639</v>
      </c>
      <c r="N73" s="711"/>
      <c r="O73" s="752">
        <v>0.95</v>
      </c>
      <c r="P73" s="626"/>
      <c r="Q73" s="626"/>
    </row>
    <row r="74" spans="1:17" ht="38.25">
      <c r="A74" s="745" t="s">
        <v>317</v>
      </c>
      <c r="B74" s="745" t="s">
        <v>166</v>
      </c>
      <c r="C74" s="745"/>
      <c r="D74" s="618" t="s">
        <v>2695</v>
      </c>
      <c r="E74" s="618" t="s">
        <v>181</v>
      </c>
      <c r="F74" s="618"/>
      <c r="G74" s="618"/>
      <c r="H74" s="627" t="s">
        <v>182</v>
      </c>
      <c r="I74" s="822"/>
      <c r="J74" s="754"/>
      <c r="K74" s="751">
        <v>1000000</v>
      </c>
      <c r="L74" s="751">
        <v>989297</v>
      </c>
      <c r="M74" s="751">
        <v>199422</v>
      </c>
      <c r="N74" s="711"/>
      <c r="O74" s="752">
        <v>0.35</v>
      </c>
      <c r="P74" s="626"/>
      <c r="Q74" s="626"/>
    </row>
    <row r="75" spans="1:17" ht="51">
      <c r="A75" s="745" t="s">
        <v>317</v>
      </c>
      <c r="B75" s="745" t="s">
        <v>166</v>
      </c>
      <c r="C75" s="745"/>
      <c r="D75" s="626" t="s">
        <v>2704</v>
      </c>
      <c r="E75" s="626" t="s">
        <v>189</v>
      </c>
      <c r="F75" s="626"/>
      <c r="G75" s="626"/>
      <c r="H75" s="627" t="s">
        <v>190</v>
      </c>
      <c r="I75" s="822"/>
      <c r="J75" s="754"/>
      <c r="K75" s="751">
        <v>1517829</v>
      </c>
      <c r="L75" s="751">
        <v>1316051</v>
      </c>
      <c r="M75" s="751">
        <v>725356</v>
      </c>
      <c r="N75" s="711"/>
      <c r="O75" s="752">
        <v>0.85</v>
      </c>
      <c r="P75" s="626"/>
      <c r="Q75" s="626"/>
    </row>
    <row r="76" spans="1:17">
      <c r="A76" s="618" t="s">
        <v>318</v>
      </c>
      <c r="B76" s="618" t="s">
        <v>295</v>
      </c>
      <c r="C76" s="618" t="s">
        <v>319</v>
      </c>
      <c r="D76" s="631" t="s">
        <v>2691</v>
      </c>
      <c r="E76" s="631"/>
      <c r="F76" s="631"/>
      <c r="G76" s="631" t="s">
        <v>321</v>
      </c>
      <c r="H76" s="631"/>
      <c r="I76" s="790"/>
      <c r="J76" s="755">
        <v>500000</v>
      </c>
      <c r="K76" s="755">
        <v>2350000</v>
      </c>
      <c r="L76" s="755">
        <v>2064650.0142999999</v>
      </c>
      <c r="M76" s="755">
        <v>1435907</v>
      </c>
      <c r="N76" s="711"/>
      <c r="O76" s="711">
        <v>0.75</v>
      </c>
      <c r="P76" s="613"/>
      <c r="Q76" s="618" t="s">
        <v>20</v>
      </c>
    </row>
    <row r="77" spans="1:17" s="756" customFormat="1" ht="25.5">
      <c r="A77" s="618" t="s">
        <v>318</v>
      </c>
      <c r="B77" s="618" t="s">
        <v>295</v>
      </c>
      <c r="C77" s="618" t="s">
        <v>319</v>
      </c>
      <c r="D77" s="631" t="s">
        <v>2703</v>
      </c>
      <c r="E77" s="631"/>
      <c r="F77" s="631"/>
      <c r="G77" s="631" t="s">
        <v>323</v>
      </c>
      <c r="H77" s="631"/>
      <c r="I77" s="790"/>
      <c r="J77" s="755">
        <v>72702</v>
      </c>
      <c r="K77" s="755">
        <v>1134702</v>
      </c>
      <c r="L77" s="755">
        <v>387110.56057999999</v>
      </c>
      <c r="M77" s="755">
        <v>180273</v>
      </c>
      <c r="N77" s="711"/>
      <c r="O77" s="711">
        <v>0.2</v>
      </c>
      <c r="P77" s="613"/>
      <c r="Q77" s="618" t="s">
        <v>67</v>
      </c>
    </row>
    <row r="78" spans="1:17" s="756" customFormat="1">
      <c r="A78" s="618" t="s">
        <v>318</v>
      </c>
      <c r="B78" s="618" t="s">
        <v>295</v>
      </c>
      <c r="C78" s="618" t="s">
        <v>319</v>
      </c>
      <c r="D78" s="634" t="s">
        <v>2705</v>
      </c>
      <c r="E78" s="634"/>
      <c r="F78" s="634"/>
      <c r="G78" s="634" t="s">
        <v>325</v>
      </c>
      <c r="H78" s="634"/>
      <c r="I78" s="823"/>
      <c r="J78" s="755">
        <v>2500000</v>
      </c>
      <c r="K78" s="755">
        <v>2500000</v>
      </c>
      <c r="L78" s="755">
        <v>1218477.3228</v>
      </c>
      <c r="M78" s="755">
        <v>115458</v>
      </c>
      <c r="N78" s="711"/>
      <c r="O78" s="711">
        <v>0.4</v>
      </c>
      <c r="P78" s="613"/>
      <c r="Q78" s="618" t="s">
        <v>326</v>
      </c>
    </row>
    <row r="79" spans="1:17" s="756" customFormat="1" ht="25.5">
      <c r="A79" s="618" t="s">
        <v>318</v>
      </c>
      <c r="B79" s="618" t="s">
        <v>295</v>
      </c>
      <c r="C79" s="618" t="s">
        <v>319</v>
      </c>
      <c r="D79" s="631" t="s">
        <v>2708</v>
      </c>
      <c r="E79" s="631"/>
      <c r="F79" s="631"/>
      <c r="G79" s="631" t="s">
        <v>328</v>
      </c>
      <c r="H79" s="631"/>
      <c r="I79" s="790"/>
      <c r="J79" s="755">
        <v>1450000</v>
      </c>
      <c r="K79" s="755">
        <v>1450000</v>
      </c>
      <c r="L79" s="755">
        <v>1114943.40965</v>
      </c>
      <c r="M79" s="755">
        <v>1023623</v>
      </c>
      <c r="N79" s="711"/>
      <c r="O79" s="711">
        <v>0.05</v>
      </c>
      <c r="P79" s="613"/>
      <c r="Q79" s="618" t="s">
        <v>20</v>
      </c>
    </row>
    <row r="80" spans="1:17" s="756" customFormat="1" ht="25.5">
      <c r="A80" s="618" t="s">
        <v>318</v>
      </c>
      <c r="B80" s="618" t="s">
        <v>295</v>
      </c>
      <c r="C80" s="618" t="s">
        <v>319</v>
      </c>
      <c r="D80" s="631" t="s">
        <v>2708</v>
      </c>
      <c r="E80" s="631"/>
      <c r="F80" s="631"/>
      <c r="G80" s="631" t="s">
        <v>329</v>
      </c>
      <c r="H80" s="631"/>
      <c r="I80" s="790"/>
      <c r="J80" s="755">
        <v>2086885</v>
      </c>
      <c r="K80" s="755">
        <v>2306885</v>
      </c>
      <c r="L80" s="755">
        <v>2278224.0315999999</v>
      </c>
      <c r="M80" s="755">
        <v>1921212</v>
      </c>
      <c r="N80" s="711"/>
      <c r="O80" s="711">
        <v>0.75</v>
      </c>
      <c r="P80" s="613"/>
      <c r="Q80" s="618" t="s">
        <v>330</v>
      </c>
    </row>
    <row r="81" spans="1:17" s="756" customFormat="1" ht="25.5">
      <c r="A81" s="618" t="s">
        <v>318</v>
      </c>
      <c r="B81" s="618" t="s">
        <v>295</v>
      </c>
      <c r="C81" s="618" t="s">
        <v>319</v>
      </c>
      <c r="D81" s="631" t="s">
        <v>2708</v>
      </c>
      <c r="E81" s="631"/>
      <c r="F81" s="631"/>
      <c r="G81" s="631" t="s">
        <v>331</v>
      </c>
      <c r="H81" s="631"/>
      <c r="I81" s="790"/>
      <c r="J81" s="755">
        <v>2139000</v>
      </c>
      <c r="K81" s="755">
        <v>2139000</v>
      </c>
      <c r="L81" s="755">
        <v>2127611.2351899999</v>
      </c>
      <c r="M81" s="755">
        <v>88331</v>
      </c>
      <c r="N81" s="711"/>
      <c r="O81" s="711">
        <v>0</v>
      </c>
      <c r="P81" s="613"/>
      <c r="Q81" s="618" t="s">
        <v>20</v>
      </c>
    </row>
    <row r="82" spans="1:17" s="756" customFormat="1">
      <c r="A82" s="618" t="s">
        <v>318</v>
      </c>
      <c r="B82" s="618" t="s">
        <v>295</v>
      </c>
      <c r="C82" s="618" t="s">
        <v>319</v>
      </c>
      <c r="D82" s="631" t="s">
        <v>3094</v>
      </c>
      <c r="E82" s="631"/>
      <c r="F82" s="631"/>
      <c r="G82" s="631"/>
      <c r="H82" s="631"/>
      <c r="I82" s="790"/>
      <c r="J82" s="755">
        <v>5675885</v>
      </c>
      <c r="K82" s="755">
        <v>5895885</v>
      </c>
      <c r="L82" s="755">
        <v>5520778.6764399996</v>
      </c>
      <c r="M82" s="755">
        <v>3033166</v>
      </c>
      <c r="N82" s="711"/>
      <c r="O82" s="711"/>
      <c r="P82" s="613"/>
      <c r="Q82" s="618"/>
    </row>
    <row r="83" spans="1:17" s="756" customFormat="1" ht="25.5">
      <c r="A83" s="618" t="s">
        <v>318</v>
      </c>
      <c r="B83" s="618" t="s">
        <v>295</v>
      </c>
      <c r="C83" s="618" t="s">
        <v>319</v>
      </c>
      <c r="D83" s="634" t="s">
        <v>2711</v>
      </c>
      <c r="E83" s="634"/>
      <c r="F83" s="634"/>
      <c r="G83" s="634" t="s">
        <v>333</v>
      </c>
      <c r="H83" s="634"/>
      <c r="I83" s="823"/>
      <c r="J83" s="755">
        <v>1200000</v>
      </c>
      <c r="K83" s="755">
        <v>4906524</v>
      </c>
      <c r="L83" s="755">
        <v>1347.913</v>
      </c>
      <c r="M83" s="755">
        <v>1347.913</v>
      </c>
      <c r="N83" s="711"/>
      <c r="O83" s="711">
        <v>0</v>
      </c>
      <c r="P83" s="613"/>
      <c r="Q83" s="618" t="s">
        <v>334</v>
      </c>
    </row>
    <row r="84" spans="1:17" s="756" customFormat="1">
      <c r="A84" s="618" t="s">
        <v>318</v>
      </c>
      <c r="B84" s="618" t="s">
        <v>295</v>
      </c>
      <c r="C84" s="618" t="s">
        <v>319</v>
      </c>
      <c r="D84" s="631" t="s">
        <v>2716</v>
      </c>
      <c r="E84" s="631"/>
      <c r="F84" s="631"/>
      <c r="G84" s="631" t="s">
        <v>336</v>
      </c>
      <c r="H84" s="631"/>
      <c r="I84" s="790"/>
      <c r="J84" s="755">
        <v>1800000</v>
      </c>
      <c r="K84" s="755">
        <v>1800000</v>
      </c>
      <c r="L84" s="755">
        <v>1777648.38674</v>
      </c>
      <c r="M84" s="755">
        <v>1657587</v>
      </c>
      <c r="N84" s="711"/>
      <c r="O84" s="711">
        <v>0.9</v>
      </c>
      <c r="P84" s="613"/>
      <c r="Q84" s="618" t="s">
        <v>330</v>
      </c>
    </row>
    <row r="85" spans="1:17" s="756" customFormat="1" ht="38.25">
      <c r="A85" s="618" t="s">
        <v>318</v>
      </c>
      <c r="B85" s="618" t="s">
        <v>295</v>
      </c>
      <c r="C85" s="618" t="s">
        <v>337</v>
      </c>
      <c r="D85" s="634" t="s">
        <v>2705</v>
      </c>
      <c r="E85" s="634"/>
      <c r="F85" s="634"/>
      <c r="G85" s="634" t="s">
        <v>338</v>
      </c>
      <c r="H85" s="634"/>
      <c r="I85" s="823"/>
      <c r="J85" s="757">
        <v>1500000</v>
      </c>
      <c r="K85" s="757">
        <v>1500000</v>
      </c>
      <c r="L85" s="757">
        <v>65993.354000000007</v>
      </c>
      <c r="M85" s="757">
        <v>40170.353999999999</v>
      </c>
      <c r="N85" s="711"/>
      <c r="O85" s="711">
        <v>0.05</v>
      </c>
      <c r="P85" s="613"/>
      <c r="Q85" s="618" t="s">
        <v>339</v>
      </c>
    </row>
    <row r="86" spans="1:17" s="756" customFormat="1" ht="38.25">
      <c r="A86" s="618" t="s">
        <v>318</v>
      </c>
      <c r="B86" s="618" t="s">
        <v>295</v>
      </c>
      <c r="C86" s="618" t="s">
        <v>337</v>
      </c>
      <c r="D86" s="634" t="s">
        <v>2705</v>
      </c>
      <c r="E86" s="634"/>
      <c r="F86" s="634"/>
      <c r="G86" s="634" t="s">
        <v>340</v>
      </c>
      <c r="H86" s="634"/>
      <c r="I86" s="823"/>
      <c r="J86" s="757">
        <v>1500000</v>
      </c>
      <c r="K86" s="757">
        <v>1500000</v>
      </c>
      <c r="L86" s="757">
        <v>1439636.9235699999</v>
      </c>
      <c r="M86" s="757">
        <v>567854.47593000007</v>
      </c>
      <c r="N86" s="711"/>
      <c r="O86" s="711">
        <v>0.3</v>
      </c>
      <c r="P86" s="613"/>
      <c r="Q86" s="618" t="s">
        <v>339</v>
      </c>
    </row>
    <row r="87" spans="1:17" s="756" customFormat="1" ht="38.25">
      <c r="A87" s="618" t="s">
        <v>318</v>
      </c>
      <c r="B87" s="618" t="s">
        <v>295</v>
      </c>
      <c r="C87" s="618" t="s">
        <v>337</v>
      </c>
      <c r="D87" s="634" t="s">
        <v>2705</v>
      </c>
      <c r="E87" s="634"/>
      <c r="F87" s="634"/>
      <c r="G87" s="634" t="s">
        <v>341</v>
      </c>
      <c r="H87" s="634"/>
      <c r="I87" s="823"/>
      <c r="J87" s="757">
        <v>1000000</v>
      </c>
      <c r="K87" s="757">
        <v>1000000</v>
      </c>
      <c r="L87" s="757">
        <v>9093.0596500000011</v>
      </c>
      <c r="M87" s="757">
        <v>7909.6372599999995</v>
      </c>
      <c r="N87" s="711"/>
      <c r="O87" s="711">
        <v>0.03</v>
      </c>
      <c r="P87" s="613"/>
      <c r="Q87" s="618" t="s">
        <v>339</v>
      </c>
    </row>
    <row r="88" spans="1:17" s="756" customFormat="1" ht="38.25">
      <c r="A88" s="618" t="s">
        <v>318</v>
      </c>
      <c r="B88" s="618" t="s">
        <v>295</v>
      </c>
      <c r="C88" s="618" t="s">
        <v>337</v>
      </c>
      <c r="D88" s="631" t="s">
        <v>3094</v>
      </c>
      <c r="E88" s="631"/>
      <c r="F88" s="631"/>
      <c r="G88" s="631"/>
      <c r="H88" s="631"/>
      <c r="I88" s="790"/>
      <c r="J88" s="751">
        <v>4000000</v>
      </c>
      <c r="K88" s="751">
        <v>4000000</v>
      </c>
      <c r="L88" s="751">
        <v>1514723.3372199999</v>
      </c>
      <c r="M88" s="751">
        <v>615934.46719000011</v>
      </c>
      <c r="N88" s="711"/>
      <c r="O88" s="711"/>
      <c r="P88" s="613"/>
      <c r="Q88" s="618"/>
    </row>
    <row r="89" spans="1:17" s="756" customFormat="1" ht="38.25">
      <c r="A89" s="618" t="s">
        <v>318</v>
      </c>
      <c r="B89" s="618" t="s">
        <v>295</v>
      </c>
      <c r="C89" s="618" t="s">
        <v>337</v>
      </c>
      <c r="D89" s="634" t="s">
        <v>2711</v>
      </c>
      <c r="E89" s="634"/>
      <c r="F89" s="634"/>
      <c r="G89" s="634" t="s">
        <v>342</v>
      </c>
      <c r="H89" s="634"/>
      <c r="I89" s="823"/>
      <c r="J89" s="757">
        <v>1091961</v>
      </c>
      <c r="K89" s="757">
        <v>1091961</v>
      </c>
      <c r="L89" s="757">
        <v>34970.849000000002</v>
      </c>
      <c r="M89" s="757">
        <v>0</v>
      </c>
      <c r="N89" s="711"/>
      <c r="O89" s="711">
        <v>0</v>
      </c>
      <c r="P89" s="613"/>
      <c r="Q89" s="618" t="s">
        <v>330</v>
      </c>
    </row>
    <row r="90" spans="1:17" s="756" customFormat="1" ht="38.25">
      <c r="A90" s="618" t="s">
        <v>318</v>
      </c>
      <c r="B90" s="618" t="s">
        <v>295</v>
      </c>
      <c r="C90" s="618" t="s">
        <v>337</v>
      </c>
      <c r="D90" s="631" t="s">
        <v>2714</v>
      </c>
      <c r="E90" s="631"/>
      <c r="F90" s="631"/>
      <c r="G90" s="631" t="s">
        <v>344</v>
      </c>
      <c r="H90" s="631"/>
      <c r="I90" s="790"/>
      <c r="J90" s="757">
        <v>3500000</v>
      </c>
      <c r="K90" s="757">
        <v>3500000</v>
      </c>
      <c r="L90" s="757">
        <v>0</v>
      </c>
      <c r="M90" s="757">
        <v>0</v>
      </c>
      <c r="N90" s="711"/>
      <c r="O90" s="711">
        <v>0</v>
      </c>
      <c r="P90" s="613"/>
      <c r="Q90" s="618" t="s">
        <v>330</v>
      </c>
    </row>
    <row r="91" spans="1:17" s="756" customFormat="1" ht="25.5">
      <c r="A91" s="618" t="s">
        <v>318</v>
      </c>
      <c r="B91" s="618" t="s">
        <v>308</v>
      </c>
      <c r="C91" s="618"/>
      <c r="D91" s="618" t="s">
        <v>2716</v>
      </c>
      <c r="E91" s="618"/>
      <c r="F91" s="618"/>
      <c r="G91" s="618">
        <v>1</v>
      </c>
      <c r="H91" s="618"/>
      <c r="I91" s="788"/>
      <c r="J91" s="751">
        <v>1092152</v>
      </c>
      <c r="K91" s="751">
        <v>1092152</v>
      </c>
      <c r="L91" s="751">
        <v>912990</v>
      </c>
      <c r="M91" s="751">
        <v>225847</v>
      </c>
      <c r="N91" s="711"/>
      <c r="O91" s="711">
        <v>0.6</v>
      </c>
      <c r="P91" s="613"/>
      <c r="Q91" s="618" t="s">
        <v>20</v>
      </c>
    </row>
    <row r="92" spans="1:17" s="756" customFormat="1" ht="25.5">
      <c r="A92" s="618" t="s">
        <v>318</v>
      </c>
      <c r="B92" s="618" t="s">
        <v>308</v>
      </c>
      <c r="C92" s="618"/>
      <c r="D92" s="618" t="s">
        <v>2708</v>
      </c>
      <c r="E92" s="618"/>
      <c r="F92" s="618"/>
      <c r="G92" s="618" t="s">
        <v>347</v>
      </c>
      <c r="H92" s="618"/>
      <c r="I92" s="788"/>
      <c r="J92" s="751">
        <v>7187373</v>
      </c>
      <c r="K92" s="751">
        <v>7267373</v>
      </c>
      <c r="L92" s="751">
        <v>7185043</v>
      </c>
      <c r="M92" s="751">
        <v>3241237</v>
      </c>
      <c r="N92" s="711"/>
      <c r="O92" s="711">
        <v>0.86</v>
      </c>
      <c r="P92" s="613"/>
      <c r="Q92" s="618" t="s">
        <v>20</v>
      </c>
    </row>
    <row r="93" spans="1:17" s="756" customFormat="1" ht="25.5">
      <c r="A93" s="618" t="s">
        <v>318</v>
      </c>
      <c r="B93" s="618" t="s">
        <v>308</v>
      </c>
      <c r="C93" s="618"/>
      <c r="D93" s="618" t="s">
        <v>2708</v>
      </c>
      <c r="E93" s="618"/>
      <c r="F93" s="618"/>
      <c r="G93" s="618" t="s">
        <v>348</v>
      </c>
      <c r="H93" s="618"/>
      <c r="I93" s="788"/>
      <c r="J93" s="751">
        <v>10125000</v>
      </c>
      <c r="K93" s="751">
        <v>10125000</v>
      </c>
      <c r="L93" s="751">
        <v>9926536</v>
      </c>
      <c r="M93" s="751">
        <v>496888</v>
      </c>
      <c r="N93" s="711"/>
      <c r="O93" s="711">
        <v>0.18</v>
      </c>
      <c r="P93" s="613"/>
      <c r="Q93" s="618" t="s">
        <v>20</v>
      </c>
    </row>
    <row r="94" spans="1:17" s="756" customFormat="1" ht="25.5">
      <c r="A94" s="618" t="s">
        <v>318</v>
      </c>
      <c r="B94" s="618" t="s">
        <v>308</v>
      </c>
      <c r="C94" s="618"/>
      <c r="D94" s="618" t="s">
        <v>2708</v>
      </c>
      <c r="E94" s="618"/>
      <c r="F94" s="618"/>
      <c r="G94" s="618" t="s">
        <v>349</v>
      </c>
      <c r="H94" s="618"/>
      <c r="I94" s="788"/>
      <c r="J94" s="751">
        <v>10700000</v>
      </c>
      <c r="K94" s="751">
        <v>10700000</v>
      </c>
      <c r="L94" s="751">
        <v>10001729</v>
      </c>
      <c r="M94" s="751">
        <v>2668575</v>
      </c>
      <c r="N94" s="711"/>
      <c r="O94" s="711">
        <v>0.35</v>
      </c>
      <c r="P94" s="613"/>
      <c r="Q94" s="618" t="s">
        <v>20</v>
      </c>
    </row>
    <row r="95" spans="1:17" s="756" customFormat="1" ht="25.5">
      <c r="A95" s="618" t="s">
        <v>318</v>
      </c>
      <c r="B95" s="618" t="s">
        <v>308</v>
      </c>
      <c r="C95" s="618"/>
      <c r="D95" s="618" t="s">
        <v>2708</v>
      </c>
      <c r="E95" s="618"/>
      <c r="F95" s="618"/>
      <c r="G95" s="618" t="s">
        <v>350</v>
      </c>
      <c r="H95" s="618"/>
      <c r="I95" s="788"/>
      <c r="J95" s="751">
        <v>1788831</v>
      </c>
      <c r="K95" s="751">
        <v>1788831</v>
      </c>
      <c r="L95" s="751">
        <v>836383</v>
      </c>
      <c r="M95" s="751">
        <v>0</v>
      </c>
      <c r="N95" s="711"/>
      <c r="O95" s="711">
        <v>0.87</v>
      </c>
      <c r="P95" s="613"/>
      <c r="Q95" s="618" t="s">
        <v>351</v>
      </c>
    </row>
    <row r="96" spans="1:17" s="756" customFormat="1" ht="25.5">
      <c r="A96" s="618" t="s">
        <v>318</v>
      </c>
      <c r="B96" s="618" t="s">
        <v>308</v>
      </c>
      <c r="C96" s="618"/>
      <c r="D96" s="618" t="s">
        <v>2708</v>
      </c>
      <c r="E96" s="618"/>
      <c r="F96" s="618"/>
      <c r="G96" s="618" t="s">
        <v>352</v>
      </c>
      <c r="H96" s="618"/>
      <c r="I96" s="788"/>
      <c r="J96" s="751">
        <v>1500000</v>
      </c>
      <c r="K96" s="751">
        <v>1500000</v>
      </c>
      <c r="L96" s="751">
        <v>1409941</v>
      </c>
      <c r="M96" s="751">
        <v>0</v>
      </c>
      <c r="N96" s="711"/>
      <c r="O96" s="711">
        <v>0.05</v>
      </c>
      <c r="P96" s="613"/>
      <c r="Q96" s="618" t="s">
        <v>67</v>
      </c>
    </row>
    <row r="97" spans="1:17" s="756" customFormat="1" ht="25.5">
      <c r="A97" s="618" t="s">
        <v>318</v>
      </c>
      <c r="B97" s="618" t="s">
        <v>308</v>
      </c>
      <c r="C97" s="618"/>
      <c r="D97" s="618" t="s">
        <v>2708</v>
      </c>
      <c r="E97" s="618"/>
      <c r="F97" s="618"/>
      <c r="G97" s="618" t="s">
        <v>353</v>
      </c>
      <c r="H97" s="618"/>
      <c r="I97" s="788"/>
      <c r="J97" s="751">
        <v>2900000</v>
      </c>
      <c r="K97" s="751">
        <v>2900000</v>
      </c>
      <c r="L97" s="751">
        <v>0</v>
      </c>
      <c r="M97" s="751">
        <v>0</v>
      </c>
      <c r="N97" s="711"/>
      <c r="O97" s="711">
        <v>0</v>
      </c>
      <c r="P97" s="613"/>
      <c r="Q97" s="613" t="s">
        <v>354</v>
      </c>
    </row>
    <row r="98" spans="1:17" s="756" customFormat="1" ht="25.5">
      <c r="A98" s="618" t="s">
        <v>318</v>
      </c>
      <c r="B98" s="618" t="s">
        <v>308</v>
      </c>
      <c r="C98" s="618"/>
      <c r="D98" s="618" t="s">
        <v>2708</v>
      </c>
      <c r="E98" s="618"/>
      <c r="F98" s="618"/>
      <c r="G98" s="618" t="s">
        <v>353</v>
      </c>
      <c r="H98" s="618"/>
      <c r="I98" s="788"/>
      <c r="J98" s="751">
        <v>3633000</v>
      </c>
      <c r="K98" s="751">
        <v>3633000</v>
      </c>
      <c r="L98" s="751">
        <v>0</v>
      </c>
      <c r="M98" s="751">
        <v>0</v>
      </c>
      <c r="N98" s="711"/>
      <c r="O98" s="711">
        <v>0</v>
      </c>
      <c r="P98" s="613"/>
      <c r="Q98" s="613" t="s">
        <v>355</v>
      </c>
    </row>
    <row r="99" spans="1:17" s="756" customFormat="1" ht="25.5">
      <c r="A99" s="618" t="s">
        <v>318</v>
      </c>
      <c r="B99" s="618" t="s">
        <v>308</v>
      </c>
      <c r="C99" s="618"/>
      <c r="D99" s="618" t="s">
        <v>2708</v>
      </c>
      <c r="E99" s="618"/>
      <c r="F99" s="618"/>
      <c r="G99" s="618" t="s">
        <v>353</v>
      </c>
      <c r="H99" s="618"/>
      <c r="I99" s="788"/>
      <c r="J99" s="751">
        <v>1380000</v>
      </c>
      <c r="K99" s="751">
        <v>1380000</v>
      </c>
      <c r="L99" s="751">
        <v>0</v>
      </c>
      <c r="M99" s="751">
        <v>0</v>
      </c>
      <c r="N99" s="711"/>
      <c r="O99" s="711">
        <v>0</v>
      </c>
      <c r="P99" s="613"/>
      <c r="Q99" s="613" t="s">
        <v>356</v>
      </c>
    </row>
    <row r="100" spans="1:17" s="756" customFormat="1" ht="25.5">
      <c r="A100" s="618" t="s">
        <v>318</v>
      </c>
      <c r="B100" s="618" t="s">
        <v>308</v>
      </c>
      <c r="C100" s="618"/>
      <c r="D100" s="618" t="s">
        <v>2708</v>
      </c>
      <c r="E100" s="618"/>
      <c r="F100" s="618"/>
      <c r="G100" s="618">
        <v>8</v>
      </c>
      <c r="H100" s="618"/>
      <c r="I100" s="788"/>
      <c r="J100" s="751">
        <v>39214204</v>
      </c>
      <c r="K100" s="751">
        <v>39294204</v>
      </c>
      <c r="L100" s="751">
        <v>29359632</v>
      </c>
      <c r="M100" s="751">
        <v>6406700</v>
      </c>
      <c r="N100" s="711"/>
      <c r="O100" s="711">
        <v>2.31</v>
      </c>
      <c r="P100" s="613"/>
      <c r="Q100" s="613" t="e">
        <v>#VALUE!</v>
      </c>
    </row>
    <row r="101" spans="1:17" s="756" customFormat="1" ht="25.5">
      <c r="A101" s="618" t="s">
        <v>318</v>
      </c>
      <c r="B101" s="618" t="s">
        <v>308</v>
      </c>
      <c r="C101" s="618"/>
      <c r="D101" s="618" t="s">
        <v>2705</v>
      </c>
      <c r="E101" s="618"/>
      <c r="F101" s="618"/>
      <c r="G101" s="618">
        <v>1</v>
      </c>
      <c r="H101" s="618"/>
      <c r="I101" s="788"/>
      <c r="J101" s="751">
        <v>1000000</v>
      </c>
      <c r="K101" s="751">
        <v>1000000</v>
      </c>
      <c r="L101" s="751">
        <v>706252</v>
      </c>
      <c r="M101" s="751">
        <v>385985</v>
      </c>
      <c r="N101" s="711"/>
      <c r="O101" s="711">
        <v>0.73</v>
      </c>
      <c r="P101" s="613"/>
      <c r="Q101" s="618" t="s">
        <v>20</v>
      </c>
    </row>
    <row r="102" spans="1:17" s="756" customFormat="1" ht="51">
      <c r="A102" s="618" t="s">
        <v>318</v>
      </c>
      <c r="B102" s="618" t="s">
        <v>307</v>
      </c>
      <c r="C102" s="618"/>
      <c r="D102" s="618" t="s">
        <v>2704</v>
      </c>
      <c r="E102" s="613" t="s">
        <v>359</v>
      </c>
      <c r="F102" s="613" t="s">
        <v>360</v>
      </c>
      <c r="G102" s="618" t="s">
        <v>361</v>
      </c>
      <c r="H102" s="618" t="s">
        <v>362</v>
      </c>
      <c r="I102" s="788"/>
      <c r="J102" s="751">
        <v>2276743</v>
      </c>
      <c r="K102" s="751">
        <v>2276743</v>
      </c>
      <c r="L102" s="751">
        <v>2180272</v>
      </c>
      <c r="M102" s="751">
        <v>359184</v>
      </c>
      <c r="N102" s="711"/>
      <c r="O102" s="711" t="s">
        <v>363</v>
      </c>
      <c r="P102" s="613"/>
      <c r="Q102" s="618"/>
    </row>
    <row r="103" spans="1:17" s="756" customFormat="1" ht="38.25">
      <c r="A103" s="618" t="s">
        <v>318</v>
      </c>
      <c r="B103" s="618" t="s">
        <v>307</v>
      </c>
      <c r="C103" s="618"/>
      <c r="D103" s="618" t="s">
        <v>2704</v>
      </c>
      <c r="E103" s="613" t="s">
        <v>359</v>
      </c>
      <c r="F103" s="613" t="s">
        <v>364</v>
      </c>
      <c r="G103" s="618" t="s">
        <v>365</v>
      </c>
      <c r="H103" s="618" t="s">
        <v>366</v>
      </c>
      <c r="I103" s="788"/>
      <c r="J103" s="751">
        <v>4200000</v>
      </c>
      <c r="K103" s="751">
        <v>4200000</v>
      </c>
      <c r="L103" s="751">
        <v>0</v>
      </c>
      <c r="M103" s="751">
        <v>0</v>
      </c>
      <c r="N103" s="711"/>
      <c r="O103" s="711"/>
      <c r="P103" s="613"/>
      <c r="Q103" s="618"/>
    </row>
    <row r="104" spans="1:17" s="756" customFormat="1" ht="51">
      <c r="A104" s="618" t="s">
        <v>318</v>
      </c>
      <c r="B104" s="618" t="s">
        <v>307</v>
      </c>
      <c r="C104" s="618"/>
      <c r="D104" s="618" t="s">
        <v>2704</v>
      </c>
      <c r="E104" s="613" t="s">
        <v>367</v>
      </c>
      <c r="F104" s="613" t="s">
        <v>364</v>
      </c>
      <c r="G104" s="618" t="s">
        <v>365</v>
      </c>
      <c r="H104" s="618" t="s">
        <v>368</v>
      </c>
      <c r="I104" s="788"/>
      <c r="J104" s="751">
        <v>1050000</v>
      </c>
      <c r="K104" s="751">
        <v>1050000</v>
      </c>
      <c r="L104" s="751">
        <v>0</v>
      </c>
      <c r="M104" s="751">
        <v>0</v>
      </c>
      <c r="N104" s="711"/>
      <c r="O104" s="711"/>
      <c r="P104" s="613"/>
      <c r="Q104" s="618"/>
    </row>
    <row r="105" spans="1:17" s="756" customFormat="1" ht="51">
      <c r="A105" s="618" t="s">
        <v>318</v>
      </c>
      <c r="B105" s="618" t="s">
        <v>307</v>
      </c>
      <c r="C105" s="618"/>
      <c r="D105" s="618" t="s">
        <v>2708</v>
      </c>
      <c r="E105" s="618" t="s">
        <v>370</v>
      </c>
      <c r="F105" s="618" t="s">
        <v>371</v>
      </c>
      <c r="G105" s="618" t="s">
        <v>372</v>
      </c>
      <c r="H105" s="618" t="s">
        <v>373</v>
      </c>
      <c r="I105" s="788"/>
      <c r="J105" s="751">
        <v>1200000</v>
      </c>
      <c r="K105" s="751">
        <v>1200000</v>
      </c>
      <c r="L105" s="751">
        <v>633963</v>
      </c>
      <c r="M105" s="751" t="s">
        <v>363</v>
      </c>
      <c r="N105" s="711"/>
      <c r="O105" s="711"/>
      <c r="P105" s="613"/>
      <c r="Q105" s="613"/>
    </row>
    <row r="106" spans="1:17" s="756" customFormat="1" ht="51">
      <c r="A106" s="618" t="s">
        <v>318</v>
      </c>
      <c r="B106" s="618" t="s">
        <v>307</v>
      </c>
      <c r="C106" s="618"/>
      <c r="D106" s="618" t="s">
        <v>2691</v>
      </c>
      <c r="E106" s="618" t="s">
        <v>375</v>
      </c>
      <c r="F106" s="618" t="s">
        <v>376</v>
      </c>
      <c r="G106" s="618" t="s">
        <v>377</v>
      </c>
      <c r="H106" s="618" t="s">
        <v>378</v>
      </c>
      <c r="I106" s="788"/>
      <c r="J106" s="751">
        <v>2500000</v>
      </c>
      <c r="K106" s="751">
        <v>2500000</v>
      </c>
      <c r="L106" s="751">
        <v>60767</v>
      </c>
      <c r="M106" s="751" t="s">
        <v>363</v>
      </c>
      <c r="N106" s="711"/>
      <c r="O106" s="711"/>
      <c r="P106" s="613"/>
      <c r="Q106" s="613"/>
    </row>
    <row r="107" spans="1:17" s="756" customFormat="1" ht="38.25">
      <c r="A107" s="618" t="s">
        <v>318</v>
      </c>
      <c r="B107" s="618" t="s">
        <v>307</v>
      </c>
      <c r="C107" s="618"/>
      <c r="D107" s="618" t="s">
        <v>2711</v>
      </c>
      <c r="E107" s="618" t="s">
        <v>380</v>
      </c>
      <c r="F107" s="618" t="s">
        <v>381</v>
      </c>
      <c r="G107" s="618" t="s">
        <v>382</v>
      </c>
      <c r="H107" s="618" t="s">
        <v>383</v>
      </c>
      <c r="I107" s="788"/>
      <c r="J107" s="751">
        <v>3000000</v>
      </c>
      <c r="K107" s="751">
        <v>1630850</v>
      </c>
      <c r="L107" s="751">
        <v>1206759</v>
      </c>
      <c r="M107" s="751">
        <v>905796</v>
      </c>
      <c r="N107" s="711"/>
      <c r="O107" s="711"/>
      <c r="P107" s="613"/>
      <c r="Q107" s="613"/>
    </row>
    <row r="108" spans="1:17" s="756" customFormat="1" ht="38.25">
      <c r="A108" s="618" t="s">
        <v>318</v>
      </c>
      <c r="B108" s="618" t="s">
        <v>307</v>
      </c>
      <c r="C108" s="618"/>
      <c r="D108" s="618" t="s">
        <v>2705</v>
      </c>
      <c r="E108" s="618" t="s">
        <v>385</v>
      </c>
      <c r="F108" s="618" t="s">
        <v>386</v>
      </c>
      <c r="G108" s="618" t="s">
        <v>387</v>
      </c>
      <c r="H108" s="618" t="s">
        <v>388</v>
      </c>
      <c r="I108" s="788"/>
      <c r="J108" s="751">
        <v>1000000</v>
      </c>
      <c r="K108" s="751">
        <v>1000000</v>
      </c>
      <c r="L108" s="751">
        <v>998536</v>
      </c>
      <c r="M108" s="751" t="s">
        <v>363</v>
      </c>
      <c r="N108" s="711"/>
      <c r="O108" s="711"/>
      <c r="P108" s="613"/>
      <c r="Q108" s="613"/>
    </row>
    <row r="109" spans="1:17" s="756" customFormat="1" ht="25.5">
      <c r="A109" s="618" t="s">
        <v>318</v>
      </c>
      <c r="B109" s="618" t="s">
        <v>307</v>
      </c>
      <c r="C109" s="618"/>
      <c r="D109" s="618" t="s">
        <v>2693</v>
      </c>
      <c r="E109" s="618" t="s">
        <v>363</v>
      </c>
      <c r="F109" s="618" t="s">
        <v>363</v>
      </c>
      <c r="G109" s="618" t="s">
        <v>363</v>
      </c>
      <c r="H109" s="618" t="s">
        <v>390</v>
      </c>
      <c r="I109" s="788"/>
      <c r="J109" s="751">
        <v>136000000</v>
      </c>
      <c r="K109" s="751">
        <v>136000000</v>
      </c>
      <c r="L109" s="751"/>
      <c r="M109" s="751" t="s">
        <v>363</v>
      </c>
      <c r="N109" s="711"/>
      <c r="O109" s="711" t="s">
        <v>363</v>
      </c>
      <c r="P109" s="613"/>
      <c r="Q109" s="613"/>
    </row>
    <row r="110" spans="1:17" s="756" customFormat="1" ht="25.5">
      <c r="A110" s="618" t="s">
        <v>318</v>
      </c>
      <c r="B110" s="618" t="s">
        <v>291</v>
      </c>
      <c r="C110" s="618" t="s">
        <v>391</v>
      </c>
      <c r="D110" s="618" t="s">
        <v>2708</v>
      </c>
      <c r="E110" s="618"/>
      <c r="F110" s="618"/>
      <c r="G110" s="618" t="s">
        <v>393</v>
      </c>
      <c r="H110" s="618"/>
      <c r="I110" s="788"/>
      <c r="J110" s="751">
        <v>1040000</v>
      </c>
      <c r="K110" s="751">
        <v>1590000</v>
      </c>
      <c r="L110" s="751">
        <v>1399975</v>
      </c>
      <c r="M110" s="751">
        <v>1345682</v>
      </c>
      <c r="N110" s="711"/>
      <c r="O110" s="711">
        <v>0.95</v>
      </c>
      <c r="P110" s="613"/>
      <c r="Q110" s="618"/>
    </row>
    <row r="111" spans="1:17" s="756" customFormat="1" ht="25.5">
      <c r="A111" s="618" t="s">
        <v>318</v>
      </c>
      <c r="B111" s="618" t="s">
        <v>291</v>
      </c>
      <c r="C111" s="618" t="s">
        <v>391</v>
      </c>
      <c r="D111" s="618" t="s">
        <v>2708</v>
      </c>
      <c r="E111" s="618"/>
      <c r="F111" s="618"/>
      <c r="G111" s="618" t="s">
        <v>394</v>
      </c>
      <c r="H111" s="618"/>
      <c r="I111" s="788"/>
      <c r="J111" s="751">
        <v>3000000</v>
      </c>
      <c r="K111" s="751">
        <v>3000000</v>
      </c>
      <c r="L111" s="751">
        <v>2586220</v>
      </c>
      <c r="M111" s="751">
        <v>2301854</v>
      </c>
      <c r="N111" s="711"/>
      <c r="O111" s="711">
        <v>0.95</v>
      </c>
      <c r="P111" s="613"/>
      <c r="Q111" s="618"/>
    </row>
    <row r="112" spans="1:17" s="756" customFormat="1" ht="25.5">
      <c r="A112" s="618" t="s">
        <v>318</v>
      </c>
      <c r="B112" s="618" t="s">
        <v>291</v>
      </c>
      <c r="C112" s="618" t="s">
        <v>391</v>
      </c>
      <c r="D112" s="618" t="s">
        <v>2708</v>
      </c>
      <c r="E112" s="618"/>
      <c r="F112" s="618"/>
      <c r="G112" s="618" t="s">
        <v>395</v>
      </c>
      <c r="H112" s="618"/>
      <c r="I112" s="788"/>
      <c r="J112" s="751">
        <v>3000000</v>
      </c>
      <c r="K112" s="751">
        <v>3000000</v>
      </c>
      <c r="L112" s="751">
        <v>1364878</v>
      </c>
      <c r="M112" s="751">
        <v>0</v>
      </c>
      <c r="N112" s="711"/>
      <c r="O112" s="711">
        <v>0.05</v>
      </c>
      <c r="P112" s="613"/>
      <c r="Q112" s="618"/>
    </row>
    <row r="113" spans="1:17" s="756" customFormat="1" ht="25.5">
      <c r="A113" s="618" t="s">
        <v>318</v>
      </c>
      <c r="B113" s="618" t="s">
        <v>291</v>
      </c>
      <c r="C113" s="618" t="s">
        <v>391</v>
      </c>
      <c r="D113" s="618" t="s">
        <v>2708</v>
      </c>
      <c r="E113" s="618"/>
      <c r="F113" s="618"/>
      <c r="G113" s="618" t="s">
        <v>396</v>
      </c>
      <c r="H113" s="618"/>
      <c r="I113" s="788"/>
      <c r="J113" s="751">
        <v>1251000</v>
      </c>
      <c r="K113" s="751">
        <v>1251000</v>
      </c>
      <c r="L113" s="751">
        <v>0</v>
      </c>
      <c r="M113" s="751">
        <v>0</v>
      </c>
      <c r="N113" s="711"/>
      <c r="O113" s="711">
        <v>0</v>
      </c>
      <c r="P113" s="613"/>
      <c r="Q113" s="618"/>
    </row>
    <row r="114" spans="1:17" s="756" customFormat="1" ht="25.5">
      <c r="A114" s="618" t="s">
        <v>318</v>
      </c>
      <c r="B114" s="618" t="s">
        <v>291</v>
      </c>
      <c r="C114" s="618" t="s">
        <v>391</v>
      </c>
      <c r="D114" s="618" t="s">
        <v>2708</v>
      </c>
      <c r="E114" s="618"/>
      <c r="F114" s="618"/>
      <c r="G114" s="618">
        <v>4</v>
      </c>
      <c r="H114" s="618"/>
      <c r="I114" s="788"/>
      <c r="J114" s="751">
        <v>8291000</v>
      </c>
      <c r="K114" s="751">
        <v>8841000</v>
      </c>
      <c r="L114" s="751">
        <v>5351073</v>
      </c>
      <c r="M114" s="751">
        <v>3647536</v>
      </c>
      <c r="N114" s="711"/>
      <c r="O114" s="711"/>
      <c r="P114" s="613"/>
      <c r="Q114" s="618"/>
    </row>
    <row r="115" spans="1:17" s="756" customFormat="1">
      <c r="A115" s="618" t="s">
        <v>318</v>
      </c>
      <c r="B115" s="618" t="s">
        <v>291</v>
      </c>
      <c r="C115" s="618" t="s">
        <v>391</v>
      </c>
      <c r="D115" s="618" t="s">
        <v>2711</v>
      </c>
      <c r="E115" s="618"/>
      <c r="F115" s="618"/>
      <c r="G115" s="618" t="s">
        <v>398</v>
      </c>
      <c r="H115" s="618"/>
      <c r="I115" s="788"/>
      <c r="J115" s="751">
        <v>610000</v>
      </c>
      <c r="K115" s="751">
        <v>2010000</v>
      </c>
      <c r="L115" s="751">
        <v>1848114</v>
      </c>
      <c r="M115" s="751">
        <v>1398553</v>
      </c>
      <c r="N115" s="711"/>
      <c r="O115" s="711">
        <v>0.77</v>
      </c>
      <c r="P115" s="613"/>
      <c r="Q115" s="618"/>
    </row>
    <row r="116" spans="1:17" s="756" customFormat="1" ht="25.5">
      <c r="A116" s="618" t="s">
        <v>318</v>
      </c>
      <c r="B116" s="618" t="s">
        <v>291</v>
      </c>
      <c r="C116" s="618" t="s">
        <v>391</v>
      </c>
      <c r="D116" s="618" t="s">
        <v>2711</v>
      </c>
      <c r="E116" s="618"/>
      <c r="F116" s="618"/>
      <c r="G116" s="618" t="s">
        <v>399</v>
      </c>
      <c r="H116" s="618"/>
      <c r="I116" s="788"/>
      <c r="J116" s="751">
        <v>1200000</v>
      </c>
      <c r="K116" s="751">
        <v>3134000</v>
      </c>
      <c r="L116" s="751">
        <v>2399105</v>
      </c>
      <c r="M116" s="751">
        <v>742717</v>
      </c>
      <c r="N116" s="711"/>
      <c r="O116" s="711" t="s">
        <v>400</v>
      </c>
      <c r="P116" s="613"/>
      <c r="Q116" s="618"/>
    </row>
    <row r="117" spans="1:17" s="756" customFormat="1">
      <c r="A117" s="618" t="s">
        <v>318</v>
      </c>
      <c r="B117" s="618" t="s">
        <v>291</v>
      </c>
      <c r="C117" s="618" t="s">
        <v>391</v>
      </c>
      <c r="D117" s="618" t="s">
        <v>2711</v>
      </c>
      <c r="E117" s="618"/>
      <c r="F117" s="618"/>
      <c r="G117" s="618" t="s">
        <v>401</v>
      </c>
      <c r="H117" s="618"/>
      <c r="I117" s="788"/>
      <c r="J117" s="751">
        <v>1500000</v>
      </c>
      <c r="K117" s="751">
        <v>2608300</v>
      </c>
      <c r="L117" s="751">
        <v>1401097</v>
      </c>
      <c r="M117" s="751">
        <v>2238</v>
      </c>
      <c r="N117" s="711"/>
      <c r="O117" s="711">
        <v>0.05</v>
      </c>
      <c r="P117" s="613"/>
      <c r="Q117" s="618" t="s">
        <v>402</v>
      </c>
    </row>
    <row r="118" spans="1:17" s="756" customFormat="1">
      <c r="A118" s="618" t="s">
        <v>318</v>
      </c>
      <c r="B118" s="618" t="s">
        <v>291</v>
      </c>
      <c r="C118" s="618" t="s">
        <v>391</v>
      </c>
      <c r="D118" s="618" t="s">
        <v>2711</v>
      </c>
      <c r="E118" s="618"/>
      <c r="F118" s="618"/>
      <c r="G118" s="618">
        <v>3</v>
      </c>
      <c r="H118" s="618"/>
      <c r="I118" s="788"/>
      <c r="J118" s="751">
        <v>3310000</v>
      </c>
      <c r="K118" s="751">
        <v>7752300</v>
      </c>
      <c r="L118" s="751">
        <v>5648316</v>
      </c>
      <c r="M118" s="751">
        <v>2143508</v>
      </c>
      <c r="N118" s="711"/>
      <c r="O118" s="711">
        <v>0.82000000000000006</v>
      </c>
      <c r="P118" s="613"/>
      <c r="Q118" s="618"/>
    </row>
    <row r="119" spans="1:17" s="756" customFormat="1" ht="38.25">
      <c r="A119" s="618" t="s">
        <v>318</v>
      </c>
      <c r="B119" s="618" t="s">
        <v>291</v>
      </c>
      <c r="C119" s="618" t="s">
        <v>391</v>
      </c>
      <c r="D119" s="618" t="s">
        <v>2690</v>
      </c>
      <c r="E119" s="618"/>
      <c r="F119" s="618"/>
      <c r="G119" s="618" t="s">
        <v>404</v>
      </c>
      <c r="H119" s="618"/>
      <c r="I119" s="788"/>
      <c r="J119" s="751">
        <v>415000</v>
      </c>
      <c r="K119" s="751">
        <v>1127000</v>
      </c>
      <c r="L119" s="751">
        <v>926530</v>
      </c>
      <c r="M119" s="751">
        <v>907820</v>
      </c>
      <c r="N119" s="711"/>
      <c r="O119" s="711">
        <v>0.95</v>
      </c>
      <c r="P119" s="613"/>
      <c r="Q119" s="618" t="s">
        <v>405</v>
      </c>
    </row>
    <row r="120" spans="1:17" s="756" customFormat="1" ht="38.25">
      <c r="A120" s="618" t="s">
        <v>318</v>
      </c>
      <c r="B120" s="618" t="s">
        <v>291</v>
      </c>
      <c r="C120" s="618" t="s">
        <v>391</v>
      </c>
      <c r="D120" s="618" t="s">
        <v>2690</v>
      </c>
      <c r="E120" s="618"/>
      <c r="F120" s="618"/>
      <c r="G120" s="618" t="s">
        <v>406</v>
      </c>
      <c r="H120" s="618"/>
      <c r="I120" s="788"/>
      <c r="J120" s="751">
        <v>2380000</v>
      </c>
      <c r="K120" s="751">
        <v>2380000</v>
      </c>
      <c r="L120" s="751">
        <v>567280</v>
      </c>
      <c r="M120" s="751">
        <v>0</v>
      </c>
      <c r="N120" s="711"/>
      <c r="O120" s="711">
        <v>0.6</v>
      </c>
      <c r="P120" s="613"/>
      <c r="Q120" s="618"/>
    </row>
    <row r="121" spans="1:17" s="756" customFormat="1" ht="38.25">
      <c r="A121" s="618" t="s">
        <v>318</v>
      </c>
      <c r="B121" s="618" t="s">
        <v>291</v>
      </c>
      <c r="C121" s="618" t="s">
        <v>391</v>
      </c>
      <c r="D121" s="618" t="s">
        <v>2690</v>
      </c>
      <c r="E121" s="618"/>
      <c r="F121" s="618"/>
      <c r="G121" s="618">
        <v>2</v>
      </c>
      <c r="H121" s="618"/>
      <c r="I121" s="788"/>
      <c r="J121" s="751">
        <v>2795000</v>
      </c>
      <c r="K121" s="751">
        <v>3507000</v>
      </c>
      <c r="L121" s="751">
        <v>1493810</v>
      </c>
      <c r="M121" s="751">
        <v>907820</v>
      </c>
      <c r="N121" s="711"/>
      <c r="O121" s="711"/>
      <c r="P121" s="613"/>
      <c r="Q121" s="618"/>
    </row>
    <row r="122" spans="1:17" s="756" customFormat="1" ht="25.5">
      <c r="A122" s="618" t="s">
        <v>318</v>
      </c>
      <c r="B122" s="618" t="s">
        <v>291</v>
      </c>
      <c r="C122" s="618" t="s">
        <v>391</v>
      </c>
      <c r="D122" s="618" t="s">
        <v>2703</v>
      </c>
      <c r="E122" s="618"/>
      <c r="F122" s="618"/>
      <c r="G122" s="618" t="s">
        <v>408</v>
      </c>
      <c r="H122" s="618"/>
      <c r="I122" s="788"/>
      <c r="J122" s="751">
        <v>1000000</v>
      </c>
      <c r="K122" s="751">
        <v>1000000</v>
      </c>
      <c r="L122" s="751">
        <v>893898</v>
      </c>
      <c r="M122" s="751">
        <v>690814</v>
      </c>
      <c r="N122" s="711"/>
      <c r="O122" s="711">
        <v>0.85</v>
      </c>
      <c r="P122" s="613"/>
      <c r="Q122" s="870" t="s">
        <v>409</v>
      </c>
    </row>
    <row r="123" spans="1:17" s="756" customFormat="1" ht="25.5">
      <c r="A123" s="618" t="s">
        <v>318</v>
      </c>
      <c r="B123" s="618" t="s">
        <v>291</v>
      </c>
      <c r="C123" s="618" t="s">
        <v>391</v>
      </c>
      <c r="D123" s="618" t="s">
        <v>2703</v>
      </c>
      <c r="E123" s="618"/>
      <c r="F123" s="618"/>
      <c r="G123" s="618" t="s">
        <v>410</v>
      </c>
      <c r="H123" s="618"/>
      <c r="I123" s="788"/>
      <c r="J123" s="751">
        <v>1500000</v>
      </c>
      <c r="K123" s="751">
        <v>1500000</v>
      </c>
      <c r="L123" s="751">
        <v>1490573</v>
      </c>
      <c r="M123" s="751">
        <v>1167398</v>
      </c>
      <c r="N123" s="711"/>
      <c r="O123" s="711">
        <v>0.8</v>
      </c>
      <c r="P123" s="613"/>
      <c r="Q123" s="870"/>
    </row>
    <row r="124" spans="1:17" s="756" customFormat="1" ht="25.5">
      <c r="A124" s="618" t="s">
        <v>318</v>
      </c>
      <c r="B124" s="618" t="s">
        <v>291</v>
      </c>
      <c r="C124" s="618" t="s">
        <v>391</v>
      </c>
      <c r="D124" s="618" t="s">
        <v>2703</v>
      </c>
      <c r="E124" s="618"/>
      <c r="F124" s="618"/>
      <c r="G124" s="618">
        <v>2</v>
      </c>
      <c r="H124" s="618"/>
      <c r="I124" s="788"/>
      <c r="J124" s="751">
        <v>2500000</v>
      </c>
      <c r="K124" s="751">
        <v>2500000</v>
      </c>
      <c r="L124" s="751">
        <v>2384471</v>
      </c>
      <c r="M124" s="751">
        <v>1858212</v>
      </c>
      <c r="N124" s="711"/>
      <c r="O124" s="711"/>
      <c r="P124" s="613"/>
      <c r="Q124" s="618"/>
    </row>
    <row r="125" spans="1:17" s="756" customFormat="1">
      <c r="A125" s="618" t="s">
        <v>318</v>
      </c>
      <c r="B125" s="618" t="s">
        <v>291</v>
      </c>
      <c r="C125" s="618" t="s">
        <v>391</v>
      </c>
      <c r="D125" s="618" t="s">
        <v>2705</v>
      </c>
      <c r="E125" s="618"/>
      <c r="F125" s="618"/>
      <c r="G125" s="618">
        <v>1</v>
      </c>
      <c r="H125" s="618"/>
      <c r="I125" s="788"/>
      <c r="J125" s="751">
        <v>1200000</v>
      </c>
      <c r="K125" s="751">
        <v>1200000</v>
      </c>
      <c r="L125" s="751">
        <v>1182853</v>
      </c>
      <c r="M125" s="751">
        <v>996542</v>
      </c>
      <c r="N125" s="711"/>
      <c r="O125" s="711">
        <v>0.83</v>
      </c>
      <c r="P125" s="613"/>
      <c r="Q125" s="618"/>
    </row>
    <row r="126" spans="1:17" s="756" customFormat="1" ht="25.5">
      <c r="A126" s="618" t="s">
        <v>318</v>
      </c>
      <c r="B126" s="618" t="s">
        <v>291</v>
      </c>
      <c r="C126" s="618" t="s">
        <v>391</v>
      </c>
      <c r="D126" s="618" t="s">
        <v>2697</v>
      </c>
      <c r="E126" s="618"/>
      <c r="F126" s="618"/>
      <c r="G126" s="618">
        <v>1</v>
      </c>
      <c r="H126" s="618"/>
      <c r="I126" s="788"/>
      <c r="J126" s="751">
        <v>800000</v>
      </c>
      <c r="K126" s="751">
        <v>1650000</v>
      </c>
      <c r="L126" s="751">
        <v>990669</v>
      </c>
      <c r="M126" s="751">
        <v>967483</v>
      </c>
      <c r="N126" s="711"/>
      <c r="O126" s="711">
        <v>0.95</v>
      </c>
      <c r="P126" s="613"/>
      <c r="Q126" s="618" t="s">
        <v>413</v>
      </c>
    </row>
    <row r="127" spans="1:17" s="756" customFormat="1" ht="25.5">
      <c r="A127" s="618" t="s">
        <v>318</v>
      </c>
      <c r="B127" s="618" t="s">
        <v>291</v>
      </c>
      <c r="C127" s="618" t="s">
        <v>391</v>
      </c>
      <c r="D127" s="618" t="s">
        <v>2704</v>
      </c>
      <c r="E127" s="618"/>
      <c r="F127" s="618"/>
      <c r="G127" s="618" t="s">
        <v>396</v>
      </c>
      <c r="H127" s="618"/>
      <c r="I127" s="788"/>
      <c r="J127" s="751">
        <v>2754006</v>
      </c>
      <c r="K127" s="751">
        <v>2754006</v>
      </c>
      <c r="L127" s="751">
        <v>0</v>
      </c>
      <c r="M127" s="751">
        <v>0</v>
      </c>
      <c r="N127" s="711"/>
      <c r="O127" s="711">
        <v>0</v>
      </c>
      <c r="P127" s="613"/>
      <c r="Q127" s="618" t="s">
        <v>415</v>
      </c>
    </row>
    <row r="128" spans="1:17" s="756" customFormat="1" ht="25.5">
      <c r="A128" s="618" t="s">
        <v>318</v>
      </c>
      <c r="B128" s="618" t="s">
        <v>291</v>
      </c>
      <c r="C128" s="618" t="s">
        <v>391</v>
      </c>
      <c r="D128" s="618" t="s">
        <v>2704</v>
      </c>
      <c r="E128" s="618"/>
      <c r="F128" s="618"/>
      <c r="G128" s="618" t="s">
        <v>416</v>
      </c>
      <c r="H128" s="618"/>
      <c r="I128" s="788"/>
      <c r="J128" s="751">
        <v>1770800</v>
      </c>
      <c r="K128" s="751">
        <v>1770800</v>
      </c>
      <c r="L128" s="751">
        <v>1415972</v>
      </c>
      <c r="M128" s="751">
        <v>13708</v>
      </c>
      <c r="N128" s="711"/>
      <c r="O128" s="711">
        <v>0.25</v>
      </c>
      <c r="P128" s="613"/>
      <c r="Q128" s="618" t="s">
        <v>417</v>
      </c>
    </row>
    <row r="129" spans="1:17" s="756" customFormat="1" ht="25.5">
      <c r="A129" s="618" t="s">
        <v>318</v>
      </c>
      <c r="B129" s="618" t="s">
        <v>291</v>
      </c>
      <c r="C129" s="618" t="s">
        <v>391</v>
      </c>
      <c r="D129" s="618" t="s">
        <v>2704</v>
      </c>
      <c r="E129" s="618"/>
      <c r="F129" s="618"/>
      <c r="G129" s="618">
        <v>2</v>
      </c>
      <c r="H129" s="618"/>
      <c r="I129" s="788"/>
      <c r="J129" s="751">
        <v>4524806</v>
      </c>
      <c r="K129" s="751">
        <v>4524806</v>
      </c>
      <c r="L129" s="751">
        <v>1415972</v>
      </c>
      <c r="M129" s="751">
        <v>13708</v>
      </c>
      <c r="N129" s="711"/>
      <c r="O129" s="711"/>
      <c r="P129" s="613"/>
      <c r="Q129" s="618"/>
    </row>
    <row r="130" spans="1:17" s="756" customFormat="1" ht="25.5">
      <c r="A130" s="618" t="s">
        <v>318</v>
      </c>
      <c r="B130" s="618" t="s">
        <v>291</v>
      </c>
      <c r="C130" s="618" t="s">
        <v>418</v>
      </c>
      <c r="D130" s="618" t="s">
        <v>2708</v>
      </c>
      <c r="E130" s="618"/>
      <c r="F130" s="618"/>
      <c r="G130" s="618" t="s">
        <v>419</v>
      </c>
      <c r="H130" s="618"/>
      <c r="I130" s="788"/>
      <c r="J130" s="721">
        <v>1056371</v>
      </c>
      <c r="K130" s="721">
        <v>1056371</v>
      </c>
      <c r="L130" s="721">
        <v>1028094</v>
      </c>
      <c r="M130" s="721">
        <v>1017397</v>
      </c>
      <c r="N130" s="711"/>
      <c r="O130" s="711">
        <v>0.96</v>
      </c>
      <c r="P130" s="618"/>
      <c r="Q130" s="618"/>
    </row>
    <row r="131" spans="1:17" s="756" customFormat="1" ht="25.5">
      <c r="A131" s="618" t="s">
        <v>318</v>
      </c>
      <c r="B131" s="618" t="s">
        <v>291</v>
      </c>
      <c r="C131" s="618" t="s">
        <v>418</v>
      </c>
      <c r="D131" s="618" t="s">
        <v>2708</v>
      </c>
      <c r="E131" s="618"/>
      <c r="F131" s="618"/>
      <c r="G131" s="618" t="s">
        <v>420</v>
      </c>
      <c r="H131" s="618"/>
      <c r="I131" s="788"/>
      <c r="J131" s="721">
        <v>1088088</v>
      </c>
      <c r="K131" s="721">
        <v>1088088</v>
      </c>
      <c r="L131" s="721">
        <v>1086807</v>
      </c>
      <c r="M131" s="721">
        <v>1055880</v>
      </c>
      <c r="N131" s="711"/>
      <c r="O131" s="711">
        <v>0.97</v>
      </c>
      <c r="P131" s="618"/>
      <c r="Q131" s="618"/>
    </row>
    <row r="132" spans="1:17" s="756" customFormat="1" ht="25.5">
      <c r="A132" s="618" t="s">
        <v>318</v>
      </c>
      <c r="B132" s="618" t="s">
        <v>291</v>
      </c>
      <c r="C132" s="618" t="s">
        <v>418</v>
      </c>
      <c r="D132" s="618" t="s">
        <v>2708</v>
      </c>
      <c r="E132" s="618"/>
      <c r="F132" s="618"/>
      <c r="G132" s="618">
        <v>2</v>
      </c>
      <c r="H132" s="618"/>
      <c r="I132" s="788"/>
      <c r="J132" s="721">
        <v>2144459</v>
      </c>
      <c r="K132" s="721">
        <v>2144459</v>
      </c>
      <c r="L132" s="721">
        <v>2114901</v>
      </c>
      <c r="M132" s="721">
        <v>2073277</v>
      </c>
      <c r="N132" s="711"/>
      <c r="O132" s="711"/>
      <c r="P132" s="618"/>
      <c r="Q132" s="618"/>
    </row>
    <row r="133" spans="1:17" ht="25.5">
      <c r="A133" s="618" t="s">
        <v>318</v>
      </c>
      <c r="B133" s="618" t="s">
        <v>291</v>
      </c>
      <c r="C133" s="618" t="s">
        <v>418</v>
      </c>
      <c r="D133" s="618" t="s">
        <v>2704</v>
      </c>
      <c r="E133" s="618"/>
      <c r="F133" s="618"/>
      <c r="G133" s="618"/>
      <c r="H133" s="618"/>
      <c r="I133" s="788"/>
      <c r="J133" s="721">
        <v>1275529</v>
      </c>
      <c r="K133" s="721">
        <v>1275529</v>
      </c>
      <c r="L133" s="721">
        <v>1275529</v>
      </c>
      <c r="M133" s="721">
        <v>366834</v>
      </c>
      <c r="N133" s="711"/>
      <c r="O133" s="711">
        <v>0.9</v>
      </c>
      <c r="P133" s="618"/>
      <c r="Q133" s="618"/>
    </row>
    <row r="134" spans="1:17" s="756" customFormat="1" ht="25.5">
      <c r="A134" s="618" t="s">
        <v>318</v>
      </c>
      <c r="B134" s="618" t="s">
        <v>291</v>
      </c>
      <c r="C134" s="618" t="s">
        <v>418</v>
      </c>
      <c r="D134" s="618" t="s">
        <v>2704</v>
      </c>
      <c r="E134" s="618"/>
      <c r="F134" s="618"/>
      <c r="G134" s="618"/>
      <c r="H134" s="618"/>
      <c r="I134" s="788"/>
      <c r="J134" s="721"/>
      <c r="K134" s="721"/>
      <c r="L134" s="721">
        <v>17022505</v>
      </c>
      <c r="M134" s="721">
        <v>2215327</v>
      </c>
      <c r="N134" s="711"/>
      <c r="O134" s="711" t="s">
        <v>20</v>
      </c>
      <c r="P134" s="618"/>
      <c r="Q134" s="618"/>
    </row>
    <row r="135" spans="1:17" s="756" customFormat="1" ht="25.5">
      <c r="A135" s="618" t="s">
        <v>318</v>
      </c>
      <c r="B135" s="618" t="s">
        <v>291</v>
      </c>
      <c r="C135" s="618" t="s">
        <v>418</v>
      </c>
      <c r="D135" s="618" t="s">
        <v>2704</v>
      </c>
      <c r="E135" s="618"/>
      <c r="F135" s="618"/>
      <c r="G135" s="618">
        <v>2</v>
      </c>
      <c r="H135" s="618"/>
      <c r="I135" s="788"/>
      <c r="J135" s="721">
        <v>1275529</v>
      </c>
      <c r="K135" s="721"/>
      <c r="L135" s="721">
        <v>18298034</v>
      </c>
      <c r="M135" s="721">
        <v>2582161</v>
      </c>
      <c r="N135" s="711"/>
      <c r="O135" s="711"/>
      <c r="P135" s="618"/>
      <c r="Q135" s="618"/>
    </row>
    <row r="136" spans="1:17" s="756" customFormat="1" ht="25.5">
      <c r="A136" s="618" t="s">
        <v>318</v>
      </c>
      <c r="B136" s="618" t="s">
        <v>291</v>
      </c>
      <c r="C136" s="618" t="s">
        <v>418</v>
      </c>
      <c r="D136" s="618" t="s">
        <v>2709</v>
      </c>
      <c r="E136" s="618"/>
      <c r="F136" s="618"/>
      <c r="G136" s="618">
        <v>1</v>
      </c>
      <c r="H136" s="618"/>
      <c r="I136" s="788"/>
      <c r="J136" s="721">
        <v>50000000</v>
      </c>
      <c r="K136" s="721">
        <v>50000000</v>
      </c>
      <c r="L136" s="721"/>
      <c r="M136" s="721">
        <v>38500000</v>
      </c>
      <c r="N136" s="711">
        <v>0.77</v>
      </c>
      <c r="O136" s="711">
        <v>0.77</v>
      </c>
      <c r="P136" s="618"/>
      <c r="Q136" s="618"/>
    </row>
    <row r="137" spans="1:17" s="756" customFormat="1" ht="25.5">
      <c r="A137" s="618" t="s">
        <v>318</v>
      </c>
      <c r="B137" s="618" t="s">
        <v>291</v>
      </c>
      <c r="C137" s="618" t="s">
        <v>418</v>
      </c>
      <c r="D137" s="618" t="s">
        <v>2693</v>
      </c>
      <c r="E137" s="618"/>
      <c r="F137" s="618"/>
      <c r="G137" s="618"/>
      <c r="H137" s="618"/>
      <c r="I137" s="788"/>
      <c r="J137" s="721">
        <v>1200000</v>
      </c>
      <c r="K137" s="721">
        <v>1200000</v>
      </c>
      <c r="L137" s="721"/>
      <c r="M137" s="721"/>
      <c r="N137" s="711"/>
      <c r="O137" s="711">
        <v>0.95</v>
      </c>
      <c r="P137" s="618"/>
      <c r="Q137" s="627"/>
    </row>
    <row r="138" spans="1:17" s="756" customFormat="1" ht="25.5">
      <c r="A138" s="618" t="s">
        <v>318</v>
      </c>
      <c r="B138" s="618" t="s">
        <v>291</v>
      </c>
      <c r="C138" s="618" t="s">
        <v>418</v>
      </c>
      <c r="D138" s="618" t="s">
        <v>2693</v>
      </c>
      <c r="E138" s="618"/>
      <c r="F138" s="618"/>
      <c r="G138" s="618"/>
      <c r="H138" s="618"/>
      <c r="I138" s="788"/>
      <c r="J138" s="721">
        <v>2031000</v>
      </c>
      <c r="K138" s="721">
        <v>2031000</v>
      </c>
      <c r="L138" s="721"/>
      <c r="M138" s="721"/>
      <c r="N138" s="711"/>
      <c r="O138" s="758"/>
      <c r="P138" s="627"/>
      <c r="Q138" s="618" t="s">
        <v>424</v>
      </c>
    </row>
    <row r="139" spans="1:17" s="756" customFormat="1" ht="25.5">
      <c r="A139" s="618" t="s">
        <v>318</v>
      </c>
      <c r="B139" s="618" t="s">
        <v>291</v>
      </c>
      <c r="C139" s="618" t="s">
        <v>418</v>
      </c>
      <c r="D139" s="618" t="s">
        <v>2693</v>
      </c>
      <c r="E139" s="618"/>
      <c r="F139" s="618"/>
      <c r="G139" s="618"/>
      <c r="H139" s="618"/>
      <c r="I139" s="788"/>
      <c r="J139" s="721">
        <v>2000000</v>
      </c>
      <c r="K139" s="721">
        <v>2000000</v>
      </c>
      <c r="L139" s="721"/>
      <c r="M139" s="721"/>
      <c r="N139" s="711"/>
      <c r="O139" s="711">
        <v>0.92</v>
      </c>
      <c r="P139" s="618"/>
      <c r="Q139" s="627"/>
    </row>
    <row r="140" spans="1:17" s="756" customFormat="1" ht="25.5">
      <c r="A140" s="618" t="s">
        <v>318</v>
      </c>
      <c r="B140" s="618" t="s">
        <v>291</v>
      </c>
      <c r="C140" s="618" t="s">
        <v>418</v>
      </c>
      <c r="D140" s="618" t="s">
        <v>2693</v>
      </c>
      <c r="E140" s="618"/>
      <c r="F140" s="618"/>
      <c r="G140" s="618"/>
      <c r="H140" s="618"/>
      <c r="I140" s="788"/>
      <c r="J140" s="721">
        <v>3600000</v>
      </c>
      <c r="K140" s="721">
        <v>3600000</v>
      </c>
      <c r="L140" s="721">
        <v>3600000</v>
      </c>
      <c r="M140" s="721"/>
      <c r="N140" s="711"/>
      <c r="O140" s="711">
        <v>0.42</v>
      </c>
      <c r="P140" s="618"/>
      <c r="Q140" s="627" t="s">
        <v>425</v>
      </c>
    </row>
    <row r="141" spans="1:17" s="756" customFormat="1" ht="25.5">
      <c r="A141" s="618" t="s">
        <v>318</v>
      </c>
      <c r="B141" s="618" t="s">
        <v>291</v>
      </c>
      <c r="C141" s="618" t="s">
        <v>418</v>
      </c>
      <c r="D141" s="618" t="s">
        <v>2693</v>
      </c>
      <c r="E141" s="618"/>
      <c r="F141" s="618"/>
      <c r="G141" s="618">
        <v>4</v>
      </c>
      <c r="H141" s="618"/>
      <c r="I141" s="788"/>
      <c r="J141" s="721">
        <v>8831000</v>
      </c>
      <c r="K141" s="721">
        <v>8831000</v>
      </c>
      <c r="L141" s="721">
        <v>3600000</v>
      </c>
      <c r="M141" s="721">
        <v>0</v>
      </c>
      <c r="N141" s="711"/>
      <c r="O141" s="711"/>
      <c r="P141" s="618"/>
      <c r="Q141" s="618"/>
    </row>
    <row r="142" spans="1:17" s="756" customFormat="1" ht="51">
      <c r="A142" s="618" t="s">
        <v>318</v>
      </c>
      <c r="B142" s="618" t="s">
        <v>266</v>
      </c>
      <c r="C142" s="618"/>
      <c r="D142" s="618" t="s">
        <v>2704</v>
      </c>
      <c r="E142" s="618"/>
      <c r="F142" s="618"/>
      <c r="G142" s="618" t="s">
        <v>427</v>
      </c>
      <c r="H142" s="618"/>
      <c r="I142" s="788"/>
      <c r="J142" s="751">
        <v>1050000</v>
      </c>
      <c r="K142" s="751">
        <v>1050000</v>
      </c>
      <c r="L142" s="751">
        <v>0</v>
      </c>
      <c r="M142" s="751">
        <v>0</v>
      </c>
      <c r="N142" s="711"/>
      <c r="O142" s="711">
        <v>0</v>
      </c>
      <c r="P142" s="618"/>
      <c r="Q142" s="618" t="s">
        <v>428</v>
      </c>
    </row>
    <row r="143" spans="1:17" s="756" customFormat="1" ht="25.5">
      <c r="A143" s="618" t="s">
        <v>318</v>
      </c>
      <c r="B143" s="618" t="s">
        <v>266</v>
      </c>
      <c r="C143" s="618"/>
      <c r="D143" s="618" t="s">
        <v>2704</v>
      </c>
      <c r="E143" s="618"/>
      <c r="F143" s="618"/>
      <c r="G143" s="618" t="s">
        <v>427</v>
      </c>
      <c r="H143" s="618"/>
      <c r="I143" s="788"/>
      <c r="J143" s="751">
        <v>3000000</v>
      </c>
      <c r="K143" s="751">
        <v>3000000</v>
      </c>
      <c r="L143" s="751">
        <v>0</v>
      </c>
      <c r="M143" s="751">
        <v>0</v>
      </c>
      <c r="N143" s="711"/>
      <c r="O143" s="711">
        <v>0</v>
      </c>
      <c r="P143" s="618"/>
      <c r="Q143" s="618" t="s">
        <v>429</v>
      </c>
    </row>
    <row r="144" spans="1:17" s="756" customFormat="1" ht="38.25">
      <c r="A144" s="618" t="s">
        <v>318</v>
      </c>
      <c r="B144" s="618" t="s">
        <v>266</v>
      </c>
      <c r="C144" s="618"/>
      <c r="D144" s="618" t="s">
        <v>2704</v>
      </c>
      <c r="E144" s="618"/>
      <c r="F144" s="618"/>
      <c r="G144" s="618" t="s">
        <v>430</v>
      </c>
      <c r="H144" s="618"/>
      <c r="I144" s="788"/>
      <c r="J144" s="751">
        <v>2782686</v>
      </c>
      <c r="K144" s="751">
        <v>2782686</v>
      </c>
      <c r="L144" s="751">
        <v>2590291</v>
      </c>
      <c r="M144" s="751">
        <v>179870</v>
      </c>
      <c r="N144" s="711"/>
      <c r="O144" s="711">
        <v>50</v>
      </c>
      <c r="P144" s="613"/>
      <c r="Q144" s="618" t="s">
        <v>431</v>
      </c>
    </row>
    <row r="145" spans="1:17" s="756" customFormat="1">
      <c r="A145" s="618" t="s">
        <v>318</v>
      </c>
      <c r="B145" s="618" t="s">
        <v>266</v>
      </c>
      <c r="C145" s="618"/>
      <c r="D145" s="618" t="s">
        <v>3094</v>
      </c>
      <c r="E145" s="618"/>
      <c r="F145" s="618"/>
      <c r="G145" s="618"/>
      <c r="H145" s="618"/>
      <c r="I145" s="788"/>
      <c r="J145" s="751">
        <v>6832686</v>
      </c>
      <c r="K145" s="751">
        <v>6832686</v>
      </c>
      <c r="L145" s="751">
        <v>2590291</v>
      </c>
      <c r="M145" s="751">
        <v>179870</v>
      </c>
      <c r="N145" s="711"/>
      <c r="O145" s="711"/>
      <c r="P145" s="613"/>
      <c r="Q145" s="618"/>
    </row>
    <row r="146" spans="1:17" s="756" customFormat="1" ht="25.5">
      <c r="A146" s="618" t="s">
        <v>318</v>
      </c>
      <c r="B146" s="618" t="s">
        <v>266</v>
      </c>
      <c r="C146" s="618"/>
      <c r="D146" s="618" t="s">
        <v>2708</v>
      </c>
      <c r="E146" s="618"/>
      <c r="F146" s="618"/>
      <c r="G146" s="618" t="s">
        <v>433</v>
      </c>
      <c r="H146" s="618"/>
      <c r="I146" s="788"/>
      <c r="J146" s="751">
        <v>3000000</v>
      </c>
      <c r="K146" s="751">
        <v>3000000</v>
      </c>
      <c r="L146" s="751">
        <v>0</v>
      </c>
      <c r="M146" s="751">
        <v>0</v>
      </c>
      <c r="N146" s="711"/>
      <c r="O146" s="711"/>
      <c r="P146" s="613"/>
      <c r="Q146" s="618" t="s">
        <v>434</v>
      </c>
    </row>
    <row r="147" spans="1:17" s="756" customFormat="1" ht="25.5">
      <c r="A147" s="618" t="s">
        <v>318</v>
      </c>
      <c r="B147" s="618" t="s">
        <v>266</v>
      </c>
      <c r="C147" s="618"/>
      <c r="D147" s="618" t="s">
        <v>2708</v>
      </c>
      <c r="E147" s="618"/>
      <c r="F147" s="618"/>
      <c r="G147" s="618" t="s">
        <v>435</v>
      </c>
      <c r="H147" s="618"/>
      <c r="I147" s="788"/>
      <c r="J147" s="751">
        <v>4500000</v>
      </c>
      <c r="K147" s="751">
        <v>4500000</v>
      </c>
      <c r="L147" s="751">
        <v>3801162</v>
      </c>
      <c r="M147" s="751">
        <v>399109</v>
      </c>
      <c r="N147" s="711"/>
      <c r="O147" s="711">
        <v>15</v>
      </c>
      <c r="P147" s="613"/>
      <c r="Q147" s="618" t="s">
        <v>436</v>
      </c>
    </row>
    <row r="148" spans="1:17" s="756" customFormat="1" ht="25.5">
      <c r="A148" s="618" t="s">
        <v>318</v>
      </c>
      <c r="B148" s="618" t="s">
        <v>266</v>
      </c>
      <c r="C148" s="618"/>
      <c r="D148" s="618" t="s">
        <v>2708</v>
      </c>
      <c r="E148" s="618"/>
      <c r="F148" s="618"/>
      <c r="G148" s="618" t="s">
        <v>437</v>
      </c>
      <c r="H148" s="618"/>
      <c r="I148" s="788"/>
      <c r="J148" s="751">
        <v>15000000</v>
      </c>
      <c r="K148" s="751">
        <v>4300000</v>
      </c>
      <c r="L148" s="751">
        <v>3782556</v>
      </c>
      <c r="M148" s="751">
        <v>821935</v>
      </c>
      <c r="N148" s="711"/>
      <c r="O148" s="711">
        <v>45</v>
      </c>
      <c r="P148" s="613"/>
      <c r="Q148" s="618" t="s">
        <v>436</v>
      </c>
    </row>
    <row r="149" spans="1:17" s="756" customFormat="1" ht="25.5">
      <c r="A149" s="618" t="s">
        <v>318</v>
      </c>
      <c r="B149" s="618" t="s">
        <v>266</v>
      </c>
      <c r="C149" s="618"/>
      <c r="D149" s="618" t="s">
        <v>2708</v>
      </c>
      <c r="E149" s="618"/>
      <c r="F149" s="618"/>
      <c r="G149" s="618" t="s">
        <v>438</v>
      </c>
      <c r="H149" s="618"/>
      <c r="I149" s="788"/>
      <c r="J149" s="751">
        <v>15000000</v>
      </c>
      <c r="K149" s="751">
        <v>4875000</v>
      </c>
      <c r="L149" s="751">
        <v>4730789</v>
      </c>
      <c r="M149" s="751">
        <v>421255</v>
      </c>
      <c r="N149" s="711"/>
      <c r="O149" s="711">
        <v>5</v>
      </c>
      <c r="P149" s="613"/>
      <c r="Q149" s="618" t="s">
        <v>436</v>
      </c>
    </row>
    <row r="150" spans="1:17" s="756" customFormat="1" ht="25.5">
      <c r="A150" s="618" t="s">
        <v>318</v>
      </c>
      <c r="B150" s="618" t="s">
        <v>266</v>
      </c>
      <c r="C150" s="618"/>
      <c r="D150" s="618" t="s">
        <v>2708</v>
      </c>
      <c r="E150" s="618"/>
      <c r="F150" s="618"/>
      <c r="G150" s="618" t="s">
        <v>439</v>
      </c>
      <c r="H150" s="618"/>
      <c r="I150" s="788"/>
      <c r="J150" s="751">
        <v>4500000</v>
      </c>
      <c r="K150" s="751">
        <v>4500000</v>
      </c>
      <c r="L150" s="751">
        <v>4191770</v>
      </c>
      <c r="M150" s="751">
        <v>2184926</v>
      </c>
      <c r="N150" s="711"/>
      <c r="O150" s="711">
        <v>85</v>
      </c>
      <c r="P150" s="613"/>
      <c r="Q150" s="618" t="s">
        <v>436</v>
      </c>
    </row>
    <row r="151" spans="1:17" s="756" customFormat="1" ht="25.5">
      <c r="A151" s="618" t="s">
        <v>318</v>
      </c>
      <c r="B151" s="618" t="s">
        <v>266</v>
      </c>
      <c r="C151" s="618"/>
      <c r="D151" s="618" t="s">
        <v>2708</v>
      </c>
      <c r="E151" s="618"/>
      <c r="F151" s="618"/>
      <c r="G151" s="618" t="s">
        <v>440</v>
      </c>
      <c r="H151" s="618"/>
      <c r="I151" s="788"/>
      <c r="J151" s="751">
        <v>500000</v>
      </c>
      <c r="K151" s="751">
        <v>1100000</v>
      </c>
      <c r="L151" s="751">
        <v>616982</v>
      </c>
      <c r="M151" s="751">
        <v>262446</v>
      </c>
      <c r="N151" s="711"/>
      <c r="O151" s="711">
        <v>52</v>
      </c>
      <c r="P151" s="613"/>
      <c r="Q151" s="618" t="s">
        <v>436</v>
      </c>
    </row>
    <row r="152" spans="1:17" s="756" customFormat="1" ht="25.5">
      <c r="A152" s="618" t="s">
        <v>318</v>
      </c>
      <c r="B152" s="618" t="s">
        <v>266</v>
      </c>
      <c r="C152" s="618"/>
      <c r="D152" s="618" t="s">
        <v>2708</v>
      </c>
      <c r="E152" s="618"/>
      <c r="F152" s="618"/>
      <c r="G152" s="618" t="s">
        <v>441</v>
      </c>
      <c r="H152" s="618"/>
      <c r="I152" s="788"/>
      <c r="J152" s="751">
        <v>1000000</v>
      </c>
      <c r="K152" s="751">
        <v>1671326</v>
      </c>
      <c r="L152" s="751">
        <v>1251753</v>
      </c>
      <c r="M152" s="751">
        <v>1215635</v>
      </c>
      <c r="N152" s="711"/>
      <c r="O152" s="711">
        <v>86</v>
      </c>
      <c r="P152" s="613"/>
      <c r="Q152" s="618" t="s">
        <v>436</v>
      </c>
    </row>
    <row r="153" spans="1:17" s="756" customFormat="1">
      <c r="A153" s="618" t="s">
        <v>318</v>
      </c>
      <c r="B153" s="618" t="s">
        <v>266</v>
      </c>
      <c r="C153" s="618"/>
      <c r="D153" s="618" t="s">
        <v>3094</v>
      </c>
      <c r="E153" s="618"/>
      <c r="F153" s="618"/>
      <c r="G153" s="618">
        <v>7</v>
      </c>
      <c r="H153" s="618"/>
      <c r="I153" s="788"/>
      <c r="J153" s="751">
        <v>43500000</v>
      </c>
      <c r="K153" s="751">
        <v>23946326</v>
      </c>
      <c r="L153" s="751">
        <v>18375012</v>
      </c>
      <c r="M153" s="751">
        <v>5305306</v>
      </c>
      <c r="N153" s="711"/>
      <c r="O153" s="711"/>
      <c r="P153" s="613"/>
      <c r="Q153" s="618"/>
    </row>
    <row r="154" spans="1:17" s="756" customFormat="1">
      <c r="A154" s="618" t="s">
        <v>318</v>
      </c>
      <c r="B154" s="618" t="s">
        <v>266</v>
      </c>
      <c r="C154" s="618"/>
      <c r="D154" s="618" t="s">
        <v>2716</v>
      </c>
      <c r="E154" s="618"/>
      <c r="F154" s="618"/>
      <c r="G154" s="618" t="s">
        <v>442</v>
      </c>
      <c r="H154" s="618"/>
      <c r="I154" s="788"/>
      <c r="J154" s="751">
        <v>1000000</v>
      </c>
      <c r="K154" s="751">
        <v>1000000</v>
      </c>
      <c r="L154" s="751">
        <v>0</v>
      </c>
      <c r="M154" s="751">
        <v>0</v>
      </c>
      <c r="N154" s="711"/>
      <c r="O154" s="711"/>
      <c r="P154" s="613"/>
      <c r="Q154" s="618" t="s">
        <v>434</v>
      </c>
    </row>
    <row r="155" spans="1:17" s="756" customFormat="1">
      <c r="A155" s="618" t="s">
        <v>318</v>
      </c>
      <c r="B155" s="618" t="s">
        <v>266</v>
      </c>
      <c r="C155" s="618"/>
      <c r="D155" s="618" t="s">
        <v>2716</v>
      </c>
      <c r="E155" s="618"/>
      <c r="F155" s="618"/>
      <c r="G155" s="618" t="s">
        <v>443</v>
      </c>
      <c r="H155" s="618"/>
      <c r="I155" s="788"/>
      <c r="J155" s="751">
        <v>3000000</v>
      </c>
      <c r="K155" s="751">
        <v>4999035</v>
      </c>
      <c r="L155" s="751">
        <v>4486348</v>
      </c>
      <c r="M155" s="751">
        <v>3873676</v>
      </c>
      <c r="N155" s="711"/>
      <c r="O155" s="711">
        <v>86</v>
      </c>
      <c r="P155" s="613"/>
      <c r="Q155" s="618" t="s">
        <v>436</v>
      </c>
    </row>
    <row r="156" spans="1:17" s="756" customFormat="1">
      <c r="A156" s="618" t="s">
        <v>318</v>
      </c>
      <c r="B156" s="618" t="s">
        <v>266</v>
      </c>
      <c r="C156" s="618"/>
      <c r="D156" s="618" t="s">
        <v>3094</v>
      </c>
      <c r="E156" s="618"/>
      <c r="F156" s="618"/>
      <c r="G156" s="618">
        <v>2</v>
      </c>
      <c r="H156" s="618"/>
      <c r="I156" s="788"/>
      <c r="J156" s="751">
        <v>4000000</v>
      </c>
      <c r="K156" s="751">
        <v>5999035</v>
      </c>
      <c r="L156" s="751">
        <v>4486348</v>
      </c>
      <c r="M156" s="751">
        <v>3873676</v>
      </c>
      <c r="N156" s="711"/>
      <c r="O156" s="711"/>
      <c r="P156" s="613"/>
      <c r="Q156" s="618"/>
    </row>
    <row r="157" spans="1:17" s="756" customFormat="1" ht="25.5">
      <c r="A157" s="618" t="s">
        <v>318</v>
      </c>
      <c r="B157" s="618" t="s">
        <v>266</v>
      </c>
      <c r="C157" s="618"/>
      <c r="D157" s="618" t="s">
        <v>2703</v>
      </c>
      <c r="E157" s="618"/>
      <c r="F157" s="618"/>
      <c r="G157" s="618" t="s">
        <v>445</v>
      </c>
      <c r="H157" s="618"/>
      <c r="I157" s="788"/>
      <c r="J157" s="751">
        <v>1500000</v>
      </c>
      <c r="K157" s="751">
        <v>1500000</v>
      </c>
      <c r="L157" s="751">
        <v>1495698</v>
      </c>
      <c r="M157" s="751">
        <v>1048774</v>
      </c>
      <c r="N157" s="711"/>
      <c r="O157" s="711">
        <v>85</v>
      </c>
      <c r="P157" s="613"/>
      <c r="Q157" s="618" t="s">
        <v>436</v>
      </c>
    </row>
    <row r="158" spans="1:17" s="756" customFormat="1" ht="25.5">
      <c r="A158" s="618" t="s">
        <v>318</v>
      </c>
      <c r="B158" s="618" t="s">
        <v>266</v>
      </c>
      <c r="C158" s="618"/>
      <c r="D158" s="618" t="s">
        <v>2703</v>
      </c>
      <c r="E158" s="618"/>
      <c r="F158" s="618"/>
      <c r="G158" s="618" t="s">
        <v>446</v>
      </c>
      <c r="H158" s="618"/>
      <c r="I158" s="788"/>
      <c r="J158" s="751">
        <v>2000000</v>
      </c>
      <c r="K158" s="751">
        <v>2000000</v>
      </c>
      <c r="L158" s="751">
        <v>1343157</v>
      </c>
      <c r="M158" s="751">
        <v>798928</v>
      </c>
      <c r="N158" s="711"/>
      <c r="O158" s="711">
        <v>70</v>
      </c>
      <c r="P158" s="613"/>
      <c r="Q158" s="618" t="s">
        <v>436</v>
      </c>
    </row>
    <row r="159" spans="1:17" s="756" customFormat="1" ht="25.5">
      <c r="A159" s="618" t="s">
        <v>318</v>
      </c>
      <c r="B159" s="618" t="s">
        <v>266</v>
      </c>
      <c r="C159" s="618"/>
      <c r="D159" s="618" t="s">
        <v>2703</v>
      </c>
      <c r="E159" s="618"/>
      <c r="F159" s="618"/>
      <c r="G159" s="618" t="s">
        <v>447</v>
      </c>
      <c r="H159" s="618"/>
      <c r="I159" s="788"/>
      <c r="J159" s="751">
        <v>1600000</v>
      </c>
      <c r="K159" s="751">
        <v>1600000</v>
      </c>
      <c r="L159" s="751">
        <v>1365021</v>
      </c>
      <c r="M159" s="751">
        <v>41529</v>
      </c>
      <c r="N159" s="711"/>
      <c r="O159" s="711">
        <v>30</v>
      </c>
      <c r="P159" s="613"/>
      <c r="Q159" s="618" t="s">
        <v>436</v>
      </c>
    </row>
    <row r="160" spans="1:17" s="756" customFormat="1">
      <c r="A160" s="618" t="s">
        <v>318</v>
      </c>
      <c r="B160" s="618" t="s">
        <v>266</v>
      </c>
      <c r="C160" s="618"/>
      <c r="D160" s="618" t="s">
        <v>3094</v>
      </c>
      <c r="E160" s="618"/>
      <c r="F160" s="618"/>
      <c r="G160" s="618">
        <v>3</v>
      </c>
      <c r="H160" s="618"/>
      <c r="I160" s="788"/>
      <c r="J160" s="751">
        <v>5100000</v>
      </c>
      <c r="K160" s="751">
        <v>5100000</v>
      </c>
      <c r="L160" s="751">
        <v>4203876</v>
      </c>
      <c r="M160" s="751"/>
      <c r="N160" s="711"/>
      <c r="O160" s="711"/>
      <c r="P160" s="613"/>
      <c r="Q160" s="618"/>
    </row>
    <row r="161" spans="1:17" s="756" customFormat="1">
      <c r="A161" s="618" t="s">
        <v>318</v>
      </c>
      <c r="B161" s="618" t="s">
        <v>266</v>
      </c>
      <c r="C161" s="618"/>
      <c r="D161" s="618" t="s">
        <v>2711</v>
      </c>
      <c r="E161" s="618"/>
      <c r="F161" s="618"/>
      <c r="G161" s="618" t="s">
        <v>448</v>
      </c>
      <c r="H161" s="618"/>
      <c r="I161" s="788"/>
      <c r="J161" s="751">
        <v>3000000</v>
      </c>
      <c r="K161" s="751">
        <v>1819150</v>
      </c>
      <c r="L161" s="751">
        <v>1413716</v>
      </c>
      <c r="M161" s="751">
        <v>1990350</v>
      </c>
      <c r="N161" s="711">
        <v>1.0941098864854466</v>
      </c>
      <c r="O161" s="711">
        <v>0.85</v>
      </c>
      <c r="P161" s="613"/>
      <c r="Q161" s="618" t="s">
        <v>436</v>
      </c>
    </row>
    <row r="162" spans="1:17" s="756" customFormat="1">
      <c r="A162" s="618" t="s">
        <v>318</v>
      </c>
      <c r="B162" s="618" t="s">
        <v>266</v>
      </c>
      <c r="C162" s="618"/>
      <c r="D162" s="618" t="s">
        <v>2705</v>
      </c>
      <c r="E162" s="618"/>
      <c r="F162" s="618"/>
      <c r="G162" s="618" t="s">
        <v>450</v>
      </c>
      <c r="H162" s="618"/>
      <c r="I162" s="788"/>
      <c r="J162" s="751">
        <v>5600000</v>
      </c>
      <c r="K162" s="751">
        <v>7700000</v>
      </c>
      <c r="L162" s="751">
        <v>5171738</v>
      </c>
      <c r="M162" s="751">
        <v>2347093</v>
      </c>
      <c r="N162" s="711"/>
      <c r="O162" s="711">
        <v>32</v>
      </c>
      <c r="P162" s="613"/>
      <c r="Q162" s="618" t="s">
        <v>436</v>
      </c>
    </row>
    <row r="163" spans="1:17" s="756" customFormat="1">
      <c r="A163" s="618" t="s">
        <v>318</v>
      </c>
      <c r="B163" s="618" t="s">
        <v>266</v>
      </c>
      <c r="C163" s="618"/>
      <c r="D163" s="618" t="s">
        <v>2705</v>
      </c>
      <c r="E163" s="618"/>
      <c r="F163" s="618"/>
      <c r="G163" s="618" t="s">
        <v>451</v>
      </c>
      <c r="H163" s="618"/>
      <c r="I163" s="788"/>
      <c r="J163" s="751">
        <v>2000000</v>
      </c>
      <c r="K163" s="751">
        <v>2000000</v>
      </c>
      <c r="L163" s="751">
        <v>1958887</v>
      </c>
      <c r="M163" s="751">
        <v>1256459</v>
      </c>
      <c r="N163" s="711"/>
      <c r="O163" s="711">
        <v>70</v>
      </c>
      <c r="P163" s="613"/>
      <c r="Q163" s="618" t="s">
        <v>436</v>
      </c>
    </row>
    <row r="164" spans="1:17" s="756" customFormat="1">
      <c r="A164" s="618" t="s">
        <v>318</v>
      </c>
      <c r="B164" s="618" t="s">
        <v>266</v>
      </c>
      <c r="C164" s="618"/>
      <c r="D164" s="618" t="s">
        <v>2705</v>
      </c>
      <c r="E164" s="618"/>
      <c r="F164" s="618"/>
      <c r="G164" s="618" t="s">
        <v>452</v>
      </c>
      <c r="H164" s="618"/>
      <c r="I164" s="788"/>
      <c r="J164" s="751">
        <v>1600000</v>
      </c>
      <c r="K164" s="751">
        <v>1600000</v>
      </c>
      <c r="L164" s="751">
        <v>1573149</v>
      </c>
      <c r="M164" s="751">
        <v>1303935</v>
      </c>
      <c r="N164" s="711"/>
      <c r="O164" s="711">
        <v>70</v>
      </c>
      <c r="P164" s="613"/>
      <c r="Q164" s="618" t="s">
        <v>436</v>
      </c>
    </row>
    <row r="165" spans="1:17" s="756" customFormat="1">
      <c r="A165" s="618" t="s">
        <v>318</v>
      </c>
      <c r="B165" s="618" t="s">
        <v>266</v>
      </c>
      <c r="C165" s="618"/>
      <c r="D165" s="618" t="s">
        <v>3094</v>
      </c>
      <c r="E165" s="618"/>
      <c r="F165" s="618"/>
      <c r="G165" s="618"/>
      <c r="H165" s="618"/>
      <c r="I165" s="788"/>
      <c r="J165" s="751">
        <v>9200000</v>
      </c>
      <c r="K165" s="751">
        <v>11300000</v>
      </c>
      <c r="L165" s="751">
        <v>8703774</v>
      </c>
      <c r="M165" s="751">
        <v>4907487</v>
      </c>
      <c r="N165" s="711"/>
      <c r="O165" s="711"/>
      <c r="P165" s="613"/>
      <c r="Q165" s="618"/>
    </row>
    <row r="166" spans="1:17" s="756" customFormat="1" ht="38.25">
      <c r="A166" s="618" t="s">
        <v>318</v>
      </c>
      <c r="B166" s="618" t="s">
        <v>266</v>
      </c>
      <c r="C166" s="618"/>
      <c r="D166" s="618" t="s">
        <v>2690</v>
      </c>
      <c r="E166" s="618"/>
      <c r="F166" s="618"/>
      <c r="G166" s="618" t="s">
        <v>454</v>
      </c>
      <c r="H166" s="618"/>
      <c r="I166" s="788"/>
      <c r="J166" s="751">
        <v>650000</v>
      </c>
      <c r="K166" s="751">
        <v>3164000</v>
      </c>
      <c r="L166" s="751">
        <v>3152919</v>
      </c>
      <c r="M166" s="751">
        <v>1729204</v>
      </c>
      <c r="N166" s="711"/>
      <c r="O166" s="711">
        <v>85</v>
      </c>
      <c r="P166" s="613"/>
      <c r="Q166" s="618" t="s">
        <v>436</v>
      </c>
    </row>
    <row r="167" spans="1:17" s="756" customFormat="1" ht="25.5">
      <c r="A167" s="618" t="s">
        <v>318</v>
      </c>
      <c r="B167" s="618" t="s">
        <v>272</v>
      </c>
      <c r="C167" s="618" t="s">
        <v>319</v>
      </c>
      <c r="D167" s="618" t="s">
        <v>2695</v>
      </c>
      <c r="E167" s="618"/>
      <c r="F167" s="618"/>
      <c r="G167" s="618" t="s">
        <v>456</v>
      </c>
      <c r="H167" s="618"/>
      <c r="I167" s="788"/>
      <c r="J167" s="759">
        <v>973000</v>
      </c>
      <c r="K167" s="760">
        <v>2688400</v>
      </c>
      <c r="L167" s="760">
        <v>1796419</v>
      </c>
      <c r="M167" s="721">
        <v>1583884</v>
      </c>
      <c r="N167" s="711"/>
      <c r="O167" s="711">
        <v>0.7</v>
      </c>
      <c r="P167" s="618"/>
      <c r="Q167" s="618" t="s">
        <v>149</v>
      </c>
    </row>
    <row r="168" spans="1:17" s="756" customFormat="1" ht="25.5">
      <c r="A168" s="618" t="s">
        <v>318</v>
      </c>
      <c r="B168" s="618" t="s">
        <v>272</v>
      </c>
      <c r="C168" s="618" t="s">
        <v>319</v>
      </c>
      <c r="D168" s="683" t="s">
        <v>2703</v>
      </c>
      <c r="E168" s="618"/>
      <c r="F168" s="618"/>
      <c r="G168" s="618" t="s">
        <v>458</v>
      </c>
      <c r="H168" s="618"/>
      <c r="I168" s="788"/>
      <c r="J168" s="721">
        <v>1500000</v>
      </c>
      <c r="K168" s="721">
        <v>1500000</v>
      </c>
      <c r="L168" s="751">
        <v>1498260</v>
      </c>
      <c r="M168" s="721">
        <v>1141482</v>
      </c>
      <c r="N168" s="711"/>
      <c r="O168" s="711">
        <v>0.99</v>
      </c>
      <c r="P168" s="618"/>
      <c r="Q168" s="618" t="s">
        <v>149</v>
      </c>
    </row>
    <row r="169" spans="1:17" s="756" customFormat="1" ht="25.5">
      <c r="A169" s="618" t="s">
        <v>318</v>
      </c>
      <c r="B169" s="618" t="s">
        <v>272</v>
      </c>
      <c r="C169" s="618" t="s">
        <v>319</v>
      </c>
      <c r="D169" s="683" t="s">
        <v>2703</v>
      </c>
      <c r="E169" s="618"/>
      <c r="F169" s="618"/>
      <c r="G169" s="618" t="s">
        <v>459</v>
      </c>
      <c r="H169" s="618"/>
      <c r="I169" s="788"/>
      <c r="J169" s="721">
        <v>2000000</v>
      </c>
      <c r="K169" s="721">
        <v>2000000</v>
      </c>
      <c r="L169" s="751">
        <v>197366</v>
      </c>
      <c r="M169" s="721">
        <v>42411</v>
      </c>
      <c r="N169" s="711"/>
      <c r="O169" s="711">
        <v>0.15</v>
      </c>
      <c r="P169" s="618"/>
      <c r="Q169" s="618" t="s">
        <v>149</v>
      </c>
    </row>
    <row r="170" spans="1:17" s="756" customFormat="1">
      <c r="A170" s="618" t="s">
        <v>318</v>
      </c>
      <c r="B170" s="618" t="s">
        <v>272</v>
      </c>
      <c r="C170" s="618" t="s">
        <v>319</v>
      </c>
      <c r="D170" s="618" t="s">
        <v>3094</v>
      </c>
      <c r="E170" s="618"/>
      <c r="F170" s="618"/>
      <c r="G170" s="618"/>
      <c r="H170" s="618"/>
      <c r="I170" s="788"/>
      <c r="J170" s="721">
        <v>3500000</v>
      </c>
      <c r="K170" s="721">
        <v>3500000</v>
      </c>
      <c r="L170" s="721">
        <v>1695626</v>
      </c>
      <c r="M170" s="721">
        <v>1183893</v>
      </c>
      <c r="N170" s="711"/>
      <c r="O170" s="711"/>
      <c r="P170" s="618"/>
      <c r="Q170" s="618"/>
    </row>
    <row r="171" spans="1:17" s="756" customFormat="1" ht="51">
      <c r="A171" s="618" t="s">
        <v>318</v>
      </c>
      <c r="B171" s="618" t="s">
        <v>272</v>
      </c>
      <c r="C171" s="618" t="s">
        <v>319</v>
      </c>
      <c r="D171" s="618" t="s">
        <v>2711</v>
      </c>
      <c r="E171" s="618"/>
      <c r="F171" s="618"/>
      <c r="G171" s="618" t="s">
        <v>461</v>
      </c>
      <c r="H171" s="618"/>
      <c r="I171" s="788"/>
      <c r="J171" s="721">
        <v>5000000</v>
      </c>
      <c r="K171" s="721">
        <v>10000000</v>
      </c>
      <c r="L171" s="751">
        <v>5018</v>
      </c>
      <c r="M171" s="721">
        <v>5018</v>
      </c>
      <c r="N171" s="711"/>
      <c r="O171" s="711">
        <v>0</v>
      </c>
      <c r="P171" s="618"/>
      <c r="Q171" s="618" t="s">
        <v>462</v>
      </c>
    </row>
    <row r="172" spans="1:17" s="756" customFormat="1">
      <c r="A172" s="618" t="s">
        <v>318</v>
      </c>
      <c r="B172" s="618" t="s">
        <v>272</v>
      </c>
      <c r="C172" s="618" t="s">
        <v>319</v>
      </c>
      <c r="D172" s="618" t="s">
        <v>2711</v>
      </c>
      <c r="E172" s="618"/>
      <c r="F172" s="618"/>
      <c r="G172" s="618" t="s">
        <v>464</v>
      </c>
      <c r="H172" s="618"/>
      <c r="I172" s="788"/>
      <c r="J172" s="721">
        <v>1300000</v>
      </c>
      <c r="K172" s="721">
        <v>3073000</v>
      </c>
      <c r="L172" s="751">
        <v>1807922</v>
      </c>
      <c r="M172" s="721">
        <v>1483077</v>
      </c>
      <c r="N172" s="711"/>
      <c r="O172" s="711">
        <v>0.55000000000000004</v>
      </c>
      <c r="P172" s="618"/>
      <c r="Q172" s="618" t="s">
        <v>149</v>
      </c>
    </row>
    <row r="173" spans="1:17" s="756" customFormat="1">
      <c r="A173" s="618" t="s">
        <v>318</v>
      </c>
      <c r="B173" s="618" t="s">
        <v>272</v>
      </c>
      <c r="C173" s="618" t="s">
        <v>319</v>
      </c>
      <c r="D173" s="618" t="s">
        <v>2711</v>
      </c>
      <c r="E173" s="618"/>
      <c r="F173" s="618"/>
      <c r="G173" s="618" t="s">
        <v>466</v>
      </c>
      <c r="H173" s="618"/>
      <c r="I173" s="788"/>
      <c r="J173" s="721">
        <v>350000</v>
      </c>
      <c r="K173" s="721">
        <v>1118000</v>
      </c>
      <c r="L173" s="751">
        <v>955639</v>
      </c>
      <c r="M173" s="721">
        <v>912399</v>
      </c>
      <c r="N173" s="711"/>
      <c r="O173" s="711">
        <v>0.92</v>
      </c>
      <c r="P173" s="618"/>
      <c r="Q173" s="618" t="s">
        <v>149</v>
      </c>
    </row>
    <row r="174" spans="1:17" s="756" customFormat="1">
      <c r="A174" s="618" t="s">
        <v>318</v>
      </c>
      <c r="B174" s="618" t="s">
        <v>272</v>
      </c>
      <c r="C174" s="618" t="s">
        <v>319</v>
      </c>
      <c r="D174" s="618" t="s">
        <v>2711</v>
      </c>
      <c r="E174" s="618"/>
      <c r="F174" s="618"/>
      <c r="G174" s="618"/>
      <c r="H174" s="618"/>
      <c r="I174" s="788"/>
      <c r="J174" s="721">
        <v>6650000</v>
      </c>
      <c r="K174" s="721">
        <v>14191000</v>
      </c>
      <c r="L174" s="721">
        <v>2768579</v>
      </c>
      <c r="M174" s="721">
        <v>2400494</v>
      </c>
      <c r="N174" s="711"/>
      <c r="O174" s="711"/>
      <c r="P174" s="618"/>
      <c r="Q174" s="618"/>
    </row>
    <row r="175" spans="1:17" s="756" customFormat="1">
      <c r="A175" s="618" t="s">
        <v>318</v>
      </c>
      <c r="B175" s="618" t="s">
        <v>272</v>
      </c>
      <c r="C175" s="618" t="s">
        <v>319</v>
      </c>
      <c r="D175" s="618" t="s">
        <v>2716</v>
      </c>
      <c r="E175" s="618"/>
      <c r="F175" s="618"/>
      <c r="G175" s="618" t="s">
        <v>469</v>
      </c>
      <c r="H175" s="618"/>
      <c r="I175" s="788"/>
      <c r="J175" s="721">
        <v>2500000</v>
      </c>
      <c r="K175" s="721">
        <v>5000000</v>
      </c>
      <c r="L175" s="751">
        <v>4833170</v>
      </c>
      <c r="M175" s="721">
        <v>3554920</v>
      </c>
      <c r="N175" s="711"/>
      <c r="O175" s="711">
        <v>0.98</v>
      </c>
      <c r="P175" s="618"/>
      <c r="Q175" s="618" t="s">
        <v>149</v>
      </c>
    </row>
    <row r="176" spans="1:17" s="756" customFormat="1" ht="25.5">
      <c r="A176" s="618" t="s">
        <v>318</v>
      </c>
      <c r="B176" s="618" t="s">
        <v>272</v>
      </c>
      <c r="C176" s="618" t="s">
        <v>319</v>
      </c>
      <c r="D176" s="618" t="s">
        <v>2697</v>
      </c>
      <c r="E176" s="618"/>
      <c r="F176" s="618"/>
      <c r="G176" s="618" t="s">
        <v>471</v>
      </c>
      <c r="H176" s="618"/>
      <c r="I176" s="788"/>
      <c r="J176" s="721">
        <v>770000</v>
      </c>
      <c r="K176" s="721">
        <v>2080000</v>
      </c>
      <c r="L176" s="751">
        <v>2016877</v>
      </c>
      <c r="M176" s="721">
        <v>1535444</v>
      </c>
      <c r="N176" s="711"/>
      <c r="O176" s="711">
        <v>0.92</v>
      </c>
      <c r="P176" s="618"/>
      <c r="Q176" s="618" t="s">
        <v>149</v>
      </c>
    </row>
    <row r="177" spans="1:17" s="756" customFormat="1" ht="25.5">
      <c r="A177" s="618" t="s">
        <v>318</v>
      </c>
      <c r="B177" s="618" t="s">
        <v>272</v>
      </c>
      <c r="C177" s="618" t="s">
        <v>472</v>
      </c>
      <c r="D177" s="618" t="s">
        <v>2708</v>
      </c>
      <c r="E177" s="618"/>
      <c r="F177" s="618"/>
      <c r="G177" s="618" t="s">
        <v>474</v>
      </c>
      <c r="H177" s="618"/>
      <c r="I177" s="788"/>
      <c r="J177" s="721">
        <v>19900000</v>
      </c>
      <c r="K177" s="721">
        <v>19900000</v>
      </c>
      <c r="L177" s="751">
        <v>0</v>
      </c>
      <c r="M177" s="721">
        <v>0</v>
      </c>
      <c r="N177" s="711"/>
      <c r="O177" s="711">
        <v>0</v>
      </c>
      <c r="P177" s="618"/>
      <c r="Q177" s="618" t="s">
        <v>475</v>
      </c>
    </row>
    <row r="178" spans="1:17" s="756" customFormat="1">
      <c r="A178" s="618" t="s">
        <v>318</v>
      </c>
      <c r="B178" s="618" t="s">
        <v>272</v>
      </c>
      <c r="C178" s="618" t="s">
        <v>472</v>
      </c>
      <c r="D178" s="618" t="s">
        <v>2716</v>
      </c>
      <c r="E178" s="618"/>
      <c r="F178" s="618"/>
      <c r="G178" s="618" t="s">
        <v>476</v>
      </c>
      <c r="H178" s="618"/>
      <c r="I178" s="788"/>
      <c r="J178" s="721">
        <v>1500000</v>
      </c>
      <c r="K178" s="721">
        <v>1500000</v>
      </c>
      <c r="L178" s="751">
        <v>970670</v>
      </c>
      <c r="M178" s="721">
        <v>0</v>
      </c>
      <c r="N178" s="711"/>
      <c r="O178" s="711">
        <v>0.1</v>
      </c>
      <c r="P178" s="618"/>
      <c r="Q178" s="618" t="s">
        <v>477</v>
      </c>
    </row>
    <row r="179" spans="1:17" s="756" customFormat="1" ht="25.5">
      <c r="A179" s="618" t="s">
        <v>318</v>
      </c>
      <c r="B179" s="618" t="s">
        <v>272</v>
      </c>
      <c r="C179" s="618" t="s">
        <v>472</v>
      </c>
      <c r="D179" s="618" t="s">
        <v>2716</v>
      </c>
      <c r="E179" s="618"/>
      <c r="F179" s="618"/>
      <c r="G179" s="618" t="s">
        <v>474</v>
      </c>
      <c r="H179" s="618"/>
      <c r="I179" s="788"/>
      <c r="J179" s="721">
        <v>1320000</v>
      </c>
      <c r="K179" s="721">
        <v>1320000</v>
      </c>
      <c r="L179" s="751">
        <v>0</v>
      </c>
      <c r="M179" s="721">
        <v>0</v>
      </c>
      <c r="N179" s="711"/>
      <c r="O179" s="711">
        <v>0.7</v>
      </c>
      <c r="P179" s="618"/>
      <c r="Q179" s="618" t="s">
        <v>478</v>
      </c>
    </row>
    <row r="180" spans="1:17" s="756" customFormat="1" ht="25.5">
      <c r="A180" s="618" t="s">
        <v>318</v>
      </c>
      <c r="B180" s="618" t="s">
        <v>272</v>
      </c>
      <c r="C180" s="618" t="s">
        <v>472</v>
      </c>
      <c r="D180" s="618" t="s">
        <v>2716</v>
      </c>
      <c r="E180" s="618"/>
      <c r="F180" s="618"/>
      <c r="G180" s="618" t="s">
        <v>474</v>
      </c>
      <c r="H180" s="618"/>
      <c r="I180" s="788"/>
      <c r="J180" s="721">
        <v>5170000</v>
      </c>
      <c r="K180" s="721">
        <v>5170000</v>
      </c>
      <c r="L180" s="751">
        <v>0</v>
      </c>
      <c r="M180" s="721">
        <v>0</v>
      </c>
      <c r="N180" s="711"/>
      <c r="O180" s="711">
        <v>0</v>
      </c>
      <c r="P180" s="618"/>
      <c r="Q180" s="618" t="s">
        <v>479</v>
      </c>
    </row>
    <row r="181" spans="1:17" s="756" customFormat="1" ht="25.5">
      <c r="A181" s="618" t="s">
        <v>318</v>
      </c>
      <c r="B181" s="618" t="s">
        <v>272</v>
      </c>
      <c r="C181" s="618" t="s">
        <v>472</v>
      </c>
      <c r="D181" s="618" t="s">
        <v>2708</v>
      </c>
      <c r="E181" s="618"/>
      <c r="F181" s="618"/>
      <c r="G181" s="640"/>
      <c r="H181" s="640"/>
      <c r="I181" s="824"/>
      <c r="J181" s="721">
        <v>7990000</v>
      </c>
      <c r="K181" s="721">
        <v>7990000</v>
      </c>
      <c r="L181" s="721">
        <v>970670</v>
      </c>
      <c r="M181" s="721">
        <v>0</v>
      </c>
      <c r="N181" s="711"/>
      <c r="O181" s="711"/>
      <c r="P181" s="618"/>
      <c r="Q181" s="618"/>
    </row>
    <row r="182" spans="1:17" s="756" customFormat="1" ht="25.5">
      <c r="A182" s="618" t="s">
        <v>318</v>
      </c>
      <c r="B182" s="618" t="s">
        <v>272</v>
      </c>
      <c r="C182" s="618" t="s">
        <v>480</v>
      </c>
      <c r="D182" s="618" t="s">
        <v>2708</v>
      </c>
      <c r="E182" s="618"/>
      <c r="F182" s="618"/>
      <c r="G182" s="618" t="s">
        <v>474</v>
      </c>
      <c r="H182" s="618"/>
      <c r="I182" s="788"/>
      <c r="J182" s="721">
        <v>168206000</v>
      </c>
      <c r="K182" s="721">
        <v>168206000</v>
      </c>
      <c r="L182" s="751" t="s">
        <v>474</v>
      </c>
      <c r="M182" s="721">
        <v>4940000</v>
      </c>
      <c r="N182" s="711"/>
      <c r="O182" s="711">
        <v>0.62</v>
      </c>
      <c r="P182" s="618"/>
      <c r="Q182" s="618" t="s">
        <v>474</v>
      </c>
    </row>
    <row r="183" spans="1:17" s="756" customFormat="1" ht="25.5">
      <c r="A183" s="618" t="s">
        <v>318</v>
      </c>
      <c r="B183" s="618" t="s">
        <v>272</v>
      </c>
      <c r="C183" s="618" t="s">
        <v>480</v>
      </c>
      <c r="D183" s="618" t="s">
        <v>2704</v>
      </c>
      <c r="E183" s="618"/>
      <c r="F183" s="618"/>
      <c r="G183" s="618" t="s">
        <v>474</v>
      </c>
      <c r="H183" s="618"/>
      <c r="I183" s="788"/>
      <c r="J183" s="721">
        <v>6673308</v>
      </c>
      <c r="K183" s="721">
        <v>6673308</v>
      </c>
      <c r="L183" s="751" t="s">
        <v>474</v>
      </c>
      <c r="M183" s="721">
        <v>0</v>
      </c>
      <c r="N183" s="711"/>
      <c r="O183" s="711">
        <v>0.05</v>
      </c>
      <c r="P183" s="618"/>
      <c r="Q183" s="618" t="s">
        <v>474</v>
      </c>
    </row>
    <row r="184" spans="1:17" s="756" customFormat="1" ht="25.5">
      <c r="A184" s="618" t="s">
        <v>318</v>
      </c>
      <c r="B184" s="618" t="s">
        <v>272</v>
      </c>
      <c r="C184" s="618" t="s">
        <v>480</v>
      </c>
      <c r="D184" s="618" t="s">
        <v>2705</v>
      </c>
      <c r="E184" s="618"/>
      <c r="F184" s="618"/>
      <c r="G184" s="618" t="s">
        <v>474</v>
      </c>
      <c r="H184" s="618"/>
      <c r="I184" s="788"/>
      <c r="J184" s="721">
        <v>35000000</v>
      </c>
      <c r="K184" s="721">
        <v>35000000</v>
      </c>
      <c r="L184" s="751" t="s">
        <v>474</v>
      </c>
      <c r="M184" s="721">
        <v>1753249</v>
      </c>
      <c r="N184" s="711"/>
      <c r="O184" s="711">
        <v>0.1</v>
      </c>
      <c r="P184" s="618"/>
      <c r="Q184" s="618" t="s">
        <v>483</v>
      </c>
    </row>
    <row r="185" spans="1:17" s="756" customFormat="1">
      <c r="A185" s="618" t="s">
        <v>318</v>
      </c>
      <c r="B185" s="618" t="s">
        <v>272</v>
      </c>
      <c r="C185" s="618" t="s">
        <v>480</v>
      </c>
      <c r="D185" s="618" t="s">
        <v>2716</v>
      </c>
      <c r="E185" s="618"/>
      <c r="F185" s="618"/>
      <c r="G185" s="618" t="s">
        <v>474</v>
      </c>
      <c r="H185" s="618"/>
      <c r="I185" s="788"/>
      <c r="J185" s="721">
        <v>32000000</v>
      </c>
      <c r="K185" s="721">
        <v>32000000</v>
      </c>
      <c r="L185" s="751" t="s">
        <v>474</v>
      </c>
      <c r="M185" s="721">
        <v>23900000</v>
      </c>
      <c r="N185" s="711"/>
      <c r="O185" s="711">
        <v>0.98</v>
      </c>
      <c r="P185" s="618"/>
      <c r="Q185" s="618" t="s">
        <v>474</v>
      </c>
    </row>
    <row r="186" spans="1:17" s="756" customFormat="1" ht="25.5">
      <c r="A186" s="618" t="s">
        <v>318</v>
      </c>
      <c r="B186" s="618" t="s">
        <v>303</v>
      </c>
      <c r="C186" s="618" t="s">
        <v>319</v>
      </c>
      <c r="D186" s="618" t="s">
        <v>2697</v>
      </c>
      <c r="E186" s="618"/>
      <c r="F186" s="618"/>
      <c r="G186" s="623" t="s">
        <v>485</v>
      </c>
      <c r="H186" s="618"/>
      <c r="I186" s="788"/>
      <c r="J186" s="721">
        <v>800000</v>
      </c>
      <c r="K186" s="721">
        <v>1035000</v>
      </c>
      <c r="L186" s="721">
        <v>955091.47426000005</v>
      </c>
      <c r="M186" s="721">
        <v>924400.83663999999</v>
      </c>
      <c r="N186" s="711"/>
      <c r="O186" s="761">
        <v>1</v>
      </c>
      <c r="P186" s="618"/>
      <c r="Q186" s="623"/>
    </row>
    <row r="187" spans="1:17" s="756" customFormat="1" ht="25.5">
      <c r="A187" s="618" t="s">
        <v>318</v>
      </c>
      <c r="B187" s="618" t="s">
        <v>303</v>
      </c>
      <c r="C187" s="618" t="s">
        <v>319</v>
      </c>
      <c r="D187" s="618" t="s">
        <v>2697</v>
      </c>
      <c r="E187" s="618"/>
      <c r="F187" s="618"/>
      <c r="G187" s="618" t="s">
        <v>486</v>
      </c>
      <c r="H187" s="618"/>
      <c r="I187" s="788"/>
      <c r="J187" s="721">
        <v>500000</v>
      </c>
      <c r="K187" s="721">
        <v>1180300</v>
      </c>
      <c r="L187" s="721">
        <v>1007597.70303</v>
      </c>
      <c r="M187" s="721">
        <v>994534.50607000012</v>
      </c>
      <c r="N187" s="711"/>
      <c r="O187" s="711">
        <v>100</v>
      </c>
      <c r="P187" s="613"/>
      <c r="Q187" s="618"/>
    </row>
    <row r="188" spans="1:17" s="756" customFormat="1" ht="25.5">
      <c r="A188" s="618" t="s">
        <v>318</v>
      </c>
      <c r="B188" s="618" t="s">
        <v>303</v>
      </c>
      <c r="C188" s="618" t="s">
        <v>319</v>
      </c>
      <c r="D188" s="618" t="s">
        <v>2697</v>
      </c>
      <c r="E188" s="618"/>
      <c r="F188" s="618"/>
      <c r="G188" s="618">
        <v>2</v>
      </c>
      <c r="H188" s="618"/>
      <c r="I188" s="788"/>
      <c r="J188" s="721">
        <v>1300000</v>
      </c>
      <c r="K188" s="721">
        <v>2215300</v>
      </c>
      <c r="L188" s="721">
        <v>1962689.17729</v>
      </c>
      <c r="M188" s="721">
        <v>1918935.34271</v>
      </c>
      <c r="N188" s="711"/>
      <c r="O188" s="711"/>
      <c r="P188" s="613"/>
      <c r="Q188" s="618"/>
    </row>
    <row r="189" spans="1:17" s="756" customFormat="1">
      <c r="A189" s="618" t="s">
        <v>318</v>
      </c>
      <c r="B189" s="618" t="s">
        <v>303</v>
      </c>
      <c r="C189" s="618" t="s">
        <v>319</v>
      </c>
      <c r="D189" s="618" t="s">
        <v>2705</v>
      </c>
      <c r="E189" s="618"/>
      <c r="F189" s="618"/>
      <c r="G189" s="618" t="s">
        <v>488</v>
      </c>
      <c r="H189" s="618"/>
      <c r="I189" s="788"/>
      <c r="J189" s="721">
        <v>6000000</v>
      </c>
      <c r="K189" s="721">
        <v>6070000</v>
      </c>
      <c r="L189" s="721">
        <v>5984278.6646800004</v>
      </c>
      <c r="M189" s="721">
        <v>5800323.9127500001</v>
      </c>
      <c r="N189" s="711"/>
      <c r="O189" s="711">
        <v>100</v>
      </c>
      <c r="P189" s="613"/>
      <c r="Q189" s="618"/>
    </row>
    <row r="190" spans="1:17" s="756" customFormat="1">
      <c r="A190" s="618" t="s">
        <v>318</v>
      </c>
      <c r="B190" s="618" t="s">
        <v>303</v>
      </c>
      <c r="C190" s="618" t="s">
        <v>319</v>
      </c>
      <c r="D190" s="618" t="s">
        <v>2705</v>
      </c>
      <c r="E190" s="618"/>
      <c r="F190" s="618"/>
      <c r="G190" s="618" t="s">
        <v>489</v>
      </c>
      <c r="H190" s="618"/>
      <c r="I190" s="788"/>
      <c r="J190" s="721">
        <v>1700429</v>
      </c>
      <c r="K190" s="721">
        <v>1900429</v>
      </c>
      <c r="L190" s="721">
        <v>1895673.2991900002</v>
      </c>
      <c r="M190" s="721">
        <v>1879815.8291599995</v>
      </c>
      <c r="N190" s="711"/>
      <c r="O190" s="711">
        <v>100</v>
      </c>
      <c r="P190" s="618"/>
      <c r="Q190" s="618"/>
    </row>
    <row r="191" spans="1:17" s="756" customFormat="1">
      <c r="A191" s="618" t="s">
        <v>318</v>
      </c>
      <c r="B191" s="618" t="s">
        <v>303</v>
      </c>
      <c r="C191" s="618" t="s">
        <v>319</v>
      </c>
      <c r="D191" s="618" t="s">
        <v>2705</v>
      </c>
      <c r="E191" s="618"/>
      <c r="F191" s="618"/>
      <c r="G191" s="618" t="s">
        <v>490</v>
      </c>
      <c r="H191" s="618"/>
      <c r="I191" s="788"/>
      <c r="J191" s="721">
        <v>1920000</v>
      </c>
      <c r="K191" s="721">
        <v>1920000</v>
      </c>
      <c r="L191" s="721">
        <v>1915832.6932099999</v>
      </c>
      <c r="M191" s="721">
        <v>1914304.0723700006</v>
      </c>
      <c r="N191" s="711"/>
      <c r="O191" s="711">
        <v>100</v>
      </c>
      <c r="P191" s="618"/>
      <c r="Q191" s="618"/>
    </row>
    <row r="192" spans="1:17" s="756" customFormat="1">
      <c r="A192" s="618" t="s">
        <v>318</v>
      </c>
      <c r="B192" s="618" t="s">
        <v>303</v>
      </c>
      <c r="C192" s="618" t="s">
        <v>319</v>
      </c>
      <c r="D192" s="618" t="s">
        <v>2705</v>
      </c>
      <c r="E192" s="618"/>
      <c r="F192" s="618"/>
      <c r="G192" s="618" t="s">
        <v>491</v>
      </c>
      <c r="H192" s="618"/>
      <c r="I192" s="788"/>
      <c r="J192" s="721">
        <v>1480000</v>
      </c>
      <c r="K192" s="721">
        <v>1480000</v>
      </c>
      <c r="L192" s="721">
        <v>1476024.8841400002</v>
      </c>
      <c r="M192" s="721">
        <v>1455793.88687</v>
      </c>
      <c r="N192" s="711"/>
      <c r="O192" s="711">
        <v>98</v>
      </c>
      <c r="P192" s="618"/>
      <c r="Q192" s="618"/>
    </row>
    <row r="193" spans="1:17" s="756" customFormat="1">
      <c r="A193" s="618" t="s">
        <v>318</v>
      </c>
      <c r="B193" s="618" t="s">
        <v>303</v>
      </c>
      <c r="C193" s="618" t="s">
        <v>319</v>
      </c>
      <c r="D193" s="618" t="s">
        <v>2705</v>
      </c>
      <c r="E193" s="618"/>
      <c r="F193" s="618"/>
      <c r="G193" s="618" t="s">
        <v>492</v>
      </c>
      <c r="H193" s="618"/>
      <c r="I193" s="788"/>
      <c r="J193" s="721">
        <v>1000000</v>
      </c>
      <c r="K193" s="721">
        <v>1000000</v>
      </c>
      <c r="L193" s="721">
        <v>959637.21280999994</v>
      </c>
      <c r="M193" s="721">
        <v>911207.79450000008</v>
      </c>
      <c r="N193" s="711"/>
      <c r="O193" s="711">
        <v>92</v>
      </c>
      <c r="P193" s="618"/>
      <c r="Q193" s="618"/>
    </row>
    <row r="194" spans="1:17" s="756" customFormat="1">
      <c r="A194" s="618" t="s">
        <v>318</v>
      </c>
      <c r="B194" s="618" t="s">
        <v>303</v>
      </c>
      <c r="C194" s="618" t="s">
        <v>319</v>
      </c>
      <c r="D194" s="618" t="s">
        <v>3094</v>
      </c>
      <c r="E194" s="618"/>
      <c r="F194" s="618"/>
      <c r="G194" s="618">
        <v>5</v>
      </c>
      <c r="H194" s="618"/>
      <c r="I194" s="788"/>
      <c r="J194" s="721">
        <v>12100429</v>
      </c>
      <c r="K194" s="721">
        <v>12370429</v>
      </c>
      <c r="L194" s="721">
        <v>12231446.75403</v>
      </c>
      <c r="M194" s="721">
        <v>11961445.495650001</v>
      </c>
      <c r="N194" s="711"/>
      <c r="O194" s="711">
        <v>490</v>
      </c>
      <c r="P194" s="618"/>
      <c r="Q194" s="618"/>
    </row>
    <row r="195" spans="1:17" s="756" customFormat="1">
      <c r="A195" s="618" t="s">
        <v>318</v>
      </c>
      <c r="B195" s="618" t="s">
        <v>303</v>
      </c>
      <c r="C195" s="618" t="s">
        <v>319</v>
      </c>
      <c r="D195" s="618" t="s">
        <v>2716</v>
      </c>
      <c r="E195" s="618"/>
      <c r="F195" s="618"/>
      <c r="G195" s="618" t="s">
        <v>493</v>
      </c>
      <c r="H195" s="618"/>
      <c r="I195" s="788"/>
      <c r="J195" s="721">
        <v>1000000</v>
      </c>
      <c r="K195" s="721">
        <v>1000000</v>
      </c>
      <c r="L195" s="721">
        <v>755666.29110000003</v>
      </c>
      <c r="M195" s="721">
        <v>332657.05060000002</v>
      </c>
      <c r="N195" s="711"/>
      <c r="O195" s="711">
        <v>63</v>
      </c>
      <c r="P195" s="618"/>
      <c r="Q195" s="618"/>
    </row>
    <row r="196" spans="1:17" s="756" customFormat="1" ht="25.5">
      <c r="A196" s="618" t="s">
        <v>318</v>
      </c>
      <c r="B196" s="618" t="s">
        <v>303</v>
      </c>
      <c r="C196" s="618" t="s">
        <v>319</v>
      </c>
      <c r="D196" s="618" t="s">
        <v>2703</v>
      </c>
      <c r="E196" s="618"/>
      <c r="F196" s="618"/>
      <c r="G196" s="618" t="s">
        <v>495</v>
      </c>
      <c r="H196" s="618"/>
      <c r="I196" s="788"/>
      <c r="J196" s="721">
        <v>1000000</v>
      </c>
      <c r="K196" s="721">
        <v>1000000</v>
      </c>
      <c r="L196" s="721">
        <v>939400.36078999995</v>
      </c>
      <c r="M196" s="721">
        <v>1001943.7507300001</v>
      </c>
      <c r="N196" s="711">
        <v>1.0019437507300002</v>
      </c>
      <c r="O196" s="711">
        <v>0.95</v>
      </c>
      <c r="P196" s="618"/>
      <c r="Q196" s="870" t="s">
        <v>496</v>
      </c>
    </row>
    <row r="197" spans="1:17" s="756" customFormat="1" ht="25.5">
      <c r="A197" s="618" t="s">
        <v>318</v>
      </c>
      <c r="B197" s="618" t="s">
        <v>303</v>
      </c>
      <c r="C197" s="618" t="s">
        <v>319</v>
      </c>
      <c r="D197" s="618" t="s">
        <v>2703</v>
      </c>
      <c r="E197" s="618"/>
      <c r="F197" s="618"/>
      <c r="G197" s="618" t="s">
        <v>497</v>
      </c>
      <c r="H197" s="618"/>
      <c r="I197" s="788"/>
      <c r="J197" s="721">
        <v>1200000</v>
      </c>
      <c r="K197" s="721">
        <v>1200000</v>
      </c>
      <c r="L197" s="721">
        <v>1194695.3380100001</v>
      </c>
      <c r="M197" s="721">
        <v>1132151.9480599998</v>
      </c>
      <c r="N197" s="711"/>
      <c r="O197" s="711">
        <v>100</v>
      </c>
      <c r="P197" s="618"/>
      <c r="Q197" s="870"/>
    </row>
    <row r="198" spans="1:17" s="756" customFormat="1">
      <c r="A198" s="618" t="s">
        <v>318</v>
      </c>
      <c r="B198" s="618" t="s">
        <v>303</v>
      </c>
      <c r="C198" s="618" t="s">
        <v>319</v>
      </c>
      <c r="D198" s="618" t="s">
        <v>3094</v>
      </c>
      <c r="E198" s="618"/>
      <c r="F198" s="618"/>
      <c r="G198" s="618">
        <v>2</v>
      </c>
      <c r="H198" s="618"/>
      <c r="I198" s="788"/>
      <c r="J198" s="721">
        <v>2200000</v>
      </c>
      <c r="K198" s="721">
        <v>2200000</v>
      </c>
      <c r="L198" s="721">
        <v>2134095.6987999999</v>
      </c>
      <c r="M198" s="721">
        <v>2134095.6987899998</v>
      </c>
      <c r="N198" s="711"/>
      <c r="O198" s="711"/>
      <c r="P198" s="618"/>
      <c r="Q198" s="618"/>
    </row>
    <row r="199" spans="1:17" s="756" customFormat="1">
      <c r="A199" s="618" t="s">
        <v>318</v>
      </c>
      <c r="B199" s="618" t="s">
        <v>303</v>
      </c>
      <c r="C199" s="618" t="s">
        <v>319</v>
      </c>
      <c r="D199" s="618" t="s">
        <v>2691</v>
      </c>
      <c r="E199" s="618"/>
      <c r="F199" s="618"/>
      <c r="G199" s="618" t="s">
        <v>499</v>
      </c>
      <c r="H199" s="618"/>
      <c r="I199" s="788"/>
      <c r="J199" s="721">
        <v>482000</v>
      </c>
      <c r="K199" s="721">
        <v>1345500</v>
      </c>
      <c r="L199" s="721">
        <v>1216254.17552</v>
      </c>
      <c r="M199" s="721">
        <v>1124854.11895</v>
      </c>
      <c r="N199" s="711"/>
      <c r="O199" s="711">
        <v>95</v>
      </c>
      <c r="P199" s="613"/>
      <c r="Q199" s="618"/>
    </row>
    <row r="200" spans="1:17" s="756" customFormat="1">
      <c r="A200" s="618" t="s">
        <v>318</v>
      </c>
      <c r="B200" s="618" t="s">
        <v>303</v>
      </c>
      <c r="C200" s="618" t="s">
        <v>319</v>
      </c>
      <c r="D200" s="618" t="s">
        <v>2691</v>
      </c>
      <c r="E200" s="618"/>
      <c r="F200" s="618"/>
      <c r="G200" s="618" t="s">
        <v>500</v>
      </c>
      <c r="H200" s="618"/>
      <c r="I200" s="788"/>
      <c r="J200" s="721">
        <v>270000</v>
      </c>
      <c r="K200" s="721">
        <v>2089000</v>
      </c>
      <c r="L200" s="721">
        <v>2086767.755270001</v>
      </c>
      <c r="M200" s="721">
        <v>1857077.5193599996</v>
      </c>
      <c r="N200" s="711"/>
      <c r="O200" s="711">
        <v>100</v>
      </c>
      <c r="P200" s="618"/>
      <c r="Q200" s="618"/>
    </row>
    <row r="201" spans="1:17" s="756" customFormat="1">
      <c r="A201" s="618" t="s">
        <v>318</v>
      </c>
      <c r="B201" s="618" t="s">
        <v>303</v>
      </c>
      <c r="C201" s="618" t="s">
        <v>319</v>
      </c>
      <c r="D201" s="618" t="s">
        <v>2691</v>
      </c>
      <c r="E201" s="618"/>
      <c r="F201" s="618"/>
      <c r="G201" s="618">
        <v>2</v>
      </c>
      <c r="H201" s="618"/>
      <c r="I201" s="788"/>
      <c r="J201" s="721">
        <v>752000</v>
      </c>
      <c r="K201" s="721">
        <v>3434500</v>
      </c>
      <c r="L201" s="721">
        <v>3303021.9307900011</v>
      </c>
      <c r="M201" s="721">
        <v>2981931.6383099994</v>
      </c>
      <c r="N201" s="711"/>
      <c r="O201" s="711"/>
      <c r="P201" s="618"/>
      <c r="Q201" s="618"/>
    </row>
    <row r="202" spans="1:17" s="756" customFormat="1">
      <c r="A202" s="618" t="s">
        <v>318</v>
      </c>
      <c r="B202" s="618" t="s">
        <v>303</v>
      </c>
      <c r="C202" s="618" t="s">
        <v>319</v>
      </c>
      <c r="D202" s="618" t="s">
        <v>2691</v>
      </c>
      <c r="E202" s="618"/>
      <c r="F202" s="618"/>
      <c r="G202" s="618" t="s">
        <v>501</v>
      </c>
      <c r="H202" s="618"/>
      <c r="I202" s="788"/>
      <c r="J202" s="721">
        <v>1000000</v>
      </c>
      <c r="K202" s="721">
        <v>2460000</v>
      </c>
      <c r="L202" s="721">
        <v>2401183.24266</v>
      </c>
      <c r="M202" s="721">
        <v>2368986.2050099997</v>
      </c>
      <c r="N202" s="711"/>
      <c r="O202" s="711">
        <v>100</v>
      </c>
      <c r="P202" s="613"/>
      <c r="Q202" s="618"/>
    </row>
    <row r="203" spans="1:17" s="756" customFormat="1">
      <c r="A203" s="618" t="s">
        <v>318</v>
      </c>
      <c r="B203" s="618" t="s">
        <v>303</v>
      </c>
      <c r="C203" s="618" t="s">
        <v>319</v>
      </c>
      <c r="D203" s="618" t="s">
        <v>3094</v>
      </c>
      <c r="E203" s="618"/>
      <c r="F203" s="618"/>
      <c r="G203" s="618">
        <v>3</v>
      </c>
      <c r="H203" s="618"/>
      <c r="I203" s="788"/>
      <c r="J203" s="721">
        <v>1752000</v>
      </c>
      <c r="K203" s="721">
        <v>5894500</v>
      </c>
      <c r="L203" s="721">
        <v>5704205.1734500006</v>
      </c>
      <c r="M203" s="721">
        <v>5350917.8433199991</v>
      </c>
      <c r="N203" s="711"/>
      <c r="O203" s="711"/>
      <c r="P203" s="613"/>
      <c r="Q203" s="618"/>
    </row>
    <row r="204" spans="1:17" s="756" customFormat="1" ht="25.5">
      <c r="A204" s="618" t="s">
        <v>318</v>
      </c>
      <c r="B204" s="618" t="s">
        <v>303</v>
      </c>
      <c r="C204" s="618" t="s">
        <v>319</v>
      </c>
      <c r="D204" s="618" t="s">
        <v>2708</v>
      </c>
      <c r="E204" s="618"/>
      <c r="F204" s="618"/>
      <c r="G204" s="618" t="s">
        <v>503</v>
      </c>
      <c r="H204" s="618"/>
      <c r="I204" s="788"/>
      <c r="J204" s="721">
        <v>7000000</v>
      </c>
      <c r="K204" s="721">
        <v>9000000</v>
      </c>
      <c r="L204" s="721">
        <v>8979498.2900200002</v>
      </c>
      <c r="M204" s="721">
        <v>8969950.6052699983</v>
      </c>
      <c r="N204" s="711"/>
      <c r="O204" s="711">
        <v>99</v>
      </c>
      <c r="P204" s="613"/>
      <c r="Q204" s="618"/>
    </row>
    <row r="205" spans="1:17" s="756" customFormat="1" ht="25.5">
      <c r="A205" s="618" t="s">
        <v>318</v>
      </c>
      <c r="B205" s="618" t="s">
        <v>303</v>
      </c>
      <c r="C205" s="618" t="s">
        <v>319</v>
      </c>
      <c r="D205" s="618" t="s">
        <v>2708</v>
      </c>
      <c r="E205" s="618"/>
      <c r="F205" s="618"/>
      <c r="G205" s="618" t="s">
        <v>504</v>
      </c>
      <c r="H205" s="618"/>
      <c r="I205" s="788"/>
      <c r="J205" s="721">
        <v>4766000</v>
      </c>
      <c r="K205" s="721">
        <v>4916000</v>
      </c>
      <c r="L205" s="721">
        <v>4856582.5360000003</v>
      </c>
      <c r="M205" s="721">
        <v>4542655.4452300007</v>
      </c>
      <c r="N205" s="711"/>
      <c r="O205" s="711">
        <v>100</v>
      </c>
      <c r="P205" s="613"/>
      <c r="Q205" s="618"/>
    </row>
    <row r="206" spans="1:17" s="756" customFormat="1" ht="25.5">
      <c r="A206" s="618" t="s">
        <v>318</v>
      </c>
      <c r="B206" s="618" t="s">
        <v>303</v>
      </c>
      <c r="C206" s="618" t="s">
        <v>319</v>
      </c>
      <c r="D206" s="618" t="s">
        <v>2708</v>
      </c>
      <c r="E206" s="618"/>
      <c r="F206" s="618"/>
      <c r="G206" s="618" t="s">
        <v>505</v>
      </c>
      <c r="H206" s="618"/>
      <c r="I206" s="788"/>
      <c r="J206" s="721">
        <v>2000000</v>
      </c>
      <c r="K206" s="721">
        <v>2000000</v>
      </c>
      <c r="L206" s="721">
        <v>1966975.5164100002</v>
      </c>
      <c r="M206" s="721">
        <v>1840522.3861500002</v>
      </c>
      <c r="N206" s="711"/>
      <c r="O206" s="711">
        <v>85</v>
      </c>
      <c r="P206" s="613"/>
      <c r="Q206" s="618"/>
    </row>
    <row r="207" spans="1:17" s="756" customFormat="1">
      <c r="A207" s="618" t="s">
        <v>318</v>
      </c>
      <c r="B207" s="618" t="s">
        <v>303</v>
      </c>
      <c r="C207" s="618" t="s">
        <v>480</v>
      </c>
      <c r="D207" s="631" t="s">
        <v>2705</v>
      </c>
      <c r="E207" s="631"/>
      <c r="F207" s="631"/>
      <c r="G207" s="618" t="s">
        <v>507</v>
      </c>
      <c r="H207" s="618"/>
      <c r="I207" s="788"/>
      <c r="J207" s="721">
        <v>1000000</v>
      </c>
      <c r="K207" s="721">
        <v>1000000</v>
      </c>
      <c r="L207" s="721">
        <v>858807</v>
      </c>
      <c r="M207" s="721">
        <v>682716</v>
      </c>
      <c r="N207" s="711"/>
      <c r="O207" s="711">
        <v>80</v>
      </c>
      <c r="P207" s="618"/>
      <c r="Q207" s="626"/>
    </row>
    <row r="208" spans="1:17" s="756" customFormat="1" ht="25.5">
      <c r="A208" s="618" t="s">
        <v>318</v>
      </c>
      <c r="B208" s="618" t="s">
        <v>303</v>
      </c>
      <c r="C208" s="618" t="s">
        <v>480</v>
      </c>
      <c r="D208" s="631" t="s">
        <v>2708</v>
      </c>
      <c r="E208" s="631"/>
      <c r="F208" s="631"/>
      <c r="G208" s="618" t="s">
        <v>509</v>
      </c>
      <c r="H208" s="618"/>
      <c r="I208" s="788"/>
      <c r="J208" s="721">
        <v>19689</v>
      </c>
      <c r="K208" s="721">
        <v>3834295</v>
      </c>
      <c r="L208" s="721">
        <v>3813323</v>
      </c>
      <c r="M208" s="721">
        <v>4627</v>
      </c>
      <c r="N208" s="711"/>
      <c r="O208" s="711">
        <v>85</v>
      </c>
      <c r="P208" s="618"/>
      <c r="Q208" s="626"/>
    </row>
    <row r="209" spans="1:17" s="756" customFormat="1" ht="63.75">
      <c r="A209" s="618" t="s">
        <v>318</v>
      </c>
      <c r="B209" s="618" t="s">
        <v>303</v>
      </c>
      <c r="C209" s="618" t="s">
        <v>510</v>
      </c>
      <c r="D209" s="618" t="s">
        <v>2704</v>
      </c>
      <c r="E209" s="618"/>
      <c r="F209" s="618"/>
      <c r="G209" s="618"/>
      <c r="H209" s="618" t="s">
        <v>512</v>
      </c>
      <c r="I209" s="788"/>
      <c r="J209" s="721">
        <v>2023771.4240000001</v>
      </c>
      <c r="K209" s="721">
        <v>2023771.4240000001</v>
      </c>
      <c r="L209" s="721">
        <v>2023771.4240000001</v>
      </c>
      <c r="M209" s="721">
        <v>0</v>
      </c>
      <c r="N209" s="711"/>
      <c r="O209" s="711">
        <v>15</v>
      </c>
      <c r="P209" s="618"/>
      <c r="Q209" s="618" t="s">
        <v>513</v>
      </c>
    </row>
    <row r="210" spans="1:17" s="756" customFormat="1" ht="38.25">
      <c r="A210" s="618" t="s">
        <v>318</v>
      </c>
      <c r="B210" s="618" t="s">
        <v>303</v>
      </c>
      <c r="C210" s="618" t="s">
        <v>510</v>
      </c>
      <c r="D210" s="618" t="s">
        <v>2704</v>
      </c>
      <c r="E210" s="618"/>
      <c r="F210" s="618"/>
      <c r="G210" s="618"/>
      <c r="H210" s="618" t="s">
        <v>514</v>
      </c>
      <c r="I210" s="788"/>
      <c r="J210" s="721">
        <v>1000000</v>
      </c>
      <c r="K210" s="721">
        <v>1000000</v>
      </c>
      <c r="L210" s="721">
        <v>0</v>
      </c>
      <c r="M210" s="721">
        <v>0</v>
      </c>
      <c r="N210" s="711"/>
      <c r="O210" s="711">
        <v>0</v>
      </c>
      <c r="P210" s="618"/>
      <c r="Q210" s="618"/>
    </row>
    <row r="211" spans="1:17" s="756" customFormat="1">
      <c r="A211" s="618" t="s">
        <v>318</v>
      </c>
      <c r="B211" s="618" t="s">
        <v>303</v>
      </c>
      <c r="C211" s="618" t="s">
        <v>510</v>
      </c>
      <c r="D211" s="618" t="s">
        <v>3094</v>
      </c>
      <c r="E211" s="618"/>
      <c r="F211" s="618"/>
      <c r="G211" s="618"/>
      <c r="H211" s="618"/>
      <c r="I211" s="788"/>
      <c r="J211" s="721">
        <v>3023771.4240000001</v>
      </c>
      <c r="K211" s="721">
        <v>3023771.4240000001</v>
      </c>
      <c r="L211" s="721">
        <v>2023771.4240000001</v>
      </c>
      <c r="M211" s="721">
        <v>0</v>
      </c>
      <c r="N211" s="711"/>
      <c r="O211" s="711">
        <v>15</v>
      </c>
      <c r="P211" s="618"/>
      <c r="Q211" s="618"/>
    </row>
    <row r="212" spans="1:17" s="756" customFormat="1" ht="25.5">
      <c r="A212" s="618" t="s">
        <v>318</v>
      </c>
      <c r="B212" s="618" t="s">
        <v>303</v>
      </c>
      <c r="C212" s="618" t="s">
        <v>510</v>
      </c>
      <c r="D212" s="618" t="s">
        <v>2697</v>
      </c>
      <c r="E212" s="618"/>
      <c r="F212" s="618"/>
      <c r="G212" s="618"/>
      <c r="H212" s="618" t="s">
        <v>515</v>
      </c>
      <c r="I212" s="788"/>
      <c r="J212" s="721">
        <v>1500000</v>
      </c>
      <c r="K212" s="721">
        <v>1500000</v>
      </c>
      <c r="L212" s="721">
        <v>1492235.7244899999</v>
      </c>
      <c r="M212" s="721">
        <v>59689.428079999998</v>
      </c>
      <c r="N212" s="711"/>
      <c r="O212" s="711">
        <v>10</v>
      </c>
      <c r="P212" s="618"/>
      <c r="Q212" s="618"/>
    </row>
    <row r="213" spans="1:17" s="756" customFormat="1" ht="25.5">
      <c r="A213" s="618" t="s">
        <v>318</v>
      </c>
      <c r="B213" s="618" t="s">
        <v>303</v>
      </c>
      <c r="C213" s="618" t="s">
        <v>510</v>
      </c>
      <c r="D213" s="618" t="s">
        <v>2697</v>
      </c>
      <c r="E213" s="618"/>
      <c r="F213" s="618"/>
      <c r="G213" s="618"/>
      <c r="H213" s="618" t="s">
        <v>516</v>
      </c>
      <c r="I213" s="788"/>
      <c r="J213" s="721">
        <v>1500000</v>
      </c>
      <c r="K213" s="721">
        <v>1500000</v>
      </c>
      <c r="L213" s="721">
        <v>913686.19054999994</v>
      </c>
      <c r="M213" s="721">
        <v>0</v>
      </c>
      <c r="N213" s="711"/>
      <c r="O213" s="711">
        <v>5</v>
      </c>
      <c r="P213" s="618"/>
      <c r="Q213" s="618"/>
    </row>
    <row r="214" spans="1:17" s="756" customFormat="1">
      <c r="A214" s="618" t="s">
        <v>318</v>
      </c>
      <c r="B214" s="618" t="s">
        <v>303</v>
      </c>
      <c r="C214" s="618" t="s">
        <v>510</v>
      </c>
      <c r="D214" s="618" t="s">
        <v>3094</v>
      </c>
      <c r="E214" s="618"/>
      <c r="F214" s="618"/>
      <c r="G214" s="618"/>
      <c r="H214" s="618"/>
      <c r="I214" s="788"/>
      <c r="J214" s="721">
        <v>3000000</v>
      </c>
      <c r="K214" s="721">
        <v>3000000</v>
      </c>
      <c r="L214" s="721">
        <v>2405921.9150399999</v>
      </c>
      <c r="M214" s="721">
        <v>59689.428079999998</v>
      </c>
      <c r="N214" s="711"/>
      <c r="O214" s="711"/>
      <c r="P214" s="618"/>
      <c r="Q214" s="618"/>
    </row>
    <row r="215" spans="1:17" s="756" customFormat="1" ht="25.5">
      <c r="A215" s="618" t="s">
        <v>318</v>
      </c>
      <c r="B215" s="618" t="s">
        <v>303</v>
      </c>
      <c r="C215" s="618" t="s">
        <v>510</v>
      </c>
      <c r="D215" s="618" t="s">
        <v>2691</v>
      </c>
      <c r="E215" s="618"/>
      <c r="F215" s="618"/>
      <c r="G215" s="618"/>
      <c r="H215" s="618" t="s">
        <v>517</v>
      </c>
      <c r="I215" s="788"/>
      <c r="J215" s="721">
        <v>3500000</v>
      </c>
      <c r="K215" s="721">
        <v>3500000</v>
      </c>
      <c r="L215" s="721">
        <v>0</v>
      </c>
      <c r="M215" s="721">
        <v>0</v>
      </c>
      <c r="N215" s="711"/>
      <c r="O215" s="711">
        <v>0</v>
      </c>
      <c r="P215" s="618"/>
      <c r="Q215" s="618"/>
    </row>
    <row r="216" spans="1:17" s="756" customFormat="1" ht="25.5">
      <c r="A216" s="618" t="s">
        <v>318</v>
      </c>
      <c r="B216" s="618" t="s">
        <v>303</v>
      </c>
      <c r="C216" s="618" t="s">
        <v>510</v>
      </c>
      <c r="D216" s="618" t="s">
        <v>2708</v>
      </c>
      <c r="E216" s="618"/>
      <c r="F216" s="618"/>
      <c r="G216" s="618"/>
      <c r="H216" s="618" t="s">
        <v>518</v>
      </c>
      <c r="I216" s="788"/>
      <c r="J216" s="721">
        <v>1000000</v>
      </c>
      <c r="K216" s="721">
        <v>1000000</v>
      </c>
      <c r="L216" s="721">
        <v>0</v>
      </c>
      <c r="M216" s="721">
        <v>0</v>
      </c>
      <c r="N216" s="711"/>
      <c r="O216" s="711">
        <v>0</v>
      </c>
      <c r="P216" s="618"/>
      <c r="Q216" s="618"/>
    </row>
    <row r="217" spans="1:17" s="756" customFormat="1" ht="38.25">
      <c r="A217" s="618" t="s">
        <v>318</v>
      </c>
      <c r="B217" s="618" t="s">
        <v>303</v>
      </c>
      <c r="C217" s="618" t="s">
        <v>510</v>
      </c>
      <c r="D217" s="618" t="s">
        <v>2708</v>
      </c>
      <c r="E217" s="618"/>
      <c r="F217" s="618"/>
      <c r="G217" s="618"/>
      <c r="H217" s="618" t="s">
        <v>519</v>
      </c>
      <c r="I217" s="788"/>
      <c r="J217" s="721">
        <v>1340118</v>
      </c>
      <c r="K217" s="721">
        <v>1340118</v>
      </c>
      <c r="L217" s="721">
        <v>0</v>
      </c>
      <c r="M217" s="721">
        <v>0</v>
      </c>
      <c r="N217" s="711"/>
      <c r="O217" s="711">
        <v>0</v>
      </c>
      <c r="P217" s="618"/>
      <c r="Q217" s="618"/>
    </row>
    <row r="218" spans="1:17" s="756" customFormat="1" ht="38.25">
      <c r="A218" s="618" t="s">
        <v>318</v>
      </c>
      <c r="B218" s="618" t="s">
        <v>310</v>
      </c>
      <c r="C218" s="618"/>
      <c r="D218" s="618" t="s">
        <v>2708</v>
      </c>
      <c r="E218" s="618" t="s">
        <v>521</v>
      </c>
      <c r="F218" s="618" t="s">
        <v>522</v>
      </c>
      <c r="G218" s="618" t="s">
        <v>396</v>
      </c>
      <c r="H218" s="618" t="s">
        <v>523</v>
      </c>
      <c r="I218" s="788"/>
      <c r="J218" s="751">
        <v>1082000</v>
      </c>
      <c r="K218" s="751">
        <v>1082000</v>
      </c>
      <c r="L218" s="751">
        <v>0</v>
      </c>
      <c r="M218" s="751">
        <v>0</v>
      </c>
      <c r="N218" s="711"/>
      <c r="O218" s="711" t="s">
        <v>474</v>
      </c>
      <c r="P218" s="613"/>
      <c r="Q218" s="618" t="s">
        <v>524</v>
      </c>
    </row>
    <row r="219" spans="1:17" ht="38.25">
      <c r="A219" s="618" t="s">
        <v>527</v>
      </c>
      <c r="B219" s="618" t="s">
        <v>289</v>
      </c>
      <c r="C219" s="618" t="s">
        <v>319</v>
      </c>
      <c r="D219" s="642" t="s">
        <v>2690</v>
      </c>
      <c r="E219" s="605"/>
      <c r="F219" s="605"/>
      <c r="G219" s="642"/>
      <c r="H219" s="642" t="s">
        <v>538</v>
      </c>
      <c r="I219" s="825">
        <v>2021</v>
      </c>
      <c r="J219" s="762">
        <v>1500000</v>
      </c>
      <c r="K219" s="762">
        <v>1700000</v>
      </c>
      <c r="L219" s="762">
        <v>1595608.8231500001</v>
      </c>
      <c r="M219" s="762">
        <v>1069196.5272599999</v>
      </c>
      <c r="N219" s="711"/>
      <c r="O219" s="711">
        <v>0.9</v>
      </c>
      <c r="P219" s="642"/>
      <c r="Q219" s="611" t="s">
        <v>539</v>
      </c>
    </row>
    <row r="220" spans="1:17" ht="38.25">
      <c r="A220" s="618" t="s">
        <v>527</v>
      </c>
      <c r="B220" s="618" t="s">
        <v>289</v>
      </c>
      <c r="C220" s="618" t="s">
        <v>319</v>
      </c>
      <c r="D220" s="642" t="s">
        <v>2690</v>
      </c>
      <c r="E220" s="642" t="s">
        <v>540</v>
      </c>
      <c r="F220" s="642"/>
      <c r="G220" s="642"/>
      <c r="H220" s="642" t="s">
        <v>541</v>
      </c>
      <c r="I220" s="826">
        <v>2006</v>
      </c>
      <c r="J220" s="762">
        <v>1000000</v>
      </c>
      <c r="K220" s="762">
        <v>6558000</v>
      </c>
      <c r="L220" s="762">
        <v>1172441.412</v>
      </c>
      <c r="M220" s="762">
        <v>388525</v>
      </c>
      <c r="N220" s="711"/>
      <c r="O220" s="711">
        <v>0.08</v>
      </c>
      <c r="P220" s="642"/>
      <c r="Q220" s="645" t="s">
        <v>542</v>
      </c>
    </row>
    <row r="221" spans="1:17" ht="38.25">
      <c r="A221" s="618" t="s">
        <v>527</v>
      </c>
      <c r="B221" s="618" t="s">
        <v>289</v>
      </c>
      <c r="C221" s="618" t="s">
        <v>319</v>
      </c>
      <c r="D221" s="605" t="s">
        <v>2690</v>
      </c>
      <c r="E221" s="605"/>
      <c r="F221" s="605"/>
      <c r="G221" s="605"/>
      <c r="H221" s="605" t="s">
        <v>545</v>
      </c>
      <c r="I221" s="827">
        <v>3</v>
      </c>
      <c r="J221" s="763">
        <v>2880000</v>
      </c>
      <c r="K221" s="763">
        <v>8638000</v>
      </c>
      <c r="L221" s="763">
        <v>3147188.77018</v>
      </c>
      <c r="M221" s="763">
        <v>1511369.2814199999</v>
      </c>
      <c r="N221" s="711"/>
      <c r="O221" s="711"/>
      <c r="P221" s="605"/>
      <c r="Q221" s="605">
        <v>3</v>
      </c>
    </row>
    <row r="222" spans="1:17" ht="63.75">
      <c r="A222" s="618" t="s">
        <v>527</v>
      </c>
      <c r="B222" s="618" t="s">
        <v>289</v>
      </c>
      <c r="C222" s="618" t="s">
        <v>319</v>
      </c>
      <c r="D222" s="642" t="s">
        <v>2691</v>
      </c>
      <c r="E222" s="642" t="s">
        <v>547</v>
      </c>
      <c r="F222" s="642" t="s">
        <v>548</v>
      </c>
      <c r="G222" s="642"/>
      <c r="H222" s="642" t="s">
        <v>549</v>
      </c>
      <c r="I222" s="828">
        <v>2002</v>
      </c>
      <c r="J222" s="762">
        <v>160000</v>
      </c>
      <c r="K222" s="762">
        <v>1296000</v>
      </c>
      <c r="L222" s="762">
        <v>1213944.3656300001</v>
      </c>
      <c r="M222" s="762">
        <v>1190478.7422</v>
      </c>
      <c r="N222" s="711"/>
      <c r="O222" s="711">
        <v>0.98</v>
      </c>
      <c r="P222" s="642"/>
      <c r="Q222" s="608" t="s">
        <v>550</v>
      </c>
    </row>
    <row r="223" spans="1:17" ht="38.25">
      <c r="A223" s="618" t="s">
        <v>527</v>
      </c>
      <c r="B223" s="618" t="s">
        <v>289</v>
      </c>
      <c r="C223" s="618" t="s">
        <v>319</v>
      </c>
      <c r="D223" s="642" t="s">
        <v>2691</v>
      </c>
      <c r="E223" s="642"/>
      <c r="F223" s="642"/>
      <c r="G223" s="642"/>
      <c r="H223" s="642" t="s">
        <v>551</v>
      </c>
      <c r="I223" s="829">
        <v>2006</v>
      </c>
      <c r="J223" s="762">
        <v>500000</v>
      </c>
      <c r="K223" s="762">
        <v>2323500</v>
      </c>
      <c r="L223" s="762">
        <v>1843758.9983299999</v>
      </c>
      <c r="M223" s="762">
        <v>1843191.2396300002</v>
      </c>
      <c r="N223" s="711"/>
      <c r="O223" s="711">
        <v>1</v>
      </c>
      <c r="P223" s="642"/>
      <c r="Q223" s="608" t="s">
        <v>552</v>
      </c>
    </row>
    <row r="224" spans="1:17" ht="38.25">
      <c r="A224" s="618" t="s">
        <v>527</v>
      </c>
      <c r="B224" s="618" t="s">
        <v>289</v>
      </c>
      <c r="C224" s="618" t="s">
        <v>319</v>
      </c>
      <c r="D224" s="642" t="s">
        <v>2691</v>
      </c>
      <c r="E224" s="642"/>
      <c r="F224" s="642"/>
      <c r="G224" s="642"/>
      <c r="H224" s="642" t="s">
        <v>553</v>
      </c>
      <c r="I224" s="827">
        <v>2007</v>
      </c>
      <c r="J224" s="762">
        <v>500000</v>
      </c>
      <c r="K224" s="762">
        <v>2333500</v>
      </c>
      <c r="L224" s="762">
        <v>1913768.5094100002</v>
      </c>
      <c r="M224" s="762">
        <v>1909369.31461</v>
      </c>
      <c r="N224" s="711"/>
      <c r="O224" s="711">
        <v>1</v>
      </c>
      <c r="P224" s="642"/>
      <c r="Q224" s="608" t="s">
        <v>554</v>
      </c>
    </row>
    <row r="225" spans="1:17" ht="25.5">
      <c r="A225" s="618" t="s">
        <v>527</v>
      </c>
      <c r="B225" s="618" t="s">
        <v>289</v>
      </c>
      <c r="C225" s="618" t="s">
        <v>319</v>
      </c>
      <c r="D225" s="605" t="s">
        <v>2697</v>
      </c>
      <c r="E225" s="605"/>
      <c r="F225" s="605"/>
      <c r="G225" s="605"/>
      <c r="H225" s="605" t="s">
        <v>555</v>
      </c>
      <c r="I225" s="827"/>
      <c r="J225" s="763"/>
      <c r="K225" s="763"/>
      <c r="L225" s="763"/>
      <c r="M225" s="763"/>
      <c r="N225" s="711"/>
      <c r="O225" s="711"/>
      <c r="P225" s="605"/>
      <c r="Q225" s="605"/>
    </row>
    <row r="226" spans="1:17" ht="25.5">
      <c r="A226" s="618" t="s">
        <v>527</v>
      </c>
      <c r="B226" s="618" t="s">
        <v>289</v>
      </c>
      <c r="C226" s="618" t="s">
        <v>319</v>
      </c>
      <c r="D226" s="642" t="s">
        <v>2697</v>
      </c>
      <c r="E226" s="642"/>
      <c r="F226" s="642"/>
      <c r="G226" s="642"/>
      <c r="H226" s="642" t="s">
        <v>556</v>
      </c>
      <c r="I226" s="830">
        <v>2012</v>
      </c>
      <c r="J226" s="762">
        <v>1155000</v>
      </c>
      <c r="K226" s="762">
        <v>1155000</v>
      </c>
      <c r="L226" s="762">
        <v>139.28148000000002</v>
      </c>
      <c r="M226" s="762">
        <v>139.28148000000002</v>
      </c>
      <c r="N226" s="711"/>
      <c r="O226" s="711">
        <v>0</v>
      </c>
      <c r="P226" s="642"/>
      <c r="Q226" s="646" t="s">
        <v>557</v>
      </c>
    </row>
    <row r="227" spans="1:17" ht="25.5">
      <c r="A227" s="618" t="s">
        <v>527</v>
      </c>
      <c r="B227" s="618" t="s">
        <v>289</v>
      </c>
      <c r="C227" s="618" t="s">
        <v>319</v>
      </c>
      <c r="D227" s="642" t="s">
        <v>2697</v>
      </c>
      <c r="E227" s="642"/>
      <c r="F227" s="642"/>
      <c r="G227" s="642"/>
      <c r="H227" s="642" t="s">
        <v>558</v>
      </c>
      <c r="I227" s="831">
        <v>2011</v>
      </c>
      <c r="J227" s="762">
        <v>2310000</v>
      </c>
      <c r="K227" s="762">
        <v>6818355</v>
      </c>
      <c r="L227" s="762">
        <v>6055151.7649799995</v>
      </c>
      <c r="M227" s="762">
        <v>5351323.0448500002</v>
      </c>
      <c r="N227" s="711"/>
      <c r="O227" s="711">
        <v>0.7</v>
      </c>
      <c r="P227" s="642"/>
      <c r="Q227" s="609" t="s">
        <v>20</v>
      </c>
    </row>
    <row r="228" spans="1:17" ht="25.5">
      <c r="A228" s="618" t="s">
        <v>527</v>
      </c>
      <c r="B228" s="618" t="s">
        <v>289</v>
      </c>
      <c r="C228" s="618" t="s">
        <v>319</v>
      </c>
      <c r="D228" s="642" t="s">
        <v>2697</v>
      </c>
      <c r="E228" s="642"/>
      <c r="F228" s="642"/>
      <c r="G228" s="642"/>
      <c r="H228" s="642" t="s">
        <v>559</v>
      </c>
      <c r="I228" s="830">
        <v>2012</v>
      </c>
      <c r="J228" s="762">
        <v>711000</v>
      </c>
      <c r="K228" s="762">
        <v>2051821</v>
      </c>
      <c r="L228" s="762">
        <v>1824430.2120899998</v>
      </c>
      <c r="M228" s="762">
        <v>1810721.88576</v>
      </c>
      <c r="N228" s="711"/>
      <c r="O228" s="711">
        <v>0.97</v>
      </c>
      <c r="P228" s="642"/>
      <c r="Q228" s="642" t="s">
        <v>560</v>
      </c>
    </row>
    <row r="229" spans="1:17" ht="25.5">
      <c r="A229" s="618" t="s">
        <v>527</v>
      </c>
      <c r="B229" s="618" t="s">
        <v>289</v>
      </c>
      <c r="C229" s="618" t="s">
        <v>319</v>
      </c>
      <c r="D229" s="642" t="s">
        <v>2697</v>
      </c>
      <c r="E229" s="642"/>
      <c r="F229" s="642"/>
      <c r="G229" s="642"/>
      <c r="H229" s="642" t="s">
        <v>561</v>
      </c>
      <c r="I229" s="831">
        <v>2011</v>
      </c>
      <c r="J229" s="762">
        <v>1422000</v>
      </c>
      <c r="K229" s="762">
        <v>3409000</v>
      </c>
      <c r="L229" s="762">
        <v>944.40995999999996</v>
      </c>
      <c r="M229" s="762">
        <v>944.40995999999996</v>
      </c>
      <c r="N229" s="711"/>
      <c r="O229" s="711">
        <v>0</v>
      </c>
      <c r="P229" s="642"/>
      <c r="Q229" s="646" t="s">
        <v>557</v>
      </c>
    </row>
    <row r="230" spans="1:17" ht="25.5">
      <c r="A230" s="618" t="s">
        <v>527</v>
      </c>
      <c r="B230" s="618" t="s">
        <v>289</v>
      </c>
      <c r="C230" s="618" t="s">
        <v>319</v>
      </c>
      <c r="D230" s="605" t="s">
        <v>2697</v>
      </c>
      <c r="E230" s="605"/>
      <c r="F230" s="605"/>
      <c r="G230" s="605"/>
      <c r="H230" s="605" t="s">
        <v>562</v>
      </c>
      <c r="I230" s="827">
        <v>4</v>
      </c>
      <c r="J230" s="763">
        <v>5598000</v>
      </c>
      <c r="K230" s="763">
        <v>13434176</v>
      </c>
      <c r="L230" s="763">
        <v>7880665.6685099993</v>
      </c>
      <c r="M230" s="763">
        <v>7163128.6220500004</v>
      </c>
      <c r="N230" s="711"/>
      <c r="O230" s="711"/>
      <c r="P230" s="605"/>
      <c r="Q230" s="605">
        <v>4</v>
      </c>
    </row>
    <row r="231" spans="1:17" ht="51">
      <c r="A231" s="618" t="s">
        <v>527</v>
      </c>
      <c r="B231" s="618" t="s">
        <v>289</v>
      </c>
      <c r="C231" s="618" t="s">
        <v>319</v>
      </c>
      <c r="D231" s="642" t="s">
        <v>2700</v>
      </c>
      <c r="E231" s="642"/>
      <c r="F231" s="642"/>
      <c r="G231" s="642"/>
      <c r="H231" s="642" t="s">
        <v>564</v>
      </c>
      <c r="I231" s="832">
        <v>2010</v>
      </c>
      <c r="J231" s="762">
        <v>300000</v>
      </c>
      <c r="K231" s="762">
        <v>1284000</v>
      </c>
      <c r="L231" s="762">
        <v>996882.25138999999</v>
      </c>
      <c r="M231" s="762">
        <v>996865.81183000002</v>
      </c>
      <c r="N231" s="711"/>
      <c r="O231" s="711">
        <v>0.98</v>
      </c>
      <c r="P231" s="642"/>
      <c r="Q231" s="642" t="s">
        <v>565</v>
      </c>
    </row>
    <row r="232" spans="1:17" ht="38.25">
      <c r="A232" s="618" t="s">
        <v>527</v>
      </c>
      <c r="B232" s="618" t="s">
        <v>289</v>
      </c>
      <c r="C232" s="618" t="s">
        <v>319</v>
      </c>
      <c r="D232" s="642" t="s">
        <v>2700</v>
      </c>
      <c r="E232" s="642"/>
      <c r="F232" s="642"/>
      <c r="G232" s="642"/>
      <c r="H232" s="642" t="s">
        <v>566</v>
      </c>
      <c r="I232" s="829">
        <v>2006</v>
      </c>
      <c r="J232" s="762">
        <v>250000</v>
      </c>
      <c r="K232" s="762">
        <v>1029000</v>
      </c>
      <c r="L232" s="762">
        <v>959593.90622</v>
      </c>
      <c r="M232" s="762">
        <v>789288.48423000006</v>
      </c>
      <c r="N232" s="711"/>
      <c r="O232" s="711">
        <v>0.88</v>
      </c>
      <c r="P232" s="642"/>
      <c r="Q232" s="645" t="s">
        <v>20</v>
      </c>
    </row>
    <row r="233" spans="1:17" ht="51">
      <c r="A233" s="618" t="s">
        <v>527</v>
      </c>
      <c r="B233" s="618" t="s">
        <v>289</v>
      </c>
      <c r="C233" s="618" t="s">
        <v>319</v>
      </c>
      <c r="D233" s="642" t="s">
        <v>2700</v>
      </c>
      <c r="E233" s="642"/>
      <c r="F233" s="642"/>
      <c r="G233" s="642"/>
      <c r="H233" s="642" t="s">
        <v>567</v>
      </c>
      <c r="I233" s="832">
        <v>2010</v>
      </c>
      <c r="J233" s="762">
        <v>800000</v>
      </c>
      <c r="K233" s="762">
        <v>1945360</v>
      </c>
      <c r="L233" s="762">
        <v>1707147.2703800001</v>
      </c>
      <c r="M233" s="762">
        <v>1717555.4268800002</v>
      </c>
      <c r="N233" s="711"/>
      <c r="O233" s="711">
        <v>0.98</v>
      </c>
      <c r="P233" s="642"/>
      <c r="Q233" s="642" t="s">
        <v>568</v>
      </c>
    </row>
    <row r="234" spans="1:17" ht="25.5">
      <c r="A234" s="618" t="s">
        <v>527</v>
      </c>
      <c r="B234" s="618" t="s">
        <v>289</v>
      </c>
      <c r="C234" s="618" t="s">
        <v>319</v>
      </c>
      <c r="D234" s="642" t="s">
        <v>2703</v>
      </c>
      <c r="E234" s="642"/>
      <c r="F234" s="642"/>
      <c r="G234" s="642"/>
      <c r="H234" s="642" t="s">
        <v>570</v>
      </c>
      <c r="I234" s="833">
        <v>2015</v>
      </c>
      <c r="J234" s="762">
        <v>1800000</v>
      </c>
      <c r="K234" s="762">
        <v>1800000</v>
      </c>
      <c r="L234" s="762">
        <v>0</v>
      </c>
      <c r="M234" s="762">
        <v>0</v>
      </c>
      <c r="N234" s="711"/>
      <c r="O234" s="711">
        <v>0</v>
      </c>
      <c r="P234" s="642"/>
      <c r="Q234" s="646" t="s">
        <v>557</v>
      </c>
    </row>
    <row r="235" spans="1:17" ht="38.25">
      <c r="A235" s="618" t="s">
        <v>527</v>
      </c>
      <c r="B235" s="618" t="s">
        <v>289</v>
      </c>
      <c r="C235" s="618" t="s">
        <v>319</v>
      </c>
      <c r="D235" s="642" t="s">
        <v>2703</v>
      </c>
      <c r="E235" s="642"/>
      <c r="F235" s="642"/>
      <c r="G235" s="642"/>
      <c r="H235" s="642" t="s">
        <v>571</v>
      </c>
      <c r="I235" s="830">
        <v>2018</v>
      </c>
      <c r="J235" s="762">
        <v>3000000</v>
      </c>
      <c r="K235" s="762">
        <v>3000000</v>
      </c>
      <c r="L235" s="762">
        <v>1745931.3465499999</v>
      </c>
      <c r="M235" s="762">
        <v>1447097.70242</v>
      </c>
      <c r="N235" s="711"/>
      <c r="O235" s="711">
        <v>0.95</v>
      </c>
      <c r="P235" s="642"/>
      <c r="Q235" s="642" t="s">
        <v>20</v>
      </c>
    </row>
    <row r="236" spans="1:17" ht="38.25">
      <c r="A236" s="618" t="s">
        <v>527</v>
      </c>
      <c r="B236" s="618" t="s">
        <v>289</v>
      </c>
      <c r="C236" s="618" t="s">
        <v>319</v>
      </c>
      <c r="D236" s="642" t="s">
        <v>2703</v>
      </c>
      <c r="E236" s="642"/>
      <c r="F236" s="642"/>
      <c r="G236" s="642"/>
      <c r="H236" s="642" t="s">
        <v>572</v>
      </c>
      <c r="I236" s="830">
        <v>2018</v>
      </c>
      <c r="J236" s="762">
        <v>4000000</v>
      </c>
      <c r="K236" s="762">
        <v>4000000</v>
      </c>
      <c r="L236" s="762">
        <v>1026443.6347899999</v>
      </c>
      <c r="M236" s="762">
        <v>768461.64741000009</v>
      </c>
      <c r="N236" s="711"/>
      <c r="O236" s="711">
        <v>0.95</v>
      </c>
      <c r="P236" s="642"/>
      <c r="Q236" s="642" t="s">
        <v>20</v>
      </c>
    </row>
    <row r="237" spans="1:17" ht="51">
      <c r="A237" s="618" t="s">
        <v>527</v>
      </c>
      <c r="B237" s="618" t="s">
        <v>289</v>
      </c>
      <c r="C237" s="618" t="s">
        <v>319</v>
      </c>
      <c r="D237" s="642" t="s">
        <v>2704</v>
      </c>
      <c r="E237" s="642"/>
      <c r="F237" s="642"/>
      <c r="G237" s="642"/>
      <c r="H237" s="642" t="s">
        <v>574</v>
      </c>
      <c r="I237" s="834">
        <v>2014</v>
      </c>
      <c r="J237" s="762">
        <v>1210000</v>
      </c>
      <c r="K237" s="762">
        <v>1161162</v>
      </c>
      <c r="L237" s="762">
        <v>1063288.1438800001</v>
      </c>
      <c r="M237" s="762">
        <v>930820.38634000008</v>
      </c>
      <c r="N237" s="711"/>
      <c r="O237" s="711">
        <v>0.89</v>
      </c>
      <c r="P237" s="642"/>
      <c r="Q237" s="642" t="s">
        <v>436</v>
      </c>
    </row>
    <row r="238" spans="1:17" ht="51">
      <c r="A238" s="618" t="s">
        <v>527</v>
      </c>
      <c r="B238" s="618" t="s">
        <v>289</v>
      </c>
      <c r="C238" s="618" t="s">
        <v>319</v>
      </c>
      <c r="D238" s="642" t="s">
        <v>2704</v>
      </c>
      <c r="E238" s="642"/>
      <c r="F238" s="642"/>
      <c r="G238" s="642"/>
      <c r="H238" s="642" t="s">
        <v>575</v>
      </c>
      <c r="I238" s="834">
        <v>2013</v>
      </c>
      <c r="J238" s="762">
        <v>1210000</v>
      </c>
      <c r="K238" s="762">
        <v>1210000</v>
      </c>
      <c r="L238" s="762">
        <v>1173955.87185</v>
      </c>
      <c r="M238" s="762">
        <v>883084.08652999997</v>
      </c>
      <c r="N238" s="711"/>
      <c r="O238" s="711">
        <v>0.9</v>
      </c>
      <c r="P238" s="642"/>
      <c r="Q238" s="642" t="s">
        <v>436</v>
      </c>
    </row>
    <row r="239" spans="1:17" ht="51">
      <c r="A239" s="618" t="s">
        <v>527</v>
      </c>
      <c r="B239" s="618" t="s">
        <v>289</v>
      </c>
      <c r="C239" s="618" t="s">
        <v>319</v>
      </c>
      <c r="D239" s="642" t="s">
        <v>2704</v>
      </c>
      <c r="E239" s="642"/>
      <c r="F239" s="642"/>
      <c r="G239" s="642"/>
      <c r="H239" s="642" t="s">
        <v>576</v>
      </c>
      <c r="I239" s="834">
        <v>2012</v>
      </c>
      <c r="J239" s="762">
        <v>1210000</v>
      </c>
      <c r="K239" s="762">
        <v>1075148</v>
      </c>
      <c r="L239" s="762">
        <v>946653.00538999995</v>
      </c>
      <c r="M239" s="762">
        <v>830032.32250000001</v>
      </c>
      <c r="N239" s="711"/>
      <c r="O239" s="711">
        <v>0.88</v>
      </c>
      <c r="P239" s="642"/>
      <c r="Q239" s="642" t="s">
        <v>436</v>
      </c>
    </row>
    <row r="240" spans="1:17" ht="25.5">
      <c r="A240" s="618" t="s">
        <v>527</v>
      </c>
      <c r="B240" s="618" t="s">
        <v>289</v>
      </c>
      <c r="C240" s="618" t="s">
        <v>319</v>
      </c>
      <c r="D240" s="642" t="s">
        <v>2704</v>
      </c>
      <c r="E240" s="642"/>
      <c r="F240" s="642"/>
      <c r="G240" s="642"/>
      <c r="H240" s="642" t="s">
        <v>578</v>
      </c>
      <c r="I240" s="834">
        <v>2009</v>
      </c>
      <c r="J240" s="762">
        <v>2250000</v>
      </c>
      <c r="K240" s="762">
        <v>2799122</v>
      </c>
      <c r="L240" s="762">
        <v>2720979.5278400001</v>
      </c>
      <c r="M240" s="762">
        <v>2660229.6950400001</v>
      </c>
      <c r="N240" s="711"/>
      <c r="O240" s="711">
        <v>0.75</v>
      </c>
      <c r="P240" s="642"/>
      <c r="Q240" s="642" t="s">
        <v>579</v>
      </c>
    </row>
    <row r="241" spans="1:17" ht="51">
      <c r="A241" s="618" t="s">
        <v>527</v>
      </c>
      <c r="B241" s="618" t="s">
        <v>289</v>
      </c>
      <c r="C241" s="618" t="s">
        <v>319</v>
      </c>
      <c r="D241" s="642" t="s">
        <v>2704</v>
      </c>
      <c r="E241" s="642"/>
      <c r="F241" s="642"/>
      <c r="G241" s="642"/>
      <c r="H241" s="642" t="s">
        <v>580</v>
      </c>
      <c r="I241" s="834">
        <v>2018</v>
      </c>
      <c r="J241" s="762">
        <v>2500000</v>
      </c>
      <c r="K241" s="762">
        <v>1370000</v>
      </c>
      <c r="L241" s="762">
        <v>1304918.0270100001</v>
      </c>
      <c r="M241" s="762">
        <v>771976.81697000004</v>
      </c>
      <c r="N241" s="711"/>
      <c r="O241" s="711">
        <v>0.75</v>
      </c>
      <c r="P241" s="642"/>
      <c r="Q241" s="642" t="s">
        <v>20</v>
      </c>
    </row>
    <row r="242" spans="1:17" ht="76.5">
      <c r="A242" s="618" t="s">
        <v>527</v>
      </c>
      <c r="B242" s="618" t="s">
        <v>289</v>
      </c>
      <c r="C242" s="618" t="s">
        <v>319</v>
      </c>
      <c r="D242" s="642" t="s">
        <v>2704</v>
      </c>
      <c r="E242" s="642"/>
      <c r="F242" s="642"/>
      <c r="G242" s="642"/>
      <c r="H242" s="642" t="s">
        <v>581</v>
      </c>
      <c r="I242" s="827">
        <v>2022</v>
      </c>
      <c r="J242" s="762">
        <v>1600000</v>
      </c>
      <c r="K242" s="762">
        <v>1600000</v>
      </c>
      <c r="L242" s="762">
        <v>1197586.37396</v>
      </c>
      <c r="M242" s="762">
        <v>46828.811179999997</v>
      </c>
      <c r="N242" s="711"/>
      <c r="O242" s="711">
        <v>0.15</v>
      </c>
      <c r="P242" s="642"/>
      <c r="Q242" s="642" t="s">
        <v>20</v>
      </c>
    </row>
    <row r="243" spans="1:17" ht="63.75">
      <c r="A243" s="618" t="s">
        <v>527</v>
      </c>
      <c r="B243" s="618" t="s">
        <v>289</v>
      </c>
      <c r="C243" s="618" t="s">
        <v>319</v>
      </c>
      <c r="D243" s="642" t="s">
        <v>2704</v>
      </c>
      <c r="E243" s="642"/>
      <c r="F243" s="642"/>
      <c r="G243" s="642"/>
      <c r="H243" s="642" t="s">
        <v>582</v>
      </c>
      <c r="I243" s="827">
        <v>2022</v>
      </c>
      <c r="J243" s="762">
        <v>2000000</v>
      </c>
      <c r="K243" s="762">
        <v>2000000</v>
      </c>
      <c r="L243" s="762">
        <v>1754714.00987</v>
      </c>
      <c r="M243" s="762">
        <v>340640.52132</v>
      </c>
      <c r="N243" s="711"/>
      <c r="O243" s="711">
        <v>0.3</v>
      </c>
      <c r="P243" s="642"/>
      <c r="Q243" s="642" t="s">
        <v>20</v>
      </c>
    </row>
    <row r="244" spans="1:17" ht="38.25">
      <c r="A244" s="618" t="s">
        <v>527</v>
      </c>
      <c r="B244" s="618" t="s">
        <v>289</v>
      </c>
      <c r="C244" s="618" t="s">
        <v>319</v>
      </c>
      <c r="D244" s="642" t="s">
        <v>2711</v>
      </c>
      <c r="E244" s="642"/>
      <c r="F244" s="642"/>
      <c r="G244" s="642"/>
      <c r="H244" s="642" t="s">
        <v>584</v>
      </c>
      <c r="I244" s="834">
        <v>2012</v>
      </c>
      <c r="J244" s="762">
        <v>600000</v>
      </c>
      <c r="K244" s="762">
        <v>1188162</v>
      </c>
      <c r="L244" s="762">
        <v>31091.867489999997</v>
      </c>
      <c r="M244" s="762">
        <v>4237.6137900000003</v>
      </c>
      <c r="N244" s="711"/>
      <c r="O244" s="711">
        <v>0</v>
      </c>
      <c r="P244" s="642"/>
      <c r="Q244" s="610" t="s">
        <v>585</v>
      </c>
    </row>
    <row r="245" spans="1:17" ht="25.5">
      <c r="A245" s="618" t="s">
        <v>527</v>
      </c>
      <c r="B245" s="618" t="s">
        <v>289</v>
      </c>
      <c r="C245" s="618" t="s">
        <v>319</v>
      </c>
      <c r="D245" s="642" t="s">
        <v>2711</v>
      </c>
      <c r="E245" s="642"/>
      <c r="F245" s="642"/>
      <c r="G245" s="642"/>
      <c r="H245" s="642" t="s">
        <v>586</v>
      </c>
      <c r="I245" s="832">
        <v>2013</v>
      </c>
      <c r="J245" s="762">
        <v>500000</v>
      </c>
      <c r="K245" s="762">
        <v>2906000</v>
      </c>
      <c r="L245" s="762">
        <v>2706416.0718299998</v>
      </c>
      <c r="M245" s="762">
        <v>737492.51922999998</v>
      </c>
      <c r="N245" s="711"/>
      <c r="O245" s="711">
        <v>0.65</v>
      </c>
      <c r="P245" s="642"/>
      <c r="Q245" s="646" t="s">
        <v>20</v>
      </c>
    </row>
    <row r="246" spans="1:17" ht="38.25">
      <c r="A246" s="618" t="s">
        <v>527</v>
      </c>
      <c r="B246" s="618" t="s">
        <v>289</v>
      </c>
      <c r="C246" s="618" t="s">
        <v>319</v>
      </c>
      <c r="D246" s="642" t="s">
        <v>2711</v>
      </c>
      <c r="E246" s="642"/>
      <c r="F246" s="642"/>
      <c r="G246" s="642"/>
      <c r="H246" s="642" t="s">
        <v>587</v>
      </c>
      <c r="I246" s="835">
        <v>2018</v>
      </c>
      <c r="J246" s="762">
        <v>5000000</v>
      </c>
      <c r="K246" s="762">
        <v>25000000</v>
      </c>
      <c r="L246" s="762">
        <v>23977964.659110002</v>
      </c>
      <c r="M246" s="762">
        <v>3893705.9654099997</v>
      </c>
      <c r="N246" s="711"/>
      <c r="O246" s="711">
        <v>0.15</v>
      </c>
      <c r="P246" s="642"/>
      <c r="Q246" s="646" t="s">
        <v>588</v>
      </c>
    </row>
    <row r="247" spans="1:17" ht="76.5">
      <c r="A247" s="618" t="s">
        <v>527</v>
      </c>
      <c r="B247" s="618" t="s">
        <v>289</v>
      </c>
      <c r="C247" s="618" t="s">
        <v>319</v>
      </c>
      <c r="D247" s="642" t="s">
        <v>2716</v>
      </c>
      <c r="E247" s="642"/>
      <c r="F247" s="642"/>
      <c r="G247" s="642"/>
      <c r="H247" s="642" t="s">
        <v>590</v>
      </c>
      <c r="I247" s="825">
        <v>2022</v>
      </c>
      <c r="J247" s="762">
        <v>1400000</v>
      </c>
      <c r="K247" s="762">
        <v>1400000</v>
      </c>
      <c r="L247" s="762">
        <v>1383159.6507000001</v>
      </c>
      <c r="M247" s="762">
        <v>1061921.2086199999</v>
      </c>
      <c r="N247" s="711"/>
      <c r="O247" s="711">
        <v>1</v>
      </c>
      <c r="P247" s="642"/>
      <c r="Q247" s="611" t="s">
        <v>591</v>
      </c>
    </row>
    <row r="248" spans="1:17" ht="38.25">
      <c r="A248" s="618" t="s">
        <v>527</v>
      </c>
      <c r="B248" s="618" t="s">
        <v>313</v>
      </c>
      <c r="C248" s="618" t="s">
        <v>319</v>
      </c>
      <c r="D248" s="618" t="s">
        <v>2705</v>
      </c>
      <c r="E248" s="618" t="s">
        <v>593</v>
      </c>
      <c r="F248" s="618" t="s">
        <v>594</v>
      </c>
      <c r="G248" s="618"/>
      <c r="H248" s="618" t="s">
        <v>595</v>
      </c>
      <c r="I248" s="788"/>
      <c r="J248" s="721">
        <v>3307000</v>
      </c>
      <c r="K248" s="721">
        <v>3307000</v>
      </c>
      <c r="L248" s="721">
        <v>2573379</v>
      </c>
      <c r="M248" s="721">
        <v>883361</v>
      </c>
      <c r="N248" s="711"/>
      <c r="O248" s="711">
        <v>70</v>
      </c>
      <c r="P248" s="618"/>
      <c r="Q248" s="618"/>
    </row>
    <row r="249" spans="1:17" ht="38.25">
      <c r="A249" s="618" t="s">
        <v>527</v>
      </c>
      <c r="B249" s="618" t="s">
        <v>313</v>
      </c>
      <c r="C249" s="618" t="s">
        <v>319</v>
      </c>
      <c r="D249" s="618" t="s">
        <v>2705</v>
      </c>
      <c r="E249" s="618" t="s">
        <v>593</v>
      </c>
      <c r="F249" s="618" t="s">
        <v>594</v>
      </c>
      <c r="G249" s="618"/>
      <c r="H249" s="618" t="s">
        <v>596</v>
      </c>
      <c r="I249" s="788"/>
      <c r="J249" s="721">
        <v>1130000</v>
      </c>
      <c r="K249" s="721">
        <v>1130000</v>
      </c>
      <c r="L249" s="721">
        <v>221270</v>
      </c>
      <c r="M249" s="721">
        <v>221270</v>
      </c>
      <c r="N249" s="711"/>
      <c r="O249" s="711">
        <v>0</v>
      </c>
      <c r="P249" s="618"/>
      <c r="Q249" s="618" t="s">
        <v>597</v>
      </c>
    </row>
    <row r="250" spans="1:17" ht="38.25">
      <c r="A250" s="618" t="s">
        <v>527</v>
      </c>
      <c r="B250" s="618" t="s">
        <v>313</v>
      </c>
      <c r="C250" s="618" t="s">
        <v>319</v>
      </c>
      <c r="D250" s="618" t="s">
        <v>2711</v>
      </c>
      <c r="E250" s="618" t="s">
        <v>599</v>
      </c>
      <c r="F250" s="618" t="s">
        <v>600</v>
      </c>
      <c r="G250" s="618"/>
      <c r="H250" s="618" t="s">
        <v>601</v>
      </c>
      <c r="I250" s="788"/>
      <c r="J250" s="721">
        <v>950000</v>
      </c>
      <c r="K250" s="721">
        <v>1550000</v>
      </c>
      <c r="L250" s="721">
        <v>1248685</v>
      </c>
      <c r="M250" s="721">
        <v>1248685</v>
      </c>
      <c r="N250" s="711"/>
      <c r="O250" s="711">
        <v>30</v>
      </c>
      <c r="P250" s="618"/>
      <c r="Q250" s="618" t="s">
        <v>602</v>
      </c>
    </row>
    <row r="251" spans="1:17" ht="38.25">
      <c r="A251" s="618" t="s">
        <v>527</v>
      </c>
      <c r="B251" s="618" t="s">
        <v>313</v>
      </c>
      <c r="C251" s="618" t="s">
        <v>319</v>
      </c>
      <c r="D251" s="618" t="s">
        <v>2711</v>
      </c>
      <c r="E251" s="618" t="s">
        <v>599</v>
      </c>
      <c r="F251" s="618" t="s">
        <v>600</v>
      </c>
      <c r="G251" s="618"/>
      <c r="H251" s="618" t="s">
        <v>603</v>
      </c>
      <c r="I251" s="788"/>
      <c r="J251" s="721">
        <v>1279583</v>
      </c>
      <c r="K251" s="721">
        <v>1279583</v>
      </c>
      <c r="L251" s="721">
        <v>1226844</v>
      </c>
      <c r="M251" s="721">
        <v>239020</v>
      </c>
      <c r="N251" s="711"/>
      <c r="O251" s="711">
        <v>98</v>
      </c>
      <c r="P251" s="618"/>
      <c r="Q251" s="618" t="s">
        <v>604</v>
      </c>
    </row>
    <row r="252" spans="1:17" ht="38.25">
      <c r="A252" s="618" t="s">
        <v>527</v>
      </c>
      <c r="B252" s="618" t="s">
        <v>297</v>
      </c>
      <c r="C252" s="618" t="s">
        <v>319</v>
      </c>
      <c r="D252" s="652" t="s">
        <v>2691</v>
      </c>
      <c r="E252" s="652" t="s">
        <v>606</v>
      </c>
      <c r="F252" s="652" t="s">
        <v>607</v>
      </c>
      <c r="G252" s="652" t="s">
        <v>608</v>
      </c>
      <c r="H252" s="652" t="s">
        <v>609</v>
      </c>
      <c r="I252" s="836" t="s">
        <v>610</v>
      </c>
      <c r="J252" s="764">
        <v>900000</v>
      </c>
      <c r="K252" s="764">
        <v>2316607</v>
      </c>
      <c r="L252" s="764">
        <v>29895</v>
      </c>
      <c r="M252" s="764">
        <v>28459.572620000003</v>
      </c>
      <c r="N252" s="765"/>
      <c r="O252" s="765">
        <v>0</v>
      </c>
      <c r="P252" s="766"/>
      <c r="Q252" s="653" t="s">
        <v>611</v>
      </c>
    </row>
    <row r="253" spans="1:17" ht="38.25">
      <c r="A253" s="618" t="s">
        <v>527</v>
      </c>
      <c r="B253" s="618" t="s">
        <v>297</v>
      </c>
      <c r="C253" s="618" t="s">
        <v>319</v>
      </c>
      <c r="D253" s="655" t="s">
        <v>2691</v>
      </c>
      <c r="E253" s="655" t="s">
        <v>606</v>
      </c>
      <c r="F253" s="655" t="s">
        <v>607</v>
      </c>
      <c r="G253" s="655" t="s">
        <v>612</v>
      </c>
      <c r="H253" s="655" t="s">
        <v>613</v>
      </c>
      <c r="I253" s="837" t="s">
        <v>614</v>
      </c>
      <c r="J253" s="767">
        <v>500000</v>
      </c>
      <c r="K253" s="767">
        <v>1800000</v>
      </c>
      <c r="L253" s="767">
        <v>16640</v>
      </c>
      <c r="M253" s="767">
        <v>16310.22517</v>
      </c>
      <c r="N253" s="768"/>
      <c r="O253" s="768">
        <v>0</v>
      </c>
      <c r="P253" s="658"/>
      <c r="Q253" s="658" t="s">
        <v>611</v>
      </c>
    </row>
    <row r="254" spans="1:17" ht="51">
      <c r="A254" s="618" t="s">
        <v>527</v>
      </c>
      <c r="B254" s="618" t="s">
        <v>297</v>
      </c>
      <c r="C254" s="618" t="s">
        <v>319</v>
      </c>
      <c r="D254" s="655" t="s">
        <v>2696</v>
      </c>
      <c r="E254" s="655" t="s">
        <v>616</v>
      </c>
      <c r="F254" s="655" t="s">
        <v>617</v>
      </c>
      <c r="G254" s="655" t="s">
        <v>618</v>
      </c>
      <c r="H254" s="655" t="s">
        <v>619</v>
      </c>
      <c r="I254" s="838">
        <v>2010</v>
      </c>
      <c r="J254" s="764">
        <v>1044000</v>
      </c>
      <c r="K254" s="764">
        <v>1527000</v>
      </c>
      <c r="L254" s="764">
        <v>1490013</v>
      </c>
      <c r="M254" s="764">
        <v>1478610.8300900001</v>
      </c>
      <c r="N254" s="765"/>
      <c r="O254" s="765">
        <v>1</v>
      </c>
      <c r="P254" s="769"/>
      <c r="Q254" s="653" t="s">
        <v>13</v>
      </c>
    </row>
    <row r="255" spans="1:17" ht="51">
      <c r="A255" s="618" t="s">
        <v>527</v>
      </c>
      <c r="B255" s="618" t="s">
        <v>297</v>
      </c>
      <c r="C255" s="618" t="s">
        <v>319</v>
      </c>
      <c r="D255" s="655" t="s">
        <v>2697</v>
      </c>
      <c r="E255" s="655" t="s">
        <v>621</v>
      </c>
      <c r="F255" s="655" t="s">
        <v>622</v>
      </c>
      <c r="G255" s="655" t="s">
        <v>623</v>
      </c>
      <c r="H255" s="655" t="s">
        <v>624</v>
      </c>
      <c r="I255" s="839">
        <v>2011</v>
      </c>
      <c r="J255" s="764">
        <v>2310000</v>
      </c>
      <c r="K255" s="764">
        <v>3104000</v>
      </c>
      <c r="L255" s="764">
        <v>3065910</v>
      </c>
      <c r="M255" s="764">
        <v>3057058.8769800002</v>
      </c>
      <c r="N255" s="765"/>
      <c r="O255" s="765">
        <v>1</v>
      </c>
      <c r="P255" s="652"/>
      <c r="Q255" s="653" t="s">
        <v>13</v>
      </c>
    </row>
    <row r="256" spans="1:17" ht="38.25">
      <c r="A256" s="618" t="s">
        <v>527</v>
      </c>
      <c r="B256" s="618" t="s">
        <v>297</v>
      </c>
      <c r="C256" s="618" t="s">
        <v>319</v>
      </c>
      <c r="D256" s="655" t="s">
        <v>2703</v>
      </c>
      <c r="E256" s="655" t="s">
        <v>626</v>
      </c>
      <c r="F256" s="655" t="s">
        <v>627</v>
      </c>
      <c r="G256" s="655" t="s">
        <v>628</v>
      </c>
      <c r="H256" s="655" t="s">
        <v>629</v>
      </c>
      <c r="I256" s="839">
        <v>2018</v>
      </c>
      <c r="J256" s="764">
        <v>2000000</v>
      </c>
      <c r="K256" s="764">
        <v>2000000</v>
      </c>
      <c r="L256" s="764">
        <v>1691351</v>
      </c>
      <c r="M256" s="764">
        <v>957852.66949999996</v>
      </c>
      <c r="N256" s="765"/>
      <c r="O256" s="765">
        <v>0.6</v>
      </c>
      <c r="P256" s="652"/>
      <c r="Q256" s="653" t="s">
        <v>630</v>
      </c>
    </row>
    <row r="257" spans="1:17" ht="38.25">
      <c r="A257" s="618" t="s">
        <v>527</v>
      </c>
      <c r="B257" s="618" t="s">
        <v>297</v>
      </c>
      <c r="C257" s="618" t="s">
        <v>319</v>
      </c>
      <c r="D257" s="652" t="s">
        <v>2705</v>
      </c>
      <c r="E257" s="652" t="s">
        <v>632</v>
      </c>
      <c r="F257" s="652" t="s">
        <v>633</v>
      </c>
      <c r="G257" s="652" t="s">
        <v>634</v>
      </c>
      <c r="H257" s="652" t="s">
        <v>635</v>
      </c>
      <c r="I257" s="836">
        <v>2014</v>
      </c>
      <c r="J257" s="764">
        <v>2800000</v>
      </c>
      <c r="K257" s="764">
        <v>2856358</v>
      </c>
      <c r="L257" s="764">
        <v>2854809</v>
      </c>
      <c r="M257" s="764">
        <v>2714835.5651700003</v>
      </c>
      <c r="N257" s="765"/>
      <c r="O257" s="765">
        <v>1</v>
      </c>
      <c r="P257" s="766"/>
      <c r="Q257" s="653" t="s">
        <v>13</v>
      </c>
    </row>
    <row r="258" spans="1:17" ht="63.75">
      <c r="A258" s="618" t="s">
        <v>527</v>
      </c>
      <c r="B258" s="618" t="s">
        <v>297</v>
      </c>
      <c r="C258" s="618" t="s">
        <v>319</v>
      </c>
      <c r="D258" s="655" t="s">
        <v>2705</v>
      </c>
      <c r="E258" s="655" t="s">
        <v>636</v>
      </c>
      <c r="F258" s="655" t="s">
        <v>637</v>
      </c>
      <c r="G258" s="655" t="s">
        <v>638</v>
      </c>
      <c r="H258" s="655" t="s">
        <v>639</v>
      </c>
      <c r="I258" s="838">
        <v>2022</v>
      </c>
      <c r="J258" s="764">
        <v>1350000</v>
      </c>
      <c r="K258" s="764">
        <v>1350000</v>
      </c>
      <c r="L258" s="764">
        <v>434473</v>
      </c>
      <c r="M258" s="764">
        <v>102459.8625</v>
      </c>
      <c r="N258" s="765"/>
      <c r="O258" s="765">
        <v>0.25</v>
      </c>
      <c r="P258" s="769"/>
      <c r="Q258" s="653" t="s">
        <v>20</v>
      </c>
    </row>
    <row r="259" spans="1:17" ht="38.25">
      <c r="A259" s="618" t="s">
        <v>527</v>
      </c>
      <c r="B259" s="618" t="s">
        <v>297</v>
      </c>
      <c r="C259" s="618" t="s">
        <v>319</v>
      </c>
      <c r="D259" s="655" t="s">
        <v>2705</v>
      </c>
      <c r="E259" s="655" t="s">
        <v>636</v>
      </c>
      <c r="F259" s="655" t="s">
        <v>637</v>
      </c>
      <c r="G259" s="655" t="s">
        <v>640</v>
      </c>
      <c r="H259" s="655" t="s">
        <v>641</v>
      </c>
      <c r="I259" s="838">
        <v>2018</v>
      </c>
      <c r="J259" s="764">
        <v>2300000</v>
      </c>
      <c r="K259" s="764">
        <v>2300000</v>
      </c>
      <c r="L259" s="764">
        <v>2244858</v>
      </c>
      <c r="M259" s="764">
        <v>1925463.4642</v>
      </c>
      <c r="N259" s="765"/>
      <c r="O259" s="765">
        <v>0.8</v>
      </c>
      <c r="P259" s="769"/>
      <c r="Q259" s="653" t="s">
        <v>630</v>
      </c>
    </row>
    <row r="260" spans="1:17" ht="38.25">
      <c r="A260" s="618" t="s">
        <v>527</v>
      </c>
      <c r="B260" s="618" t="s">
        <v>297</v>
      </c>
      <c r="C260" s="618" t="s">
        <v>319</v>
      </c>
      <c r="D260" s="653" t="s">
        <v>2705</v>
      </c>
      <c r="E260" s="653" t="s">
        <v>636</v>
      </c>
      <c r="F260" s="653" t="s">
        <v>637</v>
      </c>
      <c r="G260" s="653" t="s">
        <v>642</v>
      </c>
      <c r="H260" s="653" t="s">
        <v>643</v>
      </c>
      <c r="I260" s="838">
        <v>2018</v>
      </c>
      <c r="J260" s="764">
        <v>1000000</v>
      </c>
      <c r="K260" s="764">
        <v>1000000</v>
      </c>
      <c r="L260" s="764">
        <v>727956</v>
      </c>
      <c r="M260" s="764">
        <v>618847.92944999994</v>
      </c>
      <c r="N260" s="765"/>
      <c r="O260" s="765">
        <v>0.56000000000000005</v>
      </c>
      <c r="P260" s="652"/>
      <c r="Q260" s="652" t="s">
        <v>630</v>
      </c>
    </row>
    <row r="261" spans="1:17" ht="38.25">
      <c r="A261" s="618" t="s">
        <v>527</v>
      </c>
      <c r="B261" s="618" t="s">
        <v>297</v>
      </c>
      <c r="C261" s="618" t="s">
        <v>319</v>
      </c>
      <c r="D261" s="652" t="s">
        <v>2705</v>
      </c>
      <c r="E261" s="652" t="s">
        <v>636</v>
      </c>
      <c r="F261" s="652" t="s">
        <v>637</v>
      </c>
      <c r="G261" s="652" t="s">
        <v>644</v>
      </c>
      <c r="H261" s="652" t="s">
        <v>645</v>
      </c>
      <c r="I261" s="836">
        <v>2020</v>
      </c>
      <c r="J261" s="764">
        <v>4000000</v>
      </c>
      <c r="K261" s="764">
        <v>4000000</v>
      </c>
      <c r="L261" s="764">
        <v>3880909</v>
      </c>
      <c r="M261" s="764">
        <v>2755539.2608399997</v>
      </c>
      <c r="N261" s="765"/>
      <c r="O261" s="765">
        <v>0.65</v>
      </c>
      <c r="P261" s="766"/>
      <c r="Q261" s="653" t="s">
        <v>114</v>
      </c>
    </row>
    <row r="262" spans="1:17" ht="51">
      <c r="A262" s="618" t="s">
        <v>527</v>
      </c>
      <c r="B262" s="618" t="s">
        <v>297</v>
      </c>
      <c r="C262" s="618" t="s">
        <v>319</v>
      </c>
      <c r="D262" s="655" t="s">
        <v>2708</v>
      </c>
      <c r="E262" s="655" t="s">
        <v>647</v>
      </c>
      <c r="F262" s="655" t="s">
        <v>648</v>
      </c>
      <c r="G262" s="655" t="s">
        <v>649</v>
      </c>
      <c r="H262" s="655" t="s">
        <v>650</v>
      </c>
      <c r="I262" s="838">
        <v>2017</v>
      </c>
      <c r="J262" s="764">
        <v>2500000</v>
      </c>
      <c r="K262" s="764">
        <v>4043000</v>
      </c>
      <c r="L262" s="764">
        <v>3914424</v>
      </c>
      <c r="M262" s="764">
        <v>3897680.6171900001</v>
      </c>
      <c r="N262" s="765"/>
      <c r="O262" s="765">
        <v>0.95</v>
      </c>
      <c r="P262" s="769"/>
      <c r="Q262" s="653" t="s">
        <v>630</v>
      </c>
    </row>
    <row r="263" spans="1:17" ht="25.5">
      <c r="A263" s="618" t="s">
        <v>527</v>
      </c>
      <c r="B263" s="618" t="s">
        <v>297</v>
      </c>
      <c r="C263" s="618" t="s">
        <v>319</v>
      </c>
      <c r="D263" s="655" t="s">
        <v>2711</v>
      </c>
      <c r="E263" s="655" t="s">
        <v>652</v>
      </c>
      <c r="F263" s="655" t="s">
        <v>653</v>
      </c>
      <c r="G263" s="655" t="s">
        <v>654</v>
      </c>
      <c r="H263" s="655" t="s">
        <v>655</v>
      </c>
      <c r="I263" s="838" t="s">
        <v>610</v>
      </c>
      <c r="J263" s="764">
        <v>1000000</v>
      </c>
      <c r="K263" s="764">
        <v>1000000</v>
      </c>
      <c r="L263" s="764">
        <v>165893</v>
      </c>
      <c r="M263" s="764">
        <v>62104.633000000002</v>
      </c>
      <c r="N263" s="765"/>
      <c r="O263" s="765">
        <v>0.05</v>
      </c>
      <c r="P263" s="769"/>
      <c r="Q263" s="653" t="s">
        <v>114</v>
      </c>
    </row>
    <row r="264" spans="1:17" ht="25.5">
      <c r="A264" s="618" t="s">
        <v>527</v>
      </c>
      <c r="B264" s="618" t="s">
        <v>297</v>
      </c>
      <c r="C264" s="618" t="s">
        <v>319</v>
      </c>
      <c r="D264" s="653" t="s">
        <v>2711</v>
      </c>
      <c r="E264" s="653" t="s">
        <v>652</v>
      </c>
      <c r="F264" s="653" t="s">
        <v>653</v>
      </c>
      <c r="G264" s="653" t="s">
        <v>656</v>
      </c>
      <c r="H264" s="653" t="s">
        <v>657</v>
      </c>
      <c r="I264" s="838" t="s">
        <v>658</v>
      </c>
      <c r="J264" s="764">
        <v>600000</v>
      </c>
      <c r="K264" s="764">
        <v>1410000</v>
      </c>
      <c r="L264" s="764">
        <v>1115018</v>
      </c>
      <c r="M264" s="764">
        <v>935632.54171999998</v>
      </c>
      <c r="N264" s="765"/>
      <c r="O264" s="765">
        <v>0.9</v>
      </c>
      <c r="P264" s="652"/>
      <c r="Q264" s="612" t="s">
        <v>630</v>
      </c>
    </row>
    <row r="265" spans="1:17" ht="25.5">
      <c r="A265" s="618" t="s">
        <v>527</v>
      </c>
      <c r="B265" s="618" t="s">
        <v>297</v>
      </c>
      <c r="C265" s="618" t="s">
        <v>319</v>
      </c>
      <c r="D265" s="652" t="s">
        <v>2711</v>
      </c>
      <c r="E265" s="652" t="s">
        <v>652</v>
      </c>
      <c r="F265" s="652" t="s">
        <v>653</v>
      </c>
      <c r="G265" s="652" t="s">
        <v>659</v>
      </c>
      <c r="H265" s="652" t="s">
        <v>660</v>
      </c>
      <c r="I265" s="836" t="s">
        <v>661</v>
      </c>
      <c r="J265" s="764">
        <v>2800000</v>
      </c>
      <c r="K265" s="764">
        <v>4975000</v>
      </c>
      <c r="L265" s="764">
        <v>4573964</v>
      </c>
      <c r="M265" s="764">
        <v>3481534.4893899993</v>
      </c>
      <c r="N265" s="765"/>
      <c r="O265" s="765">
        <v>1</v>
      </c>
      <c r="P265" s="766"/>
      <c r="Q265" s="653" t="s">
        <v>13</v>
      </c>
    </row>
    <row r="266" spans="1:17" ht="38.25">
      <c r="A266" s="618" t="s">
        <v>527</v>
      </c>
      <c r="B266" s="618" t="s">
        <v>315</v>
      </c>
      <c r="C266" s="618" t="s">
        <v>319</v>
      </c>
      <c r="D266" s="618" t="s">
        <v>2691</v>
      </c>
      <c r="E266" s="618" t="s">
        <v>663</v>
      </c>
      <c r="F266" s="618" t="s">
        <v>664</v>
      </c>
      <c r="G266" s="652" t="s">
        <v>665</v>
      </c>
      <c r="H266" s="652" t="s">
        <v>665</v>
      </c>
      <c r="I266" s="836">
        <v>2022</v>
      </c>
      <c r="J266" s="764">
        <v>1391251</v>
      </c>
      <c r="K266" s="764">
        <v>1391251</v>
      </c>
      <c r="L266" s="764">
        <v>863681</v>
      </c>
      <c r="M266" s="764">
        <v>13744</v>
      </c>
      <c r="N266" s="765"/>
      <c r="O266" s="765">
        <v>0.55000000000000004</v>
      </c>
      <c r="P266" s="766"/>
      <c r="Q266" s="653" t="s">
        <v>114</v>
      </c>
    </row>
    <row r="267" spans="1:17" ht="38.25">
      <c r="A267" s="618" t="s">
        <v>527</v>
      </c>
      <c r="B267" s="618" t="s">
        <v>315</v>
      </c>
      <c r="C267" s="618" t="s">
        <v>319</v>
      </c>
      <c r="D267" s="618" t="s">
        <v>2691</v>
      </c>
      <c r="E267" s="618" t="s">
        <v>663</v>
      </c>
      <c r="F267" s="618" t="s">
        <v>664</v>
      </c>
      <c r="G267" s="652" t="s">
        <v>666</v>
      </c>
      <c r="H267" s="652" t="s">
        <v>666</v>
      </c>
      <c r="I267" s="836">
        <v>2022</v>
      </c>
      <c r="J267" s="764">
        <v>1796366</v>
      </c>
      <c r="K267" s="764">
        <v>1796366</v>
      </c>
      <c r="L267" s="764">
        <v>122598</v>
      </c>
      <c r="M267" s="764">
        <v>245</v>
      </c>
      <c r="N267" s="765"/>
      <c r="O267" s="765">
        <v>0</v>
      </c>
      <c r="P267" s="766"/>
      <c r="Q267" s="653" t="s">
        <v>114</v>
      </c>
    </row>
    <row r="268" spans="1:17" ht="63.75">
      <c r="A268" s="618" t="s">
        <v>527</v>
      </c>
      <c r="B268" s="618" t="s">
        <v>315</v>
      </c>
      <c r="C268" s="618" t="s">
        <v>319</v>
      </c>
      <c r="D268" s="618" t="s">
        <v>2708</v>
      </c>
      <c r="E268" s="618" t="s">
        <v>668</v>
      </c>
      <c r="F268" s="618" t="s">
        <v>669</v>
      </c>
      <c r="G268" s="652" t="s">
        <v>670</v>
      </c>
      <c r="H268" s="652" t="s">
        <v>670</v>
      </c>
      <c r="I268" s="836">
        <v>2022</v>
      </c>
      <c r="J268" s="764">
        <v>1292512</v>
      </c>
      <c r="K268" s="764">
        <v>1402868</v>
      </c>
      <c r="L268" s="764">
        <v>1371741</v>
      </c>
      <c r="M268" s="764">
        <v>1233334</v>
      </c>
      <c r="N268" s="765"/>
      <c r="O268" s="765">
        <v>0.95</v>
      </c>
      <c r="P268" s="766"/>
      <c r="Q268" s="653" t="s">
        <v>114</v>
      </c>
    </row>
    <row r="269" spans="1:17" ht="38.25">
      <c r="A269" s="618" t="s">
        <v>527</v>
      </c>
      <c r="B269" s="618" t="s">
        <v>315</v>
      </c>
      <c r="C269" s="618" t="s">
        <v>319</v>
      </c>
      <c r="D269" s="618" t="s">
        <v>2711</v>
      </c>
      <c r="E269" s="618" t="s">
        <v>672</v>
      </c>
      <c r="F269" s="618" t="s">
        <v>673</v>
      </c>
      <c r="G269" s="652" t="s">
        <v>674</v>
      </c>
      <c r="H269" s="652" t="s">
        <v>674</v>
      </c>
      <c r="I269" s="836">
        <v>2022</v>
      </c>
      <c r="J269" s="764">
        <v>1749275</v>
      </c>
      <c r="K269" s="764">
        <v>2749275</v>
      </c>
      <c r="L269" s="764">
        <v>1661774</v>
      </c>
      <c r="M269" s="764">
        <v>631367</v>
      </c>
      <c r="N269" s="765"/>
      <c r="O269" s="765">
        <v>0.9</v>
      </c>
      <c r="P269" s="766"/>
      <c r="Q269" s="653" t="s">
        <v>114</v>
      </c>
    </row>
    <row r="270" spans="1:17" ht="38.25">
      <c r="A270" s="618" t="s">
        <v>527</v>
      </c>
      <c r="B270" s="618" t="s">
        <v>271</v>
      </c>
      <c r="C270" s="618" t="s">
        <v>319</v>
      </c>
      <c r="D270" s="618" t="s">
        <v>2691</v>
      </c>
      <c r="E270" s="618" t="s">
        <v>676</v>
      </c>
      <c r="F270" s="618" t="s">
        <v>677</v>
      </c>
      <c r="G270" s="618"/>
      <c r="H270" s="618" t="s">
        <v>678</v>
      </c>
      <c r="I270" s="788">
        <v>2004</v>
      </c>
      <c r="J270" s="721">
        <v>200000</v>
      </c>
      <c r="K270" s="721">
        <v>1135000</v>
      </c>
      <c r="L270" s="721">
        <v>1083832</v>
      </c>
      <c r="M270" s="721">
        <v>1012970</v>
      </c>
      <c r="N270" s="711"/>
      <c r="O270" s="711">
        <v>98</v>
      </c>
      <c r="P270" s="618"/>
      <c r="Q270" s="618"/>
    </row>
    <row r="271" spans="1:17" ht="51">
      <c r="A271" s="618" t="s">
        <v>527</v>
      </c>
      <c r="B271" s="618" t="s">
        <v>271</v>
      </c>
      <c r="C271" s="618" t="s">
        <v>319</v>
      </c>
      <c r="D271" s="618" t="s">
        <v>2691</v>
      </c>
      <c r="E271" s="626" t="s">
        <v>676</v>
      </c>
      <c r="F271" s="618" t="s">
        <v>677</v>
      </c>
      <c r="G271" s="618"/>
      <c r="H271" s="618" t="s">
        <v>679</v>
      </c>
      <c r="I271" s="788">
        <v>2007</v>
      </c>
      <c r="J271" s="721">
        <v>500000</v>
      </c>
      <c r="K271" s="721">
        <v>5129400</v>
      </c>
      <c r="L271" s="721">
        <v>89285</v>
      </c>
      <c r="M271" s="721">
        <v>64133</v>
      </c>
      <c r="N271" s="711"/>
      <c r="O271" s="711">
        <v>0</v>
      </c>
      <c r="P271" s="618"/>
      <c r="Q271" s="618" t="s">
        <v>107</v>
      </c>
    </row>
    <row r="272" spans="1:17" ht="51">
      <c r="A272" s="618" t="s">
        <v>527</v>
      </c>
      <c r="B272" s="618" t="s">
        <v>271</v>
      </c>
      <c r="C272" s="618" t="s">
        <v>319</v>
      </c>
      <c r="D272" s="618" t="s">
        <v>2697</v>
      </c>
      <c r="E272" s="618" t="s">
        <v>681</v>
      </c>
      <c r="F272" s="618" t="s">
        <v>682</v>
      </c>
      <c r="G272" s="618"/>
      <c r="H272" s="618" t="s">
        <v>683</v>
      </c>
      <c r="I272" s="788">
        <v>2011</v>
      </c>
      <c r="J272" s="721">
        <v>2310000</v>
      </c>
      <c r="K272" s="721">
        <v>3220800</v>
      </c>
      <c r="L272" s="721">
        <v>2573730</v>
      </c>
      <c r="M272" s="721">
        <v>2290066</v>
      </c>
      <c r="N272" s="711"/>
      <c r="O272" s="711">
        <v>98</v>
      </c>
      <c r="P272" s="618"/>
      <c r="Q272" s="618" t="s">
        <v>684</v>
      </c>
    </row>
    <row r="273" spans="1:17" ht="38.25">
      <c r="A273" s="618" t="s">
        <v>527</v>
      </c>
      <c r="B273" s="618" t="s">
        <v>271</v>
      </c>
      <c r="C273" s="618" t="s">
        <v>319</v>
      </c>
      <c r="D273" s="618" t="s">
        <v>2697</v>
      </c>
      <c r="E273" s="618" t="s">
        <v>685</v>
      </c>
      <c r="F273" s="618" t="s">
        <v>686</v>
      </c>
      <c r="G273" s="618"/>
      <c r="H273" s="618" t="s">
        <v>687</v>
      </c>
      <c r="I273" s="788">
        <v>2011</v>
      </c>
      <c r="J273" s="721">
        <v>1422000</v>
      </c>
      <c r="K273" s="721">
        <v>1568740</v>
      </c>
      <c r="L273" s="721">
        <v>1514318</v>
      </c>
      <c r="M273" s="721">
        <v>1505560</v>
      </c>
      <c r="N273" s="711"/>
      <c r="O273" s="711">
        <v>100</v>
      </c>
      <c r="P273" s="618"/>
      <c r="Q273" s="618" t="s">
        <v>688</v>
      </c>
    </row>
    <row r="274" spans="1:17" ht="76.5">
      <c r="A274" s="618" t="s">
        <v>527</v>
      </c>
      <c r="B274" s="618" t="s">
        <v>271</v>
      </c>
      <c r="C274" s="618" t="s">
        <v>319</v>
      </c>
      <c r="D274" s="618" t="s">
        <v>2699</v>
      </c>
      <c r="E274" s="618" t="s">
        <v>690</v>
      </c>
      <c r="F274" s="618" t="s">
        <v>691</v>
      </c>
      <c r="G274" s="618"/>
      <c r="H274" s="618" t="s">
        <v>692</v>
      </c>
      <c r="I274" s="788">
        <v>2014</v>
      </c>
      <c r="J274" s="721">
        <v>1600000</v>
      </c>
      <c r="K274" s="721">
        <v>1600000</v>
      </c>
      <c r="L274" s="721">
        <v>0</v>
      </c>
      <c r="M274" s="721">
        <v>0</v>
      </c>
      <c r="N274" s="711"/>
      <c r="O274" s="711">
        <v>0</v>
      </c>
      <c r="P274" s="618"/>
      <c r="Q274" s="618" t="s">
        <v>693</v>
      </c>
    </row>
    <row r="275" spans="1:17" ht="51">
      <c r="A275" s="618" t="s">
        <v>527</v>
      </c>
      <c r="B275" s="618" t="s">
        <v>271</v>
      </c>
      <c r="C275" s="618" t="s">
        <v>319</v>
      </c>
      <c r="D275" s="618" t="s">
        <v>2700</v>
      </c>
      <c r="E275" s="618" t="s">
        <v>695</v>
      </c>
      <c r="F275" s="618" t="s">
        <v>696</v>
      </c>
      <c r="G275" s="618"/>
      <c r="H275" s="618" t="s">
        <v>697</v>
      </c>
      <c r="I275" s="788">
        <v>2006</v>
      </c>
      <c r="J275" s="721">
        <v>400000</v>
      </c>
      <c r="K275" s="721">
        <v>1326178</v>
      </c>
      <c r="L275" s="721">
        <v>1317631</v>
      </c>
      <c r="M275" s="721">
        <v>1309697</v>
      </c>
      <c r="N275" s="711"/>
      <c r="O275" s="711">
        <v>100</v>
      </c>
      <c r="P275" s="618"/>
      <c r="Q275" s="618" t="s">
        <v>688</v>
      </c>
    </row>
    <row r="276" spans="1:17" ht="51">
      <c r="A276" s="618" t="s">
        <v>527</v>
      </c>
      <c r="B276" s="618" t="s">
        <v>271</v>
      </c>
      <c r="C276" s="618" t="s">
        <v>319</v>
      </c>
      <c r="D276" s="618" t="s">
        <v>2703</v>
      </c>
      <c r="E276" s="618" t="s">
        <v>699</v>
      </c>
      <c r="F276" s="618" t="s">
        <v>700</v>
      </c>
      <c r="G276" s="618"/>
      <c r="H276" s="618" t="s">
        <v>702</v>
      </c>
      <c r="I276" s="788">
        <v>2018</v>
      </c>
      <c r="J276" s="721">
        <v>1200000</v>
      </c>
      <c r="K276" s="721">
        <v>1200000</v>
      </c>
      <c r="L276" s="721">
        <v>717230</v>
      </c>
      <c r="M276" s="721">
        <v>182169</v>
      </c>
      <c r="N276" s="711"/>
      <c r="O276" s="711">
        <v>35</v>
      </c>
      <c r="P276" s="618"/>
      <c r="Q276" s="618"/>
    </row>
    <row r="277" spans="1:17" ht="51">
      <c r="A277" s="618" t="s">
        <v>527</v>
      </c>
      <c r="B277" s="618" t="s">
        <v>271</v>
      </c>
      <c r="C277" s="618" t="s">
        <v>319</v>
      </c>
      <c r="D277" s="618" t="s">
        <v>2703</v>
      </c>
      <c r="E277" s="618" t="s">
        <v>699</v>
      </c>
      <c r="F277" s="618" t="s">
        <v>700</v>
      </c>
      <c r="G277" s="618"/>
      <c r="H277" s="618" t="s">
        <v>703</v>
      </c>
      <c r="I277" s="788">
        <v>2014</v>
      </c>
      <c r="J277" s="721">
        <v>1000000</v>
      </c>
      <c r="K277" s="721">
        <v>1000000</v>
      </c>
      <c r="L277" s="721">
        <v>11762</v>
      </c>
      <c r="M277" s="721">
        <v>2999</v>
      </c>
      <c r="N277" s="711"/>
      <c r="O277" s="711">
        <v>0</v>
      </c>
      <c r="P277" s="618"/>
      <c r="Q277" s="618" t="s">
        <v>704</v>
      </c>
    </row>
    <row r="278" spans="1:17" ht="51">
      <c r="A278" s="618" t="s">
        <v>527</v>
      </c>
      <c r="B278" s="618" t="s">
        <v>271</v>
      </c>
      <c r="C278" s="618" t="s">
        <v>319</v>
      </c>
      <c r="D278" s="618" t="s">
        <v>2708</v>
      </c>
      <c r="E278" s="618" t="s">
        <v>706</v>
      </c>
      <c r="F278" s="618" t="s">
        <v>707</v>
      </c>
      <c r="G278" s="618"/>
      <c r="H278" s="618" t="s">
        <v>708</v>
      </c>
      <c r="I278" s="788">
        <v>2021</v>
      </c>
      <c r="J278" s="721">
        <v>1000000</v>
      </c>
      <c r="K278" s="721">
        <v>1000000</v>
      </c>
      <c r="L278" s="721">
        <v>975633</v>
      </c>
      <c r="M278" s="721">
        <v>952835</v>
      </c>
      <c r="N278" s="711"/>
      <c r="O278" s="711">
        <v>100</v>
      </c>
      <c r="P278" s="618"/>
      <c r="Q278" s="618" t="s">
        <v>709</v>
      </c>
    </row>
    <row r="279" spans="1:17" ht="38.25">
      <c r="A279" s="618" t="s">
        <v>527</v>
      </c>
      <c r="B279" s="618" t="s">
        <v>271</v>
      </c>
      <c r="C279" s="618" t="s">
        <v>319</v>
      </c>
      <c r="D279" s="618" t="s">
        <v>2711</v>
      </c>
      <c r="E279" s="618" t="s">
        <v>711</v>
      </c>
      <c r="F279" s="618" t="s">
        <v>712</v>
      </c>
      <c r="G279" s="618"/>
      <c r="H279" s="618" t="s">
        <v>713</v>
      </c>
      <c r="I279" s="788">
        <v>2006</v>
      </c>
      <c r="J279" s="721">
        <v>345000</v>
      </c>
      <c r="K279" s="721">
        <v>1195000</v>
      </c>
      <c r="L279" s="721">
        <v>1187723</v>
      </c>
      <c r="M279" s="721">
        <v>1125550</v>
      </c>
      <c r="N279" s="711"/>
      <c r="O279" s="711">
        <v>95</v>
      </c>
      <c r="P279" s="618"/>
      <c r="Q279" s="618" t="s">
        <v>714</v>
      </c>
    </row>
    <row r="280" spans="1:17" ht="38.25">
      <c r="A280" s="618" t="s">
        <v>527</v>
      </c>
      <c r="B280" s="618" t="s">
        <v>271</v>
      </c>
      <c r="C280" s="618" t="s">
        <v>319</v>
      </c>
      <c r="D280" s="618" t="s">
        <v>2711</v>
      </c>
      <c r="E280" s="618" t="s">
        <v>711</v>
      </c>
      <c r="F280" s="618" t="s">
        <v>712</v>
      </c>
      <c r="G280" s="618"/>
      <c r="H280" s="618" t="s">
        <v>717</v>
      </c>
      <c r="I280" s="788">
        <v>2008</v>
      </c>
      <c r="J280" s="721">
        <v>600000</v>
      </c>
      <c r="K280" s="721">
        <v>1828983</v>
      </c>
      <c r="L280" s="721">
        <v>1605246</v>
      </c>
      <c r="M280" s="721">
        <v>1178978</v>
      </c>
      <c r="N280" s="711"/>
      <c r="O280" s="711">
        <v>50</v>
      </c>
      <c r="P280" s="618"/>
      <c r="Q280" s="618" t="s">
        <v>718</v>
      </c>
    </row>
    <row r="281" spans="1:17" ht="51">
      <c r="A281" s="618" t="s">
        <v>527</v>
      </c>
      <c r="B281" s="618" t="s">
        <v>271</v>
      </c>
      <c r="C281" s="618" t="s">
        <v>319</v>
      </c>
      <c r="D281" s="618" t="s">
        <v>2711</v>
      </c>
      <c r="E281" s="618" t="s">
        <v>711</v>
      </c>
      <c r="F281" s="618" t="s">
        <v>712</v>
      </c>
      <c r="G281" s="618"/>
      <c r="H281" s="618" t="s">
        <v>724</v>
      </c>
      <c r="I281" s="788">
        <v>2014</v>
      </c>
      <c r="J281" s="721">
        <v>600000</v>
      </c>
      <c r="K281" s="721">
        <v>2258000</v>
      </c>
      <c r="L281" s="721">
        <v>207</v>
      </c>
      <c r="M281" s="721">
        <v>0</v>
      </c>
      <c r="N281" s="711"/>
      <c r="O281" s="711">
        <v>0</v>
      </c>
      <c r="P281" s="618"/>
      <c r="Q281" s="618" t="s">
        <v>725</v>
      </c>
    </row>
    <row r="282" spans="1:17" ht="63.75">
      <c r="A282" s="618" t="s">
        <v>527</v>
      </c>
      <c r="B282" s="618" t="s">
        <v>271</v>
      </c>
      <c r="C282" s="618" t="s">
        <v>319</v>
      </c>
      <c r="D282" s="618" t="s">
        <v>2711</v>
      </c>
      <c r="E282" s="618" t="s">
        <v>711</v>
      </c>
      <c r="F282" s="618" t="s">
        <v>712</v>
      </c>
      <c r="G282" s="618"/>
      <c r="H282" s="618" t="s">
        <v>726</v>
      </c>
      <c r="I282" s="788">
        <v>2014</v>
      </c>
      <c r="J282" s="721">
        <v>4000000</v>
      </c>
      <c r="K282" s="721">
        <v>8983000</v>
      </c>
      <c r="L282" s="721">
        <v>3690356</v>
      </c>
      <c r="M282" s="721">
        <v>891936</v>
      </c>
      <c r="N282" s="711"/>
      <c r="O282" s="711">
        <v>35</v>
      </c>
      <c r="P282" s="618"/>
      <c r="Q282" s="618" t="s">
        <v>727</v>
      </c>
    </row>
    <row r="283" spans="1:17" ht="51">
      <c r="A283" s="618" t="s">
        <v>527</v>
      </c>
      <c r="B283" s="618" t="s">
        <v>271</v>
      </c>
      <c r="C283" s="618" t="s">
        <v>319</v>
      </c>
      <c r="D283" s="618" t="s">
        <v>2711</v>
      </c>
      <c r="E283" s="618" t="s">
        <v>711</v>
      </c>
      <c r="F283" s="618" t="s">
        <v>712</v>
      </c>
      <c r="G283" s="618"/>
      <c r="H283" s="618" t="s">
        <v>728</v>
      </c>
      <c r="I283" s="788">
        <v>2014</v>
      </c>
      <c r="J283" s="721">
        <v>1200000</v>
      </c>
      <c r="K283" s="721">
        <v>2464000</v>
      </c>
      <c r="L283" s="721">
        <v>123376</v>
      </c>
      <c r="M283" s="721">
        <v>2372</v>
      </c>
      <c r="N283" s="711"/>
      <c r="O283" s="711">
        <v>25</v>
      </c>
      <c r="P283" s="618"/>
      <c r="Q283" s="618" t="s">
        <v>729</v>
      </c>
    </row>
    <row r="284" spans="1:17" ht="76.5">
      <c r="A284" s="618" t="s">
        <v>527</v>
      </c>
      <c r="B284" s="618" t="s">
        <v>271</v>
      </c>
      <c r="C284" s="618" t="s">
        <v>319</v>
      </c>
      <c r="D284" s="618" t="s">
        <v>2711</v>
      </c>
      <c r="E284" s="618" t="s">
        <v>730</v>
      </c>
      <c r="F284" s="618" t="s">
        <v>731</v>
      </c>
      <c r="G284" s="618"/>
      <c r="H284" s="618" t="s">
        <v>732</v>
      </c>
      <c r="I284" s="788">
        <v>2017</v>
      </c>
      <c r="J284" s="721">
        <v>500000</v>
      </c>
      <c r="K284" s="721">
        <v>1000000</v>
      </c>
      <c r="L284" s="721">
        <v>881930</v>
      </c>
      <c r="M284" s="721">
        <v>563865</v>
      </c>
      <c r="N284" s="711"/>
      <c r="O284" s="711">
        <v>90</v>
      </c>
      <c r="P284" s="618"/>
      <c r="Q284" s="618"/>
    </row>
    <row r="285" spans="1:17" ht="63.75">
      <c r="A285" s="618" t="s">
        <v>527</v>
      </c>
      <c r="B285" s="618" t="s">
        <v>271</v>
      </c>
      <c r="C285" s="618" t="s">
        <v>319</v>
      </c>
      <c r="D285" s="618" t="s">
        <v>2716</v>
      </c>
      <c r="E285" s="618" t="s">
        <v>734</v>
      </c>
      <c r="F285" s="618" t="s">
        <v>735</v>
      </c>
      <c r="G285" s="618"/>
      <c r="H285" s="618" t="s">
        <v>736</v>
      </c>
      <c r="I285" s="788">
        <v>2006</v>
      </c>
      <c r="J285" s="721">
        <v>2000000</v>
      </c>
      <c r="K285" s="721">
        <v>4384000</v>
      </c>
      <c r="L285" s="721">
        <v>4040539</v>
      </c>
      <c r="M285" s="721">
        <v>1092885</v>
      </c>
      <c r="N285" s="711"/>
      <c r="O285" s="711">
        <v>48</v>
      </c>
      <c r="P285" s="618"/>
      <c r="Q285" s="618"/>
    </row>
    <row r="286" spans="1:17" ht="63.75">
      <c r="A286" s="618" t="s">
        <v>527</v>
      </c>
      <c r="B286" s="618" t="s">
        <v>271</v>
      </c>
      <c r="C286" s="618" t="s">
        <v>319</v>
      </c>
      <c r="D286" s="618" t="s">
        <v>2716</v>
      </c>
      <c r="E286" s="618" t="s">
        <v>734</v>
      </c>
      <c r="F286" s="618" t="s">
        <v>735</v>
      </c>
      <c r="G286" s="618"/>
      <c r="H286" s="618" t="s">
        <v>737</v>
      </c>
      <c r="I286" s="788">
        <v>2012</v>
      </c>
      <c r="J286" s="721">
        <v>1000000</v>
      </c>
      <c r="K286" s="721">
        <v>1282330</v>
      </c>
      <c r="L286" s="721">
        <v>1276755</v>
      </c>
      <c r="M286" s="721">
        <v>1250468</v>
      </c>
      <c r="N286" s="711"/>
      <c r="O286" s="711">
        <v>100</v>
      </c>
      <c r="P286" s="618"/>
      <c r="Q286" s="618" t="s">
        <v>738</v>
      </c>
    </row>
    <row r="287" spans="1:17" ht="63.75">
      <c r="A287" s="618" t="s">
        <v>527</v>
      </c>
      <c r="B287" s="618" t="s">
        <v>309</v>
      </c>
      <c r="C287" s="618" t="s">
        <v>319</v>
      </c>
      <c r="D287" s="618" t="s">
        <v>2705</v>
      </c>
      <c r="E287" s="618" t="s">
        <v>740</v>
      </c>
      <c r="F287" s="618" t="s">
        <v>741</v>
      </c>
      <c r="G287" s="618"/>
      <c r="H287" s="618" t="s">
        <v>742</v>
      </c>
      <c r="I287" s="788">
        <v>2022</v>
      </c>
      <c r="J287" s="721">
        <v>1630000</v>
      </c>
      <c r="K287" s="721">
        <v>1630000</v>
      </c>
      <c r="L287" s="721">
        <v>1615525.97621</v>
      </c>
      <c r="M287" s="721">
        <v>1041339.69309</v>
      </c>
      <c r="N287" s="711"/>
      <c r="O287" s="711">
        <v>0.8</v>
      </c>
      <c r="P287" s="607"/>
      <c r="Q287" s="607" t="s">
        <v>743</v>
      </c>
    </row>
    <row r="288" spans="1:17" ht="38.25">
      <c r="A288" s="618" t="s">
        <v>527</v>
      </c>
      <c r="B288" s="618" t="s">
        <v>309</v>
      </c>
      <c r="C288" s="618" t="s">
        <v>319</v>
      </c>
      <c r="D288" s="618" t="s">
        <v>2711</v>
      </c>
      <c r="E288" s="618" t="s">
        <v>745</v>
      </c>
      <c r="F288" s="618" t="s">
        <v>746</v>
      </c>
      <c r="G288" s="618"/>
      <c r="H288" s="618" t="s">
        <v>747</v>
      </c>
      <c r="I288" s="788">
        <v>2022</v>
      </c>
      <c r="J288" s="721">
        <v>2400000</v>
      </c>
      <c r="K288" s="721">
        <v>2400000</v>
      </c>
      <c r="L288" s="721">
        <v>152003.33850000001</v>
      </c>
      <c r="M288" s="721">
        <v>0</v>
      </c>
      <c r="N288" s="711"/>
      <c r="O288" s="711" t="s">
        <v>748</v>
      </c>
      <c r="P288" s="607"/>
      <c r="Q288" s="607" t="s">
        <v>749</v>
      </c>
    </row>
    <row r="289" spans="1:17" ht="38.25">
      <c r="A289" s="618" t="s">
        <v>527</v>
      </c>
      <c r="B289" s="618" t="s">
        <v>309</v>
      </c>
      <c r="C289" s="618" t="s">
        <v>319</v>
      </c>
      <c r="D289" s="618" t="s">
        <v>2711</v>
      </c>
      <c r="E289" s="618" t="s">
        <v>745</v>
      </c>
      <c r="F289" s="618" t="s">
        <v>746</v>
      </c>
      <c r="G289" s="618"/>
      <c r="H289" s="618" t="s">
        <v>750</v>
      </c>
      <c r="I289" s="788">
        <v>2022</v>
      </c>
      <c r="J289" s="721">
        <v>3206617</v>
      </c>
      <c r="K289" s="721">
        <v>3206617</v>
      </c>
      <c r="L289" s="721">
        <v>222559.27</v>
      </c>
      <c r="M289" s="721">
        <v>0</v>
      </c>
      <c r="N289" s="711"/>
      <c r="O289" s="711" t="s">
        <v>751</v>
      </c>
      <c r="P289" s="607"/>
      <c r="Q289" s="607" t="s">
        <v>749</v>
      </c>
    </row>
    <row r="290" spans="1:17" ht="63.75">
      <c r="A290" s="618" t="s">
        <v>527</v>
      </c>
      <c r="B290" s="618" t="s">
        <v>309</v>
      </c>
      <c r="C290" s="618" t="s">
        <v>319</v>
      </c>
      <c r="D290" s="618" t="s">
        <v>2716</v>
      </c>
      <c r="E290" s="618" t="s">
        <v>753</v>
      </c>
      <c r="F290" s="618" t="s">
        <v>754</v>
      </c>
      <c r="G290" s="618"/>
      <c r="H290" s="618" t="s">
        <v>755</v>
      </c>
      <c r="I290" s="788">
        <v>2022</v>
      </c>
      <c r="J290" s="721">
        <v>3780000</v>
      </c>
      <c r="K290" s="721">
        <v>3780000</v>
      </c>
      <c r="L290" s="721">
        <v>3410044.4959</v>
      </c>
      <c r="M290" s="721">
        <v>0</v>
      </c>
      <c r="N290" s="711"/>
      <c r="O290" s="711">
        <v>0.05</v>
      </c>
      <c r="P290" s="607"/>
      <c r="Q290" s="607" t="s">
        <v>743</v>
      </c>
    </row>
    <row r="291" spans="1:17" ht="51">
      <c r="A291" s="618" t="s">
        <v>527</v>
      </c>
      <c r="B291" s="618" t="s">
        <v>305</v>
      </c>
      <c r="C291" s="618" t="s">
        <v>319</v>
      </c>
      <c r="D291" s="618" t="s">
        <v>2716</v>
      </c>
      <c r="E291" s="618" t="s">
        <v>757</v>
      </c>
      <c r="F291" s="618" t="s">
        <v>758</v>
      </c>
      <c r="G291" s="618"/>
      <c r="H291" s="618" t="s">
        <v>759</v>
      </c>
      <c r="I291" s="788">
        <v>2022</v>
      </c>
      <c r="J291" s="770">
        <v>1000000</v>
      </c>
      <c r="K291" s="770">
        <v>1000000</v>
      </c>
      <c r="L291" s="721">
        <v>989494.98604999995</v>
      </c>
      <c r="M291" s="721">
        <v>456955.25388999999</v>
      </c>
      <c r="N291" s="711"/>
      <c r="O291" s="711">
        <v>0.6</v>
      </c>
      <c r="P291" s="607"/>
      <c r="Q291" s="618" t="s">
        <v>20</v>
      </c>
    </row>
    <row r="292" spans="1:17" ht="51">
      <c r="A292" s="618" t="s">
        <v>527</v>
      </c>
      <c r="B292" s="618" t="s">
        <v>305</v>
      </c>
      <c r="C292" s="618" t="s">
        <v>319</v>
      </c>
      <c r="D292" s="618" t="s">
        <v>2716</v>
      </c>
      <c r="E292" s="618" t="s">
        <v>757</v>
      </c>
      <c r="F292" s="618" t="s">
        <v>758</v>
      </c>
      <c r="G292" s="618"/>
      <c r="H292" s="618" t="s">
        <v>760</v>
      </c>
      <c r="I292" s="788">
        <v>2022</v>
      </c>
      <c r="J292" s="770">
        <v>1500000</v>
      </c>
      <c r="K292" s="770">
        <v>1500000</v>
      </c>
      <c r="L292" s="721">
        <v>517232.25</v>
      </c>
      <c r="M292" s="721">
        <v>0</v>
      </c>
      <c r="N292" s="711"/>
      <c r="O292" s="711">
        <v>0.05</v>
      </c>
      <c r="P292" s="607"/>
      <c r="Q292" s="618" t="s">
        <v>20</v>
      </c>
    </row>
    <row r="293" spans="1:17" ht="51">
      <c r="A293" s="618" t="s">
        <v>527</v>
      </c>
      <c r="B293" s="618" t="s">
        <v>305</v>
      </c>
      <c r="C293" s="618" t="s">
        <v>319</v>
      </c>
      <c r="D293" s="618" t="s">
        <v>2716</v>
      </c>
      <c r="E293" s="618" t="s">
        <v>757</v>
      </c>
      <c r="F293" s="618" t="s">
        <v>758</v>
      </c>
      <c r="G293" s="618"/>
      <c r="H293" s="618" t="s">
        <v>3229</v>
      </c>
      <c r="I293" s="788" t="s">
        <v>610</v>
      </c>
      <c r="J293" s="770">
        <v>1200000</v>
      </c>
      <c r="K293" s="770">
        <v>3130000</v>
      </c>
      <c r="L293" s="721">
        <v>3087749.5848300001</v>
      </c>
      <c r="M293" s="721">
        <v>3084348.60507</v>
      </c>
      <c r="N293" s="711"/>
      <c r="O293" s="711">
        <v>1</v>
      </c>
      <c r="P293" s="607"/>
      <c r="Q293" s="618" t="s">
        <v>762</v>
      </c>
    </row>
    <row r="294" spans="1:17" ht="51">
      <c r="A294" s="618" t="s">
        <v>527</v>
      </c>
      <c r="B294" s="618" t="s">
        <v>305</v>
      </c>
      <c r="C294" s="618" t="s">
        <v>319</v>
      </c>
      <c r="D294" s="618" t="s">
        <v>2716</v>
      </c>
      <c r="E294" s="618" t="s">
        <v>757</v>
      </c>
      <c r="F294" s="618" t="s">
        <v>758</v>
      </c>
      <c r="G294" s="618"/>
      <c r="H294" s="618" t="s">
        <v>763</v>
      </c>
      <c r="I294" s="788"/>
      <c r="J294" s="721"/>
      <c r="K294" s="721"/>
      <c r="L294" s="721"/>
      <c r="M294" s="721"/>
      <c r="N294" s="711"/>
      <c r="O294" s="711"/>
      <c r="P294" s="618"/>
      <c r="Q294" s="618"/>
    </row>
    <row r="295" spans="1:17" ht="51">
      <c r="A295" s="618" t="s">
        <v>527</v>
      </c>
      <c r="B295" s="618" t="s">
        <v>305</v>
      </c>
      <c r="C295" s="618" t="s">
        <v>319</v>
      </c>
      <c r="D295" s="618" t="s">
        <v>2716</v>
      </c>
      <c r="E295" s="618" t="s">
        <v>757</v>
      </c>
      <c r="F295" s="618" t="s">
        <v>758</v>
      </c>
      <c r="G295" s="618"/>
      <c r="H295" s="618" t="s">
        <v>764</v>
      </c>
      <c r="I295" s="788"/>
      <c r="J295" s="721"/>
      <c r="K295" s="721"/>
      <c r="L295" s="721"/>
      <c r="M295" s="721"/>
      <c r="N295" s="711"/>
      <c r="O295" s="711"/>
      <c r="P295" s="618"/>
      <c r="Q295" s="618"/>
    </row>
    <row r="296" spans="1:17" ht="51">
      <c r="A296" s="618" t="s">
        <v>527</v>
      </c>
      <c r="B296" s="618" t="s">
        <v>305</v>
      </c>
      <c r="C296" s="618" t="s">
        <v>319</v>
      </c>
      <c r="D296" s="618" t="s">
        <v>2716</v>
      </c>
      <c r="E296" s="618" t="s">
        <v>757</v>
      </c>
      <c r="F296" s="618" t="s">
        <v>758</v>
      </c>
      <c r="G296" s="618"/>
      <c r="H296" s="618" t="s">
        <v>765</v>
      </c>
      <c r="I296" s="788">
        <v>2022</v>
      </c>
      <c r="J296" s="770">
        <v>1000000</v>
      </c>
      <c r="K296" s="770">
        <v>1000000</v>
      </c>
      <c r="L296" s="721">
        <v>535696.97385000007</v>
      </c>
      <c r="M296" s="721">
        <v>6120.9851500000004</v>
      </c>
      <c r="N296" s="711"/>
      <c r="O296" s="711">
        <v>0.1</v>
      </c>
      <c r="P296" s="607"/>
      <c r="Q296" s="618" t="s">
        <v>20</v>
      </c>
    </row>
    <row r="297" spans="1:17" ht="51">
      <c r="A297" s="618" t="s">
        <v>527</v>
      </c>
      <c r="B297" s="618" t="s">
        <v>305</v>
      </c>
      <c r="C297" s="618" t="s">
        <v>319</v>
      </c>
      <c r="D297" s="618" t="s">
        <v>2706</v>
      </c>
      <c r="E297" s="618" t="s">
        <v>767</v>
      </c>
      <c r="F297" s="618" t="s">
        <v>768</v>
      </c>
      <c r="G297" s="618"/>
      <c r="H297" s="618" t="s">
        <v>769</v>
      </c>
      <c r="I297" s="788" t="s">
        <v>770</v>
      </c>
      <c r="J297" s="770">
        <v>100000</v>
      </c>
      <c r="K297" s="770">
        <v>1535000</v>
      </c>
      <c r="L297" s="721">
        <v>38198.837469999999</v>
      </c>
      <c r="M297" s="721">
        <v>31040.13953</v>
      </c>
      <c r="N297" s="711"/>
      <c r="O297" s="711">
        <v>0</v>
      </c>
      <c r="P297" s="607"/>
      <c r="Q297" s="618" t="s">
        <v>107</v>
      </c>
    </row>
    <row r="298" spans="1:17" ht="51">
      <c r="A298" s="618" t="s">
        <v>527</v>
      </c>
      <c r="B298" s="618" t="s">
        <v>305</v>
      </c>
      <c r="C298" s="618" t="s">
        <v>319</v>
      </c>
      <c r="D298" s="618" t="s">
        <v>2708</v>
      </c>
      <c r="E298" s="618" t="s">
        <v>772</v>
      </c>
      <c r="F298" s="618" t="s">
        <v>773</v>
      </c>
      <c r="G298" s="618"/>
      <c r="H298" s="618" t="s">
        <v>774</v>
      </c>
      <c r="I298" s="788" t="s">
        <v>775</v>
      </c>
      <c r="J298" s="770">
        <v>3000000</v>
      </c>
      <c r="K298" s="770">
        <v>5000000</v>
      </c>
      <c r="L298" s="721">
        <v>4962880.0656199995</v>
      </c>
      <c r="M298" s="721">
        <v>4949597.8772999998</v>
      </c>
      <c r="N298" s="711"/>
      <c r="O298" s="711">
        <v>0.95</v>
      </c>
      <c r="P298" s="607"/>
      <c r="Q298" s="618" t="s">
        <v>20</v>
      </c>
    </row>
    <row r="299" spans="1:17" ht="51">
      <c r="A299" s="618" t="s">
        <v>527</v>
      </c>
      <c r="B299" s="618" t="s">
        <v>305</v>
      </c>
      <c r="C299" s="618" t="s">
        <v>319</v>
      </c>
      <c r="D299" s="618" t="s">
        <v>2708</v>
      </c>
      <c r="E299" s="618" t="s">
        <v>772</v>
      </c>
      <c r="F299" s="618" t="s">
        <v>773</v>
      </c>
      <c r="G299" s="618"/>
      <c r="H299" s="618" t="s">
        <v>776</v>
      </c>
      <c r="I299" s="788" t="s">
        <v>777</v>
      </c>
      <c r="J299" s="770">
        <v>3000000</v>
      </c>
      <c r="K299" s="770">
        <v>3000000</v>
      </c>
      <c r="L299" s="721">
        <v>2799424.94264</v>
      </c>
      <c r="M299" s="721">
        <v>2766528.7379000001</v>
      </c>
      <c r="N299" s="711"/>
      <c r="O299" s="711">
        <v>0.95</v>
      </c>
      <c r="P299" s="607"/>
      <c r="Q299" s="618" t="s">
        <v>20</v>
      </c>
    </row>
    <row r="300" spans="1:17" ht="51">
      <c r="A300" s="618" t="s">
        <v>527</v>
      </c>
      <c r="B300" s="618" t="s">
        <v>305</v>
      </c>
      <c r="C300" s="618" t="s">
        <v>319</v>
      </c>
      <c r="D300" s="618" t="s">
        <v>2708</v>
      </c>
      <c r="E300" s="618" t="s">
        <v>772</v>
      </c>
      <c r="F300" s="618" t="s">
        <v>773</v>
      </c>
      <c r="G300" s="618"/>
      <c r="H300" s="618" t="s">
        <v>778</v>
      </c>
      <c r="I300" s="788" t="s">
        <v>661</v>
      </c>
      <c r="J300" s="770">
        <v>3000000</v>
      </c>
      <c r="K300" s="770">
        <v>3000000</v>
      </c>
      <c r="L300" s="721">
        <v>2944506</v>
      </c>
      <c r="M300" s="721">
        <v>2730117</v>
      </c>
      <c r="N300" s="711"/>
      <c r="O300" s="711">
        <v>1</v>
      </c>
      <c r="P300" s="607"/>
      <c r="Q300" s="618" t="s">
        <v>762</v>
      </c>
    </row>
    <row r="301" spans="1:17" ht="38.25">
      <c r="A301" s="618" t="s">
        <v>527</v>
      </c>
      <c r="B301" s="618" t="s">
        <v>305</v>
      </c>
      <c r="C301" s="618" t="s">
        <v>319</v>
      </c>
      <c r="D301" s="618" t="s">
        <v>2697</v>
      </c>
      <c r="E301" s="618" t="s">
        <v>780</v>
      </c>
      <c r="F301" s="618" t="s">
        <v>781</v>
      </c>
      <c r="G301" s="618"/>
      <c r="H301" s="618" t="s">
        <v>782</v>
      </c>
      <c r="I301" s="788">
        <v>2012</v>
      </c>
      <c r="J301" s="770">
        <v>474000</v>
      </c>
      <c r="K301" s="770">
        <v>1749100</v>
      </c>
      <c r="L301" s="721">
        <v>1299672.7009000001</v>
      </c>
      <c r="M301" s="721">
        <v>1239973.1208500003</v>
      </c>
      <c r="N301" s="711"/>
      <c r="O301" s="711">
        <v>0.8</v>
      </c>
      <c r="P301" s="607"/>
      <c r="Q301" s="618" t="s">
        <v>20</v>
      </c>
    </row>
    <row r="302" spans="1:17" ht="38.25">
      <c r="A302" s="618" t="s">
        <v>527</v>
      </c>
      <c r="B302" s="618" t="s">
        <v>305</v>
      </c>
      <c r="C302" s="618" t="s">
        <v>319</v>
      </c>
      <c r="D302" s="618" t="s">
        <v>2697</v>
      </c>
      <c r="E302" s="618" t="s">
        <v>780</v>
      </c>
      <c r="F302" s="618" t="s">
        <v>781</v>
      </c>
      <c r="G302" s="618"/>
      <c r="H302" s="618" t="s">
        <v>783</v>
      </c>
      <c r="I302" s="788">
        <v>2011</v>
      </c>
      <c r="J302" s="770">
        <v>948000</v>
      </c>
      <c r="K302" s="770">
        <v>1987500</v>
      </c>
      <c r="L302" s="721">
        <v>626.53091000008578</v>
      </c>
      <c r="M302" s="721">
        <v>626.53091000000006</v>
      </c>
      <c r="N302" s="711"/>
      <c r="O302" s="711">
        <v>0</v>
      </c>
      <c r="P302" s="607"/>
      <c r="Q302" s="618" t="s">
        <v>107</v>
      </c>
    </row>
    <row r="303" spans="1:17" ht="51">
      <c r="A303" s="618" t="s">
        <v>527</v>
      </c>
      <c r="B303" s="618" t="s">
        <v>305</v>
      </c>
      <c r="C303" s="618" t="s">
        <v>319</v>
      </c>
      <c r="D303" s="618" t="s">
        <v>2690</v>
      </c>
      <c r="E303" s="618" t="s">
        <v>785</v>
      </c>
      <c r="F303" s="618" t="s">
        <v>786</v>
      </c>
      <c r="G303" s="618"/>
      <c r="H303" s="618" t="s">
        <v>787</v>
      </c>
      <c r="I303" s="788" t="s">
        <v>788</v>
      </c>
      <c r="J303" s="770">
        <v>500000</v>
      </c>
      <c r="K303" s="770">
        <v>1433000</v>
      </c>
      <c r="L303" s="721">
        <v>1362085.0604699997</v>
      </c>
      <c r="M303" s="721">
        <v>1360940.63757</v>
      </c>
      <c r="N303" s="711"/>
      <c r="O303" s="711">
        <v>0.95</v>
      </c>
      <c r="P303" s="607"/>
      <c r="Q303" s="618" t="s">
        <v>20</v>
      </c>
    </row>
    <row r="304" spans="1:17" ht="51">
      <c r="A304" s="618" t="s">
        <v>527</v>
      </c>
      <c r="B304" s="618" t="s">
        <v>305</v>
      </c>
      <c r="C304" s="618" t="s">
        <v>319</v>
      </c>
      <c r="D304" s="618" t="s">
        <v>2705</v>
      </c>
      <c r="E304" s="618" t="s">
        <v>790</v>
      </c>
      <c r="F304" s="618" t="s">
        <v>791</v>
      </c>
      <c r="G304" s="618"/>
      <c r="H304" s="618" t="s">
        <v>792</v>
      </c>
      <c r="I304" s="788" t="s">
        <v>770</v>
      </c>
      <c r="J304" s="770">
        <v>2075000</v>
      </c>
      <c r="K304" s="770">
        <v>4432000</v>
      </c>
      <c r="L304" s="721">
        <v>4381828.5828900002</v>
      </c>
      <c r="M304" s="721">
        <v>3887117.0308599998</v>
      </c>
      <c r="N304" s="711"/>
      <c r="O304" s="711">
        <v>0.9</v>
      </c>
      <c r="P304" s="607"/>
      <c r="Q304" s="618" t="s">
        <v>20</v>
      </c>
    </row>
    <row r="305" spans="1:17" ht="76.5">
      <c r="A305" s="618" t="s">
        <v>527</v>
      </c>
      <c r="B305" s="618" t="s">
        <v>305</v>
      </c>
      <c r="C305" s="618" t="s">
        <v>319</v>
      </c>
      <c r="D305" s="618" t="s">
        <v>2705</v>
      </c>
      <c r="E305" s="618" t="s">
        <v>790</v>
      </c>
      <c r="F305" s="618" t="s">
        <v>791</v>
      </c>
      <c r="G305" s="618"/>
      <c r="H305" s="618" t="s">
        <v>793</v>
      </c>
      <c r="I305" s="788" t="s">
        <v>794</v>
      </c>
      <c r="J305" s="770">
        <v>2000000</v>
      </c>
      <c r="K305" s="770">
        <v>2000000</v>
      </c>
      <c r="L305" s="721">
        <v>326431.64513000002</v>
      </c>
      <c r="M305" s="721">
        <v>75042.899609999993</v>
      </c>
      <c r="N305" s="711"/>
      <c r="O305" s="711">
        <v>0.25</v>
      </c>
      <c r="P305" s="607"/>
      <c r="Q305" s="618" t="s">
        <v>20</v>
      </c>
    </row>
    <row r="306" spans="1:17" ht="51">
      <c r="A306" s="618" t="s">
        <v>527</v>
      </c>
      <c r="B306" s="618" t="s">
        <v>305</v>
      </c>
      <c r="C306" s="618" t="s">
        <v>319</v>
      </c>
      <c r="D306" s="618" t="s">
        <v>2705</v>
      </c>
      <c r="E306" s="618" t="s">
        <v>790</v>
      </c>
      <c r="F306" s="618" t="s">
        <v>791</v>
      </c>
      <c r="G306" s="618"/>
      <c r="H306" s="618" t="s">
        <v>795</v>
      </c>
      <c r="I306" s="788" t="s">
        <v>770</v>
      </c>
      <c r="J306" s="770">
        <v>1650000</v>
      </c>
      <c r="K306" s="770">
        <v>1650000</v>
      </c>
      <c r="L306" s="721">
        <v>1643459</v>
      </c>
      <c r="M306" s="721">
        <v>1535585</v>
      </c>
      <c r="N306" s="711"/>
      <c r="O306" s="711">
        <v>1</v>
      </c>
      <c r="P306" s="607"/>
      <c r="Q306" s="618" t="s">
        <v>762</v>
      </c>
    </row>
    <row r="307" spans="1:17" ht="38.25">
      <c r="A307" s="618" t="s">
        <v>527</v>
      </c>
      <c r="B307" s="618" t="s">
        <v>305</v>
      </c>
      <c r="C307" s="618" t="s">
        <v>319</v>
      </c>
      <c r="D307" s="618" t="s">
        <v>2705</v>
      </c>
      <c r="E307" s="618" t="s">
        <v>790</v>
      </c>
      <c r="F307" s="618" t="s">
        <v>791</v>
      </c>
      <c r="G307" s="618"/>
      <c r="H307" s="618" t="s">
        <v>796</v>
      </c>
      <c r="I307" s="788" t="s">
        <v>661</v>
      </c>
      <c r="J307" s="770">
        <v>2101200</v>
      </c>
      <c r="K307" s="770">
        <v>2101200</v>
      </c>
      <c r="L307" s="721">
        <v>1863984</v>
      </c>
      <c r="M307" s="721">
        <v>1774364</v>
      </c>
      <c r="N307" s="711"/>
      <c r="O307" s="711">
        <v>0.7</v>
      </c>
      <c r="P307" s="607"/>
      <c r="Q307" s="618" t="s">
        <v>20</v>
      </c>
    </row>
    <row r="308" spans="1:17" ht="51">
      <c r="A308" s="618" t="s">
        <v>527</v>
      </c>
      <c r="B308" s="618" t="s">
        <v>305</v>
      </c>
      <c r="C308" s="618" t="s">
        <v>319</v>
      </c>
      <c r="D308" s="618" t="s">
        <v>2705</v>
      </c>
      <c r="E308" s="618" t="s">
        <v>790</v>
      </c>
      <c r="F308" s="618" t="s">
        <v>791</v>
      </c>
      <c r="G308" s="618"/>
      <c r="H308" s="618" t="s">
        <v>797</v>
      </c>
      <c r="I308" s="788" t="s">
        <v>661</v>
      </c>
      <c r="J308" s="770">
        <v>1500000</v>
      </c>
      <c r="K308" s="770">
        <v>1500000</v>
      </c>
      <c r="L308" s="721">
        <v>1497726</v>
      </c>
      <c r="M308" s="721">
        <v>1360116</v>
      </c>
      <c r="N308" s="711"/>
      <c r="O308" s="711">
        <v>1</v>
      </c>
      <c r="P308" s="607"/>
      <c r="Q308" s="618" t="s">
        <v>762</v>
      </c>
    </row>
    <row r="309" spans="1:17" ht="51">
      <c r="A309" s="618" t="s">
        <v>527</v>
      </c>
      <c r="B309" s="618" t="s">
        <v>305</v>
      </c>
      <c r="C309" s="618" t="s">
        <v>319</v>
      </c>
      <c r="D309" s="618" t="s">
        <v>2705</v>
      </c>
      <c r="E309" s="618" t="s">
        <v>790</v>
      </c>
      <c r="F309" s="618" t="s">
        <v>791</v>
      </c>
      <c r="G309" s="618"/>
      <c r="H309" s="618" t="s">
        <v>798</v>
      </c>
      <c r="I309" s="788" t="s">
        <v>799</v>
      </c>
      <c r="J309" s="770">
        <v>1800000</v>
      </c>
      <c r="K309" s="770">
        <v>1800000</v>
      </c>
      <c r="L309" s="721">
        <v>1528138</v>
      </c>
      <c r="M309" s="721">
        <v>1237628</v>
      </c>
      <c r="N309" s="711"/>
      <c r="O309" s="711">
        <v>0.7</v>
      </c>
      <c r="P309" s="607"/>
      <c r="Q309" s="618" t="s">
        <v>20</v>
      </c>
    </row>
    <row r="310" spans="1:17" ht="76.5">
      <c r="A310" s="618" t="s">
        <v>527</v>
      </c>
      <c r="B310" s="618" t="s">
        <v>305</v>
      </c>
      <c r="C310" s="618" t="s">
        <v>319</v>
      </c>
      <c r="D310" s="618" t="s">
        <v>2705</v>
      </c>
      <c r="E310" s="618" t="s">
        <v>790</v>
      </c>
      <c r="F310" s="618" t="s">
        <v>791</v>
      </c>
      <c r="G310" s="618"/>
      <c r="H310" s="618" t="s">
        <v>800</v>
      </c>
      <c r="I310" s="788" t="s">
        <v>801</v>
      </c>
      <c r="J310" s="770">
        <v>2000000</v>
      </c>
      <c r="K310" s="770">
        <v>2000000</v>
      </c>
      <c r="L310" s="721">
        <v>1985248</v>
      </c>
      <c r="M310" s="721">
        <v>1801555</v>
      </c>
      <c r="N310" s="711"/>
      <c r="O310" s="711">
        <v>0.9</v>
      </c>
      <c r="P310" s="607"/>
      <c r="Q310" s="618" t="s">
        <v>20</v>
      </c>
    </row>
    <row r="311" spans="1:17" ht="38.25">
      <c r="A311" s="618" t="s">
        <v>527</v>
      </c>
      <c r="B311" s="618" t="s">
        <v>305</v>
      </c>
      <c r="C311" s="618" t="s">
        <v>319</v>
      </c>
      <c r="D311" s="618" t="s">
        <v>2705</v>
      </c>
      <c r="E311" s="618" t="s">
        <v>802</v>
      </c>
      <c r="F311" s="618" t="s">
        <v>803</v>
      </c>
      <c r="G311" s="618"/>
      <c r="H311" s="618" t="s">
        <v>804</v>
      </c>
      <c r="I311" s="788" t="s">
        <v>661</v>
      </c>
      <c r="J311" s="770">
        <v>2400000</v>
      </c>
      <c r="K311" s="770">
        <v>2950425</v>
      </c>
      <c r="L311" s="721">
        <v>2929175</v>
      </c>
      <c r="M311" s="721">
        <v>1886771</v>
      </c>
      <c r="N311" s="711"/>
      <c r="O311" s="711">
        <v>0.85</v>
      </c>
      <c r="P311" s="607"/>
      <c r="Q311" s="618" t="s">
        <v>20</v>
      </c>
    </row>
    <row r="312" spans="1:17" ht="38.25">
      <c r="A312" s="618" t="s">
        <v>527</v>
      </c>
      <c r="B312" s="618" t="s">
        <v>305</v>
      </c>
      <c r="C312" s="618" t="s">
        <v>319</v>
      </c>
      <c r="D312" s="618" t="s">
        <v>2705</v>
      </c>
      <c r="E312" s="618"/>
      <c r="F312" s="618"/>
      <c r="G312" s="618"/>
      <c r="H312" s="618" t="s">
        <v>805</v>
      </c>
      <c r="I312" s="788" t="s">
        <v>661</v>
      </c>
      <c r="J312" s="770">
        <v>1000000</v>
      </c>
      <c r="K312" s="770">
        <v>1000000</v>
      </c>
      <c r="L312" s="721">
        <v>938715</v>
      </c>
      <c r="M312" s="721">
        <v>412816</v>
      </c>
      <c r="N312" s="711"/>
      <c r="O312" s="711">
        <v>0.9</v>
      </c>
      <c r="P312" s="607"/>
      <c r="Q312" s="618" t="s">
        <v>20</v>
      </c>
    </row>
    <row r="313" spans="1:17" ht="38.25">
      <c r="A313" s="618" t="s">
        <v>527</v>
      </c>
      <c r="B313" s="618" t="s">
        <v>305</v>
      </c>
      <c r="C313" s="618" t="s">
        <v>319</v>
      </c>
      <c r="D313" s="618" t="s">
        <v>2691</v>
      </c>
      <c r="E313" s="618" t="s">
        <v>807</v>
      </c>
      <c r="F313" s="618" t="s">
        <v>808</v>
      </c>
      <c r="G313" s="618"/>
      <c r="H313" s="618" t="s">
        <v>809</v>
      </c>
      <c r="I313" s="788" t="s">
        <v>810</v>
      </c>
      <c r="J313" s="770">
        <v>200000</v>
      </c>
      <c r="K313" s="770">
        <v>1052000</v>
      </c>
      <c r="L313" s="721">
        <v>1032674.28258</v>
      </c>
      <c r="M313" s="721">
        <v>976344.34471999994</v>
      </c>
      <c r="N313" s="711"/>
      <c r="O313" s="711">
        <v>1</v>
      </c>
      <c r="P313" s="607"/>
      <c r="Q313" s="618" t="s">
        <v>762</v>
      </c>
    </row>
    <row r="314" spans="1:17" ht="51">
      <c r="A314" s="618" t="s">
        <v>527</v>
      </c>
      <c r="B314" s="618" t="s">
        <v>305</v>
      </c>
      <c r="C314" s="618" t="s">
        <v>319</v>
      </c>
      <c r="D314" s="618" t="s">
        <v>2691</v>
      </c>
      <c r="E314" s="618" t="s">
        <v>811</v>
      </c>
      <c r="F314" s="618" t="s">
        <v>812</v>
      </c>
      <c r="G314" s="618"/>
      <c r="H314" s="618" t="s">
        <v>813</v>
      </c>
      <c r="I314" s="788" t="s">
        <v>614</v>
      </c>
      <c r="J314" s="770">
        <v>900000</v>
      </c>
      <c r="K314" s="770">
        <v>3000000</v>
      </c>
      <c r="L314" s="721">
        <v>2846076.3834000002</v>
      </c>
      <c r="M314" s="721">
        <v>2842479.2944300002</v>
      </c>
      <c r="N314" s="711"/>
      <c r="O314" s="711">
        <v>1</v>
      </c>
      <c r="P314" s="607"/>
      <c r="Q314" s="618" t="s">
        <v>762</v>
      </c>
    </row>
    <row r="315" spans="1:17" ht="38.25">
      <c r="A315" s="618" t="s">
        <v>527</v>
      </c>
      <c r="B315" s="618" t="s">
        <v>305</v>
      </c>
      <c r="C315" s="618" t="s">
        <v>319</v>
      </c>
      <c r="D315" s="618" t="s">
        <v>2711</v>
      </c>
      <c r="E315" s="618" t="s">
        <v>119</v>
      </c>
      <c r="F315" s="618" t="s">
        <v>815</v>
      </c>
      <c r="G315" s="618"/>
      <c r="H315" s="618" t="s">
        <v>816</v>
      </c>
      <c r="I315" s="788" t="s">
        <v>614</v>
      </c>
      <c r="J315" s="770">
        <v>300000</v>
      </c>
      <c r="K315" s="770">
        <v>1200000</v>
      </c>
      <c r="L315" s="721">
        <v>1177669.1114000001</v>
      </c>
      <c r="M315" s="721">
        <v>1097621.71261</v>
      </c>
      <c r="N315" s="711"/>
      <c r="O315" s="711">
        <v>0.95</v>
      </c>
      <c r="P315" s="607"/>
      <c r="Q315" s="618" t="s">
        <v>20</v>
      </c>
    </row>
    <row r="316" spans="1:17" ht="38.25">
      <c r="A316" s="618" t="s">
        <v>527</v>
      </c>
      <c r="B316" s="618" t="s">
        <v>305</v>
      </c>
      <c r="C316" s="618" t="s">
        <v>319</v>
      </c>
      <c r="D316" s="618" t="s">
        <v>2711</v>
      </c>
      <c r="E316" s="618" t="s">
        <v>119</v>
      </c>
      <c r="F316" s="618" t="s">
        <v>815</v>
      </c>
      <c r="G316" s="618"/>
      <c r="H316" s="618" t="s">
        <v>817</v>
      </c>
      <c r="I316" s="788" t="s">
        <v>610</v>
      </c>
      <c r="J316" s="770">
        <v>700000</v>
      </c>
      <c r="K316" s="770">
        <v>2225000</v>
      </c>
      <c r="L316" s="721">
        <v>2180431.60898</v>
      </c>
      <c r="M316" s="721">
        <v>2122090.1335899998</v>
      </c>
      <c r="N316" s="711"/>
      <c r="O316" s="711">
        <v>0.98</v>
      </c>
      <c r="P316" s="607"/>
      <c r="Q316" s="618" t="s">
        <v>20</v>
      </c>
    </row>
    <row r="317" spans="1:17" ht="38.25">
      <c r="A317" s="618" t="s">
        <v>527</v>
      </c>
      <c r="B317" s="618" t="s">
        <v>305</v>
      </c>
      <c r="C317" s="618" t="s">
        <v>319</v>
      </c>
      <c r="D317" s="618" t="s">
        <v>2711</v>
      </c>
      <c r="E317" s="618" t="s">
        <v>119</v>
      </c>
      <c r="F317" s="618" t="s">
        <v>815</v>
      </c>
      <c r="G317" s="618"/>
      <c r="H317" s="618" t="s">
        <v>818</v>
      </c>
      <c r="I317" s="788" t="s">
        <v>614</v>
      </c>
      <c r="J317" s="770">
        <v>1200000</v>
      </c>
      <c r="K317" s="770">
        <v>2993180</v>
      </c>
      <c r="L317" s="721">
        <v>2868098.8927600002</v>
      </c>
      <c r="M317" s="721">
        <v>2718218.2877600002</v>
      </c>
      <c r="N317" s="711"/>
      <c r="O317" s="711">
        <v>0.95</v>
      </c>
      <c r="P317" s="607"/>
      <c r="Q317" s="618" t="s">
        <v>20</v>
      </c>
    </row>
    <row r="318" spans="1:17" ht="38.25">
      <c r="A318" s="618" t="s">
        <v>527</v>
      </c>
      <c r="B318" s="618" t="s">
        <v>305</v>
      </c>
      <c r="C318" s="618" t="s">
        <v>319</v>
      </c>
      <c r="D318" s="618" t="s">
        <v>2711</v>
      </c>
      <c r="E318" s="618" t="s">
        <v>119</v>
      </c>
      <c r="F318" s="618" t="s">
        <v>815</v>
      </c>
      <c r="G318" s="618"/>
      <c r="H318" s="618" t="s">
        <v>819</v>
      </c>
      <c r="I318" s="788" t="s">
        <v>661</v>
      </c>
      <c r="J318" s="770">
        <v>5000000</v>
      </c>
      <c r="K318" s="770">
        <v>8801607</v>
      </c>
      <c r="L318" s="721">
        <v>8208624</v>
      </c>
      <c r="M318" s="721">
        <v>7674792</v>
      </c>
      <c r="N318" s="711"/>
      <c r="O318" s="711">
        <v>0.98</v>
      </c>
      <c r="P318" s="607"/>
      <c r="Q318" s="618" t="s">
        <v>820</v>
      </c>
    </row>
    <row r="319" spans="1:17" ht="51">
      <c r="A319" s="618" t="s">
        <v>527</v>
      </c>
      <c r="B319" s="618" t="s">
        <v>292</v>
      </c>
      <c r="C319" s="618" t="s">
        <v>319</v>
      </c>
      <c r="D319" s="618" t="s">
        <v>2690</v>
      </c>
      <c r="E319" s="618" t="s">
        <v>822</v>
      </c>
      <c r="F319" s="618" t="s">
        <v>823</v>
      </c>
      <c r="G319" s="618"/>
      <c r="H319" s="618" t="s">
        <v>824</v>
      </c>
      <c r="I319" s="788">
        <v>2006</v>
      </c>
      <c r="J319" s="770">
        <v>400000</v>
      </c>
      <c r="K319" s="770">
        <v>1027000</v>
      </c>
      <c r="L319" s="721">
        <v>925561</v>
      </c>
      <c r="M319" s="721">
        <v>924783</v>
      </c>
      <c r="N319" s="711"/>
      <c r="O319" s="711">
        <v>0.98</v>
      </c>
      <c r="P319" s="607"/>
      <c r="Q319" s="618"/>
    </row>
    <row r="320" spans="1:17" ht="51">
      <c r="A320" s="618" t="s">
        <v>527</v>
      </c>
      <c r="B320" s="618" t="s">
        <v>292</v>
      </c>
      <c r="C320" s="618" t="s">
        <v>319</v>
      </c>
      <c r="D320" s="618" t="s">
        <v>2690</v>
      </c>
      <c r="E320" s="618" t="s">
        <v>825</v>
      </c>
      <c r="F320" s="618" t="s">
        <v>826</v>
      </c>
      <c r="G320" s="618"/>
      <c r="H320" s="618" t="s">
        <v>827</v>
      </c>
      <c r="I320" s="788">
        <v>2014</v>
      </c>
      <c r="J320" s="770">
        <v>700000</v>
      </c>
      <c r="K320" s="770">
        <v>1000000</v>
      </c>
      <c r="L320" s="721">
        <v>596060</v>
      </c>
      <c r="M320" s="721">
        <v>536898</v>
      </c>
      <c r="N320" s="711"/>
      <c r="O320" s="711">
        <v>0.7</v>
      </c>
      <c r="P320" s="607"/>
      <c r="Q320" s="618"/>
    </row>
    <row r="321" spans="1:17" ht="51">
      <c r="A321" s="618" t="s">
        <v>527</v>
      </c>
      <c r="B321" s="618" t="s">
        <v>292</v>
      </c>
      <c r="C321" s="618" t="s">
        <v>319</v>
      </c>
      <c r="D321" s="618" t="s">
        <v>2691</v>
      </c>
      <c r="E321" s="618" t="s">
        <v>829</v>
      </c>
      <c r="F321" s="618" t="s">
        <v>830</v>
      </c>
      <c r="G321" s="618"/>
      <c r="H321" s="618" t="s">
        <v>831</v>
      </c>
      <c r="I321" s="788">
        <v>2008</v>
      </c>
      <c r="J321" s="770">
        <v>400000</v>
      </c>
      <c r="K321" s="770">
        <v>2229000</v>
      </c>
      <c r="L321" s="721">
        <v>1869825</v>
      </c>
      <c r="M321" s="721">
        <v>680030</v>
      </c>
      <c r="N321" s="711"/>
      <c r="O321" s="711">
        <v>0.38</v>
      </c>
      <c r="P321" s="607"/>
      <c r="Q321" s="618"/>
    </row>
    <row r="322" spans="1:17" ht="38.25">
      <c r="A322" s="618" t="s">
        <v>527</v>
      </c>
      <c r="B322" s="618" t="s">
        <v>292</v>
      </c>
      <c r="C322" s="618" t="s">
        <v>319</v>
      </c>
      <c r="D322" s="618" t="s">
        <v>2705</v>
      </c>
      <c r="E322" s="618" t="s">
        <v>833</v>
      </c>
      <c r="F322" s="618" t="s">
        <v>834</v>
      </c>
      <c r="G322" s="618"/>
      <c r="H322" s="618" t="s">
        <v>835</v>
      </c>
      <c r="I322" s="788">
        <v>2014</v>
      </c>
      <c r="J322" s="770">
        <v>5600000</v>
      </c>
      <c r="K322" s="770">
        <v>8060000</v>
      </c>
      <c r="L322" s="721">
        <v>3625053</v>
      </c>
      <c r="M322" s="721">
        <v>1245157</v>
      </c>
      <c r="N322" s="711"/>
      <c r="O322" s="711">
        <v>0.3</v>
      </c>
      <c r="P322" s="607"/>
      <c r="Q322" s="618"/>
    </row>
    <row r="323" spans="1:17" ht="38.25">
      <c r="A323" s="618" t="s">
        <v>527</v>
      </c>
      <c r="B323" s="618" t="s">
        <v>292</v>
      </c>
      <c r="C323" s="618" t="s">
        <v>319</v>
      </c>
      <c r="D323" s="618" t="s">
        <v>2705</v>
      </c>
      <c r="E323" s="618" t="s">
        <v>836</v>
      </c>
      <c r="F323" s="618" t="s">
        <v>837</v>
      </c>
      <c r="G323" s="618"/>
      <c r="H323" s="618" t="s">
        <v>838</v>
      </c>
      <c r="I323" s="788">
        <v>2018</v>
      </c>
      <c r="J323" s="770">
        <v>1300000</v>
      </c>
      <c r="K323" s="770">
        <v>1300000</v>
      </c>
      <c r="L323" s="721">
        <v>1225865</v>
      </c>
      <c r="M323" s="721">
        <v>979353</v>
      </c>
      <c r="N323" s="711"/>
      <c r="O323" s="711">
        <v>0.95</v>
      </c>
      <c r="P323" s="607"/>
      <c r="Q323" s="618"/>
    </row>
    <row r="324" spans="1:17" ht="63.75">
      <c r="A324" s="618" t="s">
        <v>527</v>
      </c>
      <c r="B324" s="618" t="s">
        <v>292</v>
      </c>
      <c r="C324" s="618" t="s">
        <v>319</v>
      </c>
      <c r="D324" s="618" t="s">
        <v>2708</v>
      </c>
      <c r="E324" s="618" t="s">
        <v>840</v>
      </c>
      <c r="F324" s="618" t="s">
        <v>841</v>
      </c>
      <c r="G324" s="618"/>
      <c r="H324" s="618" t="s">
        <v>842</v>
      </c>
      <c r="I324" s="788">
        <v>2019</v>
      </c>
      <c r="J324" s="770">
        <v>3150000</v>
      </c>
      <c r="K324" s="770">
        <v>3150000</v>
      </c>
      <c r="L324" s="721">
        <v>1706706</v>
      </c>
      <c r="M324" s="721">
        <v>783427</v>
      </c>
      <c r="N324" s="711"/>
      <c r="O324" s="711">
        <v>0.35</v>
      </c>
      <c r="P324" s="607"/>
      <c r="Q324" s="618"/>
    </row>
    <row r="325" spans="1:17" ht="63.75">
      <c r="A325" s="618" t="s">
        <v>527</v>
      </c>
      <c r="B325" s="618" t="s">
        <v>292</v>
      </c>
      <c r="C325" s="618" t="s">
        <v>319</v>
      </c>
      <c r="D325" s="618" t="s">
        <v>2708</v>
      </c>
      <c r="E325" s="618" t="s">
        <v>840</v>
      </c>
      <c r="F325" s="618" t="s">
        <v>841</v>
      </c>
      <c r="G325" s="618"/>
      <c r="H325" s="618" t="s">
        <v>843</v>
      </c>
      <c r="I325" s="788">
        <v>2014</v>
      </c>
      <c r="J325" s="770">
        <v>3700000</v>
      </c>
      <c r="K325" s="770">
        <v>3700000</v>
      </c>
      <c r="L325" s="721">
        <v>3675938</v>
      </c>
      <c r="M325" s="721">
        <v>3277183</v>
      </c>
      <c r="N325" s="711"/>
      <c r="O325" s="711">
        <v>1</v>
      </c>
      <c r="P325" s="607"/>
      <c r="Q325" s="618"/>
    </row>
    <row r="326" spans="1:17" ht="63.75">
      <c r="A326" s="618" t="s">
        <v>527</v>
      </c>
      <c r="B326" s="618" t="s">
        <v>292</v>
      </c>
      <c r="C326" s="618" t="s">
        <v>319</v>
      </c>
      <c r="D326" s="618" t="s">
        <v>2708</v>
      </c>
      <c r="E326" s="618" t="s">
        <v>840</v>
      </c>
      <c r="F326" s="618" t="s">
        <v>841</v>
      </c>
      <c r="G326" s="618"/>
      <c r="H326" s="618" t="s">
        <v>844</v>
      </c>
      <c r="I326" s="788">
        <v>2014</v>
      </c>
      <c r="J326" s="770">
        <v>1200000</v>
      </c>
      <c r="K326" s="770">
        <v>4620000</v>
      </c>
      <c r="L326" s="721">
        <v>4266211</v>
      </c>
      <c r="M326" s="721">
        <v>2363149</v>
      </c>
      <c r="N326" s="711"/>
      <c r="O326" s="711">
        <v>0.56000000000000005</v>
      </c>
      <c r="P326" s="607"/>
      <c r="Q326" s="618"/>
    </row>
    <row r="327" spans="1:17" ht="38.25">
      <c r="A327" s="618" t="s">
        <v>527</v>
      </c>
      <c r="B327" s="618" t="s">
        <v>292</v>
      </c>
      <c r="C327" s="618" t="s">
        <v>319</v>
      </c>
      <c r="D327" s="618" t="s">
        <v>2708</v>
      </c>
      <c r="E327" s="618" t="s">
        <v>840</v>
      </c>
      <c r="F327" s="618" t="s">
        <v>845</v>
      </c>
      <c r="G327" s="618"/>
      <c r="H327" s="618" t="s">
        <v>846</v>
      </c>
      <c r="I327" s="788">
        <v>2007</v>
      </c>
      <c r="J327" s="770">
        <v>2000000</v>
      </c>
      <c r="K327" s="770">
        <v>3200000</v>
      </c>
      <c r="L327" s="721">
        <v>3199702</v>
      </c>
      <c r="M327" s="721">
        <v>2359161</v>
      </c>
      <c r="N327" s="711"/>
      <c r="O327" s="711">
        <v>1</v>
      </c>
      <c r="P327" s="607"/>
      <c r="Q327" s="618"/>
    </row>
    <row r="328" spans="1:17" ht="63.75">
      <c r="A328" s="618" t="s">
        <v>527</v>
      </c>
      <c r="B328" s="618" t="s">
        <v>292</v>
      </c>
      <c r="C328" s="618" t="s">
        <v>319</v>
      </c>
      <c r="D328" s="618" t="s">
        <v>2708</v>
      </c>
      <c r="E328" s="618" t="s">
        <v>847</v>
      </c>
      <c r="F328" s="618" t="s">
        <v>848</v>
      </c>
      <c r="G328" s="618"/>
      <c r="H328" s="618" t="s">
        <v>849</v>
      </c>
      <c r="I328" s="788">
        <v>2006</v>
      </c>
      <c r="J328" s="770">
        <v>1200000</v>
      </c>
      <c r="K328" s="770">
        <v>4948000</v>
      </c>
      <c r="L328" s="721">
        <v>4697120</v>
      </c>
      <c r="M328" s="721">
        <v>3809726</v>
      </c>
      <c r="N328" s="711"/>
      <c r="O328" s="711">
        <v>0.99</v>
      </c>
      <c r="P328" s="607"/>
      <c r="Q328" s="618"/>
    </row>
    <row r="329" spans="1:17" ht="38.25">
      <c r="A329" s="618" t="s">
        <v>527</v>
      </c>
      <c r="B329" s="618" t="s">
        <v>292</v>
      </c>
      <c r="C329" s="618" t="s">
        <v>319</v>
      </c>
      <c r="D329" s="618" t="s">
        <v>2711</v>
      </c>
      <c r="E329" s="618" t="s">
        <v>851</v>
      </c>
      <c r="F329" s="618" t="s">
        <v>852</v>
      </c>
      <c r="G329" s="618"/>
      <c r="H329" s="618" t="s">
        <v>853</v>
      </c>
      <c r="I329" s="788">
        <v>2008</v>
      </c>
      <c r="J329" s="770">
        <v>600000</v>
      </c>
      <c r="K329" s="770">
        <v>1676320</v>
      </c>
      <c r="L329" s="721">
        <v>1634450</v>
      </c>
      <c r="M329" s="721">
        <v>1534223</v>
      </c>
      <c r="N329" s="711"/>
      <c r="O329" s="711">
        <v>0.95</v>
      </c>
      <c r="P329" s="607"/>
      <c r="Q329" s="618"/>
    </row>
    <row r="330" spans="1:17" ht="38.25">
      <c r="A330" s="618" t="s">
        <v>527</v>
      </c>
      <c r="B330" s="618" t="s">
        <v>292</v>
      </c>
      <c r="C330" s="618" t="s">
        <v>319</v>
      </c>
      <c r="D330" s="618" t="s">
        <v>2711</v>
      </c>
      <c r="E330" s="618" t="s">
        <v>851</v>
      </c>
      <c r="F330" s="618" t="s">
        <v>852</v>
      </c>
      <c r="G330" s="618"/>
      <c r="H330" s="618" t="s">
        <v>854</v>
      </c>
      <c r="I330" s="788">
        <v>2008</v>
      </c>
      <c r="J330" s="770">
        <v>600000</v>
      </c>
      <c r="K330" s="770">
        <v>1828000</v>
      </c>
      <c r="L330" s="721">
        <v>1805927</v>
      </c>
      <c r="M330" s="721">
        <v>1742042</v>
      </c>
      <c r="N330" s="711"/>
      <c r="O330" s="711">
        <v>0.98</v>
      </c>
      <c r="P330" s="607"/>
      <c r="Q330" s="618"/>
    </row>
    <row r="331" spans="1:17" ht="38.25">
      <c r="A331" s="618" t="s">
        <v>527</v>
      </c>
      <c r="B331" s="618" t="s">
        <v>292</v>
      </c>
      <c r="C331" s="618" t="s">
        <v>319</v>
      </c>
      <c r="D331" s="618" t="s">
        <v>2711</v>
      </c>
      <c r="E331" s="618" t="s">
        <v>851</v>
      </c>
      <c r="F331" s="618" t="s">
        <v>852</v>
      </c>
      <c r="G331" s="618"/>
      <c r="H331" s="618" t="s">
        <v>855</v>
      </c>
      <c r="I331" s="788">
        <v>2019</v>
      </c>
      <c r="J331" s="770">
        <v>2300000</v>
      </c>
      <c r="K331" s="770">
        <v>3163900</v>
      </c>
      <c r="L331" s="721">
        <v>2642122</v>
      </c>
      <c r="M331" s="721">
        <v>683570</v>
      </c>
      <c r="N331" s="711"/>
      <c r="O331" s="711">
        <v>0.48</v>
      </c>
      <c r="P331" s="607"/>
      <c r="Q331" s="618"/>
    </row>
    <row r="332" spans="1:17" ht="38.25">
      <c r="A332" s="618" t="s">
        <v>527</v>
      </c>
      <c r="B332" s="618" t="s">
        <v>292</v>
      </c>
      <c r="C332" s="618" t="s">
        <v>319</v>
      </c>
      <c r="D332" s="618" t="s">
        <v>2711</v>
      </c>
      <c r="E332" s="618" t="s">
        <v>851</v>
      </c>
      <c r="F332" s="618" t="s">
        <v>852</v>
      </c>
      <c r="G332" s="618"/>
      <c r="H332" s="618" t="s">
        <v>856</v>
      </c>
      <c r="I332" s="788">
        <v>2019</v>
      </c>
      <c r="J332" s="770">
        <v>1500000</v>
      </c>
      <c r="K332" s="770">
        <v>2035616</v>
      </c>
      <c r="L332" s="721">
        <v>1797750</v>
      </c>
      <c r="M332" s="721">
        <v>901401</v>
      </c>
      <c r="N332" s="711"/>
      <c r="O332" s="711">
        <v>0.7</v>
      </c>
      <c r="P332" s="607"/>
      <c r="Q332" s="618"/>
    </row>
    <row r="333" spans="1:17" ht="51">
      <c r="A333" s="618" t="s">
        <v>527</v>
      </c>
      <c r="B333" s="618" t="s">
        <v>292</v>
      </c>
      <c r="C333" s="618" t="s">
        <v>319</v>
      </c>
      <c r="D333" s="618" t="s">
        <v>2716</v>
      </c>
      <c r="E333" s="618" t="s">
        <v>858</v>
      </c>
      <c r="F333" s="618" t="s">
        <v>859</v>
      </c>
      <c r="G333" s="618"/>
      <c r="H333" s="618" t="s">
        <v>860</v>
      </c>
      <c r="I333" s="788">
        <v>2012</v>
      </c>
      <c r="J333" s="770">
        <v>500000</v>
      </c>
      <c r="K333" s="770">
        <v>2700000</v>
      </c>
      <c r="L333" s="721">
        <v>2106112</v>
      </c>
      <c r="M333" s="721">
        <v>2081867</v>
      </c>
      <c r="N333" s="711"/>
      <c r="O333" s="711">
        <v>1</v>
      </c>
      <c r="P333" s="607"/>
      <c r="Q333" s="618"/>
    </row>
    <row r="334" spans="1:17" ht="38.25">
      <c r="A334" s="618" t="s">
        <v>527</v>
      </c>
      <c r="B334" s="618" t="s">
        <v>314</v>
      </c>
      <c r="C334" s="618" t="s">
        <v>319</v>
      </c>
      <c r="D334" s="618" t="s">
        <v>2691</v>
      </c>
      <c r="E334" s="618" t="s">
        <v>862</v>
      </c>
      <c r="F334" s="618" t="s">
        <v>863</v>
      </c>
      <c r="G334" s="618"/>
      <c r="H334" s="618" t="s">
        <v>864</v>
      </c>
      <c r="I334" s="788">
        <v>2007</v>
      </c>
      <c r="J334" s="771">
        <v>500000</v>
      </c>
      <c r="K334" s="771">
        <v>3593000</v>
      </c>
      <c r="L334" s="771">
        <v>3022704</v>
      </c>
      <c r="M334" s="771">
        <v>1873705</v>
      </c>
      <c r="N334" s="711"/>
      <c r="O334" s="711">
        <v>0.85</v>
      </c>
      <c r="P334" s="618"/>
      <c r="Q334" s="618" t="s">
        <v>865</v>
      </c>
    </row>
    <row r="335" spans="1:17" ht="51">
      <c r="A335" s="618" t="s">
        <v>527</v>
      </c>
      <c r="B335" s="618" t="s">
        <v>314</v>
      </c>
      <c r="C335" s="618" t="s">
        <v>319</v>
      </c>
      <c r="D335" s="618" t="s">
        <v>2705</v>
      </c>
      <c r="E335" s="618" t="s">
        <v>867</v>
      </c>
      <c r="F335" s="618" t="s">
        <v>868</v>
      </c>
      <c r="G335" s="618"/>
      <c r="H335" s="618" t="s">
        <v>869</v>
      </c>
      <c r="I335" s="788">
        <v>2014</v>
      </c>
      <c r="J335" s="771">
        <v>1540000</v>
      </c>
      <c r="K335" s="771">
        <v>2040000</v>
      </c>
      <c r="L335" s="771">
        <v>83831</v>
      </c>
      <c r="M335" s="771">
        <v>10092</v>
      </c>
      <c r="N335" s="711"/>
      <c r="O335" s="711">
        <v>0</v>
      </c>
      <c r="P335" s="618"/>
      <c r="Q335" s="618" t="s">
        <v>870</v>
      </c>
    </row>
    <row r="336" spans="1:17" ht="38.25">
      <c r="A336" s="618" t="s">
        <v>527</v>
      </c>
      <c r="B336" s="618" t="s">
        <v>314</v>
      </c>
      <c r="C336" s="618" t="s">
        <v>319</v>
      </c>
      <c r="D336" s="618" t="s">
        <v>2705</v>
      </c>
      <c r="E336" s="618" t="s">
        <v>871</v>
      </c>
      <c r="F336" s="618" t="s">
        <v>872</v>
      </c>
      <c r="G336" s="618"/>
      <c r="H336" s="618" t="s">
        <v>873</v>
      </c>
      <c r="I336" s="788">
        <v>2012</v>
      </c>
      <c r="J336" s="771">
        <v>1500000</v>
      </c>
      <c r="K336" s="771">
        <v>1500000</v>
      </c>
      <c r="L336" s="771">
        <v>484693</v>
      </c>
      <c r="M336" s="771">
        <v>267492</v>
      </c>
      <c r="N336" s="711"/>
      <c r="O336" s="711">
        <v>0.05</v>
      </c>
      <c r="P336" s="618"/>
      <c r="Q336" s="618" t="s">
        <v>865</v>
      </c>
    </row>
    <row r="337" spans="1:17" ht="38.25">
      <c r="A337" s="618" t="s">
        <v>527</v>
      </c>
      <c r="B337" s="618" t="s">
        <v>314</v>
      </c>
      <c r="C337" s="618" t="s">
        <v>319</v>
      </c>
      <c r="D337" s="618" t="s">
        <v>2711</v>
      </c>
      <c r="E337" s="618" t="s">
        <v>875</v>
      </c>
      <c r="F337" s="618" t="s">
        <v>876</v>
      </c>
      <c r="G337" s="618"/>
      <c r="H337" s="618" t="s">
        <v>877</v>
      </c>
      <c r="I337" s="788">
        <v>2019</v>
      </c>
      <c r="J337" s="771">
        <v>2300000</v>
      </c>
      <c r="K337" s="771">
        <v>2300000</v>
      </c>
      <c r="L337" s="771">
        <v>2078467</v>
      </c>
      <c r="M337" s="771">
        <v>2091</v>
      </c>
      <c r="N337" s="711"/>
      <c r="O337" s="711">
        <v>0.15</v>
      </c>
      <c r="P337" s="618"/>
      <c r="Q337" s="618" t="s">
        <v>865</v>
      </c>
    </row>
    <row r="338" spans="1:17" ht="51">
      <c r="A338" s="618" t="s">
        <v>527</v>
      </c>
      <c r="B338" s="618" t="s">
        <v>314</v>
      </c>
      <c r="C338" s="618" t="s">
        <v>319</v>
      </c>
      <c r="D338" s="618" t="s">
        <v>2716</v>
      </c>
      <c r="E338" s="618" t="s">
        <v>879</v>
      </c>
      <c r="F338" s="618" t="s">
        <v>880</v>
      </c>
      <c r="G338" s="618"/>
      <c r="H338" s="618" t="s">
        <v>881</v>
      </c>
      <c r="I338" s="788">
        <v>2019</v>
      </c>
      <c r="J338" s="771">
        <v>1200000</v>
      </c>
      <c r="K338" s="771">
        <v>1200000</v>
      </c>
      <c r="L338" s="771">
        <v>1762</v>
      </c>
      <c r="M338" s="771">
        <v>1762</v>
      </c>
      <c r="N338" s="711"/>
      <c r="O338" s="711">
        <v>0</v>
      </c>
      <c r="P338" s="618"/>
      <c r="Q338" s="618" t="s">
        <v>882</v>
      </c>
    </row>
    <row r="339" spans="1:17" ht="76.5">
      <c r="A339" s="618" t="s">
        <v>527</v>
      </c>
      <c r="B339" s="618" t="s">
        <v>273</v>
      </c>
      <c r="C339" s="618" t="s">
        <v>883</v>
      </c>
      <c r="D339" s="618" t="s">
        <v>2690</v>
      </c>
      <c r="E339" s="618" t="s">
        <v>885</v>
      </c>
      <c r="F339" s="618" t="s">
        <v>886</v>
      </c>
      <c r="G339" s="618" t="s">
        <v>887</v>
      </c>
      <c r="H339" s="618" t="s">
        <v>888</v>
      </c>
      <c r="I339" s="788">
        <v>2011</v>
      </c>
      <c r="J339" s="721">
        <v>900000</v>
      </c>
      <c r="K339" s="721">
        <v>1100000</v>
      </c>
      <c r="L339" s="721">
        <v>1099098</v>
      </c>
      <c r="M339" s="721">
        <v>1083386</v>
      </c>
      <c r="N339" s="711"/>
      <c r="O339" s="711">
        <v>0.98</v>
      </c>
      <c r="P339" s="618"/>
      <c r="Q339" s="618" t="s">
        <v>889</v>
      </c>
    </row>
    <row r="340" spans="1:17" ht="38.25">
      <c r="A340" s="618" t="s">
        <v>527</v>
      </c>
      <c r="B340" s="618" t="s">
        <v>273</v>
      </c>
      <c r="C340" s="618" t="s">
        <v>319</v>
      </c>
      <c r="D340" s="618" t="s">
        <v>2690</v>
      </c>
      <c r="E340" s="618" t="s">
        <v>890</v>
      </c>
      <c r="F340" s="618" t="s">
        <v>891</v>
      </c>
      <c r="G340" s="618" t="s">
        <v>892</v>
      </c>
      <c r="H340" s="618" t="s">
        <v>893</v>
      </c>
      <c r="I340" s="788">
        <v>2007</v>
      </c>
      <c r="J340" s="721">
        <v>180000</v>
      </c>
      <c r="K340" s="721">
        <v>1075000</v>
      </c>
      <c r="L340" s="721">
        <v>97282</v>
      </c>
      <c r="M340" s="721">
        <v>97985</v>
      </c>
      <c r="N340" s="711"/>
      <c r="O340" s="711">
        <v>0.5</v>
      </c>
      <c r="P340" s="618"/>
      <c r="Q340" s="618" t="s">
        <v>894</v>
      </c>
    </row>
    <row r="341" spans="1:17" ht="25.5">
      <c r="A341" s="618" t="s">
        <v>527</v>
      </c>
      <c r="B341" s="618" t="s">
        <v>273</v>
      </c>
      <c r="C341" s="618" t="s">
        <v>319</v>
      </c>
      <c r="D341" s="618" t="s">
        <v>2691</v>
      </c>
      <c r="E341" s="618" t="s">
        <v>895</v>
      </c>
      <c r="F341" s="618" t="s">
        <v>896</v>
      </c>
      <c r="G341" s="618" t="s">
        <v>897</v>
      </c>
      <c r="H341" s="618" t="s">
        <v>898</v>
      </c>
      <c r="I341" s="788">
        <v>2007</v>
      </c>
      <c r="J341" s="721">
        <v>900000</v>
      </c>
      <c r="K341" s="721">
        <v>3802332</v>
      </c>
      <c r="L341" s="721">
        <v>3761620</v>
      </c>
      <c r="M341" s="721">
        <v>3508425</v>
      </c>
      <c r="N341" s="711"/>
      <c r="O341" s="711">
        <v>0.98</v>
      </c>
      <c r="P341" s="618"/>
      <c r="Q341" s="618" t="s">
        <v>899</v>
      </c>
    </row>
    <row r="342" spans="1:17" ht="25.5">
      <c r="A342" s="618" t="s">
        <v>527</v>
      </c>
      <c r="B342" s="618" t="s">
        <v>273</v>
      </c>
      <c r="C342" s="618" t="s">
        <v>319</v>
      </c>
      <c r="D342" s="618" t="s">
        <v>2691</v>
      </c>
      <c r="E342" s="618" t="s">
        <v>895</v>
      </c>
      <c r="F342" s="618" t="s">
        <v>896</v>
      </c>
      <c r="G342" s="618" t="s">
        <v>900</v>
      </c>
      <c r="H342" s="618" t="s">
        <v>901</v>
      </c>
      <c r="I342" s="788">
        <v>2006</v>
      </c>
      <c r="J342" s="721">
        <v>500000</v>
      </c>
      <c r="K342" s="721">
        <v>3272000</v>
      </c>
      <c r="L342" s="721">
        <v>3116122</v>
      </c>
      <c r="M342" s="721">
        <v>2702312</v>
      </c>
      <c r="N342" s="711"/>
      <c r="O342" s="711">
        <v>0.95</v>
      </c>
      <c r="P342" s="618"/>
      <c r="Q342" s="618" t="s">
        <v>902</v>
      </c>
    </row>
    <row r="343" spans="1:17" ht="25.5">
      <c r="A343" s="618" t="s">
        <v>527</v>
      </c>
      <c r="B343" s="618" t="s">
        <v>273</v>
      </c>
      <c r="C343" s="618" t="s">
        <v>319</v>
      </c>
      <c r="D343" s="618" t="s">
        <v>2691</v>
      </c>
      <c r="E343" s="618" t="s">
        <v>895</v>
      </c>
      <c r="F343" s="618" t="s">
        <v>896</v>
      </c>
      <c r="G343" s="618" t="s">
        <v>903</v>
      </c>
      <c r="H343" s="618" t="s">
        <v>904</v>
      </c>
      <c r="I343" s="788">
        <v>2006</v>
      </c>
      <c r="J343" s="721">
        <v>500000</v>
      </c>
      <c r="K343" s="721">
        <v>3245500</v>
      </c>
      <c r="L343" s="721">
        <v>3085772</v>
      </c>
      <c r="M343" s="721">
        <v>2690245</v>
      </c>
      <c r="N343" s="711"/>
      <c r="O343" s="711">
        <v>0.8</v>
      </c>
      <c r="P343" s="618"/>
      <c r="Q343" s="618" t="s">
        <v>902</v>
      </c>
    </row>
    <row r="344" spans="1:17" ht="25.5">
      <c r="A344" s="618" t="s">
        <v>527</v>
      </c>
      <c r="B344" s="618" t="s">
        <v>273</v>
      </c>
      <c r="C344" s="618" t="s">
        <v>319</v>
      </c>
      <c r="D344" s="618" t="s">
        <v>2697</v>
      </c>
      <c r="E344" s="618" t="s">
        <v>906</v>
      </c>
      <c r="F344" s="618" t="s">
        <v>907</v>
      </c>
      <c r="G344" s="618" t="s">
        <v>908</v>
      </c>
      <c r="H344" s="618" t="s">
        <v>909</v>
      </c>
      <c r="I344" s="788">
        <v>2020</v>
      </c>
      <c r="J344" s="721">
        <v>1000000</v>
      </c>
      <c r="K344" s="721">
        <v>1293000</v>
      </c>
      <c r="L344" s="721">
        <v>1263690</v>
      </c>
      <c r="M344" s="721">
        <v>864750</v>
      </c>
      <c r="N344" s="711"/>
      <c r="O344" s="711">
        <v>0.85</v>
      </c>
      <c r="P344" s="618"/>
      <c r="Q344" s="618" t="s">
        <v>910</v>
      </c>
    </row>
    <row r="345" spans="1:17" ht="63.75">
      <c r="A345" s="618" t="s">
        <v>527</v>
      </c>
      <c r="B345" s="618" t="s">
        <v>273</v>
      </c>
      <c r="C345" s="618" t="s">
        <v>319</v>
      </c>
      <c r="D345" s="618" t="s">
        <v>2700</v>
      </c>
      <c r="E345" s="618" t="s">
        <v>912</v>
      </c>
      <c r="F345" s="618" t="s">
        <v>913</v>
      </c>
      <c r="G345" s="618"/>
      <c r="H345" s="618" t="s">
        <v>914</v>
      </c>
      <c r="I345" s="788">
        <v>2011</v>
      </c>
      <c r="J345" s="721">
        <v>750000</v>
      </c>
      <c r="K345" s="721">
        <v>1020000</v>
      </c>
      <c r="L345" s="721">
        <v>937279</v>
      </c>
      <c r="M345" s="721">
        <v>936730</v>
      </c>
      <c r="N345" s="711"/>
      <c r="O345" s="711">
        <v>1</v>
      </c>
      <c r="P345" s="618"/>
      <c r="Q345" s="618" t="s">
        <v>13</v>
      </c>
    </row>
    <row r="346" spans="1:17" ht="51">
      <c r="A346" s="618" t="s">
        <v>527</v>
      </c>
      <c r="B346" s="618" t="s">
        <v>273</v>
      </c>
      <c r="C346" s="618" t="s">
        <v>319</v>
      </c>
      <c r="D346" s="618" t="s">
        <v>2705</v>
      </c>
      <c r="E346" s="618" t="s">
        <v>916</v>
      </c>
      <c r="F346" s="618" t="s">
        <v>917</v>
      </c>
      <c r="G346" s="618" t="s">
        <v>918</v>
      </c>
      <c r="H346" s="618" t="s">
        <v>919</v>
      </c>
      <c r="I346" s="788">
        <v>2011</v>
      </c>
      <c r="J346" s="721">
        <v>1500000</v>
      </c>
      <c r="K346" s="721">
        <v>1500000</v>
      </c>
      <c r="L346" s="721">
        <v>1499412</v>
      </c>
      <c r="M346" s="721">
        <v>442606</v>
      </c>
      <c r="N346" s="711"/>
      <c r="O346" s="711">
        <v>0.3</v>
      </c>
      <c r="P346" s="618"/>
      <c r="Q346" s="618" t="s">
        <v>920</v>
      </c>
    </row>
    <row r="347" spans="1:17" ht="38.25">
      <c r="A347" s="618" t="s">
        <v>527</v>
      </c>
      <c r="B347" s="618" t="s">
        <v>273</v>
      </c>
      <c r="C347" s="618" t="s">
        <v>319</v>
      </c>
      <c r="D347" s="618" t="s">
        <v>2705</v>
      </c>
      <c r="E347" s="618" t="s">
        <v>916</v>
      </c>
      <c r="F347" s="618" t="s">
        <v>917</v>
      </c>
      <c r="G347" s="618" t="s">
        <v>921</v>
      </c>
      <c r="H347" s="618" t="s">
        <v>922</v>
      </c>
      <c r="I347" s="788">
        <v>2018</v>
      </c>
      <c r="J347" s="721">
        <v>1400000</v>
      </c>
      <c r="K347" s="721">
        <v>1400000</v>
      </c>
      <c r="L347" s="721">
        <v>1386210</v>
      </c>
      <c r="M347" s="721">
        <v>1037588</v>
      </c>
      <c r="N347" s="711"/>
      <c r="O347" s="711">
        <v>0.8</v>
      </c>
      <c r="P347" s="618"/>
      <c r="Q347" s="618" t="s">
        <v>923</v>
      </c>
    </row>
    <row r="348" spans="1:17" ht="51">
      <c r="A348" s="618" t="s">
        <v>527</v>
      </c>
      <c r="B348" s="618" t="s">
        <v>273</v>
      </c>
      <c r="C348" s="618" t="s">
        <v>319</v>
      </c>
      <c r="D348" s="618" t="s">
        <v>2708</v>
      </c>
      <c r="E348" s="618" t="s">
        <v>130</v>
      </c>
      <c r="F348" s="618" t="s">
        <v>925</v>
      </c>
      <c r="G348" s="618" t="s">
        <v>926</v>
      </c>
      <c r="H348" s="618" t="s">
        <v>927</v>
      </c>
      <c r="I348" s="788">
        <v>2018</v>
      </c>
      <c r="J348" s="721">
        <v>2000000</v>
      </c>
      <c r="K348" s="721">
        <v>8950000</v>
      </c>
      <c r="L348" s="721">
        <v>8811188</v>
      </c>
      <c r="M348" s="721">
        <v>8007590</v>
      </c>
      <c r="N348" s="711"/>
      <c r="O348" s="711">
        <v>0.98</v>
      </c>
      <c r="P348" s="618"/>
      <c r="Q348" s="618" t="s">
        <v>928</v>
      </c>
    </row>
    <row r="349" spans="1:17" ht="51">
      <c r="A349" s="618" t="s">
        <v>527</v>
      </c>
      <c r="B349" s="618" t="s">
        <v>273</v>
      </c>
      <c r="C349" s="618" t="s">
        <v>319</v>
      </c>
      <c r="D349" s="626" t="s">
        <v>2708</v>
      </c>
      <c r="E349" s="618" t="s">
        <v>130</v>
      </c>
      <c r="F349" s="618" t="s">
        <v>925</v>
      </c>
      <c r="G349" s="618" t="s">
        <v>929</v>
      </c>
      <c r="H349" s="618" t="s">
        <v>930</v>
      </c>
      <c r="I349" s="788">
        <v>2013</v>
      </c>
      <c r="J349" s="721">
        <v>5711741</v>
      </c>
      <c r="K349" s="721">
        <v>6411741</v>
      </c>
      <c r="L349" s="721">
        <v>5784414</v>
      </c>
      <c r="M349" s="721">
        <v>5190993</v>
      </c>
      <c r="N349" s="711"/>
      <c r="O349" s="711">
        <v>0.81</v>
      </c>
      <c r="P349" s="618"/>
      <c r="Q349" s="618" t="s">
        <v>931</v>
      </c>
    </row>
    <row r="350" spans="1:17" ht="51">
      <c r="A350" s="618" t="s">
        <v>527</v>
      </c>
      <c r="B350" s="618" t="s">
        <v>273</v>
      </c>
      <c r="C350" s="618" t="s">
        <v>319</v>
      </c>
      <c r="D350" s="618" t="s">
        <v>2708</v>
      </c>
      <c r="E350" s="618" t="s">
        <v>130</v>
      </c>
      <c r="F350" s="618" t="s">
        <v>925</v>
      </c>
      <c r="G350" s="618" t="s">
        <v>932</v>
      </c>
      <c r="H350" s="618" t="s">
        <v>933</v>
      </c>
      <c r="I350" s="788">
        <v>2018</v>
      </c>
      <c r="J350" s="721">
        <v>1000000</v>
      </c>
      <c r="K350" s="721">
        <v>6000000</v>
      </c>
      <c r="L350" s="721">
        <v>5950356</v>
      </c>
      <c r="M350" s="721">
        <v>5522703</v>
      </c>
      <c r="N350" s="711"/>
      <c r="O350" s="711">
        <v>0.95</v>
      </c>
      <c r="P350" s="618"/>
      <c r="Q350" s="618" t="s">
        <v>20</v>
      </c>
    </row>
    <row r="351" spans="1:17" ht="51">
      <c r="A351" s="618" t="s">
        <v>527</v>
      </c>
      <c r="B351" s="618" t="s">
        <v>273</v>
      </c>
      <c r="C351" s="618" t="s">
        <v>319</v>
      </c>
      <c r="D351" s="618" t="s">
        <v>2708</v>
      </c>
      <c r="E351" s="618" t="s">
        <v>130</v>
      </c>
      <c r="F351" s="618" t="s">
        <v>925</v>
      </c>
      <c r="G351" s="618" t="s">
        <v>934</v>
      </c>
      <c r="H351" s="618" t="s">
        <v>935</v>
      </c>
      <c r="I351" s="788">
        <v>2011</v>
      </c>
      <c r="J351" s="721">
        <v>4640000</v>
      </c>
      <c r="K351" s="721">
        <v>5690000</v>
      </c>
      <c r="L351" s="721">
        <v>5673108</v>
      </c>
      <c r="M351" s="721">
        <v>5567592</v>
      </c>
      <c r="N351" s="711"/>
      <c r="O351" s="711">
        <v>1</v>
      </c>
      <c r="P351" s="618"/>
      <c r="Q351" s="618" t="s">
        <v>936</v>
      </c>
    </row>
    <row r="352" spans="1:17" ht="51">
      <c r="A352" s="618" t="s">
        <v>527</v>
      </c>
      <c r="B352" s="618" t="s">
        <v>273</v>
      </c>
      <c r="C352" s="618" t="s">
        <v>319</v>
      </c>
      <c r="D352" s="618" t="s">
        <v>2708</v>
      </c>
      <c r="E352" s="618" t="s">
        <v>130</v>
      </c>
      <c r="F352" s="618" t="s">
        <v>925</v>
      </c>
      <c r="G352" s="618" t="s">
        <v>937</v>
      </c>
      <c r="H352" s="618" t="s">
        <v>938</v>
      </c>
      <c r="I352" s="788">
        <v>2017</v>
      </c>
      <c r="J352" s="721">
        <v>5000000</v>
      </c>
      <c r="K352" s="721">
        <v>5200000</v>
      </c>
      <c r="L352" s="721">
        <v>5037134</v>
      </c>
      <c r="M352" s="721">
        <v>4560094</v>
      </c>
      <c r="N352" s="711"/>
      <c r="O352" s="711">
        <v>0.97</v>
      </c>
      <c r="P352" s="618"/>
      <c r="Q352" s="618" t="s">
        <v>939</v>
      </c>
    </row>
    <row r="353" spans="1:17" ht="51">
      <c r="A353" s="618" t="s">
        <v>527</v>
      </c>
      <c r="B353" s="618" t="s">
        <v>273</v>
      </c>
      <c r="C353" s="618" t="s">
        <v>319</v>
      </c>
      <c r="D353" s="618" t="s">
        <v>2708</v>
      </c>
      <c r="E353" s="618" t="s">
        <v>130</v>
      </c>
      <c r="F353" s="618" t="s">
        <v>925</v>
      </c>
      <c r="G353" s="618" t="s">
        <v>940</v>
      </c>
      <c r="H353" s="618" t="s">
        <v>941</v>
      </c>
      <c r="I353" s="788">
        <v>2018</v>
      </c>
      <c r="J353" s="721">
        <v>1500000</v>
      </c>
      <c r="K353" s="721">
        <v>4500000</v>
      </c>
      <c r="L353" s="721">
        <v>4468123</v>
      </c>
      <c r="M353" s="721">
        <v>3594023</v>
      </c>
      <c r="N353" s="711"/>
      <c r="O353" s="711">
        <v>0.79</v>
      </c>
      <c r="P353" s="618"/>
      <c r="Q353" s="618" t="s">
        <v>20</v>
      </c>
    </row>
    <row r="354" spans="1:17" ht="51">
      <c r="A354" s="618" t="s">
        <v>527</v>
      </c>
      <c r="B354" s="618" t="s">
        <v>273</v>
      </c>
      <c r="C354" s="618" t="s">
        <v>319</v>
      </c>
      <c r="D354" s="618" t="s">
        <v>2708</v>
      </c>
      <c r="E354" s="618" t="s">
        <v>130</v>
      </c>
      <c r="F354" s="618" t="s">
        <v>925</v>
      </c>
      <c r="G354" s="618" t="s">
        <v>942</v>
      </c>
      <c r="H354" s="618" t="s">
        <v>943</v>
      </c>
      <c r="I354" s="788">
        <v>2021</v>
      </c>
      <c r="J354" s="721">
        <v>3000000</v>
      </c>
      <c r="K354" s="721">
        <v>3000000</v>
      </c>
      <c r="L354" s="721">
        <v>2588276</v>
      </c>
      <c r="M354" s="721">
        <v>1161857</v>
      </c>
      <c r="N354" s="711"/>
      <c r="O354" s="711">
        <v>0.66</v>
      </c>
      <c r="P354" s="618"/>
      <c r="Q354" s="618" t="s">
        <v>20</v>
      </c>
    </row>
    <row r="355" spans="1:17" ht="51">
      <c r="A355" s="618" t="s">
        <v>527</v>
      </c>
      <c r="B355" s="618" t="s">
        <v>273</v>
      </c>
      <c r="C355" s="618" t="s">
        <v>319</v>
      </c>
      <c r="D355" s="618" t="s">
        <v>2708</v>
      </c>
      <c r="E355" s="618" t="s">
        <v>130</v>
      </c>
      <c r="F355" s="618" t="s">
        <v>925</v>
      </c>
      <c r="G355" s="618" t="s">
        <v>944</v>
      </c>
      <c r="H355" s="618" t="s">
        <v>945</v>
      </c>
      <c r="I355" s="788">
        <v>2014</v>
      </c>
      <c r="J355" s="721">
        <v>1500000</v>
      </c>
      <c r="K355" s="721">
        <v>2600000</v>
      </c>
      <c r="L355" s="721">
        <v>2593690</v>
      </c>
      <c r="M355" s="721">
        <v>2079365</v>
      </c>
      <c r="N355" s="711"/>
      <c r="O355" s="711">
        <v>0.8</v>
      </c>
      <c r="P355" s="618"/>
      <c r="Q355" s="618" t="s">
        <v>20</v>
      </c>
    </row>
    <row r="356" spans="1:17" ht="51">
      <c r="A356" s="618" t="s">
        <v>527</v>
      </c>
      <c r="B356" s="618" t="s">
        <v>273</v>
      </c>
      <c r="C356" s="618" t="s">
        <v>319</v>
      </c>
      <c r="D356" s="618" t="s">
        <v>2708</v>
      </c>
      <c r="E356" s="618" t="s">
        <v>130</v>
      </c>
      <c r="F356" s="618" t="s">
        <v>925</v>
      </c>
      <c r="G356" s="618" t="s">
        <v>946</v>
      </c>
      <c r="H356" s="618" t="s">
        <v>947</v>
      </c>
      <c r="I356" s="788">
        <v>2021</v>
      </c>
      <c r="J356" s="721">
        <v>2060000</v>
      </c>
      <c r="K356" s="721">
        <v>2060000</v>
      </c>
      <c r="L356" s="721">
        <v>1553148</v>
      </c>
      <c r="M356" s="721">
        <v>433584</v>
      </c>
      <c r="N356" s="711"/>
      <c r="O356" s="711">
        <v>0.43</v>
      </c>
      <c r="P356" s="618"/>
      <c r="Q356" s="618" t="s">
        <v>20</v>
      </c>
    </row>
    <row r="357" spans="1:17" ht="51">
      <c r="A357" s="618" t="s">
        <v>527</v>
      </c>
      <c r="B357" s="618" t="s">
        <v>273</v>
      </c>
      <c r="C357" s="618" t="s">
        <v>319</v>
      </c>
      <c r="D357" s="618" t="s">
        <v>2708</v>
      </c>
      <c r="E357" s="618" t="s">
        <v>130</v>
      </c>
      <c r="F357" s="618" t="s">
        <v>925</v>
      </c>
      <c r="G357" s="618" t="s">
        <v>948</v>
      </c>
      <c r="H357" s="618" t="s">
        <v>949</v>
      </c>
      <c r="I357" s="788">
        <v>2014</v>
      </c>
      <c r="J357" s="721">
        <v>3100000</v>
      </c>
      <c r="K357" s="721">
        <v>1739169</v>
      </c>
      <c r="L357" s="721">
        <v>546582</v>
      </c>
      <c r="M357" s="721">
        <v>1246965</v>
      </c>
      <c r="N357" s="711"/>
      <c r="O357" s="711">
        <v>0.93</v>
      </c>
      <c r="P357" s="618"/>
      <c r="Q357" s="618" t="s">
        <v>20</v>
      </c>
    </row>
    <row r="358" spans="1:17" ht="51">
      <c r="A358" s="618" t="s">
        <v>527</v>
      </c>
      <c r="B358" s="618" t="s">
        <v>273</v>
      </c>
      <c r="C358" s="618" t="s">
        <v>319</v>
      </c>
      <c r="D358" s="618" t="s">
        <v>2708</v>
      </c>
      <c r="E358" s="618" t="s">
        <v>130</v>
      </c>
      <c r="F358" s="618" t="s">
        <v>925</v>
      </c>
      <c r="G358" s="618" t="s">
        <v>950</v>
      </c>
      <c r="H358" s="618" t="s">
        <v>951</v>
      </c>
      <c r="I358" s="788">
        <v>2014</v>
      </c>
      <c r="J358" s="721">
        <v>850000</v>
      </c>
      <c r="K358" s="721">
        <v>1700000</v>
      </c>
      <c r="L358" s="721">
        <v>1503482</v>
      </c>
      <c r="M358" s="721">
        <v>1435574</v>
      </c>
      <c r="N358" s="711"/>
      <c r="O358" s="711">
        <v>0.98</v>
      </c>
      <c r="P358" s="618"/>
      <c r="Q358" s="618" t="s">
        <v>952</v>
      </c>
    </row>
    <row r="359" spans="1:17" ht="51">
      <c r="A359" s="618" t="s">
        <v>527</v>
      </c>
      <c r="B359" s="618" t="s">
        <v>273</v>
      </c>
      <c r="C359" s="618" t="s">
        <v>319</v>
      </c>
      <c r="D359" s="618" t="s">
        <v>2708</v>
      </c>
      <c r="E359" s="618" t="s">
        <v>130</v>
      </c>
      <c r="F359" s="618" t="s">
        <v>925</v>
      </c>
      <c r="G359" s="618" t="s">
        <v>953</v>
      </c>
      <c r="H359" s="618" t="s">
        <v>954</v>
      </c>
      <c r="I359" s="788">
        <v>2018</v>
      </c>
      <c r="J359" s="721">
        <v>1300000</v>
      </c>
      <c r="K359" s="721">
        <v>1300000</v>
      </c>
      <c r="L359" s="721">
        <v>154084</v>
      </c>
      <c r="M359" s="721">
        <v>153812</v>
      </c>
      <c r="N359" s="711"/>
      <c r="O359" s="711">
        <v>0.12</v>
      </c>
      <c r="P359" s="618"/>
      <c r="Q359" s="618" t="s">
        <v>955</v>
      </c>
    </row>
    <row r="360" spans="1:17" ht="51">
      <c r="A360" s="618" t="s">
        <v>527</v>
      </c>
      <c r="B360" s="618" t="s">
        <v>273</v>
      </c>
      <c r="C360" s="618" t="s">
        <v>319</v>
      </c>
      <c r="D360" s="618" t="s">
        <v>2708</v>
      </c>
      <c r="E360" s="618" t="s">
        <v>130</v>
      </c>
      <c r="F360" s="618" t="s">
        <v>925</v>
      </c>
      <c r="G360" s="618" t="s">
        <v>956</v>
      </c>
      <c r="H360" s="618" t="s">
        <v>957</v>
      </c>
      <c r="I360" s="788">
        <v>2011</v>
      </c>
      <c r="J360" s="721">
        <v>3000000</v>
      </c>
      <c r="K360" s="721">
        <v>3910000</v>
      </c>
      <c r="L360" s="721">
        <v>2548470</v>
      </c>
      <c r="M360" s="721">
        <v>3807750</v>
      </c>
      <c r="N360" s="711"/>
      <c r="O360" s="711">
        <v>1</v>
      </c>
      <c r="P360" s="618"/>
      <c r="Q360" s="618" t="s">
        <v>958</v>
      </c>
    </row>
    <row r="361" spans="1:17" ht="63.75">
      <c r="A361" s="618" t="s">
        <v>527</v>
      </c>
      <c r="B361" s="618" t="s">
        <v>273</v>
      </c>
      <c r="C361" s="618" t="s">
        <v>319</v>
      </c>
      <c r="D361" s="618" t="s">
        <v>2711</v>
      </c>
      <c r="E361" s="618" t="s">
        <v>119</v>
      </c>
      <c r="F361" s="618" t="s">
        <v>119</v>
      </c>
      <c r="G361" s="618" t="s">
        <v>959</v>
      </c>
      <c r="H361" s="618" t="s">
        <v>960</v>
      </c>
      <c r="I361" s="788">
        <v>2014</v>
      </c>
      <c r="J361" s="721">
        <v>4000000</v>
      </c>
      <c r="K361" s="721">
        <v>8221457</v>
      </c>
      <c r="L361" s="721">
        <v>8019567</v>
      </c>
      <c r="M361" s="721">
        <v>6808093</v>
      </c>
      <c r="N361" s="711"/>
      <c r="O361" s="711">
        <v>0.99</v>
      </c>
      <c r="P361" s="618"/>
      <c r="Q361" s="618" t="s">
        <v>961</v>
      </c>
    </row>
    <row r="362" spans="1:17" ht="51">
      <c r="A362" s="618" t="s">
        <v>527</v>
      </c>
      <c r="B362" s="618" t="s">
        <v>273</v>
      </c>
      <c r="C362" s="618" t="s">
        <v>319</v>
      </c>
      <c r="D362" s="618" t="s">
        <v>2711</v>
      </c>
      <c r="E362" s="618" t="s">
        <v>119</v>
      </c>
      <c r="F362" s="618" t="s">
        <v>119</v>
      </c>
      <c r="G362" s="618" t="s">
        <v>962</v>
      </c>
      <c r="H362" s="618" t="s">
        <v>963</v>
      </c>
      <c r="I362" s="788">
        <v>2006</v>
      </c>
      <c r="J362" s="721">
        <v>350000</v>
      </c>
      <c r="K362" s="721">
        <v>1187000</v>
      </c>
      <c r="L362" s="721">
        <v>1051254</v>
      </c>
      <c r="M362" s="721">
        <v>1048651</v>
      </c>
      <c r="N362" s="711"/>
      <c r="O362" s="711">
        <v>0.97</v>
      </c>
      <c r="P362" s="618"/>
      <c r="Q362" s="618" t="s">
        <v>964</v>
      </c>
    </row>
    <row r="363" spans="1:17" ht="63.75">
      <c r="A363" s="618" t="s">
        <v>527</v>
      </c>
      <c r="B363" s="618" t="s">
        <v>273</v>
      </c>
      <c r="C363" s="618" t="s">
        <v>319</v>
      </c>
      <c r="D363" s="618" t="s">
        <v>2716</v>
      </c>
      <c r="E363" s="618" t="s">
        <v>966</v>
      </c>
      <c r="F363" s="618" t="s">
        <v>967</v>
      </c>
      <c r="G363" s="618" t="s">
        <v>968</v>
      </c>
      <c r="H363" s="618" t="s">
        <v>969</v>
      </c>
      <c r="I363" s="788">
        <v>2022</v>
      </c>
      <c r="J363" s="721">
        <v>3000000</v>
      </c>
      <c r="K363" s="721">
        <v>3000000</v>
      </c>
      <c r="L363" s="721">
        <v>2423038</v>
      </c>
      <c r="M363" s="721">
        <v>255057</v>
      </c>
      <c r="N363" s="711"/>
      <c r="O363" s="711">
        <v>0.25</v>
      </c>
      <c r="P363" s="618"/>
      <c r="Q363" s="618" t="s">
        <v>20</v>
      </c>
    </row>
    <row r="364" spans="1:17" ht="76.5">
      <c r="A364" s="618" t="s">
        <v>527</v>
      </c>
      <c r="B364" s="618" t="s">
        <v>311</v>
      </c>
      <c r="C364" s="618" t="s">
        <v>319</v>
      </c>
      <c r="D364" s="663" t="s">
        <v>2690</v>
      </c>
      <c r="E364" s="618" t="s">
        <v>971</v>
      </c>
      <c r="F364" s="618" t="s">
        <v>972</v>
      </c>
      <c r="G364" s="663" t="s">
        <v>973</v>
      </c>
      <c r="H364" s="626"/>
      <c r="I364" s="788">
        <v>2022</v>
      </c>
      <c r="J364" s="721">
        <v>1150000</v>
      </c>
      <c r="K364" s="721">
        <v>1150000</v>
      </c>
      <c r="L364" s="721">
        <v>952310</v>
      </c>
      <c r="M364" s="721">
        <v>35051</v>
      </c>
      <c r="N364" s="711"/>
      <c r="O364" s="711">
        <v>0</v>
      </c>
      <c r="P364" s="618"/>
      <c r="Q364" s="620" t="s">
        <v>974</v>
      </c>
    </row>
    <row r="365" spans="1:17" ht="38.25">
      <c r="A365" s="618" t="s">
        <v>527</v>
      </c>
      <c r="B365" s="618" t="s">
        <v>311</v>
      </c>
      <c r="C365" s="618" t="s">
        <v>319</v>
      </c>
      <c r="D365" s="618" t="s">
        <v>2711</v>
      </c>
      <c r="E365" s="618" t="s">
        <v>976</v>
      </c>
      <c r="F365" s="618" t="s">
        <v>977</v>
      </c>
      <c r="G365" s="626"/>
      <c r="H365" s="663" t="s">
        <v>978</v>
      </c>
      <c r="I365" s="788">
        <v>2022</v>
      </c>
      <c r="J365" s="721">
        <v>3201862</v>
      </c>
      <c r="K365" s="721">
        <v>7098532</v>
      </c>
      <c r="L365" s="721">
        <v>3582369</v>
      </c>
      <c r="M365" s="721">
        <v>2875349</v>
      </c>
      <c r="N365" s="711"/>
      <c r="O365" s="711">
        <v>0.95</v>
      </c>
      <c r="P365" s="618"/>
      <c r="Q365" s="618" t="s">
        <v>979</v>
      </c>
    </row>
    <row r="366" spans="1:17" ht="38.25">
      <c r="A366" s="618" t="s">
        <v>527</v>
      </c>
      <c r="B366" s="618" t="s">
        <v>312</v>
      </c>
      <c r="C366" s="618" t="s">
        <v>319</v>
      </c>
      <c r="D366" s="618" t="s">
        <v>2690</v>
      </c>
      <c r="E366" s="618" t="s">
        <v>981</v>
      </c>
      <c r="F366" s="618" t="s">
        <v>982</v>
      </c>
      <c r="G366" s="618"/>
      <c r="H366" s="618" t="s">
        <v>983</v>
      </c>
      <c r="I366" s="788">
        <v>2022</v>
      </c>
      <c r="J366" s="721">
        <v>350000</v>
      </c>
      <c r="K366" s="721">
        <v>1159000</v>
      </c>
      <c r="L366" s="721">
        <v>316000</v>
      </c>
      <c r="M366" s="721">
        <v>14175</v>
      </c>
      <c r="N366" s="711"/>
      <c r="O366" s="711">
        <v>0.05</v>
      </c>
      <c r="P366" s="618"/>
      <c r="Q366" s="618" t="s">
        <v>984</v>
      </c>
    </row>
    <row r="367" spans="1:17" ht="38.25">
      <c r="A367" s="618" t="s">
        <v>527</v>
      </c>
      <c r="B367" s="618" t="s">
        <v>312</v>
      </c>
      <c r="C367" s="618" t="s">
        <v>319</v>
      </c>
      <c r="D367" s="618" t="s">
        <v>2690</v>
      </c>
      <c r="E367" s="618" t="s">
        <v>981</v>
      </c>
      <c r="F367" s="618" t="s">
        <v>982</v>
      </c>
      <c r="G367" s="618"/>
      <c r="H367" s="618" t="s">
        <v>983</v>
      </c>
      <c r="I367" s="788"/>
      <c r="J367" s="721">
        <v>350000</v>
      </c>
      <c r="K367" s="721">
        <v>1159000</v>
      </c>
      <c r="L367" s="721">
        <v>316000</v>
      </c>
      <c r="M367" s="721">
        <v>14175</v>
      </c>
      <c r="N367" s="711"/>
      <c r="O367" s="711">
        <v>0.05</v>
      </c>
      <c r="P367" s="618"/>
      <c r="Q367" s="618" t="s">
        <v>984</v>
      </c>
    </row>
    <row r="368" spans="1:17" ht="38.25">
      <c r="A368" s="618" t="s">
        <v>527</v>
      </c>
      <c r="B368" s="618" t="s">
        <v>312</v>
      </c>
      <c r="C368" s="618" t="s">
        <v>319</v>
      </c>
      <c r="D368" s="618" t="s">
        <v>2708</v>
      </c>
      <c r="E368" s="618" t="s">
        <v>986</v>
      </c>
      <c r="F368" s="772" t="s">
        <v>987</v>
      </c>
      <c r="G368" s="618"/>
      <c r="H368" s="618" t="s">
        <v>988</v>
      </c>
      <c r="I368" s="788">
        <v>2022</v>
      </c>
      <c r="J368" s="721">
        <v>3100000</v>
      </c>
      <c r="K368" s="721">
        <v>3650000</v>
      </c>
      <c r="L368" s="721">
        <v>3489957</v>
      </c>
      <c r="M368" s="721">
        <v>3457138</v>
      </c>
      <c r="N368" s="711"/>
      <c r="O368" s="711">
        <v>0.98</v>
      </c>
      <c r="P368" s="618"/>
      <c r="Q368" s="618" t="s">
        <v>20</v>
      </c>
    </row>
    <row r="369" spans="1:17" ht="38.25">
      <c r="A369" s="618" t="s">
        <v>527</v>
      </c>
      <c r="B369" s="618" t="s">
        <v>312</v>
      </c>
      <c r="C369" s="618" t="s">
        <v>319</v>
      </c>
      <c r="D369" s="618" t="s">
        <v>2708</v>
      </c>
      <c r="E369" s="618" t="s">
        <v>989</v>
      </c>
      <c r="F369" s="772" t="s">
        <v>990</v>
      </c>
      <c r="G369" s="618"/>
      <c r="H369" s="618" t="s">
        <v>991</v>
      </c>
      <c r="I369" s="788">
        <v>2022</v>
      </c>
      <c r="J369" s="721">
        <v>3671340</v>
      </c>
      <c r="K369" s="721">
        <v>4426340</v>
      </c>
      <c r="L369" s="721">
        <v>4129532</v>
      </c>
      <c r="M369" s="721">
        <v>2473550</v>
      </c>
      <c r="N369" s="711"/>
      <c r="O369" s="711">
        <v>0.8</v>
      </c>
      <c r="P369" s="618"/>
      <c r="Q369" s="618" t="s">
        <v>992</v>
      </c>
    </row>
    <row r="370" spans="1:17" ht="51">
      <c r="A370" s="618" t="s">
        <v>527</v>
      </c>
      <c r="B370" s="618" t="s">
        <v>312</v>
      </c>
      <c r="C370" s="618" t="s">
        <v>319</v>
      </c>
      <c r="D370" s="618" t="s">
        <v>2708</v>
      </c>
      <c r="E370" s="618" t="s">
        <v>989</v>
      </c>
      <c r="F370" s="618" t="s">
        <v>990</v>
      </c>
      <c r="G370" s="618"/>
      <c r="H370" s="618" t="s">
        <v>993</v>
      </c>
      <c r="I370" s="788">
        <v>2022</v>
      </c>
      <c r="J370" s="721">
        <v>4300000</v>
      </c>
      <c r="K370" s="721">
        <v>4300000</v>
      </c>
      <c r="L370" s="721">
        <v>2433650</v>
      </c>
      <c r="M370" s="721">
        <v>1055438</v>
      </c>
      <c r="N370" s="711"/>
      <c r="O370" s="711">
        <v>0.5</v>
      </c>
      <c r="P370" s="618"/>
      <c r="Q370" s="618" t="s">
        <v>992</v>
      </c>
    </row>
    <row r="371" spans="1:17" ht="51">
      <c r="A371" s="618" t="s">
        <v>527</v>
      </c>
      <c r="B371" s="618" t="s">
        <v>312</v>
      </c>
      <c r="C371" s="618" t="s">
        <v>319</v>
      </c>
      <c r="D371" s="618" t="s">
        <v>2708</v>
      </c>
      <c r="E371" s="618" t="s">
        <v>989</v>
      </c>
      <c r="F371" s="618" t="s">
        <v>990</v>
      </c>
      <c r="G371" s="618"/>
      <c r="H371" s="618" t="s">
        <v>994</v>
      </c>
      <c r="I371" s="788">
        <v>2022</v>
      </c>
      <c r="J371" s="721">
        <v>2300000</v>
      </c>
      <c r="K371" s="721">
        <v>2300000</v>
      </c>
      <c r="L371" s="721">
        <v>1267672</v>
      </c>
      <c r="M371" s="721">
        <v>252574</v>
      </c>
      <c r="N371" s="711"/>
      <c r="O371" s="711">
        <v>0.2</v>
      </c>
      <c r="P371" s="618"/>
      <c r="Q371" s="618" t="s">
        <v>992</v>
      </c>
    </row>
    <row r="372" spans="1:17" ht="38.25">
      <c r="A372" s="618" t="s">
        <v>527</v>
      </c>
      <c r="B372" s="618" t="s">
        <v>312</v>
      </c>
      <c r="C372" s="618" t="s">
        <v>319</v>
      </c>
      <c r="D372" s="618" t="s">
        <v>2711</v>
      </c>
      <c r="E372" s="618" t="s">
        <v>119</v>
      </c>
      <c r="F372" s="772" t="s">
        <v>119</v>
      </c>
      <c r="G372" s="618"/>
      <c r="H372" s="618" t="s">
        <v>995</v>
      </c>
      <c r="I372" s="788">
        <v>2022</v>
      </c>
      <c r="J372" s="721">
        <v>1800000</v>
      </c>
      <c r="K372" s="721">
        <v>2270000</v>
      </c>
      <c r="L372" s="721">
        <v>2086576</v>
      </c>
      <c r="M372" s="721">
        <v>1590937</v>
      </c>
      <c r="N372" s="711"/>
      <c r="O372" s="711">
        <v>0.87</v>
      </c>
      <c r="P372" s="618"/>
      <c r="Q372" s="618" t="s">
        <v>20</v>
      </c>
    </row>
    <row r="373" spans="1:17" ht="38.25">
      <c r="A373" s="618" t="s">
        <v>527</v>
      </c>
      <c r="B373" s="618" t="s">
        <v>312</v>
      </c>
      <c r="C373" s="618" t="s">
        <v>319</v>
      </c>
      <c r="D373" s="618" t="s">
        <v>2711</v>
      </c>
      <c r="E373" s="618" t="s">
        <v>119</v>
      </c>
      <c r="F373" s="618" t="s">
        <v>119</v>
      </c>
      <c r="G373" s="618"/>
      <c r="H373" s="618" t="s">
        <v>996</v>
      </c>
      <c r="I373" s="788">
        <v>2022</v>
      </c>
      <c r="J373" s="721">
        <v>1800000</v>
      </c>
      <c r="K373" s="721">
        <v>3048431</v>
      </c>
      <c r="L373" s="721">
        <v>2256481</v>
      </c>
      <c r="M373" s="721">
        <v>680509</v>
      </c>
      <c r="N373" s="711"/>
      <c r="O373" s="711">
        <v>0.45</v>
      </c>
      <c r="P373" s="618"/>
      <c r="Q373" s="618" t="s">
        <v>20</v>
      </c>
    </row>
    <row r="374" spans="1:17" ht="63.75">
      <c r="A374" s="618" t="s">
        <v>527</v>
      </c>
      <c r="B374" s="618" t="s">
        <v>312</v>
      </c>
      <c r="C374" s="618" t="s">
        <v>319</v>
      </c>
      <c r="D374" s="618" t="s">
        <v>2716</v>
      </c>
      <c r="E374" s="618" t="s">
        <v>997</v>
      </c>
      <c r="F374" s="772" t="s">
        <v>764</v>
      </c>
      <c r="G374" s="618"/>
      <c r="H374" s="618" t="s">
        <v>998</v>
      </c>
      <c r="I374" s="788">
        <v>2022</v>
      </c>
      <c r="J374" s="721">
        <v>1234000</v>
      </c>
      <c r="K374" s="721">
        <v>1234000</v>
      </c>
      <c r="L374" s="721">
        <v>992738</v>
      </c>
      <c r="M374" s="721">
        <v>872769</v>
      </c>
      <c r="N374" s="711"/>
      <c r="O374" s="711">
        <v>0.85</v>
      </c>
      <c r="P374" s="618"/>
      <c r="Q374" s="618" t="s">
        <v>67</v>
      </c>
    </row>
    <row r="375" spans="1:17" ht="114.75">
      <c r="A375" s="618" t="s">
        <v>527</v>
      </c>
      <c r="B375" s="618" t="s">
        <v>289</v>
      </c>
      <c r="C375" s="605" t="s">
        <v>999</v>
      </c>
      <c r="D375" s="605" t="s">
        <v>2697</v>
      </c>
      <c r="E375" s="642" t="s">
        <v>1000</v>
      </c>
      <c r="F375" s="642" t="s">
        <v>1000</v>
      </c>
      <c r="G375" s="642" t="s">
        <v>1000</v>
      </c>
      <c r="H375" s="642" t="s">
        <v>1000</v>
      </c>
      <c r="I375" s="831">
        <v>2023</v>
      </c>
      <c r="J375" s="762">
        <v>1500000</v>
      </c>
      <c r="K375" s="762">
        <v>1500000</v>
      </c>
      <c r="L375" s="762">
        <v>0</v>
      </c>
      <c r="M375" s="762">
        <v>0</v>
      </c>
      <c r="N375" s="711"/>
      <c r="O375" s="711">
        <v>0</v>
      </c>
      <c r="P375" s="642"/>
      <c r="Q375" s="609" t="s">
        <v>1001</v>
      </c>
    </row>
    <row r="376" spans="1:17" ht="191.25">
      <c r="A376" s="618" t="s">
        <v>527</v>
      </c>
      <c r="B376" s="618" t="s">
        <v>289</v>
      </c>
      <c r="C376" s="605" t="s">
        <v>999</v>
      </c>
      <c r="D376" s="605" t="s">
        <v>2704</v>
      </c>
      <c r="E376" s="642" t="s">
        <v>1002</v>
      </c>
      <c r="F376" s="642" t="s">
        <v>1002</v>
      </c>
      <c r="G376" s="642" t="s">
        <v>1002</v>
      </c>
      <c r="H376" s="642" t="s">
        <v>1002</v>
      </c>
      <c r="I376" s="834">
        <v>2023</v>
      </c>
      <c r="J376" s="762">
        <v>2276742.852</v>
      </c>
      <c r="K376" s="762">
        <v>2276742.852</v>
      </c>
      <c r="L376" s="762">
        <v>1340297</v>
      </c>
      <c r="M376" s="762">
        <v>110312.95574999999</v>
      </c>
      <c r="N376" s="711"/>
      <c r="O376" s="711">
        <v>0.4</v>
      </c>
      <c r="P376" s="642"/>
      <c r="Q376" s="642" t="s">
        <v>1003</v>
      </c>
    </row>
    <row r="377" spans="1:17" ht="127.5">
      <c r="A377" s="618" t="s">
        <v>527</v>
      </c>
      <c r="B377" s="618" t="s">
        <v>289</v>
      </c>
      <c r="C377" s="605" t="s">
        <v>999</v>
      </c>
      <c r="D377" s="642" t="s">
        <v>2704</v>
      </c>
      <c r="E377" s="642" t="s">
        <v>1004</v>
      </c>
      <c r="F377" s="642" t="s">
        <v>1004</v>
      </c>
      <c r="G377" s="642" t="s">
        <v>1004</v>
      </c>
      <c r="H377" s="642" t="s">
        <v>1004</v>
      </c>
      <c r="I377" s="834">
        <v>2025</v>
      </c>
      <c r="J377" s="762">
        <v>3000000</v>
      </c>
      <c r="K377" s="762">
        <v>3000000</v>
      </c>
      <c r="L377" s="762">
        <v>0</v>
      </c>
      <c r="M377" s="762">
        <v>0</v>
      </c>
      <c r="N377" s="711"/>
      <c r="O377" s="711">
        <v>0</v>
      </c>
      <c r="P377" s="642"/>
      <c r="Q377" s="642" t="s">
        <v>1005</v>
      </c>
    </row>
    <row r="378" spans="1:17" ht="76.5">
      <c r="A378" s="618" t="s">
        <v>527</v>
      </c>
      <c r="B378" s="618" t="s">
        <v>289</v>
      </c>
      <c r="C378" s="605" t="s">
        <v>999</v>
      </c>
      <c r="D378" s="605" t="s">
        <v>2708</v>
      </c>
      <c r="E378" s="642" t="s">
        <v>1007</v>
      </c>
      <c r="F378" s="642" t="s">
        <v>1007</v>
      </c>
      <c r="G378" s="642" t="s">
        <v>1007</v>
      </c>
      <c r="H378" s="642" t="s">
        <v>1007</v>
      </c>
      <c r="I378" s="788">
        <v>2024</v>
      </c>
      <c r="J378" s="762">
        <v>1900000</v>
      </c>
      <c r="K378" s="762">
        <v>1900000</v>
      </c>
      <c r="L378" s="762">
        <v>1532734.5179999999</v>
      </c>
      <c r="M378" s="751">
        <v>246112.16752000002</v>
      </c>
      <c r="N378" s="711"/>
      <c r="O378" s="711">
        <v>0.12</v>
      </c>
      <c r="P378" s="607"/>
      <c r="Q378" s="605" t="s">
        <v>436</v>
      </c>
    </row>
    <row r="379" spans="1:17" ht="51">
      <c r="A379" s="618" t="s">
        <v>527</v>
      </c>
      <c r="B379" s="618" t="s">
        <v>289</v>
      </c>
      <c r="C379" s="605" t="s">
        <v>999</v>
      </c>
      <c r="D379" s="605" t="s">
        <v>2708</v>
      </c>
      <c r="E379" s="642" t="s">
        <v>1008</v>
      </c>
      <c r="F379" s="642" t="s">
        <v>1008</v>
      </c>
      <c r="G379" s="642" t="s">
        <v>1008</v>
      </c>
      <c r="H379" s="642" t="s">
        <v>1008</v>
      </c>
      <c r="I379" s="788">
        <v>2025</v>
      </c>
      <c r="J379" s="762">
        <v>1229000</v>
      </c>
      <c r="K379" s="762">
        <v>1229000</v>
      </c>
      <c r="L379" s="762">
        <v>0</v>
      </c>
      <c r="M379" s="751">
        <v>0</v>
      </c>
      <c r="N379" s="711"/>
      <c r="O379" s="711">
        <v>0</v>
      </c>
      <c r="P379" s="607"/>
      <c r="Q379" s="605" t="s">
        <v>1009</v>
      </c>
    </row>
    <row r="380" spans="1:17" ht="89.25">
      <c r="A380" s="618" t="s">
        <v>527</v>
      </c>
      <c r="B380" s="618" t="s">
        <v>289</v>
      </c>
      <c r="C380" s="605" t="s">
        <v>999</v>
      </c>
      <c r="D380" s="605" t="s">
        <v>2708</v>
      </c>
      <c r="E380" s="605" t="s">
        <v>1010</v>
      </c>
      <c r="F380" s="605" t="s">
        <v>1010</v>
      </c>
      <c r="G380" s="605" t="s">
        <v>1010</v>
      </c>
      <c r="H380" s="605" t="s">
        <v>1010</v>
      </c>
      <c r="I380" s="827">
        <v>2024</v>
      </c>
      <c r="J380" s="762">
        <v>2600000</v>
      </c>
      <c r="K380" s="762">
        <v>2600000</v>
      </c>
      <c r="L380" s="762">
        <v>383082.27173000004</v>
      </c>
      <c r="M380" s="751">
        <v>383082.27173000004</v>
      </c>
      <c r="N380" s="711"/>
      <c r="O380" s="711">
        <v>0</v>
      </c>
      <c r="P380" s="607"/>
      <c r="Q380" s="605" t="s">
        <v>1009</v>
      </c>
    </row>
    <row r="381" spans="1:17" ht="38.25">
      <c r="A381" s="618" t="s">
        <v>527</v>
      </c>
      <c r="B381" s="618" t="s">
        <v>313</v>
      </c>
      <c r="C381" s="605" t="s">
        <v>999</v>
      </c>
      <c r="D381" s="618" t="s">
        <v>2691</v>
      </c>
      <c r="E381" s="618" t="s">
        <v>1012</v>
      </c>
      <c r="F381" s="618" t="s">
        <v>1012</v>
      </c>
      <c r="G381" s="618" t="s">
        <v>1012</v>
      </c>
      <c r="H381" s="618" t="s">
        <v>1012</v>
      </c>
      <c r="I381" s="788"/>
      <c r="J381" s="721">
        <v>2500000</v>
      </c>
      <c r="K381" s="721">
        <v>2500000</v>
      </c>
      <c r="L381" s="721">
        <v>9659</v>
      </c>
      <c r="M381" s="721">
        <v>0</v>
      </c>
      <c r="N381" s="711"/>
      <c r="O381" s="711">
        <v>0</v>
      </c>
      <c r="P381" s="618"/>
      <c r="Q381" s="618" t="s">
        <v>3230</v>
      </c>
    </row>
    <row r="382" spans="1:17" ht="38.25">
      <c r="A382" s="618" t="s">
        <v>527</v>
      </c>
      <c r="B382" s="618" t="s">
        <v>313</v>
      </c>
      <c r="C382" s="605" t="s">
        <v>999</v>
      </c>
      <c r="D382" s="618" t="s">
        <v>2704</v>
      </c>
      <c r="E382" s="618" t="s">
        <v>474</v>
      </c>
      <c r="F382" s="618" t="s">
        <v>474</v>
      </c>
      <c r="G382" s="618" t="s">
        <v>474</v>
      </c>
      <c r="H382" s="618" t="s">
        <v>474</v>
      </c>
      <c r="I382" s="788"/>
      <c r="J382" s="721">
        <v>3000000</v>
      </c>
      <c r="K382" s="721">
        <v>3000000</v>
      </c>
      <c r="L382" s="721">
        <v>0</v>
      </c>
      <c r="M382" s="721">
        <v>0</v>
      </c>
      <c r="N382" s="711"/>
      <c r="O382" s="711">
        <v>0</v>
      </c>
      <c r="P382" s="618"/>
      <c r="Q382" s="618" t="s">
        <v>1015</v>
      </c>
    </row>
    <row r="383" spans="1:17" ht="38.25">
      <c r="A383" s="618" t="s">
        <v>527</v>
      </c>
      <c r="B383" s="618" t="s">
        <v>313</v>
      </c>
      <c r="C383" s="605" t="s">
        <v>999</v>
      </c>
      <c r="D383" s="618" t="s">
        <v>2705</v>
      </c>
      <c r="E383" s="618" t="s">
        <v>1017</v>
      </c>
      <c r="F383" s="618" t="s">
        <v>1017</v>
      </c>
      <c r="G383" s="618" t="s">
        <v>1017</v>
      </c>
      <c r="H383" s="618" t="s">
        <v>1017</v>
      </c>
      <c r="I383" s="788"/>
      <c r="J383" s="721">
        <v>1000000</v>
      </c>
      <c r="K383" s="721">
        <v>1000000</v>
      </c>
      <c r="L383" s="721">
        <v>831205</v>
      </c>
      <c r="M383" s="721">
        <v>132263</v>
      </c>
      <c r="N383" s="711"/>
      <c r="O383" s="711">
        <v>45</v>
      </c>
      <c r="P383" s="618"/>
      <c r="Q383" s="618"/>
    </row>
    <row r="384" spans="1:17" ht="38.25">
      <c r="A384" s="618" t="s">
        <v>527</v>
      </c>
      <c r="B384" s="618" t="s">
        <v>313</v>
      </c>
      <c r="C384" s="605" t="s">
        <v>999</v>
      </c>
      <c r="D384" s="618" t="s">
        <v>2705</v>
      </c>
      <c r="E384" s="618" t="s">
        <v>1018</v>
      </c>
      <c r="F384" s="618" t="s">
        <v>1018</v>
      </c>
      <c r="G384" s="618" t="s">
        <v>1018</v>
      </c>
      <c r="H384" s="618" t="s">
        <v>1018</v>
      </c>
      <c r="I384" s="788"/>
      <c r="J384" s="721">
        <v>1500000</v>
      </c>
      <c r="K384" s="721">
        <v>1500000</v>
      </c>
      <c r="L384" s="721">
        <v>1115390</v>
      </c>
      <c r="M384" s="721">
        <v>182858</v>
      </c>
      <c r="N384" s="711"/>
      <c r="O384" s="711">
        <v>60</v>
      </c>
      <c r="P384" s="618"/>
      <c r="Q384" s="618"/>
    </row>
    <row r="385" spans="1:17" ht="38.25">
      <c r="A385" s="618" t="s">
        <v>527</v>
      </c>
      <c r="B385" s="618" t="s">
        <v>313</v>
      </c>
      <c r="C385" s="605" t="s">
        <v>999</v>
      </c>
      <c r="D385" s="618" t="s">
        <v>2708</v>
      </c>
      <c r="E385" s="618" t="s">
        <v>1020</v>
      </c>
      <c r="F385" s="618" t="s">
        <v>1020</v>
      </c>
      <c r="G385" s="618" t="s">
        <v>1020</v>
      </c>
      <c r="H385" s="618" t="s">
        <v>1020</v>
      </c>
      <c r="I385" s="788"/>
      <c r="J385" s="721">
        <v>2000000</v>
      </c>
      <c r="K385" s="721">
        <v>2000000</v>
      </c>
      <c r="L385" s="721">
        <v>1898529</v>
      </c>
      <c r="M385" s="721">
        <v>423981</v>
      </c>
      <c r="N385" s="711"/>
      <c r="O385" s="711">
        <v>45</v>
      </c>
      <c r="P385" s="618"/>
      <c r="Q385" s="618"/>
    </row>
    <row r="386" spans="1:17" ht="40.5">
      <c r="A386" s="618" t="s">
        <v>527</v>
      </c>
      <c r="B386" s="618" t="s">
        <v>313</v>
      </c>
      <c r="C386" s="605" t="s">
        <v>999</v>
      </c>
      <c r="D386" s="618" t="s">
        <v>2708</v>
      </c>
      <c r="E386" s="618" t="s">
        <v>1021</v>
      </c>
      <c r="F386" s="618" t="s">
        <v>1021</v>
      </c>
      <c r="G386" s="618" t="s">
        <v>1021</v>
      </c>
      <c r="H386" s="618" t="s">
        <v>1021</v>
      </c>
      <c r="I386" s="788"/>
      <c r="J386" s="721">
        <v>1385000</v>
      </c>
      <c r="K386" s="721">
        <v>1385000</v>
      </c>
      <c r="L386" s="721">
        <v>0</v>
      </c>
      <c r="M386" s="721">
        <v>0</v>
      </c>
      <c r="N386" s="711"/>
      <c r="O386" s="711">
        <v>0</v>
      </c>
      <c r="P386" s="618"/>
      <c r="Q386" s="618" t="s">
        <v>3231</v>
      </c>
    </row>
    <row r="387" spans="1:17" ht="25.5">
      <c r="A387" s="618" t="s">
        <v>527</v>
      </c>
      <c r="B387" s="618" t="s">
        <v>297</v>
      </c>
      <c r="C387" s="605" t="s">
        <v>999</v>
      </c>
      <c r="D387" s="652" t="s">
        <v>2708</v>
      </c>
      <c r="E387" s="665" t="s">
        <v>1023</v>
      </c>
      <c r="F387" s="665" t="s">
        <v>1023</v>
      </c>
      <c r="G387" s="665" t="s">
        <v>1023</v>
      </c>
      <c r="H387" s="665" t="s">
        <v>1023</v>
      </c>
      <c r="I387" s="837">
        <v>2024</v>
      </c>
      <c r="J387" s="764">
        <v>4500000</v>
      </c>
      <c r="K387" s="764">
        <v>4500000</v>
      </c>
      <c r="L387" s="764">
        <v>197000</v>
      </c>
      <c r="M387" s="764">
        <v>196830</v>
      </c>
      <c r="N387" s="765"/>
      <c r="O387" s="768">
        <v>0.15</v>
      </c>
      <c r="P387" s="773"/>
      <c r="Q387" s="658" t="s">
        <v>114</v>
      </c>
    </row>
    <row r="388" spans="1:17" ht="25.5">
      <c r="A388" s="618" t="s">
        <v>527</v>
      </c>
      <c r="B388" s="618" t="s">
        <v>297</v>
      </c>
      <c r="C388" s="605" t="s">
        <v>999</v>
      </c>
      <c r="D388" s="652" t="s">
        <v>2704</v>
      </c>
      <c r="E388" s="665" t="s">
        <v>1025</v>
      </c>
      <c r="F388" s="665" t="s">
        <v>1025</v>
      </c>
      <c r="G388" s="665" t="s">
        <v>1025</v>
      </c>
      <c r="H388" s="665" t="s">
        <v>1025</v>
      </c>
      <c r="I388" s="837">
        <v>2023</v>
      </c>
      <c r="J388" s="764">
        <v>2782685.7080000001</v>
      </c>
      <c r="K388" s="764">
        <v>2782685.7080000001</v>
      </c>
      <c r="L388" s="764">
        <v>2683462</v>
      </c>
      <c r="M388" s="764">
        <v>386508.07089999999</v>
      </c>
      <c r="N388" s="765"/>
      <c r="O388" s="768">
        <v>0.3</v>
      </c>
      <c r="P388" s="773"/>
      <c r="Q388" s="658" t="s">
        <v>1026</v>
      </c>
    </row>
    <row r="389" spans="1:17" ht="38.25">
      <c r="A389" s="618" t="s">
        <v>527</v>
      </c>
      <c r="B389" s="618" t="s">
        <v>315</v>
      </c>
      <c r="C389" s="605" t="s">
        <v>999</v>
      </c>
      <c r="D389" s="618" t="s">
        <v>2691</v>
      </c>
      <c r="E389" s="618" t="s">
        <v>1027</v>
      </c>
      <c r="F389" s="618" t="s">
        <v>1027</v>
      </c>
      <c r="G389" s="618" t="s">
        <v>1027</v>
      </c>
      <c r="H389" s="618" t="s">
        <v>1027</v>
      </c>
      <c r="I389" s="788">
        <v>2025</v>
      </c>
      <c r="J389" s="721">
        <v>3040000</v>
      </c>
      <c r="K389" s="721">
        <v>3040000</v>
      </c>
      <c r="L389" s="721"/>
      <c r="M389" s="721"/>
      <c r="N389" s="711"/>
      <c r="O389" s="711">
        <v>0</v>
      </c>
      <c r="P389" s="689"/>
      <c r="Q389" s="618" t="s">
        <v>1028</v>
      </c>
    </row>
    <row r="390" spans="1:17" ht="204">
      <c r="A390" s="618" t="s">
        <v>527</v>
      </c>
      <c r="B390" s="618" t="s">
        <v>315</v>
      </c>
      <c r="C390" s="605" t="s">
        <v>999</v>
      </c>
      <c r="D390" s="618" t="s">
        <v>2704</v>
      </c>
      <c r="E390" s="618" t="s">
        <v>1030</v>
      </c>
      <c r="F390" s="618" t="s">
        <v>1030</v>
      </c>
      <c r="G390" s="618" t="s">
        <v>1030</v>
      </c>
      <c r="H390" s="618" t="s">
        <v>1030</v>
      </c>
      <c r="I390" s="788">
        <v>2023</v>
      </c>
      <c r="J390" s="774">
        <v>1011886</v>
      </c>
      <c r="K390" s="774">
        <v>1011886</v>
      </c>
      <c r="L390" s="774">
        <v>982474</v>
      </c>
      <c r="M390" s="774">
        <v>117956</v>
      </c>
      <c r="N390" s="765"/>
      <c r="O390" s="711">
        <v>0.4</v>
      </c>
      <c r="P390" s="689"/>
      <c r="Q390" s="618" t="s">
        <v>1031</v>
      </c>
    </row>
    <row r="391" spans="1:17" ht="102">
      <c r="A391" s="618" t="s">
        <v>527</v>
      </c>
      <c r="B391" s="618" t="s">
        <v>315</v>
      </c>
      <c r="C391" s="605" t="s">
        <v>999</v>
      </c>
      <c r="D391" s="618" t="s">
        <v>2705</v>
      </c>
      <c r="E391" s="618" t="s">
        <v>1033</v>
      </c>
      <c r="F391" s="618" t="s">
        <v>1033</v>
      </c>
      <c r="G391" s="618" t="s">
        <v>1033</v>
      </c>
      <c r="H391" s="618" t="s">
        <v>1033</v>
      </c>
      <c r="I391" s="788">
        <v>2023</v>
      </c>
      <c r="J391" s="774">
        <v>1000000</v>
      </c>
      <c r="K391" s="774">
        <v>1000000</v>
      </c>
      <c r="L391" s="721">
        <v>867907</v>
      </c>
      <c r="M391" s="774">
        <v>654087</v>
      </c>
      <c r="N391" s="765"/>
      <c r="O391" s="711">
        <v>0.8</v>
      </c>
      <c r="P391" s="689"/>
      <c r="Q391" s="618" t="s">
        <v>339</v>
      </c>
    </row>
    <row r="392" spans="1:17" ht="89.25">
      <c r="A392" s="618" t="s">
        <v>527</v>
      </c>
      <c r="B392" s="618" t="s">
        <v>315</v>
      </c>
      <c r="C392" s="605" t="s">
        <v>999</v>
      </c>
      <c r="D392" s="618" t="s">
        <v>2708</v>
      </c>
      <c r="E392" s="618" t="s">
        <v>1034</v>
      </c>
      <c r="F392" s="618" t="s">
        <v>1034</v>
      </c>
      <c r="G392" s="618" t="s">
        <v>1034</v>
      </c>
      <c r="H392" s="618" t="s">
        <v>1034</v>
      </c>
      <c r="I392" s="788">
        <v>2023</v>
      </c>
      <c r="J392" s="774">
        <v>1220000</v>
      </c>
      <c r="K392" s="774">
        <v>1220000</v>
      </c>
      <c r="L392" s="721">
        <v>975895</v>
      </c>
      <c r="M392" s="774">
        <v>267220</v>
      </c>
      <c r="N392" s="765"/>
      <c r="O392" s="711">
        <v>0.6</v>
      </c>
      <c r="P392" s="689"/>
      <c r="Q392" s="618" t="s">
        <v>339</v>
      </c>
    </row>
    <row r="393" spans="1:17" ht="89.25">
      <c r="A393" s="618" t="s">
        <v>527</v>
      </c>
      <c r="B393" s="618" t="s">
        <v>315</v>
      </c>
      <c r="C393" s="605" t="s">
        <v>999</v>
      </c>
      <c r="D393" s="618" t="s">
        <v>2708</v>
      </c>
      <c r="E393" s="618" t="s">
        <v>1035</v>
      </c>
      <c r="F393" s="618" t="s">
        <v>1035</v>
      </c>
      <c r="G393" s="618" t="s">
        <v>1035</v>
      </c>
      <c r="H393" s="618" t="s">
        <v>1035</v>
      </c>
      <c r="I393" s="788">
        <v>2024</v>
      </c>
      <c r="J393" s="774">
        <v>1600000</v>
      </c>
      <c r="K393" s="774">
        <v>1600000</v>
      </c>
      <c r="L393" s="721">
        <v>1160372</v>
      </c>
      <c r="M393" s="774">
        <v>563872</v>
      </c>
      <c r="N393" s="765"/>
      <c r="O393" s="711">
        <v>0.5</v>
      </c>
      <c r="P393" s="689"/>
      <c r="Q393" s="618" t="s">
        <v>339</v>
      </c>
    </row>
    <row r="394" spans="1:17" ht="178.5">
      <c r="A394" s="618" t="s">
        <v>527</v>
      </c>
      <c r="B394" s="618" t="s">
        <v>271</v>
      </c>
      <c r="C394" s="669" t="s">
        <v>999</v>
      </c>
      <c r="D394" s="775" t="s">
        <v>2704</v>
      </c>
      <c r="E394" s="669" t="s">
        <v>1037</v>
      </c>
      <c r="F394" s="669" t="s">
        <v>1037</v>
      </c>
      <c r="G394" s="669" t="s">
        <v>1037</v>
      </c>
      <c r="H394" s="669" t="s">
        <v>1037</v>
      </c>
      <c r="I394" s="840">
        <v>2023</v>
      </c>
      <c r="J394" s="776">
        <v>2023771</v>
      </c>
      <c r="K394" s="776">
        <v>2023771</v>
      </c>
      <c r="L394" s="776">
        <v>1936335</v>
      </c>
      <c r="M394" s="776">
        <v>226890</v>
      </c>
      <c r="N394" s="711"/>
      <c r="O394" s="711" t="s">
        <v>110</v>
      </c>
      <c r="P394" s="669"/>
      <c r="Q394" s="669"/>
    </row>
    <row r="395" spans="1:17" ht="76.5">
      <c r="A395" s="618" t="s">
        <v>527</v>
      </c>
      <c r="B395" s="618" t="s">
        <v>271</v>
      </c>
      <c r="C395" s="672" t="s">
        <v>999</v>
      </c>
      <c r="D395" s="672" t="s">
        <v>2708</v>
      </c>
      <c r="E395" s="672" t="s">
        <v>1039</v>
      </c>
      <c r="F395" s="672" t="s">
        <v>1039</v>
      </c>
      <c r="G395" s="672" t="s">
        <v>1039</v>
      </c>
      <c r="H395" s="672" t="s">
        <v>1039</v>
      </c>
      <c r="I395" s="841">
        <v>2024</v>
      </c>
      <c r="J395" s="776">
        <v>1400000</v>
      </c>
      <c r="K395" s="776">
        <v>1400000</v>
      </c>
      <c r="L395" s="776">
        <v>1284988</v>
      </c>
      <c r="M395" s="776">
        <v>405775</v>
      </c>
      <c r="N395" s="711"/>
      <c r="O395" s="711" t="s">
        <v>1040</v>
      </c>
      <c r="P395" s="777"/>
      <c r="Q395" s="669"/>
    </row>
    <row r="396" spans="1:17" ht="127.5">
      <c r="A396" s="618" t="s">
        <v>527</v>
      </c>
      <c r="B396" s="618" t="s">
        <v>271</v>
      </c>
      <c r="C396" s="672" t="s">
        <v>999</v>
      </c>
      <c r="D396" s="672" t="s">
        <v>2708</v>
      </c>
      <c r="E396" s="672" t="s">
        <v>1041</v>
      </c>
      <c r="F396" s="672" t="s">
        <v>1041</v>
      </c>
      <c r="G396" s="672" t="s">
        <v>1041</v>
      </c>
      <c r="H396" s="672" t="s">
        <v>1041</v>
      </c>
      <c r="I396" s="841">
        <v>2024</v>
      </c>
      <c r="J396" s="776">
        <v>1800000</v>
      </c>
      <c r="K396" s="776">
        <v>1800000</v>
      </c>
      <c r="L396" s="776">
        <v>1528479</v>
      </c>
      <c r="M396" s="776">
        <v>125344</v>
      </c>
      <c r="N396" s="711"/>
      <c r="O396" s="711" t="s">
        <v>1042</v>
      </c>
      <c r="P396" s="777"/>
      <c r="Q396" s="669"/>
    </row>
    <row r="397" spans="1:17" ht="89.25">
      <c r="A397" s="618" t="s">
        <v>527</v>
      </c>
      <c r="B397" s="618" t="s">
        <v>271</v>
      </c>
      <c r="C397" s="672" t="s">
        <v>999</v>
      </c>
      <c r="D397" s="672" t="s">
        <v>2708</v>
      </c>
      <c r="E397" s="672" t="s">
        <v>1043</v>
      </c>
      <c r="F397" s="672" t="s">
        <v>1043</v>
      </c>
      <c r="G397" s="672" t="s">
        <v>1043</v>
      </c>
      <c r="H397" s="672" t="s">
        <v>1043</v>
      </c>
      <c r="I397" s="841">
        <v>2024</v>
      </c>
      <c r="J397" s="776">
        <v>1800000</v>
      </c>
      <c r="K397" s="776">
        <v>1800000</v>
      </c>
      <c r="L397" s="776">
        <v>1787948</v>
      </c>
      <c r="M397" s="776">
        <v>376105</v>
      </c>
      <c r="N397" s="711"/>
      <c r="O397" s="711" t="s">
        <v>1042</v>
      </c>
      <c r="P397" s="777"/>
      <c r="Q397" s="669"/>
    </row>
    <row r="398" spans="1:17" ht="102">
      <c r="A398" s="618" t="s">
        <v>527</v>
      </c>
      <c r="B398" s="618" t="s">
        <v>271</v>
      </c>
      <c r="C398" s="669" t="s">
        <v>999</v>
      </c>
      <c r="D398" s="775" t="s">
        <v>2716</v>
      </c>
      <c r="E398" s="669" t="s">
        <v>1045</v>
      </c>
      <c r="F398" s="669" t="s">
        <v>1045</v>
      </c>
      <c r="G398" s="669" t="s">
        <v>1045</v>
      </c>
      <c r="H398" s="669" t="s">
        <v>1045</v>
      </c>
      <c r="I398" s="840">
        <v>2024</v>
      </c>
      <c r="J398" s="776">
        <v>4000000</v>
      </c>
      <c r="K398" s="776">
        <v>4000000</v>
      </c>
      <c r="L398" s="776">
        <v>2287852</v>
      </c>
      <c r="M398" s="776">
        <v>224053</v>
      </c>
      <c r="N398" s="711"/>
      <c r="O398" s="711" t="s">
        <v>1042</v>
      </c>
      <c r="P398" s="669"/>
      <c r="Q398" s="669"/>
    </row>
    <row r="399" spans="1:17" ht="51">
      <c r="A399" s="618" t="s">
        <v>527</v>
      </c>
      <c r="B399" s="618" t="s">
        <v>309</v>
      </c>
      <c r="C399" s="618" t="s">
        <v>999</v>
      </c>
      <c r="D399" s="618" t="s">
        <v>2691</v>
      </c>
      <c r="E399" s="618" t="s">
        <v>1047</v>
      </c>
      <c r="F399" s="618" t="s">
        <v>1047</v>
      </c>
      <c r="G399" s="618" t="s">
        <v>1047</v>
      </c>
      <c r="H399" s="618" t="s">
        <v>1047</v>
      </c>
      <c r="I399" s="788">
        <v>2025</v>
      </c>
      <c r="J399" s="721">
        <v>2800000</v>
      </c>
      <c r="K399" s="721">
        <v>2800000</v>
      </c>
      <c r="L399" s="721">
        <v>0</v>
      </c>
      <c r="M399" s="721">
        <v>0</v>
      </c>
      <c r="N399" s="711"/>
      <c r="O399" s="711">
        <v>0</v>
      </c>
      <c r="P399" s="607"/>
      <c r="Q399" s="618" t="s">
        <v>1048</v>
      </c>
    </row>
    <row r="400" spans="1:17" ht="102">
      <c r="A400" s="618" t="s">
        <v>527</v>
      </c>
      <c r="B400" s="618" t="s">
        <v>309</v>
      </c>
      <c r="C400" s="618" t="s">
        <v>999</v>
      </c>
      <c r="D400" s="618" t="s">
        <v>2705</v>
      </c>
      <c r="E400" s="618" t="s">
        <v>1049</v>
      </c>
      <c r="F400" s="618" t="s">
        <v>1049</v>
      </c>
      <c r="G400" s="618" t="s">
        <v>1049</v>
      </c>
      <c r="H400" s="618" t="s">
        <v>1049</v>
      </c>
      <c r="I400" s="788">
        <v>2023</v>
      </c>
      <c r="J400" s="721">
        <v>1000000</v>
      </c>
      <c r="K400" s="721">
        <v>1000000</v>
      </c>
      <c r="L400" s="721">
        <v>981430.86684000003</v>
      </c>
      <c r="M400" s="721">
        <v>28097.265780000002</v>
      </c>
      <c r="N400" s="711"/>
      <c r="O400" s="711">
        <v>0.5</v>
      </c>
      <c r="P400" s="607"/>
      <c r="Q400" s="618" t="s">
        <v>743</v>
      </c>
    </row>
    <row r="401" spans="1:17" ht="178.5">
      <c r="A401" s="618" t="s">
        <v>527</v>
      </c>
      <c r="B401" s="618" t="s">
        <v>309</v>
      </c>
      <c r="C401" s="618" t="s">
        <v>999</v>
      </c>
      <c r="D401" s="618" t="s">
        <v>2716</v>
      </c>
      <c r="E401" s="618" t="s">
        <v>1050</v>
      </c>
      <c r="F401" s="618" t="s">
        <v>1050</v>
      </c>
      <c r="G401" s="618" t="s">
        <v>1050</v>
      </c>
      <c r="H401" s="618" t="s">
        <v>1050</v>
      </c>
      <c r="I401" s="788">
        <v>2025</v>
      </c>
      <c r="J401" s="721">
        <v>2500000</v>
      </c>
      <c r="K401" s="721">
        <v>2500000</v>
      </c>
      <c r="L401" s="721">
        <v>0</v>
      </c>
      <c r="M401" s="721">
        <v>0</v>
      </c>
      <c r="N401" s="711"/>
      <c r="O401" s="711">
        <v>0</v>
      </c>
      <c r="P401" s="607"/>
      <c r="Q401" s="618" t="s">
        <v>1051</v>
      </c>
    </row>
    <row r="402" spans="1:17" ht="76.5">
      <c r="A402" s="618" t="s">
        <v>527</v>
      </c>
      <c r="B402" s="618" t="s">
        <v>305</v>
      </c>
      <c r="C402" s="618" t="s">
        <v>999</v>
      </c>
      <c r="D402" s="618" t="s">
        <v>2708</v>
      </c>
      <c r="E402" s="618" t="s">
        <v>1053</v>
      </c>
      <c r="F402" s="618" t="s">
        <v>1053</v>
      </c>
      <c r="G402" s="618" t="s">
        <v>1053</v>
      </c>
      <c r="H402" s="618" t="s">
        <v>1053</v>
      </c>
      <c r="I402" s="788" t="s">
        <v>1054</v>
      </c>
      <c r="J402" s="721">
        <v>1000000</v>
      </c>
      <c r="K402" s="721">
        <v>1000000</v>
      </c>
      <c r="L402" s="721">
        <v>0</v>
      </c>
      <c r="M402" s="721">
        <v>0</v>
      </c>
      <c r="N402" s="711"/>
      <c r="O402" s="711">
        <v>0</v>
      </c>
      <c r="P402" s="689"/>
      <c r="Q402" s="618" t="s">
        <v>1055</v>
      </c>
    </row>
    <row r="403" spans="1:17" ht="91.5">
      <c r="A403" s="618" t="s">
        <v>527</v>
      </c>
      <c r="B403" s="618" t="s">
        <v>305</v>
      </c>
      <c r="C403" s="675" t="s">
        <v>999</v>
      </c>
      <c r="D403" s="675" t="s">
        <v>2708</v>
      </c>
      <c r="E403" s="675" t="s">
        <v>3232</v>
      </c>
      <c r="F403" s="675" t="s">
        <v>3232</v>
      </c>
      <c r="G403" s="675" t="s">
        <v>3232</v>
      </c>
      <c r="H403" s="675" t="s">
        <v>3232</v>
      </c>
      <c r="I403" s="788" t="s">
        <v>1057</v>
      </c>
      <c r="J403" s="721">
        <v>2500000</v>
      </c>
      <c r="K403" s="721">
        <v>2500000</v>
      </c>
      <c r="L403" s="721">
        <v>2401255</v>
      </c>
      <c r="M403" s="721">
        <v>511501</v>
      </c>
      <c r="N403" s="711"/>
      <c r="O403" s="711">
        <v>0.5</v>
      </c>
      <c r="P403" s="689"/>
      <c r="Q403" s="618" t="s">
        <v>20</v>
      </c>
    </row>
    <row r="404" spans="1:17" ht="140.25">
      <c r="A404" s="618" t="s">
        <v>527</v>
      </c>
      <c r="B404" s="618" t="s">
        <v>305</v>
      </c>
      <c r="C404" s="631" t="s">
        <v>999</v>
      </c>
      <c r="D404" s="618" t="s">
        <v>2704</v>
      </c>
      <c r="E404" s="631" t="s">
        <v>1059</v>
      </c>
      <c r="F404" s="631" t="s">
        <v>1059</v>
      </c>
      <c r="G404" s="631" t="s">
        <v>1059</v>
      </c>
      <c r="H404" s="631" t="s">
        <v>1059</v>
      </c>
      <c r="I404" s="788" t="s">
        <v>1054</v>
      </c>
      <c r="J404" s="721">
        <v>2000000</v>
      </c>
      <c r="K404" s="721">
        <v>2000000</v>
      </c>
      <c r="L404" s="721">
        <v>0</v>
      </c>
      <c r="M404" s="721">
        <v>0</v>
      </c>
      <c r="N404" s="711"/>
      <c r="O404" s="711">
        <v>0</v>
      </c>
      <c r="P404" s="689"/>
      <c r="Q404" s="618" t="s">
        <v>1060</v>
      </c>
    </row>
    <row r="405" spans="1:17" ht="229.5">
      <c r="A405" s="618" t="s">
        <v>527</v>
      </c>
      <c r="B405" s="618" t="s">
        <v>305</v>
      </c>
      <c r="C405" s="677" t="s">
        <v>999</v>
      </c>
      <c r="D405" s="677" t="s">
        <v>2704</v>
      </c>
      <c r="E405" s="677" t="s">
        <v>1061</v>
      </c>
      <c r="F405" s="677" t="s">
        <v>1061</v>
      </c>
      <c r="G405" s="677" t="s">
        <v>1061</v>
      </c>
      <c r="H405" s="677" t="s">
        <v>1061</v>
      </c>
      <c r="I405" s="788" t="s">
        <v>1062</v>
      </c>
      <c r="J405" s="721">
        <v>2023771</v>
      </c>
      <c r="K405" s="721">
        <v>2023771</v>
      </c>
      <c r="L405" s="721">
        <v>2019085</v>
      </c>
      <c r="M405" s="721">
        <v>533094</v>
      </c>
      <c r="N405" s="711"/>
      <c r="O405" s="711">
        <v>0.4</v>
      </c>
      <c r="P405" s="689"/>
      <c r="Q405" s="618" t="s">
        <v>20</v>
      </c>
    </row>
    <row r="406" spans="1:17" ht="267.75">
      <c r="A406" s="618" t="s">
        <v>527</v>
      </c>
      <c r="B406" s="618" t="s">
        <v>305</v>
      </c>
      <c r="C406" s="677" t="s">
        <v>999</v>
      </c>
      <c r="D406" s="618" t="s">
        <v>2705</v>
      </c>
      <c r="E406" s="677" t="s">
        <v>1064</v>
      </c>
      <c r="F406" s="677" t="s">
        <v>1064</v>
      </c>
      <c r="G406" s="677" t="s">
        <v>1064</v>
      </c>
      <c r="H406" s="677" t="s">
        <v>1064</v>
      </c>
      <c r="I406" s="788" t="s">
        <v>1057</v>
      </c>
      <c r="J406" s="721">
        <v>1000000</v>
      </c>
      <c r="K406" s="721">
        <v>1000000</v>
      </c>
      <c r="L406" s="721">
        <v>951393</v>
      </c>
      <c r="M406" s="721">
        <v>252722</v>
      </c>
      <c r="N406" s="711"/>
      <c r="O406" s="711">
        <v>0.6</v>
      </c>
      <c r="P406" s="689"/>
      <c r="Q406" s="618" t="s">
        <v>20</v>
      </c>
    </row>
    <row r="407" spans="1:17" ht="38.25">
      <c r="A407" s="618" t="s">
        <v>527</v>
      </c>
      <c r="B407" s="618" t="s">
        <v>316</v>
      </c>
      <c r="C407" s="618" t="s">
        <v>999</v>
      </c>
      <c r="D407" s="652" t="s">
        <v>2708</v>
      </c>
      <c r="E407" s="618" t="s">
        <v>1065</v>
      </c>
      <c r="F407" s="618" t="s">
        <v>1065</v>
      </c>
      <c r="G407" s="618" t="s">
        <v>1065</v>
      </c>
      <c r="H407" s="618" t="s">
        <v>1065</v>
      </c>
      <c r="I407" s="837">
        <v>2024</v>
      </c>
      <c r="J407" s="764">
        <v>3000000</v>
      </c>
      <c r="K407" s="764">
        <v>3000000</v>
      </c>
      <c r="L407" s="764">
        <v>2604074</v>
      </c>
      <c r="M407" s="764">
        <v>311067</v>
      </c>
      <c r="N407" s="765"/>
      <c r="O407" s="768">
        <v>0.2</v>
      </c>
      <c r="P407" s="773"/>
      <c r="Q407" s="658"/>
    </row>
    <row r="408" spans="1:17" ht="25.5">
      <c r="A408" s="618" t="s">
        <v>527</v>
      </c>
      <c r="B408" s="618" t="s">
        <v>316</v>
      </c>
      <c r="C408" s="618" t="s">
        <v>999</v>
      </c>
      <c r="D408" s="652" t="s">
        <v>2708</v>
      </c>
      <c r="E408" s="618" t="s">
        <v>365</v>
      </c>
      <c r="F408" s="618" t="s">
        <v>365</v>
      </c>
      <c r="G408" s="618" t="s">
        <v>365</v>
      </c>
      <c r="H408" s="618" t="s">
        <v>365</v>
      </c>
      <c r="I408" s="837">
        <v>2025</v>
      </c>
      <c r="J408" s="764">
        <v>2000000</v>
      </c>
      <c r="K408" s="764">
        <v>2000000</v>
      </c>
      <c r="L408" s="764">
        <v>0</v>
      </c>
      <c r="M408" s="764">
        <v>0</v>
      </c>
      <c r="N408" s="765"/>
      <c r="O408" s="768">
        <v>0</v>
      </c>
      <c r="P408" s="773"/>
      <c r="Q408" s="658"/>
    </row>
    <row r="409" spans="1:17" ht="25.5">
      <c r="A409" s="618" t="s">
        <v>527</v>
      </c>
      <c r="B409" s="618" t="s">
        <v>316</v>
      </c>
      <c r="C409" s="618" t="s">
        <v>999</v>
      </c>
      <c r="D409" s="618" t="s">
        <v>2708</v>
      </c>
      <c r="E409" s="618" t="s">
        <v>365</v>
      </c>
      <c r="F409" s="618" t="s">
        <v>365</v>
      </c>
      <c r="G409" s="618" t="s">
        <v>365</v>
      </c>
      <c r="H409" s="618" t="s">
        <v>365</v>
      </c>
      <c r="I409" s="837">
        <v>2025</v>
      </c>
      <c r="J409" s="764">
        <v>1099459</v>
      </c>
      <c r="K409" s="764">
        <v>1099459</v>
      </c>
      <c r="L409" s="764">
        <v>0</v>
      </c>
      <c r="M409" s="764">
        <v>0</v>
      </c>
      <c r="N409" s="765"/>
      <c r="O409" s="768">
        <v>0</v>
      </c>
      <c r="P409" s="773"/>
      <c r="Q409" s="658"/>
    </row>
    <row r="410" spans="1:17" ht="38.25">
      <c r="A410" s="618" t="s">
        <v>527</v>
      </c>
      <c r="B410" s="618" t="s">
        <v>316</v>
      </c>
      <c r="C410" s="618" t="s">
        <v>999</v>
      </c>
      <c r="D410" s="652" t="s">
        <v>2691</v>
      </c>
      <c r="E410" s="618" t="s">
        <v>1065</v>
      </c>
      <c r="F410" s="618" t="s">
        <v>1065</v>
      </c>
      <c r="G410" s="618" t="s">
        <v>1065</v>
      </c>
      <c r="H410" s="618" t="s">
        <v>1065</v>
      </c>
      <c r="I410" s="837">
        <v>2025</v>
      </c>
      <c r="J410" s="764">
        <v>2700000</v>
      </c>
      <c r="K410" s="764">
        <v>2700000</v>
      </c>
      <c r="L410" s="764">
        <v>0</v>
      </c>
      <c r="M410" s="764">
        <v>0</v>
      </c>
      <c r="N410" s="765"/>
      <c r="O410" s="768">
        <v>0</v>
      </c>
      <c r="P410" s="773"/>
      <c r="Q410" s="658"/>
    </row>
    <row r="411" spans="1:17" ht="25.5">
      <c r="A411" s="618" t="s">
        <v>527</v>
      </c>
      <c r="B411" s="618" t="s">
        <v>316</v>
      </c>
      <c r="C411" s="665" t="s">
        <v>999</v>
      </c>
      <c r="D411" s="652" t="s">
        <v>2704</v>
      </c>
      <c r="E411" s="665" t="s">
        <v>1025</v>
      </c>
      <c r="F411" s="665" t="s">
        <v>1025</v>
      </c>
      <c r="G411" s="665" t="s">
        <v>1025</v>
      </c>
      <c r="H411" s="665" t="s">
        <v>1025</v>
      </c>
      <c r="I411" s="837">
        <v>2025</v>
      </c>
      <c r="J411" s="764">
        <v>2300000</v>
      </c>
      <c r="K411" s="764">
        <v>2300000</v>
      </c>
      <c r="L411" s="764">
        <v>0</v>
      </c>
      <c r="M411" s="764">
        <v>0</v>
      </c>
      <c r="N411" s="765"/>
      <c r="O411" s="768">
        <v>0</v>
      </c>
      <c r="P411" s="773"/>
      <c r="Q411" s="658"/>
    </row>
    <row r="412" spans="1:17" ht="25.5">
      <c r="A412" s="618" t="s">
        <v>527</v>
      </c>
      <c r="B412" s="618" t="s">
        <v>316</v>
      </c>
      <c r="C412" s="679" t="s">
        <v>999</v>
      </c>
      <c r="D412" s="652" t="s">
        <v>2704</v>
      </c>
      <c r="E412" s="679" t="s">
        <v>1066</v>
      </c>
      <c r="F412" s="679" t="s">
        <v>1066</v>
      </c>
      <c r="G412" s="679" t="s">
        <v>1066</v>
      </c>
      <c r="H412" s="679" t="s">
        <v>1066</v>
      </c>
      <c r="I412" s="837">
        <v>2025</v>
      </c>
      <c r="J412" s="764">
        <v>2782685.7080000001</v>
      </c>
      <c r="K412" s="764">
        <v>2782685.7080000001</v>
      </c>
      <c r="L412" s="764">
        <v>2505084</v>
      </c>
      <c r="M412" s="764">
        <v>58996</v>
      </c>
      <c r="N412" s="765"/>
      <c r="O412" s="768">
        <v>0.3</v>
      </c>
      <c r="P412" s="773"/>
      <c r="Q412" s="658"/>
    </row>
    <row r="413" spans="1:17" ht="51">
      <c r="A413" s="618" t="s">
        <v>527</v>
      </c>
      <c r="B413" s="618" t="s">
        <v>292</v>
      </c>
      <c r="C413" s="652" t="s">
        <v>999</v>
      </c>
      <c r="D413" s="652" t="s">
        <v>2708</v>
      </c>
      <c r="E413" s="652" t="s">
        <v>839</v>
      </c>
      <c r="F413" s="652" t="s">
        <v>839</v>
      </c>
      <c r="G413" s="652" t="s">
        <v>839</v>
      </c>
      <c r="H413" s="652" t="s">
        <v>839</v>
      </c>
      <c r="I413" s="836"/>
      <c r="J413" s="764">
        <v>5715000</v>
      </c>
      <c r="K413" s="764">
        <v>5715000</v>
      </c>
      <c r="L413" s="764">
        <v>5126328.2434</v>
      </c>
      <c r="M413" s="764">
        <v>237852.67681</v>
      </c>
      <c r="N413" s="765"/>
      <c r="O413" s="765"/>
      <c r="P413" s="766"/>
      <c r="Q413" s="653"/>
    </row>
    <row r="414" spans="1:17" ht="51">
      <c r="A414" s="618" t="s">
        <v>527</v>
      </c>
      <c r="B414" s="618" t="s">
        <v>292</v>
      </c>
      <c r="C414" s="652" t="s">
        <v>999</v>
      </c>
      <c r="D414" s="652" t="s">
        <v>2708</v>
      </c>
      <c r="E414" s="652" t="s">
        <v>840</v>
      </c>
      <c r="F414" s="652" t="s">
        <v>840</v>
      </c>
      <c r="G414" s="652" t="s">
        <v>840</v>
      </c>
      <c r="H414" s="652" t="s">
        <v>840</v>
      </c>
      <c r="I414" s="836"/>
      <c r="J414" s="764">
        <v>5715000</v>
      </c>
      <c r="K414" s="764">
        <v>5715000</v>
      </c>
      <c r="L414" s="764">
        <v>5126328.2434</v>
      </c>
      <c r="M414" s="764">
        <v>237852.67681</v>
      </c>
      <c r="N414" s="765"/>
      <c r="O414" s="765"/>
      <c r="P414" s="766"/>
      <c r="Q414" s="653"/>
    </row>
    <row r="415" spans="1:17" ht="63.75">
      <c r="A415" s="618" t="s">
        <v>527</v>
      </c>
      <c r="B415" s="618" t="s">
        <v>292</v>
      </c>
      <c r="C415" s="652" t="s">
        <v>999</v>
      </c>
      <c r="D415" s="652" t="s">
        <v>2708</v>
      </c>
      <c r="E415" s="652" t="s">
        <v>841</v>
      </c>
      <c r="F415" s="652" t="s">
        <v>841</v>
      </c>
      <c r="G415" s="652" t="s">
        <v>841</v>
      </c>
      <c r="H415" s="652" t="s">
        <v>841</v>
      </c>
      <c r="I415" s="836"/>
      <c r="J415" s="764">
        <v>5715000</v>
      </c>
      <c r="K415" s="764">
        <v>5715000</v>
      </c>
      <c r="L415" s="764">
        <v>5126328.2434</v>
      </c>
      <c r="M415" s="764">
        <v>237852.67681</v>
      </c>
      <c r="N415" s="765"/>
      <c r="O415" s="765"/>
      <c r="P415" s="766"/>
      <c r="Q415" s="653"/>
    </row>
    <row r="416" spans="1:17" ht="102">
      <c r="A416" s="618" t="s">
        <v>527</v>
      </c>
      <c r="B416" s="618" t="s">
        <v>292</v>
      </c>
      <c r="C416" s="652" t="s">
        <v>999</v>
      </c>
      <c r="D416" s="652" t="s">
        <v>2708</v>
      </c>
      <c r="E416" s="652" t="s">
        <v>1067</v>
      </c>
      <c r="F416" s="652" t="s">
        <v>1067</v>
      </c>
      <c r="G416" s="652" t="s">
        <v>1067</v>
      </c>
      <c r="H416" s="652" t="s">
        <v>1067</v>
      </c>
      <c r="I416" s="836">
        <v>2024</v>
      </c>
      <c r="J416" s="764">
        <v>1800000</v>
      </c>
      <c r="K416" s="764">
        <v>1800000</v>
      </c>
      <c r="L416" s="764">
        <v>1609614.7179</v>
      </c>
      <c r="M416" s="764">
        <v>237852.67681</v>
      </c>
      <c r="N416" s="765"/>
      <c r="O416" s="765">
        <v>0.15</v>
      </c>
      <c r="P416" s="766"/>
      <c r="Q416" s="653"/>
    </row>
    <row r="417" spans="1:17" ht="89.25">
      <c r="A417" s="618" t="s">
        <v>527</v>
      </c>
      <c r="B417" s="618" t="s">
        <v>292</v>
      </c>
      <c r="C417" s="652" t="s">
        <v>999</v>
      </c>
      <c r="D417" s="652" t="s">
        <v>2705</v>
      </c>
      <c r="E417" s="652" t="s">
        <v>1068</v>
      </c>
      <c r="F417" s="652" t="s">
        <v>1068</v>
      </c>
      <c r="G417" s="652" t="s">
        <v>1068</v>
      </c>
      <c r="H417" s="652" t="s">
        <v>1068</v>
      </c>
      <c r="I417" s="836">
        <v>2023</v>
      </c>
      <c r="J417" s="764">
        <v>3915000</v>
      </c>
      <c r="K417" s="764">
        <v>3915000</v>
      </c>
      <c r="L417" s="764">
        <v>3516713.5255</v>
      </c>
      <c r="M417" s="764">
        <v>0</v>
      </c>
      <c r="N417" s="765"/>
      <c r="O417" s="765">
        <v>0.1</v>
      </c>
      <c r="P417" s="766"/>
      <c r="Q417" s="653"/>
    </row>
    <row r="418" spans="1:17" ht="51">
      <c r="A418" s="618" t="s">
        <v>527</v>
      </c>
      <c r="B418" s="618" t="s">
        <v>292</v>
      </c>
      <c r="C418" s="652" t="s">
        <v>999</v>
      </c>
      <c r="D418" s="652" t="s">
        <v>2704</v>
      </c>
      <c r="E418" s="652" t="s">
        <v>1069</v>
      </c>
      <c r="F418" s="652" t="s">
        <v>1069</v>
      </c>
      <c r="G418" s="652" t="s">
        <v>1069</v>
      </c>
      <c r="H418" s="652" t="s">
        <v>1069</v>
      </c>
      <c r="I418" s="836"/>
      <c r="J418" s="764">
        <v>2600000</v>
      </c>
      <c r="K418" s="764">
        <v>2600000</v>
      </c>
      <c r="L418" s="764">
        <v>0</v>
      </c>
      <c r="M418" s="764">
        <v>0</v>
      </c>
      <c r="N418" s="765"/>
      <c r="O418" s="765"/>
      <c r="P418" s="766"/>
      <c r="Q418" s="653"/>
    </row>
    <row r="419" spans="1:17" ht="38.25">
      <c r="A419" s="618" t="s">
        <v>527</v>
      </c>
      <c r="B419" s="618" t="s">
        <v>292</v>
      </c>
      <c r="C419" s="652" t="s">
        <v>999</v>
      </c>
      <c r="D419" s="652" t="s">
        <v>2716</v>
      </c>
      <c r="E419" s="652" t="s">
        <v>1070</v>
      </c>
      <c r="F419" s="652" t="s">
        <v>1070</v>
      </c>
      <c r="G419" s="652" t="s">
        <v>1070</v>
      </c>
      <c r="H419" s="652" t="s">
        <v>1070</v>
      </c>
      <c r="I419" s="836"/>
      <c r="J419" s="764">
        <v>2600000</v>
      </c>
      <c r="K419" s="764">
        <v>2600000</v>
      </c>
      <c r="L419" s="764">
        <v>0</v>
      </c>
      <c r="M419" s="764">
        <v>0</v>
      </c>
      <c r="N419" s="765"/>
      <c r="O419" s="765"/>
      <c r="P419" s="766"/>
      <c r="Q419" s="653"/>
    </row>
    <row r="420" spans="1:17" ht="76.5">
      <c r="A420" s="618" t="s">
        <v>527</v>
      </c>
      <c r="B420" s="618" t="s">
        <v>292</v>
      </c>
      <c r="C420" s="652" t="s">
        <v>999</v>
      </c>
      <c r="D420" s="652" t="s">
        <v>2704</v>
      </c>
      <c r="E420" s="652" t="s">
        <v>1071</v>
      </c>
      <c r="F420" s="652" t="s">
        <v>1071</v>
      </c>
      <c r="G420" s="652" t="s">
        <v>1071</v>
      </c>
      <c r="H420" s="652" t="s">
        <v>1071</v>
      </c>
      <c r="I420" s="836"/>
      <c r="J420" s="764">
        <v>2600000</v>
      </c>
      <c r="K420" s="764">
        <v>2600000</v>
      </c>
      <c r="L420" s="764">
        <v>0</v>
      </c>
      <c r="M420" s="764">
        <v>0</v>
      </c>
      <c r="N420" s="765"/>
      <c r="O420" s="765"/>
      <c r="P420" s="766"/>
      <c r="Q420" s="653"/>
    </row>
    <row r="421" spans="1:17" ht="127.5">
      <c r="A421" s="618" t="s">
        <v>527</v>
      </c>
      <c r="B421" s="618" t="s">
        <v>292</v>
      </c>
      <c r="C421" s="652" t="s">
        <v>999</v>
      </c>
      <c r="D421" s="652" t="s">
        <v>2704</v>
      </c>
      <c r="E421" s="652" t="s">
        <v>1072</v>
      </c>
      <c r="F421" s="652" t="s">
        <v>1072</v>
      </c>
      <c r="G421" s="652" t="s">
        <v>1072</v>
      </c>
      <c r="H421" s="652" t="s">
        <v>1072</v>
      </c>
      <c r="I421" s="836">
        <v>2025</v>
      </c>
      <c r="J421" s="764">
        <v>2600000</v>
      </c>
      <c r="K421" s="764">
        <v>2600000</v>
      </c>
      <c r="L421" s="764">
        <v>0</v>
      </c>
      <c r="M421" s="764">
        <v>0</v>
      </c>
      <c r="N421" s="765"/>
      <c r="O421" s="765">
        <v>0</v>
      </c>
      <c r="P421" s="766"/>
      <c r="Q421" s="653" t="s">
        <v>1073</v>
      </c>
    </row>
    <row r="422" spans="1:17" ht="102">
      <c r="A422" s="618" t="s">
        <v>527</v>
      </c>
      <c r="B422" s="618" t="s">
        <v>314</v>
      </c>
      <c r="C422" s="618" t="s">
        <v>999</v>
      </c>
      <c r="D422" s="618" t="s">
        <v>2705</v>
      </c>
      <c r="E422" s="618" t="s">
        <v>1074</v>
      </c>
      <c r="F422" s="618" t="s">
        <v>1074</v>
      </c>
      <c r="G422" s="618" t="s">
        <v>1074</v>
      </c>
      <c r="H422" s="618" t="s">
        <v>1074</v>
      </c>
      <c r="I422" s="788">
        <v>2023</v>
      </c>
      <c r="J422" s="771">
        <v>1000000</v>
      </c>
      <c r="K422" s="771">
        <v>1000000</v>
      </c>
      <c r="L422" s="771">
        <v>937760</v>
      </c>
      <c r="M422" s="771">
        <v>198270</v>
      </c>
      <c r="N422" s="711"/>
      <c r="O422" s="711">
        <v>0.7</v>
      </c>
      <c r="P422" s="618"/>
      <c r="Q422" s="618" t="s">
        <v>865</v>
      </c>
    </row>
    <row r="423" spans="1:17" ht="89.25">
      <c r="A423" s="618" t="s">
        <v>527</v>
      </c>
      <c r="B423" s="618" t="s">
        <v>314</v>
      </c>
      <c r="C423" s="618" t="s">
        <v>999</v>
      </c>
      <c r="D423" s="618" t="s">
        <v>2708</v>
      </c>
      <c r="E423" s="618" t="s">
        <v>1076</v>
      </c>
      <c r="F423" s="618" t="s">
        <v>1076</v>
      </c>
      <c r="G423" s="618" t="s">
        <v>1076</v>
      </c>
      <c r="H423" s="618" t="s">
        <v>1076</v>
      </c>
      <c r="I423" s="788">
        <v>2023</v>
      </c>
      <c r="J423" s="771">
        <v>2750000</v>
      </c>
      <c r="K423" s="771">
        <v>2750000</v>
      </c>
      <c r="L423" s="771">
        <v>1292162</v>
      </c>
      <c r="M423" s="771">
        <v>0</v>
      </c>
      <c r="N423" s="711"/>
      <c r="O423" s="711">
        <v>0</v>
      </c>
      <c r="P423" s="618"/>
      <c r="Q423" s="618" t="s">
        <v>865</v>
      </c>
    </row>
    <row r="424" spans="1:17" ht="63.75">
      <c r="A424" s="618" t="s">
        <v>527</v>
      </c>
      <c r="B424" s="618" t="s">
        <v>314</v>
      </c>
      <c r="C424" s="618" t="s">
        <v>999</v>
      </c>
      <c r="D424" s="618" t="s">
        <v>2708</v>
      </c>
      <c r="E424" s="618" t="s">
        <v>1079</v>
      </c>
      <c r="F424" s="618" t="s">
        <v>1079</v>
      </c>
      <c r="G424" s="618" t="s">
        <v>1079</v>
      </c>
      <c r="H424" s="618" t="s">
        <v>1079</v>
      </c>
      <c r="I424" s="788">
        <v>2024</v>
      </c>
      <c r="J424" s="771">
        <v>2725000</v>
      </c>
      <c r="K424" s="771">
        <v>2725000</v>
      </c>
      <c r="L424" s="771">
        <v>0</v>
      </c>
      <c r="M424" s="771">
        <v>0</v>
      </c>
      <c r="N424" s="711"/>
      <c r="O424" s="711">
        <v>0</v>
      </c>
      <c r="P424" s="618"/>
      <c r="Q424" s="618" t="s">
        <v>1080</v>
      </c>
    </row>
    <row r="425" spans="1:17" ht="63.75">
      <c r="A425" s="618" t="s">
        <v>527</v>
      </c>
      <c r="B425" s="618" t="s">
        <v>314</v>
      </c>
      <c r="C425" s="618" t="s">
        <v>999</v>
      </c>
      <c r="D425" s="618" t="s">
        <v>2708</v>
      </c>
      <c r="E425" s="618" t="s">
        <v>1082</v>
      </c>
      <c r="F425" s="618" t="s">
        <v>1082</v>
      </c>
      <c r="G425" s="618" t="s">
        <v>1082</v>
      </c>
      <c r="H425" s="618" t="s">
        <v>1082</v>
      </c>
      <c r="I425" s="788">
        <v>2024</v>
      </c>
      <c r="J425" s="771">
        <v>2358200</v>
      </c>
      <c r="K425" s="771">
        <v>2358200</v>
      </c>
      <c r="L425" s="771">
        <v>0</v>
      </c>
      <c r="M425" s="771">
        <v>0</v>
      </c>
      <c r="N425" s="711"/>
      <c r="O425" s="711">
        <v>0</v>
      </c>
      <c r="P425" s="618"/>
      <c r="Q425" s="618" t="s">
        <v>1083</v>
      </c>
    </row>
    <row r="426" spans="1:17" ht="51">
      <c r="A426" s="618" t="s">
        <v>527</v>
      </c>
      <c r="B426" s="618" t="s">
        <v>314</v>
      </c>
      <c r="C426" s="618" t="s">
        <v>999</v>
      </c>
      <c r="D426" s="618" t="s">
        <v>2708</v>
      </c>
      <c r="E426" s="618" t="s">
        <v>1085</v>
      </c>
      <c r="F426" s="618" t="s">
        <v>1085</v>
      </c>
      <c r="G426" s="618" t="s">
        <v>1085</v>
      </c>
      <c r="H426" s="618" t="s">
        <v>1085</v>
      </c>
      <c r="I426" s="788">
        <v>2024</v>
      </c>
      <c r="J426" s="771">
        <v>3657000</v>
      </c>
      <c r="K426" s="771">
        <v>3657000</v>
      </c>
      <c r="L426" s="771">
        <v>0</v>
      </c>
      <c r="M426" s="771">
        <v>0</v>
      </c>
      <c r="N426" s="711"/>
      <c r="O426" s="711">
        <v>0</v>
      </c>
      <c r="P426" s="618"/>
      <c r="Q426" s="618" t="s">
        <v>1086</v>
      </c>
    </row>
    <row r="427" spans="1:17" ht="51">
      <c r="A427" s="618" t="s">
        <v>527</v>
      </c>
      <c r="B427" s="618" t="s">
        <v>314</v>
      </c>
      <c r="C427" s="618" t="s">
        <v>999</v>
      </c>
      <c r="D427" s="618" t="s">
        <v>2708</v>
      </c>
      <c r="E427" s="618" t="s">
        <v>1088</v>
      </c>
      <c r="F427" s="618" t="s">
        <v>1088</v>
      </c>
      <c r="G427" s="618" t="s">
        <v>1088</v>
      </c>
      <c r="H427" s="618" t="s">
        <v>1088</v>
      </c>
      <c r="I427" s="788">
        <v>2024</v>
      </c>
      <c r="J427" s="771">
        <v>2743300</v>
      </c>
      <c r="K427" s="771">
        <v>2743300</v>
      </c>
      <c r="L427" s="771">
        <v>0</v>
      </c>
      <c r="M427" s="771">
        <v>0</v>
      </c>
      <c r="N427" s="711"/>
      <c r="O427" s="711"/>
      <c r="P427" s="618"/>
      <c r="Q427" s="618" t="s">
        <v>1089</v>
      </c>
    </row>
    <row r="428" spans="1:17" ht="25.5">
      <c r="A428" s="618" t="s">
        <v>527</v>
      </c>
      <c r="B428" s="618" t="s">
        <v>273</v>
      </c>
      <c r="C428" s="618" t="s">
        <v>999</v>
      </c>
      <c r="D428" s="618" t="s">
        <v>2697</v>
      </c>
      <c r="E428" s="618" t="s">
        <v>1090</v>
      </c>
      <c r="F428" s="618" t="s">
        <v>1090</v>
      </c>
      <c r="G428" s="618" t="s">
        <v>1090</v>
      </c>
      <c r="H428" s="618" t="s">
        <v>1090</v>
      </c>
      <c r="I428" s="788">
        <v>2023</v>
      </c>
      <c r="J428" s="778">
        <v>1500000</v>
      </c>
      <c r="K428" s="778">
        <v>1500000</v>
      </c>
      <c r="L428" s="721">
        <v>0</v>
      </c>
      <c r="M428" s="721">
        <v>0</v>
      </c>
      <c r="N428" s="711"/>
      <c r="O428" s="711">
        <v>0</v>
      </c>
      <c r="P428" s="618"/>
      <c r="Q428" s="618" t="s">
        <v>1091</v>
      </c>
    </row>
    <row r="429" spans="1:17" ht="25.5">
      <c r="A429" s="618" t="s">
        <v>527</v>
      </c>
      <c r="B429" s="618" t="s">
        <v>273</v>
      </c>
      <c r="C429" s="618" t="s">
        <v>999</v>
      </c>
      <c r="D429" s="618" t="s">
        <v>2708</v>
      </c>
      <c r="E429" s="618" t="s">
        <v>1092</v>
      </c>
      <c r="F429" s="618" t="s">
        <v>1092</v>
      </c>
      <c r="G429" s="618" t="s">
        <v>1092</v>
      </c>
      <c r="H429" s="618" t="s">
        <v>1092</v>
      </c>
      <c r="I429" s="788">
        <v>2023</v>
      </c>
      <c r="J429" s="778">
        <v>6307115</v>
      </c>
      <c r="K429" s="778">
        <v>6307115</v>
      </c>
      <c r="L429" s="721">
        <v>0</v>
      </c>
      <c r="M429" s="721">
        <v>0</v>
      </c>
      <c r="N429" s="711"/>
      <c r="O429" s="711">
        <v>0</v>
      </c>
      <c r="P429" s="618"/>
      <c r="Q429" s="618" t="s">
        <v>330</v>
      </c>
    </row>
    <row r="430" spans="1:17" ht="25.5">
      <c r="A430" s="618" t="s">
        <v>527</v>
      </c>
      <c r="B430" s="618" t="s">
        <v>273</v>
      </c>
      <c r="C430" s="618" t="s">
        <v>999</v>
      </c>
      <c r="D430" s="618" t="s">
        <v>2708</v>
      </c>
      <c r="E430" s="618" t="s">
        <v>1092</v>
      </c>
      <c r="F430" s="618" t="s">
        <v>1092</v>
      </c>
      <c r="G430" s="618" t="s">
        <v>1092</v>
      </c>
      <c r="H430" s="618" t="s">
        <v>1092</v>
      </c>
      <c r="I430" s="788">
        <v>2023</v>
      </c>
      <c r="J430" s="778">
        <v>4885671</v>
      </c>
      <c r="K430" s="778">
        <v>4885671</v>
      </c>
      <c r="L430" s="721">
        <v>0</v>
      </c>
      <c r="M430" s="721">
        <v>0</v>
      </c>
      <c r="N430" s="711"/>
      <c r="O430" s="711">
        <v>0</v>
      </c>
      <c r="P430" s="618"/>
      <c r="Q430" s="618" t="s">
        <v>330</v>
      </c>
    </row>
    <row r="431" spans="1:17" ht="25.5">
      <c r="A431" s="618" t="s">
        <v>527</v>
      </c>
      <c r="B431" s="618" t="s">
        <v>273</v>
      </c>
      <c r="C431" s="618" t="s">
        <v>999</v>
      </c>
      <c r="D431" s="618" t="s">
        <v>2708</v>
      </c>
      <c r="E431" s="618" t="s">
        <v>1093</v>
      </c>
      <c r="F431" s="618" t="s">
        <v>1093</v>
      </c>
      <c r="G431" s="618" t="s">
        <v>1093</v>
      </c>
      <c r="H431" s="618" t="s">
        <v>1093</v>
      </c>
      <c r="I431" s="788">
        <v>2024</v>
      </c>
      <c r="J431" s="778">
        <v>3000000</v>
      </c>
      <c r="K431" s="778">
        <v>3000000</v>
      </c>
      <c r="L431" s="721">
        <v>2790000</v>
      </c>
      <c r="M431" s="721">
        <v>139600</v>
      </c>
      <c r="N431" s="711"/>
      <c r="O431" s="711">
        <v>0.35</v>
      </c>
      <c r="P431" s="618"/>
      <c r="Q431" s="618" t="s">
        <v>71</v>
      </c>
    </row>
    <row r="432" spans="1:17" ht="25.5">
      <c r="A432" s="618" t="s">
        <v>527</v>
      </c>
      <c r="B432" s="618" t="s">
        <v>273</v>
      </c>
      <c r="C432" s="618" t="s">
        <v>999</v>
      </c>
      <c r="D432" s="618" t="s">
        <v>2708</v>
      </c>
      <c r="E432" s="618" t="s">
        <v>1094</v>
      </c>
      <c r="F432" s="618" t="s">
        <v>1094</v>
      </c>
      <c r="G432" s="618" t="s">
        <v>1094</v>
      </c>
      <c r="H432" s="618" t="s">
        <v>1094</v>
      </c>
      <c r="I432" s="788">
        <v>2023</v>
      </c>
      <c r="J432" s="778">
        <v>2764944</v>
      </c>
      <c r="K432" s="778">
        <v>2764944</v>
      </c>
      <c r="L432" s="721">
        <v>0</v>
      </c>
      <c r="M432" s="721">
        <v>0</v>
      </c>
      <c r="N432" s="711"/>
      <c r="O432" s="711">
        <v>0</v>
      </c>
      <c r="P432" s="618"/>
      <c r="Q432" s="618" t="s">
        <v>330</v>
      </c>
    </row>
    <row r="433" spans="1:17" ht="25.5">
      <c r="A433" s="618" t="s">
        <v>527</v>
      </c>
      <c r="B433" s="618" t="s">
        <v>273</v>
      </c>
      <c r="C433" s="618" t="s">
        <v>999</v>
      </c>
      <c r="D433" s="618" t="s">
        <v>2708</v>
      </c>
      <c r="E433" s="618" t="s">
        <v>1092</v>
      </c>
      <c r="F433" s="618" t="s">
        <v>1092</v>
      </c>
      <c r="G433" s="618" t="s">
        <v>1092</v>
      </c>
      <c r="H433" s="618" t="s">
        <v>1092</v>
      </c>
      <c r="I433" s="788">
        <v>2023</v>
      </c>
      <c r="J433" s="778">
        <v>2080000</v>
      </c>
      <c r="K433" s="778">
        <v>2080000</v>
      </c>
      <c r="L433" s="721">
        <v>0</v>
      </c>
      <c r="M433" s="721">
        <v>0</v>
      </c>
      <c r="N433" s="711"/>
      <c r="O433" s="711">
        <v>0.05</v>
      </c>
      <c r="P433" s="618"/>
      <c r="Q433" s="618" t="s">
        <v>1095</v>
      </c>
    </row>
    <row r="434" spans="1:17" ht="25.5">
      <c r="A434" s="618" t="s">
        <v>527</v>
      </c>
      <c r="B434" s="618" t="s">
        <v>273</v>
      </c>
      <c r="C434" s="618" t="s">
        <v>999</v>
      </c>
      <c r="D434" s="618" t="s">
        <v>2708</v>
      </c>
      <c r="E434" s="618" t="s">
        <v>1096</v>
      </c>
      <c r="F434" s="618" t="s">
        <v>1096</v>
      </c>
      <c r="G434" s="618" t="s">
        <v>1096</v>
      </c>
      <c r="H434" s="618" t="s">
        <v>1096</v>
      </c>
      <c r="I434" s="788">
        <v>2024</v>
      </c>
      <c r="J434" s="778">
        <v>1052350</v>
      </c>
      <c r="K434" s="778">
        <v>1052350</v>
      </c>
      <c r="L434" s="721">
        <v>905021</v>
      </c>
      <c r="M434" s="721">
        <v>255312</v>
      </c>
      <c r="N434" s="711"/>
      <c r="O434" s="711">
        <v>0.66</v>
      </c>
      <c r="P434" s="618"/>
      <c r="Q434" s="618" t="s">
        <v>67</v>
      </c>
    </row>
    <row r="435" spans="1:17" ht="25.5">
      <c r="A435" s="618" t="s">
        <v>527</v>
      </c>
      <c r="B435" s="618" t="s">
        <v>273</v>
      </c>
      <c r="C435" s="618" t="s">
        <v>999</v>
      </c>
      <c r="D435" s="618" t="s">
        <v>2716</v>
      </c>
      <c r="E435" s="618" t="s">
        <v>1097</v>
      </c>
      <c r="F435" s="618" t="s">
        <v>1097</v>
      </c>
      <c r="G435" s="618" t="s">
        <v>1097</v>
      </c>
      <c r="H435" s="618" t="s">
        <v>1097</v>
      </c>
      <c r="I435" s="788">
        <v>2024</v>
      </c>
      <c r="J435" s="778">
        <v>1500000</v>
      </c>
      <c r="K435" s="778">
        <v>1500000</v>
      </c>
      <c r="L435" s="721">
        <v>1290000</v>
      </c>
      <c r="M435" s="721">
        <v>93100</v>
      </c>
      <c r="N435" s="711"/>
      <c r="O435" s="711">
        <v>0.6</v>
      </c>
      <c r="P435" s="618"/>
      <c r="Q435" s="618" t="s">
        <v>20</v>
      </c>
    </row>
    <row r="436" spans="1:17" ht="127.5">
      <c r="A436" s="618" t="s">
        <v>527</v>
      </c>
      <c r="B436" s="618" t="s">
        <v>311</v>
      </c>
      <c r="C436" s="618" t="s">
        <v>999</v>
      </c>
      <c r="D436" s="618" t="s">
        <v>2704</v>
      </c>
      <c r="E436" s="618" t="s">
        <v>1099</v>
      </c>
      <c r="F436" s="618" t="s">
        <v>1099</v>
      </c>
      <c r="G436" s="618" t="s">
        <v>1099</v>
      </c>
      <c r="H436" s="618" t="s">
        <v>1099</v>
      </c>
      <c r="I436" s="788" t="s">
        <v>1054</v>
      </c>
      <c r="J436" s="778">
        <v>1500000</v>
      </c>
      <c r="K436" s="778">
        <v>1500000</v>
      </c>
      <c r="L436" s="721" t="s">
        <v>106</v>
      </c>
      <c r="M436" s="721" t="s">
        <v>106</v>
      </c>
      <c r="N436" s="711"/>
      <c r="O436" s="711">
        <v>0</v>
      </c>
      <c r="P436" s="618"/>
      <c r="Q436" s="618" t="s">
        <v>1100</v>
      </c>
    </row>
    <row r="437" spans="1:17" ht="76.5">
      <c r="A437" s="618" t="s">
        <v>527</v>
      </c>
      <c r="B437" s="618" t="s">
        <v>311</v>
      </c>
      <c r="C437" s="663" t="s">
        <v>999</v>
      </c>
      <c r="D437" s="618" t="s">
        <v>2705</v>
      </c>
      <c r="E437" s="663" t="s">
        <v>1102</v>
      </c>
      <c r="F437" s="663" t="s">
        <v>1102</v>
      </c>
      <c r="G437" s="663" t="s">
        <v>1102</v>
      </c>
      <c r="H437" s="663" t="s">
        <v>1102</v>
      </c>
      <c r="I437" s="788" t="s">
        <v>1062</v>
      </c>
      <c r="J437" s="778">
        <v>1000000</v>
      </c>
      <c r="K437" s="778">
        <v>1000000</v>
      </c>
      <c r="L437" s="778">
        <v>926598</v>
      </c>
      <c r="M437" s="721">
        <v>80588</v>
      </c>
      <c r="N437" s="711"/>
      <c r="O437" s="711">
        <v>0.25</v>
      </c>
      <c r="P437" s="618"/>
      <c r="Q437" s="618" t="s">
        <v>1103</v>
      </c>
    </row>
    <row r="438" spans="1:17" ht="63.75">
      <c r="A438" s="618" t="s">
        <v>527</v>
      </c>
      <c r="B438" s="618" t="s">
        <v>311</v>
      </c>
      <c r="C438" s="618" t="s">
        <v>999</v>
      </c>
      <c r="D438" s="618" t="s">
        <v>2708</v>
      </c>
      <c r="E438" s="618" t="s">
        <v>1105</v>
      </c>
      <c r="F438" s="618" t="s">
        <v>1105</v>
      </c>
      <c r="G438" s="618" t="s">
        <v>1105</v>
      </c>
      <c r="H438" s="618" t="s">
        <v>1105</v>
      </c>
      <c r="I438" s="788" t="s">
        <v>1054</v>
      </c>
      <c r="J438" s="778">
        <v>1800000</v>
      </c>
      <c r="K438" s="778">
        <v>1800000</v>
      </c>
      <c r="L438" s="721" t="s">
        <v>106</v>
      </c>
      <c r="M438" s="721" t="s">
        <v>106</v>
      </c>
      <c r="N438" s="711"/>
      <c r="O438" s="711">
        <v>0</v>
      </c>
      <c r="P438" s="618"/>
      <c r="Q438" s="618" t="s">
        <v>1100</v>
      </c>
    </row>
    <row r="439" spans="1:17" ht="102">
      <c r="A439" s="618" t="s">
        <v>527</v>
      </c>
      <c r="B439" s="618" t="s">
        <v>312</v>
      </c>
      <c r="C439" s="618" t="s">
        <v>999</v>
      </c>
      <c r="D439" s="627" t="s">
        <v>2705</v>
      </c>
      <c r="E439" s="618" t="s">
        <v>1107</v>
      </c>
      <c r="F439" s="618" t="s">
        <v>1107</v>
      </c>
      <c r="G439" s="618" t="s">
        <v>1107</v>
      </c>
      <c r="H439" s="618" t="s">
        <v>1107</v>
      </c>
      <c r="I439" s="788">
        <v>2023</v>
      </c>
      <c r="J439" s="721">
        <v>1000000</v>
      </c>
      <c r="K439" s="721">
        <v>1000000</v>
      </c>
      <c r="L439" s="721">
        <v>956529</v>
      </c>
      <c r="M439" s="721">
        <v>561892</v>
      </c>
      <c r="N439" s="711"/>
      <c r="O439" s="711">
        <v>0.9</v>
      </c>
      <c r="P439" s="618"/>
      <c r="Q439" s="618" t="s">
        <v>67</v>
      </c>
    </row>
    <row r="440" spans="1:17" ht="89.25">
      <c r="A440" s="618" t="s">
        <v>527</v>
      </c>
      <c r="B440" s="618" t="s">
        <v>312</v>
      </c>
      <c r="C440" s="618" t="s">
        <v>999</v>
      </c>
      <c r="D440" s="627" t="s">
        <v>2708</v>
      </c>
      <c r="E440" s="618" t="s">
        <v>1108</v>
      </c>
      <c r="F440" s="618" t="s">
        <v>1108</v>
      </c>
      <c r="G440" s="618" t="s">
        <v>1108</v>
      </c>
      <c r="H440" s="618" t="s">
        <v>1108</v>
      </c>
      <c r="I440" s="788">
        <v>2023</v>
      </c>
      <c r="J440" s="721">
        <v>2600000</v>
      </c>
      <c r="K440" s="721">
        <v>2600000</v>
      </c>
      <c r="L440" s="721">
        <v>821583</v>
      </c>
      <c r="M440" s="721">
        <v>0</v>
      </c>
      <c r="N440" s="711"/>
      <c r="O440" s="711">
        <v>0.05</v>
      </c>
      <c r="P440" s="618"/>
      <c r="Q440" s="618" t="s">
        <v>20</v>
      </c>
    </row>
    <row r="441" spans="1:17" ht="114.75">
      <c r="A441" s="618" t="s">
        <v>527</v>
      </c>
      <c r="B441" s="618" t="s">
        <v>312</v>
      </c>
      <c r="C441" s="618" t="s">
        <v>999</v>
      </c>
      <c r="D441" s="627" t="s">
        <v>2708</v>
      </c>
      <c r="E441" s="618" t="s">
        <v>1109</v>
      </c>
      <c r="F441" s="618" t="s">
        <v>1109</v>
      </c>
      <c r="G441" s="618" t="s">
        <v>1109</v>
      </c>
      <c r="H441" s="618" t="s">
        <v>1109</v>
      </c>
      <c r="I441" s="788">
        <v>2024</v>
      </c>
      <c r="J441" s="721">
        <v>2500000</v>
      </c>
      <c r="K441" s="721">
        <v>2500000</v>
      </c>
      <c r="L441" s="721">
        <v>2186366</v>
      </c>
      <c r="M441" s="721">
        <v>0</v>
      </c>
      <c r="N441" s="711"/>
      <c r="O441" s="711">
        <v>0.05</v>
      </c>
      <c r="P441" s="618"/>
      <c r="Q441" s="618" t="s">
        <v>20</v>
      </c>
    </row>
    <row r="442" spans="1:17" ht="25.5">
      <c r="A442" s="618" t="s">
        <v>527</v>
      </c>
      <c r="B442" s="618" t="s">
        <v>305</v>
      </c>
      <c r="C442" s="618" t="s">
        <v>480</v>
      </c>
      <c r="D442" s="618" t="s">
        <v>2705</v>
      </c>
      <c r="E442" s="618" t="s">
        <v>790</v>
      </c>
      <c r="F442" s="618" t="s">
        <v>1110</v>
      </c>
      <c r="G442" s="618" t="s">
        <v>1111</v>
      </c>
      <c r="H442" s="618" t="s">
        <v>1112</v>
      </c>
      <c r="I442" s="788"/>
      <c r="J442" s="770">
        <v>1200000</v>
      </c>
      <c r="K442" s="770">
        <v>1200000</v>
      </c>
      <c r="L442" s="721">
        <v>1199957</v>
      </c>
      <c r="M442" s="721">
        <v>1143074</v>
      </c>
      <c r="N442" s="711"/>
      <c r="O442" s="752"/>
      <c r="P442" s="626"/>
      <c r="Q442" s="626"/>
    </row>
    <row r="443" spans="1:17" ht="25.5">
      <c r="A443" s="618" t="s">
        <v>527</v>
      </c>
      <c r="B443" s="618" t="s">
        <v>305</v>
      </c>
      <c r="C443" s="618" t="s">
        <v>480</v>
      </c>
      <c r="D443" s="618" t="s">
        <v>2705</v>
      </c>
      <c r="E443" s="618" t="s">
        <v>790</v>
      </c>
      <c r="F443" s="618" t="s">
        <v>1110</v>
      </c>
      <c r="G443" s="618" t="s">
        <v>1113</v>
      </c>
      <c r="H443" s="618" t="s">
        <v>1114</v>
      </c>
      <c r="I443" s="788"/>
      <c r="J443" s="770">
        <v>2000000</v>
      </c>
      <c r="K443" s="770">
        <v>2000000</v>
      </c>
      <c r="L443" s="721">
        <v>1999867</v>
      </c>
      <c r="M443" s="721">
        <v>1950116</v>
      </c>
      <c r="N443" s="711"/>
      <c r="O443" s="752"/>
      <c r="P443" s="626"/>
      <c r="Q443" s="626"/>
    </row>
    <row r="444" spans="1:17" ht="27.75">
      <c r="A444" s="618" t="s">
        <v>527</v>
      </c>
      <c r="B444" s="618" t="s">
        <v>305</v>
      </c>
      <c r="C444" s="618" t="s">
        <v>480</v>
      </c>
      <c r="D444" s="618" t="s">
        <v>2705</v>
      </c>
      <c r="E444" s="618" t="s">
        <v>790</v>
      </c>
      <c r="F444" s="618" t="s">
        <v>1110</v>
      </c>
      <c r="G444" s="618" t="s">
        <v>1115</v>
      </c>
      <c r="H444" s="618" t="s">
        <v>3233</v>
      </c>
      <c r="I444" s="788"/>
      <c r="J444" s="770">
        <v>1900000</v>
      </c>
      <c r="K444" s="770">
        <v>1900000</v>
      </c>
      <c r="L444" s="770">
        <v>1790987</v>
      </c>
      <c r="M444" s="770">
        <v>1638219</v>
      </c>
      <c r="N444" s="711"/>
      <c r="O444" s="752"/>
      <c r="P444" s="626"/>
      <c r="Q444" s="626"/>
    </row>
    <row r="445" spans="1:17" ht="25.5">
      <c r="A445" s="618" t="s">
        <v>527</v>
      </c>
      <c r="B445" s="618" t="s">
        <v>305</v>
      </c>
      <c r="C445" s="618" t="s">
        <v>480</v>
      </c>
      <c r="D445" s="618" t="s">
        <v>2705</v>
      </c>
      <c r="E445" s="618" t="s">
        <v>790</v>
      </c>
      <c r="F445" s="618" t="s">
        <v>1110</v>
      </c>
      <c r="G445" s="618" t="s">
        <v>1117</v>
      </c>
      <c r="H445" s="618" t="s">
        <v>1118</v>
      </c>
      <c r="I445" s="788"/>
      <c r="J445" s="770">
        <v>1000000</v>
      </c>
      <c r="K445" s="770">
        <v>1000000</v>
      </c>
      <c r="L445" s="770">
        <v>999429</v>
      </c>
      <c r="M445" s="721">
        <v>570494</v>
      </c>
      <c r="N445" s="711"/>
      <c r="O445" s="752"/>
      <c r="P445" s="626"/>
      <c r="Q445" s="626"/>
    </row>
    <row r="446" spans="1:17" ht="38.25">
      <c r="A446" s="618" t="s">
        <v>527</v>
      </c>
      <c r="B446" s="618" t="s">
        <v>273</v>
      </c>
      <c r="C446" s="618" t="s">
        <v>480</v>
      </c>
      <c r="D446" s="618" t="s">
        <v>2708</v>
      </c>
      <c r="E446" s="618" t="s">
        <v>1120</v>
      </c>
      <c r="F446" s="618" t="s">
        <v>1121</v>
      </c>
      <c r="G446" s="618" t="s">
        <v>1122</v>
      </c>
      <c r="H446" s="618" t="s">
        <v>1123</v>
      </c>
      <c r="I446" s="788"/>
      <c r="J446" s="721">
        <v>10000000</v>
      </c>
      <c r="K446" s="721">
        <v>6723000</v>
      </c>
      <c r="L446" s="721">
        <v>6481045</v>
      </c>
      <c r="M446" s="721">
        <v>1545289</v>
      </c>
      <c r="N446" s="711"/>
      <c r="O446" s="752"/>
      <c r="P446" s="626"/>
      <c r="Q446" s="626"/>
    </row>
    <row r="447" spans="1:17" ht="51">
      <c r="A447" s="618" t="s">
        <v>527</v>
      </c>
      <c r="B447" s="618" t="s">
        <v>273</v>
      </c>
      <c r="C447" s="618" t="s">
        <v>480</v>
      </c>
      <c r="D447" s="618" t="s">
        <v>2708</v>
      </c>
      <c r="E447" s="618" t="s">
        <v>1120</v>
      </c>
      <c r="F447" s="618" t="s">
        <v>1121</v>
      </c>
      <c r="G447" s="618" t="s">
        <v>1124</v>
      </c>
      <c r="H447" s="618" t="s">
        <v>1125</v>
      </c>
      <c r="I447" s="788"/>
      <c r="J447" s="721">
        <v>7699844</v>
      </c>
      <c r="K447" s="721">
        <v>7699844</v>
      </c>
      <c r="L447" s="721">
        <v>7571535</v>
      </c>
      <c r="M447" s="721">
        <v>1962125</v>
      </c>
      <c r="N447" s="711"/>
      <c r="O447" s="752"/>
      <c r="P447" s="626"/>
      <c r="Q447" s="626"/>
    </row>
    <row r="448" spans="1:17" ht="25.5">
      <c r="A448" s="618" t="s">
        <v>527</v>
      </c>
      <c r="B448" s="618" t="s">
        <v>273</v>
      </c>
      <c r="C448" s="618" t="s">
        <v>480</v>
      </c>
      <c r="D448" s="618" t="s">
        <v>2705</v>
      </c>
      <c r="E448" s="618" t="s">
        <v>1127</v>
      </c>
      <c r="F448" s="618" t="s">
        <v>1128</v>
      </c>
      <c r="G448" s="618" t="s">
        <v>1129</v>
      </c>
      <c r="H448" s="618" t="s">
        <v>1130</v>
      </c>
      <c r="I448" s="788"/>
      <c r="J448" s="721">
        <v>1145000</v>
      </c>
      <c r="K448" s="721">
        <v>1145000</v>
      </c>
      <c r="L448" s="721">
        <v>1144119.2536900002</v>
      </c>
      <c r="M448" s="721">
        <v>1141799.797</v>
      </c>
      <c r="N448" s="711"/>
      <c r="O448" s="752"/>
      <c r="P448" s="626"/>
      <c r="Q448" s="626"/>
    </row>
    <row r="449" spans="1:17" ht="25.5">
      <c r="A449" s="618" t="s">
        <v>527</v>
      </c>
      <c r="B449" s="618" t="s">
        <v>273</v>
      </c>
      <c r="C449" s="618" t="s">
        <v>480</v>
      </c>
      <c r="D449" s="618" t="s">
        <v>2705</v>
      </c>
      <c r="E449" s="618" t="s">
        <v>1127</v>
      </c>
      <c r="F449" s="618" t="s">
        <v>1128</v>
      </c>
      <c r="G449" s="618" t="s">
        <v>1131</v>
      </c>
      <c r="H449" s="618" t="s">
        <v>1132</v>
      </c>
      <c r="I449" s="788"/>
      <c r="J449" s="721">
        <v>1000000</v>
      </c>
      <c r="K449" s="721">
        <v>1000000</v>
      </c>
      <c r="L449" s="721">
        <v>985921.7818</v>
      </c>
      <c r="M449" s="721">
        <v>625876.16374999995</v>
      </c>
      <c r="N449" s="711"/>
      <c r="O449" s="752"/>
      <c r="P449" s="626"/>
      <c r="Q449" s="626"/>
    </row>
    <row r="450" spans="1:17" ht="38.25">
      <c r="A450" s="618" t="s">
        <v>527</v>
      </c>
      <c r="B450" s="618" t="s">
        <v>316</v>
      </c>
      <c r="C450" s="618" t="s">
        <v>480</v>
      </c>
      <c r="D450" s="618" t="s">
        <v>2708</v>
      </c>
      <c r="E450" s="618" t="s">
        <v>130</v>
      </c>
      <c r="F450" s="618" t="s">
        <v>1155</v>
      </c>
      <c r="G450" s="618" t="s">
        <v>1156</v>
      </c>
      <c r="H450" s="618" t="s">
        <v>1157</v>
      </c>
      <c r="I450" s="788"/>
      <c r="J450" s="721">
        <v>1800000</v>
      </c>
      <c r="K450" s="721">
        <v>1800000</v>
      </c>
      <c r="L450" s="721">
        <v>1512517</v>
      </c>
      <c r="M450" s="721">
        <v>0</v>
      </c>
      <c r="N450" s="711"/>
      <c r="O450" s="752"/>
      <c r="P450" s="626"/>
      <c r="Q450" s="626"/>
    </row>
    <row r="451" spans="1:17" ht="25.5">
      <c r="A451" s="618" t="s">
        <v>527</v>
      </c>
      <c r="B451" s="618" t="s">
        <v>316</v>
      </c>
      <c r="C451" s="618" t="s">
        <v>480</v>
      </c>
      <c r="D451" s="618" t="s">
        <v>2708</v>
      </c>
      <c r="E451" s="618" t="s">
        <v>130</v>
      </c>
      <c r="F451" s="618" t="s">
        <v>1155</v>
      </c>
      <c r="G451" s="618" t="s">
        <v>1158</v>
      </c>
      <c r="H451" s="618" t="s">
        <v>1159</v>
      </c>
      <c r="I451" s="788"/>
      <c r="J451" s="721">
        <v>1114727</v>
      </c>
      <c r="K451" s="721">
        <v>1114727</v>
      </c>
      <c r="L451" s="721">
        <v>1114596</v>
      </c>
      <c r="M451" s="721">
        <v>0</v>
      </c>
      <c r="N451" s="711"/>
      <c r="O451" s="752"/>
      <c r="P451" s="626"/>
      <c r="Q451" s="626"/>
    </row>
    <row r="452" spans="1:17" ht="25.5">
      <c r="A452" s="618" t="s">
        <v>527</v>
      </c>
      <c r="B452" s="618" t="s">
        <v>316</v>
      </c>
      <c r="C452" s="618" t="s">
        <v>480</v>
      </c>
      <c r="D452" s="618" t="s">
        <v>2705</v>
      </c>
      <c r="E452" s="618" t="s">
        <v>1161</v>
      </c>
      <c r="F452" s="618" t="s">
        <v>1161</v>
      </c>
      <c r="G452" s="618" t="s">
        <v>1162</v>
      </c>
      <c r="H452" s="618" t="s">
        <v>1163</v>
      </c>
      <c r="I452" s="788"/>
      <c r="J452" s="721">
        <v>28181587</v>
      </c>
      <c r="K452" s="721">
        <v>28181587</v>
      </c>
      <c r="L452" s="721">
        <v>9914874</v>
      </c>
      <c r="M452" s="721">
        <v>0</v>
      </c>
      <c r="N452" s="711"/>
      <c r="O452" s="752"/>
      <c r="P452" s="626"/>
      <c r="Q452" s="626"/>
    </row>
    <row r="453" spans="1:17" ht="51">
      <c r="A453" s="618" t="s">
        <v>527</v>
      </c>
      <c r="B453" s="618" t="s">
        <v>297</v>
      </c>
      <c r="C453" s="618" t="s">
        <v>480</v>
      </c>
      <c r="D453" s="618" t="s">
        <v>2708</v>
      </c>
      <c r="E453" s="618" t="s">
        <v>1167</v>
      </c>
      <c r="F453" s="618" t="s">
        <v>1168</v>
      </c>
      <c r="G453" s="618" t="s">
        <v>1169</v>
      </c>
      <c r="H453" s="618" t="s">
        <v>1170</v>
      </c>
      <c r="I453" s="788"/>
      <c r="J453" s="721">
        <v>7800000</v>
      </c>
      <c r="K453" s="721">
        <v>7800000</v>
      </c>
      <c r="L453" s="721">
        <v>7617349.1679600002</v>
      </c>
      <c r="M453" s="721">
        <v>7280257.3134200005</v>
      </c>
      <c r="N453" s="711"/>
      <c r="O453" s="752"/>
      <c r="P453" s="626"/>
      <c r="Q453" s="626"/>
    </row>
    <row r="454" spans="1:17" ht="51">
      <c r="A454" s="618" t="s">
        <v>527</v>
      </c>
      <c r="B454" s="618" t="s">
        <v>297</v>
      </c>
      <c r="C454" s="618" t="s">
        <v>480</v>
      </c>
      <c r="D454" s="618" t="s">
        <v>2708</v>
      </c>
      <c r="E454" s="618" t="s">
        <v>1167</v>
      </c>
      <c r="F454" s="618" t="s">
        <v>1168</v>
      </c>
      <c r="G454" s="618" t="s">
        <v>1171</v>
      </c>
      <c r="H454" s="618" t="s">
        <v>1172</v>
      </c>
      <c r="I454" s="788"/>
      <c r="J454" s="721">
        <v>4700000</v>
      </c>
      <c r="K454" s="721">
        <v>4700000</v>
      </c>
      <c r="L454" s="721">
        <v>4579235.60042</v>
      </c>
      <c r="M454" s="721">
        <v>4173340.2568699997</v>
      </c>
      <c r="N454" s="711"/>
      <c r="O454" s="752"/>
      <c r="P454" s="626"/>
      <c r="Q454" s="626"/>
    </row>
    <row r="455" spans="1:17" ht="51">
      <c r="A455" s="618" t="s">
        <v>527</v>
      </c>
      <c r="B455" s="618" t="s">
        <v>297</v>
      </c>
      <c r="C455" s="618" t="s">
        <v>480</v>
      </c>
      <c r="D455" s="618" t="s">
        <v>2708</v>
      </c>
      <c r="E455" s="618" t="s">
        <v>1167</v>
      </c>
      <c r="F455" s="618" t="s">
        <v>1168</v>
      </c>
      <c r="G455" s="618" t="s">
        <v>1173</v>
      </c>
      <c r="H455" s="618" t="s">
        <v>1174</v>
      </c>
      <c r="I455" s="788"/>
      <c r="J455" s="721">
        <v>2525000</v>
      </c>
      <c r="K455" s="721">
        <v>2525000</v>
      </c>
      <c r="L455" s="721">
        <v>2188476.3357199999</v>
      </c>
      <c r="M455" s="721">
        <v>1997746.5999700001</v>
      </c>
      <c r="N455" s="711"/>
      <c r="O455" s="752"/>
      <c r="P455" s="626"/>
      <c r="Q455" s="626"/>
    </row>
    <row r="456" spans="1:17" ht="51">
      <c r="A456" s="618" t="s">
        <v>527</v>
      </c>
      <c r="B456" s="618" t="s">
        <v>297</v>
      </c>
      <c r="C456" s="618" t="s">
        <v>480</v>
      </c>
      <c r="D456" s="618" t="s">
        <v>2716</v>
      </c>
      <c r="E456" s="618" t="s">
        <v>1176</v>
      </c>
      <c r="F456" s="618" t="s">
        <v>1177</v>
      </c>
      <c r="G456" s="618" t="s">
        <v>1178</v>
      </c>
      <c r="H456" s="618" t="s">
        <v>1179</v>
      </c>
      <c r="I456" s="788"/>
      <c r="J456" s="721">
        <v>3000000</v>
      </c>
      <c r="K456" s="721">
        <v>3000000</v>
      </c>
      <c r="L456" s="721">
        <v>2998296.4255500003</v>
      </c>
      <c r="M456" s="721">
        <v>2968839.0585500002</v>
      </c>
      <c r="N456" s="711"/>
      <c r="O456" s="752"/>
      <c r="P456" s="626"/>
      <c r="Q456" s="626"/>
    </row>
    <row r="457" spans="1:17" ht="51">
      <c r="A457" s="618" t="s">
        <v>527</v>
      </c>
      <c r="B457" s="618" t="s">
        <v>314</v>
      </c>
      <c r="C457" s="618" t="s">
        <v>480</v>
      </c>
      <c r="D457" s="618" t="s">
        <v>2708</v>
      </c>
      <c r="E457" s="618" t="s">
        <v>1181</v>
      </c>
      <c r="F457" s="618" t="s">
        <v>1182</v>
      </c>
      <c r="G457" s="618" t="s">
        <v>1183</v>
      </c>
      <c r="H457" s="618" t="s">
        <v>1184</v>
      </c>
      <c r="I457" s="788"/>
      <c r="J457" s="721">
        <v>2035500</v>
      </c>
      <c r="K457" s="721">
        <v>2035500</v>
      </c>
      <c r="L457" s="721">
        <v>1834113</v>
      </c>
      <c r="M457" s="721">
        <v>337348</v>
      </c>
      <c r="N457" s="711"/>
      <c r="O457" s="752"/>
      <c r="P457" s="626"/>
      <c r="Q457" s="626"/>
    </row>
    <row r="458" spans="1:17" ht="51">
      <c r="A458" s="618" t="s">
        <v>527</v>
      </c>
      <c r="B458" s="618" t="s">
        <v>314</v>
      </c>
      <c r="C458" s="618" t="s">
        <v>480</v>
      </c>
      <c r="D458" s="618" t="s">
        <v>2708</v>
      </c>
      <c r="E458" s="618" t="s">
        <v>1186</v>
      </c>
      <c r="F458" s="618" t="s">
        <v>1182</v>
      </c>
      <c r="G458" s="618" t="s">
        <v>1187</v>
      </c>
      <c r="H458" s="618" t="s">
        <v>1188</v>
      </c>
      <c r="I458" s="788"/>
      <c r="J458" s="721">
        <v>1214500</v>
      </c>
      <c r="K458" s="721">
        <v>1214500</v>
      </c>
      <c r="L458" s="721">
        <v>836662</v>
      </c>
      <c r="M458" s="721">
        <v>0</v>
      </c>
      <c r="N458" s="711"/>
      <c r="O458" s="752"/>
      <c r="P458" s="626"/>
      <c r="Q458" s="626"/>
    </row>
    <row r="459" spans="1:17" ht="38.25">
      <c r="A459" s="618" t="s">
        <v>527</v>
      </c>
      <c r="B459" s="618" t="s">
        <v>289</v>
      </c>
      <c r="C459" s="618" t="s">
        <v>480</v>
      </c>
      <c r="D459" s="618" t="s">
        <v>2705</v>
      </c>
      <c r="E459" s="618" t="s">
        <v>1134</v>
      </c>
      <c r="F459" s="618" t="s">
        <v>917</v>
      </c>
      <c r="G459" s="618" t="s">
        <v>1189</v>
      </c>
      <c r="H459" s="618" t="s">
        <v>1190</v>
      </c>
      <c r="I459" s="788"/>
      <c r="J459" s="721">
        <v>1200000</v>
      </c>
      <c r="K459" s="721">
        <v>1200000</v>
      </c>
      <c r="L459" s="721">
        <v>1070609.2479600001</v>
      </c>
      <c r="M459" s="721">
        <v>464066.70912999997</v>
      </c>
      <c r="N459" s="711"/>
      <c r="O459" s="752"/>
      <c r="P459" s="626"/>
      <c r="Q459" s="626"/>
    </row>
    <row r="460" spans="1:17" ht="63.75">
      <c r="A460" s="618" t="s">
        <v>527</v>
      </c>
      <c r="B460" s="618" t="s">
        <v>289</v>
      </c>
      <c r="C460" s="618" t="s">
        <v>480</v>
      </c>
      <c r="D460" s="618" t="s">
        <v>2708</v>
      </c>
      <c r="E460" s="618" t="s">
        <v>130</v>
      </c>
      <c r="F460" s="618" t="s">
        <v>1195</v>
      </c>
      <c r="G460" s="618" t="s">
        <v>3236</v>
      </c>
      <c r="H460" s="618" t="s">
        <v>3235</v>
      </c>
      <c r="I460" s="788"/>
      <c r="J460" s="721">
        <v>8550000</v>
      </c>
      <c r="K460" s="721">
        <v>8550000</v>
      </c>
      <c r="L460" s="721">
        <v>8445930</v>
      </c>
      <c r="M460" s="721">
        <v>8231591</v>
      </c>
      <c r="N460" s="711"/>
      <c r="O460" s="752"/>
      <c r="P460" s="626"/>
      <c r="Q460" s="626"/>
    </row>
    <row r="461" spans="1:17" ht="51">
      <c r="A461" s="618" t="s">
        <v>527</v>
      </c>
      <c r="B461" s="618" t="s">
        <v>289</v>
      </c>
      <c r="C461" s="618" t="s">
        <v>480</v>
      </c>
      <c r="D461" s="618" t="s">
        <v>2708</v>
      </c>
      <c r="E461" s="618" t="s">
        <v>130</v>
      </c>
      <c r="F461" s="618" t="s">
        <v>1195</v>
      </c>
      <c r="G461" s="618" t="s">
        <v>3238</v>
      </c>
      <c r="H461" s="618" t="s">
        <v>3237</v>
      </c>
      <c r="I461" s="788"/>
      <c r="J461" s="721">
        <v>1900000</v>
      </c>
      <c r="K461" s="721">
        <v>1900000</v>
      </c>
      <c r="L461" s="721">
        <v>1801067</v>
      </c>
      <c r="M461" s="721">
        <v>1784004</v>
      </c>
      <c r="N461" s="711"/>
      <c r="O461" s="752"/>
      <c r="P461" s="626"/>
      <c r="Q461" s="626"/>
    </row>
    <row r="462" spans="1:17" ht="38.25">
      <c r="A462" s="618" t="s">
        <v>529</v>
      </c>
      <c r="B462" s="618" t="s">
        <v>282</v>
      </c>
      <c r="C462" s="618" t="s">
        <v>319</v>
      </c>
      <c r="D462" s="618" t="s">
        <v>2690</v>
      </c>
      <c r="E462" s="618"/>
      <c r="F462" s="618"/>
      <c r="G462" s="618"/>
      <c r="H462" s="618" t="s">
        <v>1211</v>
      </c>
      <c r="I462" s="788"/>
      <c r="J462" s="779"/>
      <c r="K462" s="721">
        <v>6700000</v>
      </c>
      <c r="L462" s="721"/>
      <c r="M462" s="721">
        <v>4182054.4870799999</v>
      </c>
      <c r="N462" s="711">
        <v>0.56061147085959895</v>
      </c>
      <c r="O462" s="711">
        <v>0.65</v>
      </c>
      <c r="P462" s="607"/>
      <c r="Q462" s="618" t="s">
        <v>20</v>
      </c>
    </row>
    <row r="463" spans="1:17" ht="63.75">
      <c r="A463" s="618" t="s">
        <v>529</v>
      </c>
      <c r="B463" s="618" t="s">
        <v>282</v>
      </c>
      <c r="C463" s="618" t="s">
        <v>319</v>
      </c>
      <c r="D463" s="618" t="s">
        <v>2690</v>
      </c>
      <c r="E463" s="618"/>
      <c r="F463" s="618"/>
      <c r="G463" s="618"/>
      <c r="H463" s="618" t="s">
        <v>1212</v>
      </c>
      <c r="I463" s="788"/>
      <c r="J463" s="779"/>
      <c r="K463" s="721">
        <v>4537000</v>
      </c>
      <c r="L463" s="721"/>
      <c r="M463" s="721">
        <v>2543494.2432900006</v>
      </c>
      <c r="N463" s="711">
        <v>0.59801091061700706</v>
      </c>
      <c r="O463" s="711">
        <v>0.8</v>
      </c>
      <c r="P463" s="607"/>
      <c r="Q463" s="618" t="s">
        <v>20</v>
      </c>
    </row>
    <row r="464" spans="1:17" ht="38.25">
      <c r="A464" s="618" t="s">
        <v>529</v>
      </c>
      <c r="B464" s="618" t="s">
        <v>282</v>
      </c>
      <c r="C464" s="618" t="s">
        <v>319</v>
      </c>
      <c r="D464" s="618" t="s">
        <v>2691</v>
      </c>
      <c r="E464" s="618"/>
      <c r="F464" s="618"/>
      <c r="G464" s="618"/>
      <c r="H464" s="618" t="s">
        <v>1213</v>
      </c>
      <c r="I464" s="788"/>
      <c r="J464" s="779"/>
      <c r="K464" s="721">
        <v>4457000</v>
      </c>
      <c r="L464" s="721"/>
      <c r="M464" s="721">
        <v>2665334.6286200006</v>
      </c>
      <c r="N464" s="711">
        <v>0</v>
      </c>
      <c r="O464" s="711">
        <v>0.8</v>
      </c>
      <c r="P464" s="607"/>
      <c r="Q464" s="618" t="s">
        <v>20</v>
      </c>
    </row>
    <row r="465" spans="1:17" ht="76.5">
      <c r="A465" s="618" t="s">
        <v>529</v>
      </c>
      <c r="B465" s="618" t="s">
        <v>282</v>
      </c>
      <c r="C465" s="618" t="s">
        <v>319</v>
      </c>
      <c r="D465" s="618" t="s">
        <v>2716</v>
      </c>
      <c r="E465" s="618"/>
      <c r="F465" s="618"/>
      <c r="G465" s="618"/>
      <c r="H465" s="618" t="s">
        <v>1214</v>
      </c>
      <c r="I465" s="788"/>
      <c r="J465" s="779"/>
      <c r="K465" s="721">
        <v>62000000</v>
      </c>
      <c r="L465" s="721"/>
      <c r="M465" s="721">
        <v>4813054.1864999998</v>
      </c>
      <c r="N465" s="711">
        <v>0</v>
      </c>
      <c r="O465" s="711">
        <v>0.05</v>
      </c>
      <c r="P465" s="607"/>
      <c r="Q465" s="618" t="s">
        <v>436</v>
      </c>
    </row>
    <row r="466" spans="1:17" ht="25.5">
      <c r="A466" s="618" t="s">
        <v>529</v>
      </c>
      <c r="B466" s="618" t="s">
        <v>282</v>
      </c>
      <c r="C466" s="618" t="s">
        <v>319</v>
      </c>
      <c r="D466" s="683" t="s">
        <v>2708</v>
      </c>
      <c r="E466" s="618"/>
      <c r="F466" s="618"/>
      <c r="G466" s="618"/>
      <c r="H466" s="870" t="s">
        <v>1216</v>
      </c>
      <c r="I466" s="788"/>
      <c r="J466" s="721"/>
      <c r="K466" s="868">
        <v>2250000</v>
      </c>
      <c r="L466" s="721"/>
      <c r="M466" s="721">
        <v>961960.33545000001</v>
      </c>
      <c r="N466" s="711"/>
      <c r="O466" s="869">
        <v>0.05</v>
      </c>
      <c r="P466" s="618"/>
      <c r="Q466" s="870"/>
    </row>
    <row r="467" spans="1:17" ht="25.5">
      <c r="A467" s="618" t="s">
        <v>529</v>
      </c>
      <c r="B467" s="618" t="s">
        <v>282</v>
      </c>
      <c r="C467" s="618" t="s">
        <v>319</v>
      </c>
      <c r="D467" s="683" t="s">
        <v>2708</v>
      </c>
      <c r="E467" s="618"/>
      <c r="F467" s="618"/>
      <c r="G467" s="618"/>
      <c r="H467" s="870"/>
      <c r="I467" s="788"/>
      <c r="J467" s="721"/>
      <c r="K467" s="868"/>
      <c r="L467" s="721"/>
      <c r="M467" s="721">
        <v>961960.33545000001</v>
      </c>
      <c r="N467" s="711">
        <v>0</v>
      </c>
      <c r="O467" s="869"/>
      <c r="P467" s="618"/>
      <c r="Q467" s="870"/>
    </row>
    <row r="468" spans="1:17" ht="25.5">
      <c r="A468" s="618" t="s">
        <v>529</v>
      </c>
      <c r="B468" s="618" t="s">
        <v>282</v>
      </c>
      <c r="C468" s="618" t="s">
        <v>319</v>
      </c>
      <c r="D468" s="683" t="s">
        <v>2708</v>
      </c>
      <c r="E468" s="618"/>
      <c r="F468" s="618"/>
      <c r="G468" s="618"/>
      <c r="H468" s="870" t="s">
        <v>1217</v>
      </c>
      <c r="I468" s="788"/>
      <c r="J468" s="779"/>
      <c r="K468" s="868">
        <v>5650000</v>
      </c>
      <c r="L468" s="721"/>
      <c r="M468" s="721">
        <v>3046552.4775799997</v>
      </c>
      <c r="N468" s="711"/>
      <c r="O468" s="780">
        <v>0.4</v>
      </c>
      <c r="P468" s="607"/>
      <c r="Q468" s="870" t="s">
        <v>474</v>
      </c>
    </row>
    <row r="469" spans="1:17" ht="25.5">
      <c r="A469" s="618" t="s">
        <v>529</v>
      </c>
      <c r="B469" s="618" t="s">
        <v>282</v>
      </c>
      <c r="C469" s="618" t="s">
        <v>319</v>
      </c>
      <c r="D469" s="683" t="s">
        <v>2708</v>
      </c>
      <c r="E469" s="618"/>
      <c r="F469" s="618"/>
      <c r="G469" s="618"/>
      <c r="H469" s="870"/>
      <c r="I469" s="788"/>
      <c r="J469" s="779"/>
      <c r="K469" s="868"/>
      <c r="L469" s="721"/>
      <c r="M469" s="721">
        <v>3046552.4775799997</v>
      </c>
      <c r="N469" s="711">
        <v>0.54</v>
      </c>
      <c r="O469" s="780">
        <v>0.4</v>
      </c>
      <c r="P469" s="607"/>
      <c r="Q469" s="870"/>
    </row>
    <row r="470" spans="1:17" ht="25.5">
      <c r="A470" s="618" t="s">
        <v>529</v>
      </c>
      <c r="B470" s="618" t="s">
        <v>282</v>
      </c>
      <c r="C470" s="618" t="s">
        <v>319</v>
      </c>
      <c r="D470" s="683" t="s">
        <v>2708</v>
      </c>
      <c r="E470" s="618"/>
      <c r="F470" s="618"/>
      <c r="G470" s="618"/>
      <c r="H470" s="618" t="s">
        <v>3092</v>
      </c>
      <c r="I470" s="788"/>
      <c r="J470" s="779"/>
      <c r="K470" s="868">
        <v>5056000</v>
      </c>
      <c r="L470" s="721"/>
      <c r="M470" s="721">
        <v>4438680.7176900003</v>
      </c>
      <c r="N470" s="711"/>
      <c r="O470" s="869">
        <v>1</v>
      </c>
      <c r="P470" s="607"/>
      <c r="Q470" s="870" t="s">
        <v>474</v>
      </c>
    </row>
    <row r="471" spans="1:17" ht="25.5">
      <c r="A471" s="618" t="s">
        <v>529</v>
      </c>
      <c r="B471" s="618" t="s">
        <v>282</v>
      </c>
      <c r="C471" s="618" t="s">
        <v>319</v>
      </c>
      <c r="D471" s="683" t="s">
        <v>2708</v>
      </c>
      <c r="E471" s="618"/>
      <c r="F471" s="618"/>
      <c r="G471" s="618"/>
      <c r="H471" s="618" t="s">
        <v>3093</v>
      </c>
      <c r="I471" s="788"/>
      <c r="J471" s="779"/>
      <c r="K471" s="868"/>
      <c r="L471" s="721"/>
      <c r="M471" s="721">
        <v>4438680.7176900003</v>
      </c>
      <c r="N471" s="711"/>
      <c r="O471" s="869"/>
      <c r="P471" s="607"/>
      <c r="Q471" s="870"/>
    </row>
    <row r="472" spans="1:17" ht="63.75">
      <c r="A472" s="618" t="s">
        <v>529</v>
      </c>
      <c r="B472" s="618" t="s">
        <v>283</v>
      </c>
      <c r="C472" s="618" t="s">
        <v>480</v>
      </c>
      <c r="D472" s="618" t="s">
        <v>2708</v>
      </c>
      <c r="E472" s="618"/>
      <c r="F472" s="618"/>
      <c r="G472" s="618"/>
      <c r="H472" s="618" t="s">
        <v>1221</v>
      </c>
      <c r="I472" s="788"/>
      <c r="J472" s="779"/>
      <c r="K472" s="721">
        <v>7638000</v>
      </c>
      <c r="L472" s="721"/>
      <c r="M472" s="721">
        <v>4146876.1746199997</v>
      </c>
      <c r="N472" s="711">
        <v>0.54292696708824295</v>
      </c>
      <c r="O472" s="711">
        <v>0.52</v>
      </c>
      <c r="P472" s="618"/>
      <c r="Q472" s="618" t="s">
        <v>3234</v>
      </c>
    </row>
    <row r="473" spans="1:17" ht="25.5">
      <c r="A473" s="618" t="s">
        <v>529</v>
      </c>
      <c r="B473" s="618" t="s">
        <v>283</v>
      </c>
      <c r="C473" s="618" t="s">
        <v>480</v>
      </c>
      <c r="D473" s="618" t="s">
        <v>2708</v>
      </c>
      <c r="E473" s="618"/>
      <c r="F473" s="618"/>
      <c r="G473" s="618"/>
      <c r="H473" s="618" t="s">
        <v>1223</v>
      </c>
      <c r="I473" s="788"/>
      <c r="J473" s="779"/>
      <c r="K473" s="721">
        <v>1760000</v>
      </c>
      <c r="L473" s="721"/>
      <c r="M473" s="721" t="s">
        <v>474</v>
      </c>
      <c r="N473" s="711">
        <v>0.24071895424836601</v>
      </c>
      <c r="O473" s="711" t="s">
        <v>474</v>
      </c>
      <c r="P473" s="618"/>
      <c r="Q473" s="618" t="s">
        <v>1224</v>
      </c>
    </row>
    <row r="474" spans="1:17" ht="25.5">
      <c r="A474" s="618" t="s">
        <v>529</v>
      </c>
      <c r="B474" s="618" t="s">
        <v>294</v>
      </c>
      <c r="C474" s="626" t="s">
        <v>319</v>
      </c>
      <c r="D474" s="679" t="s">
        <v>2697</v>
      </c>
      <c r="E474" s="679"/>
      <c r="F474" s="679"/>
      <c r="G474" s="679"/>
      <c r="H474" s="679" t="s">
        <v>1226</v>
      </c>
      <c r="I474" s="842"/>
      <c r="J474" s="779"/>
      <c r="K474" s="774">
        <v>1545300</v>
      </c>
      <c r="L474" s="774"/>
      <c r="M474" s="774">
        <v>371983</v>
      </c>
      <c r="N474" s="711">
        <v>0.60933926560320051</v>
      </c>
      <c r="O474" s="765">
        <v>0.3</v>
      </c>
      <c r="P474" s="679"/>
      <c r="Q474" s="679" t="s">
        <v>720</v>
      </c>
    </row>
    <row r="475" spans="1:17" ht="25.5">
      <c r="A475" s="618" t="s">
        <v>529</v>
      </c>
      <c r="B475" s="618" t="s">
        <v>294</v>
      </c>
      <c r="C475" s="626" t="s">
        <v>319</v>
      </c>
      <c r="D475" s="679" t="s">
        <v>2697</v>
      </c>
      <c r="E475" s="679"/>
      <c r="F475" s="679"/>
      <c r="G475" s="679"/>
      <c r="H475" s="679" t="s">
        <v>1227</v>
      </c>
      <c r="I475" s="842"/>
      <c r="J475" s="779"/>
      <c r="K475" s="774">
        <v>2379640</v>
      </c>
      <c r="L475" s="774"/>
      <c r="M475" s="774">
        <v>1450008.09</v>
      </c>
      <c r="N475" s="711">
        <v>0.6998712702702703</v>
      </c>
      <c r="O475" s="765">
        <v>0.85</v>
      </c>
      <c r="P475" s="679"/>
      <c r="Q475" s="679" t="s">
        <v>436</v>
      </c>
    </row>
    <row r="476" spans="1:17" ht="25.5">
      <c r="A476" s="618" t="s">
        <v>529</v>
      </c>
      <c r="B476" s="618" t="s">
        <v>294</v>
      </c>
      <c r="C476" s="626" t="s">
        <v>319</v>
      </c>
      <c r="D476" s="679" t="s">
        <v>2697</v>
      </c>
      <c r="E476" s="679"/>
      <c r="F476" s="679"/>
      <c r="G476" s="679"/>
      <c r="H476" s="679" t="s">
        <v>1229</v>
      </c>
      <c r="I476" s="842"/>
      <c r="J476" s="779"/>
      <c r="K476" s="774">
        <v>1600800</v>
      </c>
      <c r="L476" s="774"/>
      <c r="M476" s="774">
        <v>172605.2</v>
      </c>
      <c r="N476" s="711">
        <v>0.11624738888888889</v>
      </c>
      <c r="O476" s="781">
        <v>0.15</v>
      </c>
      <c r="P476" s="782"/>
      <c r="Q476" s="679" t="s">
        <v>720</v>
      </c>
    </row>
    <row r="477" spans="1:17" ht="25.5">
      <c r="A477" s="618" t="s">
        <v>529</v>
      </c>
      <c r="B477" s="618" t="s">
        <v>294</v>
      </c>
      <c r="C477" s="626" t="s">
        <v>319</v>
      </c>
      <c r="D477" s="679" t="s">
        <v>2697</v>
      </c>
      <c r="E477" s="679"/>
      <c r="F477" s="679"/>
      <c r="G477" s="679"/>
      <c r="H477" s="679" t="s">
        <v>1231</v>
      </c>
      <c r="I477" s="842"/>
      <c r="J477" s="779"/>
      <c r="K477" s="774">
        <v>1800000</v>
      </c>
      <c r="L477" s="774"/>
      <c r="M477" s="774">
        <v>0</v>
      </c>
      <c r="N477" s="711">
        <v>0.30111185193579248</v>
      </c>
      <c r="O477" s="711">
        <v>0</v>
      </c>
      <c r="P477" s="618"/>
      <c r="Q477" s="679" t="s">
        <v>720</v>
      </c>
    </row>
    <row r="478" spans="1:17" ht="25.5">
      <c r="A478" s="618" t="s">
        <v>529</v>
      </c>
      <c r="B478" s="618" t="s">
        <v>294</v>
      </c>
      <c r="C478" s="626" t="s">
        <v>480</v>
      </c>
      <c r="D478" s="679" t="s">
        <v>2716</v>
      </c>
      <c r="E478" s="679"/>
      <c r="F478" s="679"/>
      <c r="G478" s="679"/>
      <c r="H478" s="679" t="s">
        <v>1240</v>
      </c>
      <c r="I478" s="842"/>
      <c r="J478" s="779"/>
      <c r="K478" s="721"/>
      <c r="L478" s="751"/>
      <c r="M478" s="721" t="s">
        <v>474</v>
      </c>
      <c r="N478" s="711">
        <v>0.7</v>
      </c>
      <c r="O478" s="711">
        <v>0.95</v>
      </c>
      <c r="P478" s="618"/>
      <c r="Q478" s="618"/>
    </row>
    <row r="479" spans="1:17" ht="38.25">
      <c r="A479" s="618" t="s">
        <v>529</v>
      </c>
      <c r="B479" s="618" t="s">
        <v>294</v>
      </c>
      <c r="C479" s="626" t="s">
        <v>480</v>
      </c>
      <c r="D479" s="679" t="s">
        <v>2716</v>
      </c>
      <c r="E479" s="679"/>
      <c r="F479" s="679"/>
      <c r="G479" s="679"/>
      <c r="H479" s="679" t="s">
        <v>1242</v>
      </c>
      <c r="I479" s="842"/>
      <c r="J479" s="779"/>
      <c r="K479" s="751">
        <v>15778292</v>
      </c>
      <c r="L479" s="751"/>
      <c r="M479" s="721" t="s">
        <v>474</v>
      </c>
      <c r="N479" s="711">
        <v>0.75</v>
      </c>
      <c r="O479" s="711">
        <v>1</v>
      </c>
      <c r="P479" s="618"/>
      <c r="Q479" s="618"/>
    </row>
    <row r="480" spans="1:17" ht="38.25">
      <c r="A480" s="618" t="s">
        <v>529</v>
      </c>
      <c r="B480" s="618" t="s">
        <v>294</v>
      </c>
      <c r="C480" s="626" t="s">
        <v>480</v>
      </c>
      <c r="D480" s="679" t="s">
        <v>2716</v>
      </c>
      <c r="E480" s="679"/>
      <c r="F480" s="679"/>
      <c r="G480" s="679"/>
      <c r="H480" s="679" t="s">
        <v>1243</v>
      </c>
      <c r="I480" s="842"/>
      <c r="J480" s="779"/>
      <c r="K480" s="751">
        <v>12741089</v>
      </c>
      <c r="L480" s="751"/>
      <c r="M480" s="721" t="s">
        <v>474</v>
      </c>
      <c r="N480" s="711">
        <v>0.32400000000000001</v>
      </c>
      <c r="O480" s="711">
        <v>1</v>
      </c>
      <c r="P480" s="618"/>
      <c r="Q480" s="618"/>
    </row>
    <row r="481" spans="1:17" ht="38.25">
      <c r="A481" s="618" t="s">
        <v>529</v>
      </c>
      <c r="B481" s="618" t="s">
        <v>294</v>
      </c>
      <c r="C481" s="626" t="s">
        <v>480</v>
      </c>
      <c r="D481" s="679" t="s">
        <v>2716</v>
      </c>
      <c r="E481" s="679"/>
      <c r="F481" s="679"/>
      <c r="G481" s="679"/>
      <c r="H481" s="679" t="s">
        <v>1244</v>
      </c>
      <c r="I481" s="842"/>
      <c r="J481" s="779"/>
      <c r="K481" s="751">
        <v>4381982</v>
      </c>
      <c r="L481" s="751"/>
      <c r="M481" s="721" t="s">
        <v>474</v>
      </c>
      <c r="N481" s="711">
        <v>0.22</v>
      </c>
      <c r="O481" s="711">
        <v>0.43</v>
      </c>
      <c r="P481" s="618"/>
      <c r="Q481" s="618"/>
    </row>
    <row r="482" spans="1:17" ht="38.25">
      <c r="A482" s="618" t="s">
        <v>529</v>
      </c>
      <c r="B482" s="618" t="s">
        <v>294</v>
      </c>
      <c r="C482" s="626" t="s">
        <v>480</v>
      </c>
      <c r="D482" s="679" t="s">
        <v>2716</v>
      </c>
      <c r="E482" s="679"/>
      <c r="F482" s="679"/>
      <c r="G482" s="679"/>
      <c r="H482" s="679" t="s">
        <v>1245</v>
      </c>
      <c r="I482" s="842"/>
      <c r="J482" s="779"/>
      <c r="K482" s="751">
        <v>1260982</v>
      </c>
      <c r="L482" s="751"/>
      <c r="M482" s="721" t="s">
        <v>474</v>
      </c>
      <c r="N482" s="711">
        <v>0.06</v>
      </c>
      <c r="O482" s="711">
        <v>0.43</v>
      </c>
      <c r="P482" s="618"/>
      <c r="Q482" s="618"/>
    </row>
    <row r="483" spans="1:17" ht="38.25">
      <c r="A483" s="618" t="s">
        <v>529</v>
      </c>
      <c r="B483" s="618" t="s">
        <v>294</v>
      </c>
      <c r="C483" s="626" t="s">
        <v>480</v>
      </c>
      <c r="D483" s="679" t="s">
        <v>2716</v>
      </c>
      <c r="E483" s="679"/>
      <c r="F483" s="679"/>
      <c r="G483" s="679"/>
      <c r="H483" s="679" t="s">
        <v>1246</v>
      </c>
      <c r="I483" s="842"/>
      <c r="J483" s="779"/>
      <c r="K483" s="751">
        <v>5959786</v>
      </c>
      <c r="L483" s="751"/>
      <c r="M483" s="721" t="s">
        <v>474</v>
      </c>
      <c r="N483" s="711">
        <v>0</v>
      </c>
      <c r="O483" s="711">
        <v>0.3</v>
      </c>
      <c r="P483" s="618"/>
      <c r="Q483" s="618"/>
    </row>
    <row r="484" spans="1:17" ht="38.25">
      <c r="A484" s="618" t="s">
        <v>529</v>
      </c>
      <c r="B484" s="618" t="s">
        <v>294</v>
      </c>
      <c r="C484" s="626" t="s">
        <v>480</v>
      </c>
      <c r="D484" s="679" t="s">
        <v>2716</v>
      </c>
      <c r="E484" s="679"/>
      <c r="F484" s="679"/>
      <c r="G484" s="679"/>
      <c r="H484" s="679" t="s">
        <v>1247</v>
      </c>
      <c r="I484" s="842"/>
      <c r="J484" s="779"/>
      <c r="K484" s="751">
        <v>1693578</v>
      </c>
      <c r="L484" s="751"/>
      <c r="M484" s="721" t="s">
        <v>474</v>
      </c>
      <c r="N484" s="711">
        <v>0.73229999999999995</v>
      </c>
      <c r="O484" s="711">
        <v>0.13</v>
      </c>
      <c r="P484" s="607"/>
      <c r="Q484" s="618"/>
    </row>
    <row r="485" spans="1:17" ht="25.5">
      <c r="A485" s="618" t="s">
        <v>529</v>
      </c>
      <c r="B485" s="618" t="s">
        <v>294</v>
      </c>
      <c r="C485" s="626" t="s">
        <v>480</v>
      </c>
      <c r="D485" s="679" t="s">
        <v>2716</v>
      </c>
      <c r="E485" s="679"/>
      <c r="F485" s="679"/>
      <c r="G485" s="679"/>
      <c r="H485" s="679" t="s">
        <v>1248</v>
      </c>
      <c r="I485" s="842"/>
      <c r="J485" s="779"/>
      <c r="K485" s="721">
        <v>22077000</v>
      </c>
      <c r="L485" s="721"/>
      <c r="M485" s="721" t="s">
        <v>474</v>
      </c>
      <c r="N485" s="752"/>
      <c r="O485" s="711">
        <v>0.8</v>
      </c>
      <c r="P485" s="607"/>
      <c r="Q485" s="618"/>
    </row>
    <row r="486" spans="1:17" ht="25.5">
      <c r="A486" s="618" t="s">
        <v>529</v>
      </c>
      <c r="B486" s="618" t="s">
        <v>298</v>
      </c>
      <c r="C486" s="626" t="s">
        <v>319</v>
      </c>
      <c r="D486" s="618" t="s">
        <v>2704</v>
      </c>
      <c r="E486" s="618"/>
      <c r="F486" s="618"/>
      <c r="G486" s="618"/>
      <c r="H486" s="618" t="s">
        <v>1250</v>
      </c>
      <c r="I486" s="788"/>
      <c r="J486" s="779"/>
      <c r="K486" s="721">
        <v>1000000</v>
      </c>
      <c r="L486" s="721">
        <v>255687</v>
      </c>
      <c r="M486" s="721">
        <v>204549</v>
      </c>
      <c r="N486" s="752"/>
      <c r="O486" s="752">
        <v>0.8</v>
      </c>
      <c r="P486" s="618"/>
      <c r="Q486" s="618"/>
    </row>
    <row r="487" spans="1:17" ht="25.5">
      <c r="A487" s="618" t="s">
        <v>529</v>
      </c>
      <c r="B487" s="618" t="s">
        <v>298</v>
      </c>
      <c r="C487" s="626" t="s">
        <v>319</v>
      </c>
      <c r="D487" s="618" t="s">
        <v>2704</v>
      </c>
      <c r="E487" s="618"/>
      <c r="F487" s="618"/>
      <c r="G487" s="618"/>
      <c r="H487" s="618" t="s">
        <v>1250</v>
      </c>
      <c r="I487" s="788"/>
      <c r="J487" s="779"/>
      <c r="K487" s="721">
        <v>1500000</v>
      </c>
      <c r="L487" s="721">
        <v>936228</v>
      </c>
      <c r="M487" s="721">
        <v>638679</v>
      </c>
      <c r="N487" s="752"/>
      <c r="O487" s="752">
        <v>0.98</v>
      </c>
      <c r="P487" s="618"/>
      <c r="Q487" s="618"/>
    </row>
    <row r="488" spans="1:17" ht="38.25">
      <c r="A488" s="618" t="s">
        <v>529</v>
      </c>
      <c r="B488" s="618" t="s">
        <v>298</v>
      </c>
      <c r="C488" s="626" t="s">
        <v>319</v>
      </c>
      <c r="D488" s="618" t="s">
        <v>2704</v>
      </c>
      <c r="E488" s="618"/>
      <c r="F488" s="618"/>
      <c r="G488" s="618"/>
      <c r="H488" s="618" t="s">
        <v>1254</v>
      </c>
      <c r="I488" s="788"/>
      <c r="J488" s="779"/>
      <c r="K488" s="721">
        <v>1400000</v>
      </c>
      <c r="L488" s="721">
        <v>1210373</v>
      </c>
      <c r="M488" s="721">
        <v>513457</v>
      </c>
      <c r="N488" s="752"/>
      <c r="O488" s="752">
        <v>0.67</v>
      </c>
      <c r="P488" s="618"/>
      <c r="Q488" s="618"/>
    </row>
    <row r="489" spans="1:17" ht="25.5">
      <c r="A489" s="618" t="s">
        <v>529</v>
      </c>
      <c r="B489" s="618" t="s">
        <v>298</v>
      </c>
      <c r="C489" s="626" t="s">
        <v>319</v>
      </c>
      <c r="D489" s="618" t="s">
        <v>2704</v>
      </c>
      <c r="E489" s="618"/>
      <c r="F489" s="618"/>
      <c r="G489" s="618"/>
      <c r="H489" s="618" t="s">
        <v>1255</v>
      </c>
      <c r="I489" s="788"/>
      <c r="J489" s="779"/>
      <c r="K489" s="721">
        <v>1500000</v>
      </c>
      <c r="L489" s="721">
        <v>1331871</v>
      </c>
      <c r="M489" s="721">
        <v>1157747</v>
      </c>
      <c r="N489" s="752"/>
      <c r="O489" s="752">
        <v>0.98</v>
      </c>
      <c r="P489" s="618"/>
      <c r="Q489" s="618"/>
    </row>
    <row r="490" spans="1:17">
      <c r="A490" s="618" t="s">
        <v>529</v>
      </c>
      <c r="B490" s="618" t="s">
        <v>298</v>
      </c>
      <c r="C490" s="626" t="s">
        <v>319</v>
      </c>
      <c r="D490" s="618" t="s">
        <v>2705</v>
      </c>
      <c r="E490" s="618"/>
      <c r="F490" s="618"/>
      <c r="G490" s="618"/>
      <c r="H490" s="618" t="s">
        <v>1256</v>
      </c>
      <c r="I490" s="788"/>
      <c r="J490" s="779"/>
      <c r="K490" s="721">
        <v>14610000</v>
      </c>
      <c r="L490" s="721">
        <v>13611907</v>
      </c>
      <c r="M490" s="721">
        <v>10529573</v>
      </c>
      <c r="N490" s="752"/>
      <c r="O490" s="752">
        <v>0.71</v>
      </c>
      <c r="P490" s="618"/>
      <c r="Q490" s="618"/>
    </row>
    <row r="491" spans="1:17" ht="25.5">
      <c r="A491" s="618" t="s">
        <v>529</v>
      </c>
      <c r="B491" s="618" t="s">
        <v>298</v>
      </c>
      <c r="C491" s="626" t="s">
        <v>319</v>
      </c>
      <c r="D491" s="618" t="s">
        <v>2716</v>
      </c>
      <c r="E491" s="618"/>
      <c r="F491" s="618"/>
      <c r="G491" s="618"/>
      <c r="H491" s="618" t="s">
        <v>1257</v>
      </c>
      <c r="I491" s="788"/>
      <c r="J491" s="779"/>
      <c r="K491" s="721">
        <v>2500000</v>
      </c>
      <c r="L491" s="721">
        <v>2142157</v>
      </c>
      <c r="M491" s="721">
        <v>826597</v>
      </c>
      <c r="N491" s="752"/>
      <c r="O491" s="752">
        <v>0.85</v>
      </c>
      <c r="P491" s="618"/>
      <c r="Q491" s="618"/>
    </row>
    <row r="492" spans="1:17" ht="25.5">
      <c r="A492" s="618" t="s">
        <v>529</v>
      </c>
      <c r="B492" s="618" t="s">
        <v>298</v>
      </c>
      <c r="C492" s="626" t="s">
        <v>319</v>
      </c>
      <c r="D492" s="618" t="s">
        <v>2716</v>
      </c>
      <c r="E492" s="618"/>
      <c r="F492" s="618"/>
      <c r="G492" s="618"/>
      <c r="H492" s="618" t="s">
        <v>1259</v>
      </c>
      <c r="I492" s="788"/>
      <c r="J492" s="779"/>
      <c r="K492" s="721">
        <v>2490000</v>
      </c>
      <c r="L492" s="721">
        <v>1999404</v>
      </c>
      <c r="M492" s="721">
        <v>412576</v>
      </c>
      <c r="N492" s="752"/>
      <c r="O492" s="752">
        <v>0.5</v>
      </c>
      <c r="P492" s="618"/>
      <c r="Q492" s="618"/>
    </row>
    <row r="493" spans="1:17" ht="25.5">
      <c r="A493" s="618" t="s">
        <v>529</v>
      </c>
      <c r="B493" s="618" t="s">
        <v>298</v>
      </c>
      <c r="C493" s="626" t="s">
        <v>319</v>
      </c>
      <c r="D493" s="618" t="s">
        <v>2708</v>
      </c>
      <c r="E493" s="618"/>
      <c r="F493" s="618"/>
      <c r="G493" s="618"/>
      <c r="H493" s="618" t="s">
        <v>1261</v>
      </c>
      <c r="I493" s="788"/>
      <c r="J493" s="779"/>
      <c r="K493" s="721">
        <v>2000000</v>
      </c>
      <c r="L493" s="721">
        <v>1517700</v>
      </c>
      <c r="M493" s="721">
        <v>1428287</v>
      </c>
      <c r="N493" s="752"/>
      <c r="O493" s="752">
        <v>0.9</v>
      </c>
      <c r="P493" s="618"/>
      <c r="Q493" s="618"/>
    </row>
    <row r="494" spans="1:17" ht="25.5">
      <c r="A494" s="618" t="s">
        <v>529</v>
      </c>
      <c r="B494" s="618" t="s">
        <v>298</v>
      </c>
      <c r="C494" s="626" t="s">
        <v>319</v>
      </c>
      <c r="D494" s="618" t="s">
        <v>2703</v>
      </c>
      <c r="E494" s="618"/>
      <c r="F494" s="618"/>
      <c r="G494" s="618"/>
      <c r="H494" s="618" t="s">
        <v>1262</v>
      </c>
      <c r="I494" s="788"/>
      <c r="J494" s="779"/>
      <c r="K494" s="721">
        <v>1700000</v>
      </c>
      <c r="L494" s="721">
        <v>1201064</v>
      </c>
      <c r="M494" s="721">
        <v>574074</v>
      </c>
      <c r="N494" s="752"/>
      <c r="O494" s="752">
        <v>0.65</v>
      </c>
      <c r="P494" s="618"/>
      <c r="Q494" s="618"/>
    </row>
    <row r="495" spans="1:17" ht="25.5">
      <c r="A495" s="618" t="s">
        <v>529</v>
      </c>
      <c r="B495" s="618" t="s">
        <v>298</v>
      </c>
      <c r="C495" s="626" t="s">
        <v>319</v>
      </c>
      <c r="D495" s="618" t="s">
        <v>2703</v>
      </c>
      <c r="E495" s="618"/>
      <c r="F495" s="618"/>
      <c r="G495" s="618"/>
      <c r="H495" s="618" t="s">
        <v>1265</v>
      </c>
      <c r="I495" s="788"/>
      <c r="J495" s="779"/>
      <c r="K495" s="721">
        <v>2000000</v>
      </c>
      <c r="L495" s="721">
        <v>1637616</v>
      </c>
      <c r="M495" s="721">
        <v>507012</v>
      </c>
      <c r="N495" s="752"/>
      <c r="O495" s="752">
        <v>0.45</v>
      </c>
      <c r="P495" s="618"/>
      <c r="Q495" s="618"/>
    </row>
    <row r="496" spans="1:17" ht="25.5">
      <c r="A496" s="618" t="s">
        <v>529</v>
      </c>
      <c r="B496" s="618" t="s">
        <v>298</v>
      </c>
      <c r="C496" s="626" t="s">
        <v>319</v>
      </c>
      <c r="D496" s="618" t="s">
        <v>2697</v>
      </c>
      <c r="E496" s="618"/>
      <c r="F496" s="618"/>
      <c r="G496" s="618"/>
      <c r="H496" s="618" t="s">
        <v>1268</v>
      </c>
      <c r="I496" s="788"/>
      <c r="J496" s="779"/>
      <c r="K496" s="721">
        <v>3110000</v>
      </c>
      <c r="L496" s="721">
        <v>2986303</v>
      </c>
      <c r="M496" s="721">
        <v>2285748</v>
      </c>
      <c r="N496" s="752"/>
      <c r="O496" s="752">
        <v>0.9</v>
      </c>
      <c r="P496" s="618"/>
      <c r="Q496" s="618"/>
    </row>
    <row r="497" spans="1:17" ht="25.5">
      <c r="A497" s="618" t="s">
        <v>529</v>
      </c>
      <c r="B497" s="618" t="s">
        <v>298</v>
      </c>
      <c r="C497" s="626" t="s">
        <v>319</v>
      </c>
      <c r="D497" s="618" t="s">
        <v>2697</v>
      </c>
      <c r="E497" s="618"/>
      <c r="F497" s="618"/>
      <c r="G497" s="618"/>
      <c r="H497" s="618" t="s">
        <v>1270</v>
      </c>
      <c r="I497" s="788"/>
      <c r="J497" s="779"/>
      <c r="K497" s="721">
        <v>2292000</v>
      </c>
      <c r="L497" s="721">
        <v>1997405</v>
      </c>
      <c r="M497" s="721">
        <v>1906385</v>
      </c>
      <c r="N497" s="752"/>
      <c r="O497" s="752">
        <v>0.85</v>
      </c>
      <c r="P497" s="618"/>
      <c r="Q497" s="618"/>
    </row>
    <row r="498" spans="1:17" ht="38.25">
      <c r="A498" s="618" t="s">
        <v>529</v>
      </c>
      <c r="B498" s="618" t="s">
        <v>298</v>
      </c>
      <c r="C498" s="626" t="s">
        <v>319</v>
      </c>
      <c r="D498" s="618" t="s">
        <v>2700</v>
      </c>
      <c r="E498" s="618"/>
      <c r="F498" s="618"/>
      <c r="G498" s="618"/>
      <c r="H498" s="618" t="s">
        <v>1276</v>
      </c>
      <c r="I498" s="788"/>
      <c r="J498" s="779"/>
      <c r="K498" s="721">
        <v>3693200</v>
      </c>
      <c r="L498" s="721">
        <v>3435134</v>
      </c>
      <c r="M498" s="721">
        <v>1549144</v>
      </c>
      <c r="N498" s="752"/>
      <c r="O498" s="752">
        <v>0.7</v>
      </c>
      <c r="P498" s="618"/>
      <c r="Q498" s="618"/>
    </row>
    <row r="499" spans="1:17" ht="25.5">
      <c r="A499" s="618" t="s">
        <v>529</v>
      </c>
      <c r="B499" s="618" t="s">
        <v>298</v>
      </c>
      <c r="C499" s="626" t="s">
        <v>480</v>
      </c>
      <c r="D499" s="618" t="s">
        <v>2693</v>
      </c>
      <c r="E499" s="618"/>
      <c r="F499" s="618"/>
      <c r="G499" s="618"/>
      <c r="H499" s="618" t="s">
        <v>1280</v>
      </c>
      <c r="I499" s="788"/>
      <c r="J499" s="779"/>
      <c r="K499" s="721">
        <v>82230000</v>
      </c>
      <c r="L499" s="721" t="s">
        <v>474</v>
      </c>
      <c r="M499" s="721" t="s">
        <v>474</v>
      </c>
      <c r="N499" s="752"/>
      <c r="O499" s="711">
        <v>0.92</v>
      </c>
      <c r="P499" s="618"/>
      <c r="Q499" s="618"/>
    </row>
    <row r="500" spans="1:17">
      <c r="A500" s="618" t="s">
        <v>529</v>
      </c>
      <c r="B500" s="618" t="s">
        <v>298</v>
      </c>
      <c r="C500" s="626" t="s">
        <v>480</v>
      </c>
      <c r="D500" s="618" t="s">
        <v>2716</v>
      </c>
      <c r="E500" s="618"/>
      <c r="F500" s="618"/>
      <c r="G500" s="618"/>
      <c r="H500" s="618" t="s">
        <v>1282</v>
      </c>
      <c r="I500" s="788"/>
      <c r="J500" s="779"/>
      <c r="K500" s="721">
        <v>4000000</v>
      </c>
      <c r="L500" s="721">
        <v>2997084</v>
      </c>
      <c r="M500" s="721">
        <v>0</v>
      </c>
      <c r="N500" s="711">
        <v>0.59</v>
      </c>
      <c r="O500" s="711">
        <v>0.17</v>
      </c>
      <c r="P500" s="618"/>
      <c r="Q500" s="618"/>
    </row>
    <row r="501" spans="1:17" ht="25.5">
      <c r="A501" s="618" t="s">
        <v>529</v>
      </c>
      <c r="B501" s="618" t="s">
        <v>268</v>
      </c>
      <c r="C501" s="618" t="s">
        <v>480</v>
      </c>
      <c r="D501" s="631" t="s">
        <v>2716</v>
      </c>
      <c r="E501" s="631"/>
      <c r="F501" s="631"/>
      <c r="G501" s="631"/>
      <c r="H501" s="631" t="s">
        <v>1284</v>
      </c>
      <c r="I501" s="790"/>
      <c r="J501" s="779"/>
      <c r="K501" s="751">
        <v>1733000</v>
      </c>
      <c r="L501" s="721"/>
      <c r="M501" s="751">
        <v>0</v>
      </c>
      <c r="N501" s="711">
        <v>0.71640266241101958</v>
      </c>
      <c r="O501" s="711">
        <v>0.7</v>
      </c>
      <c r="P501" s="607"/>
      <c r="Q501" s="631" t="s">
        <v>97</v>
      </c>
    </row>
    <row r="502" spans="1:17" ht="25.5">
      <c r="A502" s="618" t="s">
        <v>529</v>
      </c>
      <c r="B502" s="618" t="s">
        <v>268</v>
      </c>
      <c r="C502" s="618" t="s">
        <v>480</v>
      </c>
      <c r="D502" s="618" t="s">
        <v>2704</v>
      </c>
      <c r="E502" s="618"/>
      <c r="F502" s="618"/>
      <c r="G502" s="618"/>
      <c r="H502" s="618" t="s">
        <v>1286</v>
      </c>
      <c r="I502" s="788"/>
      <c r="J502" s="779"/>
      <c r="K502" s="751">
        <v>1063998</v>
      </c>
      <c r="L502" s="721"/>
      <c r="M502" s="751">
        <v>762251</v>
      </c>
      <c r="N502" s="711">
        <v>0.680878431372549</v>
      </c>
      <c r="O502" s="711">
        <v>0.83</v>
      </c>
      <c r="P502" s="618"/>
      <c r="Q502" s="618" t="s">
        <v>1287</v>
      </c>
    </row>
    <row r="503" spans="1:17" ht="38.25">
      <c r="A503" s="618" t="s">
        <v>529</v>
      </c>
      <c r="B503" s="618" t="s">
        <v>268</v>
      </c>
      <c r="C503" s="618" t="s">
        <v>319</v>
      </c>
      <c r="D503" s="618" t="s">
        <v>2711</v>
      </c>
      <c r="E503" s="618"/>
      <c r="F503" s="618"/>
      <c r="G503" s="618"/>
      <c r="H503" s="618" t="s">
        <v>1292</v>
      </c>
      <c r="I503" s="788"/>
      <c r="J503" s="779"/>
      <c r="K503" s="751">
        <v>3118969</v>
      </c>
      <c r="L503" s="721"/>
      <c r="M503" s="751">
        <v>1135783</v>
      </c>
      <c r="N503" s="711">
        <v>0.90447326086956525</v>
      </c>
      <c r="O503" s="711">
        <v>0.8</v>
      </c>
      <c r="P503" s="607"/>
      <c r="Q503" s="626"/>
    </row>
    <row r="504" spans="1:17" ht="25.5">
      <c r="A504" s="618" t="s">
        <v>529</v>
      </c>
      <c r="B504" s="618" t="s">
        <v>268</v>
      </c>
      <c r="C504" s="618" t="s">
        <v>319</v>
      </c>
      <c r="D504" s="618" t="s">
        <v>2711</v>
      </c>
      <c r="E504" s="618"/>
      <c r="F504" s="618"/>
      <c r="G504" s="618"/>
      <c r="H504" s="618" t="s">
        <v>1293</v>
      </c>
      <c r="I504" s="788"/>
      <c r="J504" s="779"/>
      <c r="K504" s="751">
        <v>4600000</v>
      </c>
      <c r="L504" s="721"/>
      <c r="M504" s="751">
        <v>4160577</v>
      </c>
      <c r="N504" s="711">
        <v>0.213271875</v>
      </c>
      <c r="O504" s="711">
        <v>1</v>
      </c>
      <c r="P504" s="607"/>
      <c r="Q504" s="626"/>
    </row>
    <row r="505" spans="1:17">
      <c r="A505" s="618" t="s">
        <v>529</v>
      </c>
      <c r="B505" s="618" t="s">
        <v>268</v>
      </c>
      <c r="C505" s="618" t="s">
        <v>319</v>
      </c>
      <c r="D505" s="618" t="s">
        <v>2711</v>
      </c>
      <c r="E505" s="618"/>
      <c r="F505" s="618"/>
      <c r="G505" s="618"/>
      <c r="H505" s="618" t="s">
        <v>1294</v>
      </c>
      <c r="I505" s="788"/>
      <c r="J505" s="779"/>
      <c r="K505" s="751">
        <v>1600000</v>
      </c>
      <c r="L505" s="721"/>
      <c r="M505" s="751">
        <v>341235</v>
      </c>
      <c r="N505" s="711">
        <v>1.2623999999999999E-3</v>
      </c>
      <c r="O505" s="711">
        <v>0.8</v>
      </c>
      <c r="P505" s="607"/>
      <c r="Q505" s="626"/>
    </row>
    <row r="506" spans="1:17" ht="38.25">
      <c r="A506" s="618" t="s">
        <v>529</v>
      </c>
      <c r="B506" s="618" t="s">
        <v>268</v>
      </c>
      <c r="C506" s="618" t="s">
        <v>319</v>
      </c>
      <c r="D506" s="618" t="s">
        <v>2716</v>
      </c>
      <c r="E506" s="618"/>
      <c r="F506" s="618"/>
      <c r="G506" s="618"/>
      <c r="H506" s="618" t="s">
        <v>1295</v>
      </c>
      <c r="I506" s="788"/>
      <c r="J506" s="779"/>
      <c r="K506" s="751">
        <v>2500000</v>
      </c>
      <c r="L506" s="721"/>
      <c r="M506" s="751">
        <v>3156</v>
      </c>
      <c r="N506" s="711">
        <v>0.9741546875</v>
      </c>
      <c r="O506" s="711">
        <v>0</v>
      </c>
      <c r="P506" s="607"/>
      <c r="Q506" s="626"/>
    </row>
    <row r="507" spans="1:17" ht="25.5">
      <c r="A507" s="618" t="s">
        <v>529</v>
      </c>
      <c r="B507" s="618" t="s">
        <v>268</v>
      </c>
      <c r="C507" s="618" t="s">
        <v>319</v>
      </c>
      <c r="D507" s="683" t="s">
        <v>2708</v>
      </c>
      <c r="E507" s="618"/>
      <c r="F507" s="618"/>
      <c r="G507" s="618"/>
      <c r="H507" s="618"/>
      <c r="I507" s="788"/>
      <c r="J507" s="779"/>
      <c r="K507" s="751"/>
      <c r="L507" s="721"/>
      <c r="M507" s="751"/>
      <c r="N507" s="711">
        <v>0.66282614196932399</v>
      </c>
      <c r="O507" s="711"/>
      <c r="P507" s="607"/>
      <c r="Q507" s="626"/>
    </row>
    <row r="508" spans="1:17" ht="38.25">
      <c r="A508" s="618" t="s">
        <v>529</v>
      </c>
      <c r="B508" s="618" t="s">
        <v>268</v>
      </c>
      <c r="C508" s="618" t="s">
        <v>319</v>
      </c>
      <c r="D508" s="683" t="s">
        <v>2703</v>
      </c>
      <c r="E508" s="618"/>
      <c r="F508" s="618"/>
      <c r="G508" s="618"/>
      <c r="H508" s="683" t="s">
        <v>1298</v>
      </c>
      <c r="I508" s="788"/>
      <c r="J508" s="779"/>
      <c r="K508" s="751"/>
      <c r="L508" s="721"/>
      <c r="M508" s="751"/>
      <c r="N508" s="711"/>
      <c r="O508" s="711">
        <v>0.75</v>
      </c>
      <c r="P508" s="607"/>
      <c r="Q508" s="626"/>
    </row>
    <row r="509" spans="1:17" ht="25.5">
      <c r="A509" s="618" t="s">
        <v>529</v>
      </c>
      <c r="B509" s="618" t="s">
        <v>268</v>
      </c>
      <c r="C509" s="618" t="s">
        <v>319</v>
      </c>
      <c r="D509" s="683" t="s">
        <v>2703</v>
      </c>
      <c r="E509" s="618"/>
      <c r="F509" s="618"/>
      <c r="G509" s="618"/>
      <c r="H509" s="683" t="s">
        <v>3091</v>
      </c>
      <c r="I509" s="788"/>
      <c r="J509" s="779"/>
      <c r="K509" s="751">
        <v>1217108</v>
      </c>
      <c r="L509" s="721"/>
      <c r="M509" s="751">
        <v>806731</v>
      </c>
      <c r="N509" s="711">
        <v>0.75</v>
      </c>
      <c r="O509" s="711">
        <v>0.66282614196932399</v>
      </c>
      <c r="P509" s="607"/>
      <c r="Q509" s="626"/>
    </row>
    <row r="510" spans="1:17" ht="38.25">
      <c r="A510" s="618" t="s">
        <v>529</v>
      </c>
      <c r="B510" s="618" t="s">
        <v>268</v>
      </c>
      <c r="C510" s="618" t="s">
        <v>319</v>
      </c>
      <c r="D510" s="618" t="s">
        <v>2700</v>
      </c>
      <c r="E510" s="618"/>
      <c r="F510" s="618"/>
      <c r="G510" s="618"/>
      <c r="H510" s="618" t="s">
        <v>1300</v>
      </c>
      <c r="I510" s="788"/>
      <c r="J510" s="779"/>
      <c r="K510" s="751">
        <v>2392145</v>
      </c>
      <c r="L510" s="721"/>
      <c r="M510" s="751">
        <v>851222</v>
      </c>
      <c r="N510" s="711">
        <v>0.26513975000000001</v>
      </c>
      <c r="O510" s="711">
        <v>0.7</v>
      </c>
      <c r="P510" s="607"/>
      <c r="Q510" s="626"/>
    </row>
    <row r="511" spans="1:17" ht="25.5">
      <c r="A511" s="618" t="s">
        <v>529</v>
      </c>
      <c r="B511" s="618" t="s">
        <v>268</v>
      </c>
      <c r="C511" s="618" t="s">
        <v>319</v>
      </c>
      <c r="D511" s="618" t="s">
        <v>2703</v>
      </c>
      <c r="E511" s="618"/>
      <c r="F511" s="618"/>
      <c r="G511" s="618"/>
      <c r="H511" s="618" t="s">
        <v>1301</v>
      </c>
      <c r="I511" s="788"/>
      <c r="J511" s="779"/>
      <c r="K511" s="751">
        <v>4000000</v>
      </c>
      <c r="L511" s="721"/>
      <c r="M511" s="751">
        <v>1106580</v>
      </c>
      <c r="N511" s="711">
        <v>0.33</v>
      </c>
      <c r="O511" s="711">
        <v>0.4</v>
      </c>
      <c r="P511" s="607"/>
      <c r="Q511" s="626"/>
    </row>
    <row r="512" spans="1:17">
      <c r="A512" s="618" t="s">
        <v>529</v>
      </c>
      <c r="B512" s="618" t="s">
        <v>280</v>
      </c>
      <c r="C512" s="618" t="s">
        <v>319</v>
      </c>
      <c r="D512" s="618" t="s">
        <v>2711</v>
      </c>
      <c r="E512" s="618"/>
      <c r="F512" s="618"/>
      <c r="G512" s="618"/>
      <c r="H512" s="618" t="s">
        <v>1302</v>
      </c>
      <c r="I512" s="788"/>
      <c r="J512" s="779"/>
      <c r="K512" s="721">
        <v>3083000</v>
      </c>
      <c r="L512" s="721"/>
      <c r="M512" s="721">
        <v>1021151.31956</v>
      </c>
      <c r="N512" s="711">
        <v>0</v>
      </c>
      <c r="O512" s="711">
        <v>0.5</v>
      </c>
      <c r="P512" s="607"/>
      <c r="Q512" s="618" t="s">
        <v>1303</v>
      </c>
    </row>
    <row r="513" spans="1:17" ht="25.5">
      <c r="A513" s="618" t="s">
        <v>529</v>
      </c>
      <c r="B513" s="618" t="s">
        <v>280</v>
      </c>
      <c r="C513" s="618" t="s">
        <v>319</v>
      </c>
      <c r="D513" s="618" t="s">
        <v>2711</v>
      </c>
      <c r="E513" s="618"/>
      <c r="F513" s="618"/>
      <c r="G513" s="618"/>
      <c r="H513" s="618" t="s">
        <v>1304</v>
      </c>
      <c r="I513" s="788"/>
      <c r="J513" s="779"/>
      <c r="K513" s="721">
        <v>1400000</v>
      </c>
      <c r="L513" s="721"/>
      <c r="M513" s="721">
        <v>974.61</v>
      </c>
      <c r="N513" s="711">
        <v>0</v>
      </c>
      <c r="O513" s="711">
        <v>0</v>
      </c>
      <c r="P513" s="607"/>
      <c r="Q513" s="618" t="s">
        <v>1305</v>
      </c>
    </row>
    <row r="514" spans="1:17" ht="38.25">
      <c r="A514" s="618" t="s">
        <v>529</v>
      </c>
      <c r="B514" s="618" t="s">
        <v>280</v>
      </c>
      <c r="C514" s="618" t="s">
        <v>319</v>
      </c>
      <c r="D514" s="618" t="s">
        <v>2716</v>
      </c>
      <c r="E514" s="618"/>
      <c r="F514" s="618"/>
      <c r="G514" s="618"/>
      <c r="H514" s="618" t="s">
        <v>1309</v>
      </c>
      <c r="I514" s="788"/>
      <c r="J514" s="779"/>
      <c r="K514" s="721">
        <v>3005000</v>
      </c>
      <c r="L514" s="721"/>
      <c r="M514" s="721">
        <v>2649907.60348</v>
      </c>
      <c r="N514" s="711">
        <v>0.64730430840562814</v>
      </c>
      <c r="O514" s="711">
        <v>0.99</v>
      </c>
      <c r="P514" s="607"/>
      <c r="Q514" s="618" t="s">
        <v>1310</v>
      </c>
    </row>
    <row r="515" spans="1:17" ht="38.25">
      <c r="A515" s="618" t="s">
        <v>529</v>
      </c>
      <c r="B515" s="618" t="s">
        <v>299</v>
      </c>
      <c r="C515" s="626" t="s">
        <v>319</v>
      </c>
      <c r="D515" s="783" t="s">
        <v>2703</v>
      </c>
      <c r="E515" s="618"/>
      <c r="F515" s="618"/>
      <c r="G515" s="618"/>
      <c r="H515" s="618" t="s">
        <v>1311</v>
      </c>
      <c r="I515" s="788"/>
      <c r="J515" s="779"/>
      <c r="K515" s="784">
        <v>3000000</v>
      </c>
      <c r="L515" s="784"/>
      <c r="M515" s="785">
        <v>2341776</v>
      </c>
      <c r="N515" s="711">
        <v>0.82604246387180569</v>
      </c>
      <c r="O515" s="711">
        <v>0.8</v>
      </c>
      <c r="P515" s="613"/>
      <c r="Q515" s="613" t="s">
        <v>1312</v>
      </c>
    </row>
    <row r="516" spans="1:17" ht="51">
      <c r="A516" s="618" t="s">
        <v>529</v>
      </c>
      <c r="B516" s="618" t="s">
        <v>299</v>
      </c>
      <c r="C516" s="626" t="s">
        <v>319</v>
      </c>
      <c r="D516" s="618" t="s">
        <v>2690</v>
      </c>
      <c r="E516" s="618"/>
      <c r="F516" s="618"/>
      <c r="G516" s="618"/>
      <c r="H516" s="618" t="s">
        <v>1313</v>
      </c>
      <c r="I516" s="788"/>
      <c r="J516" s="779"/>
      <c r="K516" s="784">
        <v>1604564</v>
      </c>
      <c r="L516" s="784"/>
      <c r="M516" s="785">
        <v>1325438</v>
      </c>
      <c r="N516" s="711">
        <v>0.19094720000000001</v>
      </c>
      <c r="O516" s="711">
        <v>0.98</v>
      </c>
      <c r="P516" s="618"/>
      <c r="Q516" s="634" t="s">
        <v>20</v>
      </c>
    </row>
    <row r="517" spans="1:17" ht="38.25">
      <c r="A517" s="618" t="s">
        <v>529</v>
      </c>
      <c r="B517" s="618" t="s">
        <v>299</v>
      </c>
      <c r="C517" s="626" t="s">
        <v>319</v>
      </c>
      <c r="D517" s="618" t="s">
        <v>2690</v>
      </c>
      <c r="E517" s="618"/>
      <c r="F517" s="618"/>
      <c r="G517" s="618"/>
      <c r="H517" s="618" t="s">
        <v>1314</v>
      </c>
      <c r="I517" s="788"/>
      <c r="J517" s="779"/>
      <c r="K517" s="784">
        <v>1250000</v>
      </c>
      <c r="L517" s="784"/>
      <c r="M517" s="785">
        <v>238684</v>
      </c>
      <c r="N517" s="711">
        <v>0.614714255091104</v>
      </c>
      <c r="O517" s="711">
        <v>0.49</v>
      </c>
      <c r="P517" s="618"/>
      <c r="Q517" s="634" t="s">
        <v>1315</v>
      </c>
    </row>
    <row r="518" spans="1:17" ht="25.5">
      <c r="A518" s="618" t="s">
        <v>529</v>
      </c>
      <c r="B518" s="618" t="s">
        <v>299</v>
      </c>
      <c r="C518" s="626" t="s">
        <v>319</v>
      </c>
      <c r="D518" s="618" t="s">
        <v>2697</v>
      </c>
      <c r="E518" s="618"/>
      <c r="F518" s="618"/>
      <c r="G518" s="618"/>
      <c r="H518" s="618" t="s">
        <v>1316</v>
      </c>
      <c r="I518" s="788"/>
      <c r="J518" s="779"/>
      <c r="K518" s="784">
        <v>4665000</v>
      </c>
      <c r="L518" s="784"/>
      <c r="M518" s="785">
        <v>2867642</v>
      </c>
      <c r="N518" s="711">
        <v>0.23293885819521179</v>
      </c>
      <c r="O518" s="711">
        <v>0.98</v>
      </c>
      <c r="P518" s="618"/>
      <c r="Q518" s="634" t="s">
        <v>20</v>
      </c>
    </row>
    <row r="519" spans="1:17">
      <c r="A519" s="618" t="s">
        <v>529</v>
      </c>
      <c r="B519" s="618" t="s">
        <v>299</v>
      </c>
      <c r="C519" s="626" t="s">
        <v>319</v>
      </c>
      <c r="D519" s="618" t="s">
        <v>2711</v>
      </c>
      <c r="E519" s="618"/>
      <c r="F519" s="618"/>
      <c r="G519" s="618"/>
      <c r="H519" s="618" t="s">
        <v>1317</v>
      </c>
      <c r="I519" s="788"/>
      <c r="J519" s="779"/>
      <c r="K519" s="784">
        <v>2715000</v>
      </c>
      <c r="L519" s="784"/>
      <c r="M519" s="785">
        <v>632429</v>
      </c>
      <c r="N519" s="711">
        <v>4.26875E-3</v>
      </c>
      <c r="O519" s="711">
        <v>0.72</v>
      </c>
      <c r="P519" s="618"/>
      <c r="Q519" s="634" t="s">
        <v>20</v>
      </c>
    </row>
    <row r="520" spans="1:17" ht="38.25">
      <c r="A520" s="618" t="s">
        <v>529</v>
      </c>
      <c r="B520" s="618" t="s">
        <v>299</v>
      </c>
      <c r="C520" s="626" t="s">
        <v>319</v>
      </c>
      <c r="D520" s="618" t="s">
        <v>2711</v>
      </c>
      <c r="E520" s="618"/>
      <c r="F520" s="618"/>
      <c r="G520" s="618"/>
      <c r="H520" s="618" t="s">
        <v>1318</v>
      </c>
      <c r="I520" s="788"/>
      <c r="J520" s="779"/>
      <c r="K520" s="784">
        <v>1600000</v>
      </c>
      <c r="L520" s="784"/>
      <c r="M520" s="785">
        <v>6830</v>
      </c>
      <c r="N520" s="711">
        <v>2.8623853211009174E-4</v>
      </c>
      <c r="O520" s="711">
        <v>0.15</v>
      </c>
      <c r="P520" s="618"/>
      <c r="Q520" s="634" t="s">
        <v>20</v>
      </c>
    </row>
    <row r="521" spans="1:17" ht="25.5">
      <c r="A521" s="618" t="s">
        <v>529</v>
      </c>
      <c r="B521" s="618" t="s">
        <v>299</v>
      </c>
      <c r="C521" s="626" t="s">
        <v>319</v>
      </c>
      <c r="D521" s="618" t="s">
        <v>2711</v>
      </c>
      <c r="E521" s="618"/>
      <c r="F521" s="618"/>
      <c r="G521" s="618"/>
      <c r="H521" s="618" t="s">
        <v>1319</v>
      </c>
      <c r="I521" s="788"/>
      <c r="J521" s="779"/>
      <c r="K521" s="784">
        <v>3815000</v>
      </c>
      <c r="L521" s="784"/>
      <c r="M521" s="785">
        <v>1092</v>
      </c>
      <c r="N521" s="711">
        <v>0.34866666666666668</v>
      </c>
      <c r="O521" s="711">
        <v>0.05</v>
      </c>
      <c r="P521" s="618"/>
      <c r="Q521" s="634" t="s">
        <v>20</v>
      </c>
    </row>
    <row r="522" spans="1:17" ht="51">
      <c r="A522" s="618" t="s">
        <v>529</v>
      </c>
      <c r="B522" s="618" t="s">
        <v>274</v>
      </c>
      <c r="C522" s="626" t="s">
        <v>319</v>
      </c>
      <c r="D522" s="618" t="s">
        <v>2704</v>
      </c>
      <c r="E522" s="618"/>
      <c r="F522" s="618"/>
      <c r="G522" s="618"/>
      <c r="H522" s="618" t="s">
        <v>1322</v>
      </c>
      <c r="I522" s="788"/>
      <c r="J522" s="779"/>
      <c r="K522" s="721">
        <v>2023771</v>
      </c>
      <c r="L522" s="721"/>
      <c r="M522" s="721">
        <v>5861</v>
      </c>
      <c r="N522" s="711">
        <v>0</v>
      </c>
      <c r="O522" s="711">
        <v>0.12</v>
      </c>
      <c r="P522" s="618"/>
      <c r="Q522" s="618" t="s">
        <v>1323</v>
      </c>
    </row>
    <row r="523" spans="1:17" ht="25.5">
      <c r="A523" s="618" t="s">
        <v>529</v>
      </c>
      <c r="B523" s="618" t="s">
        <v>274</v>
      </c>
      <c r="C523" s="626" t="s">
        <v>319</v>
      </c>
      <c r="D523" s="618" t="s">
        <v>2711</v>
      </c>
      <c r="E523" s="618"/>
      <c r="F523" s="618"/>
      <c r="G523" s="618"/>
      <c r="H523" s="618" t="s">
        <v>1324</v>
      </c>
      <c r="I523" s="788"/>
      <c r="J523" s="779"/>
      <c r="K523" s="721">
        <v>1500000</v>
      </c>
      <c r="L523" s="721"/>
      <c r="M523" s="721">
        <v>0</v>
      </c>
      <c r="N523" s="711">
        <v>0.73965333333333338</v>
      </c>
      <c r="O523" s="711">
        <v>0</v>
      </c>
      <c r="P523" s="618"/>
      <c r="Q523" s="618" t="s">
        <v>1325</v>
      </c>
    </row>
    <row r="524" spans="1:17" ht="38.25">
      <c r="A524" s="618" t="s">
        <v>529</v>
      </c>
      <c r="B524" s="618" t="s">
        <v>274</v>
      </c>
      <c r="C524" s="626" t="s">
        <v>319</v>
      </c>
      <c r="D524" s="618" t="s">
        <v>2708</v>
      </c>
      <c r="E524" s="618"/>
      <c r="F524" s="618"/>
      <c r="G524" s="618"/>
      <c r="H524" s="618" t="s">
        <v>1336</v>
      </c>
      <c r="I524" s="788"/>
      <c r="J524" s="779"/>
      <c r="K524" s="721">
        <v>1200000</v>
      </c>
      <c r="L524" s="721"/>
      <c r="M524" s="721">
        <v>302251</v>
      </c>
      <c r="N524" s="711">
        <v>0.21543100000000001</v>
      </c>
      <c r="O524" s="711">
        <v>0.8</v>
      </c>
      <c r="P524" s="618"/>
      <c r="Q524" s="618" t="s">
        <v>1337</v>
      </c>
    </row>
    <row r="525" spans="1:17" ht="38.25">
      <c r="A525" s="618" t="s">
        <v>529</v>
      </c>
      <c r="B525" s="618" t="s">
        <v>274</v>
      </c>
      <c r="C525" s="626" t="s">
        <v>319</v>
      </c>
      <c r="D525" s="618" t="s">
        <v>2705</v>
      </c>
      <c r="E525" s="618"/>
      <c r="F525" s="618"/>
      <c r="G525" s="618"/>
      <c r="H525" s="618" t="s">
        <v>1339</v>
      </c>
      <c r="I525" s="788"/>
      <c r="J525" s="779"/>
      <c r="K525" s="721">
        <v>1000000</v>
      </c>
      <c r="L525" s="721"/>
      <c r="M525" s="721">
        <v>215431</v>
      </c>
      <c r="N525" s="711">
        <v>0.3456745</v>
      </c>
      <c r="O525" s="711">
        <v>0.35</v>
      </c>
      <c r="P525" s="618"/>
      <c r="Q525" s="618" t="s">
        <v>1340</v>
      </c>
    </row>
    <row r="526" spans="1:17" ht="63.75">
      <c r="A526" s="618" t="s">
        <v>529</v>
      </c>
      <c r="B526" s="618" t="s">
        <v>274</v>
      </c>
      <c r="C526" s="626" t="s">
        <v>319</v>
      </c>
      <c r="D526" s="618" t="s">
        <v>2705</v>
      </c>
      <c r="E526" s="618"/>
      <c r="F526" s="618"/>
      <c r="G526" s="618"/>
      <c r="H526" s="618" t="s">
        <v>1341</v>
      </c>
      <c r="I526" s="788"/>
      <c r="J526" s="779"/>
      <c r="K526" s="721">
        <v>2000000</v>
      </c>
      <c r="L526" s="721"/>
      <c r="M526" s="721">
        <v>691349</v>
      </c>
      <c r="N526" s="711">
        <v>0.90645728000000003</v>
      </c>
      <c r="O526" s="711">
        <v>0.5</v>
      </c>
      <c r="P526" s="618"/>
      <c r="Q526" s="618" t="s">
        <v>1342</v>
      </c>
    </row>
    <row r="527" spans="1:17" ht="38.25">
      <c r="A527" s="618" t="s">
        <v>529</v>
      </c>
      <c r="B527" s="618" t="s">
        <v>274</v>
      </c>
      <c r="C527" s="626" t="s">
        <v>319</v>
      </c>
      <c r="D527" s="618" t="s">
        <v>2705</v>
      </c>
      <c r="E527" s="618"/>
      <c r="F527" s="618"/>
      <c r="G527" s="618"/>
      <c r="H527" s="618" t="s">
        <v>1343</v>
      </c>
      <c r="I527" s="788"/>
      <c r="J527" s="779"/>
      <c r="K527" s="721">
        <v>6250000</v>
      </c>
      <c r="L527" s="721"/>
      <c r="M527" s="721">
        <v>5665358</v>
      </c>
      <c r="N527" s="711">
        <v>0.83016253968253972</v>
      </c>
      <c r="O527" s="711">
        <v>0.95</v>
      </c>
      <c r="P527" s="618"/>
      <c r="Q527" s="618" t="s">
        <v>1344</v>
      </c>
    </row>
    <row r="528" spans="1:17" ht="38.25">
      <c r="A528" s="618" t="s">
        <v>529</v>
      </c>
      <c r="B528" s="618" t="s">
        <v>274</v>
      </c>
      <c r="C528" s="626" t="s">
        <v>319</v>
      </c>
      <c r="D528" s="618" t="s">
        <v>2705</v>
      </c>
      <c r="E528" s="618"/>
      <c r="F528" s="618"/>
      <c r="G528" s="618"/>
      <c r="H528" s="618" t="s">
        <v>1346</v>
      </c>
      <c r="I528" s="788"/>
      <c r="J528" s="779"/>
      <c r="K528" s="721">
        <v>3150000</v>
      </c>
      <c r="L528" s="721"/>
      <c r="M528" s="721">
        <v>2615012</v>
      </c>
      <c r="N528" s="711">
        <v>0.85799333333333339</v>
      </c>
      <c r="O528" s="711">
        <v>0.95</v>
      </c>
      <c r="P528" s="618"/>
      <c r="Q528" s="618" t="s">
        <v>1347</v>
      </c>
    </row>
    <row r="529" spans="1:17" ht="25.5">
      <c r="A529" s="618" t="s">
        <v>529</v>
      </c>
      <c r="B529" s="618" t="s">
        <v>274</v>
      </c>
      <c r="C529" s="626" t="s">
        <v>480</v>
      </c>
      <c r="D529" s="618" t="s">
        <v>2693</v>
      </c>
      <c r="E529" s="618"/>
      <c r="F529" s="618"/>
      <c r="G529" s="618"/>
      <c r="H529" s="618" t="s">
        <v>1353</v>
      </c>
      <c r="I529" s="788"/>
      <c r="J529" s="779"/>
      <c r="K529" s="721">
        <v>5866667</v>
      </c>
      <c r="L529" s="721"/>
      <c r="M529" s="721"/>
      <c r="N529" s="711"/>
      <c r="O529" s="711">
        <v>0.98</v>
      </c>
      <c r="P529" s="618"/>
      <c r="Q529" s="618" t="s">
        <v>1354</v>
      </c>
    </row>
    <row r="530" spans="1:17" ht="38.25">
      <c r="A530" s="618" t="s">
        <v>529</v>
      </c>
      <c r="B530" s="618" t="s">
        <v>274</v>
      </c>
      <c r="C530" s="626" t="s">
        <v>480</v>
      </c>
      <c r="D530" s="618" t="s">
        <v>2693</v>
      </c>
      <c r="E530" s="618"/>
      <c r="F530" s="618"/>
      <c r="G530" s="618"/>
      <c r="H530" s="618" t="s">
        <v>1355</v>
      </c>
      <c r="I530" s="788"/>
      <c r="J530" s="779"/>
      <c r="K530" s="721">
        <v>4933333</v>
      </c>
      <c r="L530" s="721"/>
      <c r="M530" s="721"/>
      <c r="N530" s="711"/>
      <c r="O530" s="711">
        <v>0.98</v>
      </c>
      <c r="P530" s="618"/>
      <c r="Q530" s="618" t="s">
        <v>1354</v>
      </c>
    </row>
    <row r="531" spans="1:17" ht="25.5">
      <c r="A531" s="618" t="s">
        <v>529</v>
      </c>
      <c r="B531" s="618" t="s">
        <v>274</v>
      </c>
      <c r="C531" s="626" t="s">
        <v>480</v>
      </c>
      <c r="D531" s="618" t="s">
        <v>2693</v>
      </c>
      <c r="E531" s="618"/>
      <c r="F531" s="618"/>
      <c r="G531" s="618"/>
      <c r="H531" s="618" t="s">
        <v>1356</v>
      </c>
      <c r="I531" s="788"/>
      <c r="J531" s="779"/>
      <c r="K531" s="721">
        <v>2500000</v>
      </c>
      <c r="L531" s="721"/>
      <c r="M531" s="721"/>
      <c r="N531" s="711"/>
      <c r="O531" s="711">
        <v>0.82</v>
      </c>
      <c r="P531" s="618"/>
      <c r="Q531" s="618" t="s">
        <v>1354</v>
      </c>
    </row>
    <row r="532" spans="1:17" ht="25.5">
      <c r="A532" s="618" t="s">
        <v>529</v>
      </c>
      <c r="B532" s="618" t="s">
        <v>274</v>
      </c>
      <c r="C532" s="626" t="s">
        <v>480</v>
      </c>
      <c r="D532" s="618" t="s">
        <v>2693</v>
      </c>
      <c r="E532" s="618"/>
      <c r="F532" s="618"/>
      <c r="G532" s="618"/>
      <c r="H532" s="618" t="s">
        <v>1357</v>
      </c>
      <c r="I532" s="788"/>
      <c r="J532" s="779"/>
      <c r="K532" s="721">
        <v>1500000</v>
      </c>
      <c r="L532" s="721"/>
      <c r="M532" s="721"/>
      <c r="N532" s="711"/>
      <c r="O532" s="711">
        <v>0.96</v>
      </c>
      <c r="P532" s="618"/>
      <c r="Q532" s="618" t="s">
        <v>1354</v>
      </c>
    </row>
    <row r="533" spans="1:17" ht="38.25">
      <c r="A533" s="618" t="s">
        <v>528</v>
      </c>
      <c r="B533" s="618" t="s">
        <v>286</v>
      </c>
      <c r="C533" s="618" t="s">
        <v>319</v>
      </c>
      <c r="D533" s="642" t="s">
        <v>2708</v>
      </c>
      <c r="E533" s="605"/>
      <c r="F533" s="605"/>
      <c r="G533" s="642" t="s">
        <v>2210</v>
      </c>
      <c r="H533" s="642" t="s">
        <v>2211</v>
      </c>
      <c r="I533" s="825"/>
      <c r="J533" s="762"/>
      <c r="K533" s="762">
        <v>2866246.0245790002</v>
      </c>
      <c r="L533" s="762"/>
      <c r="M533" s="762"/>
      <c r="N533" s="711"/>
      <c r="O533" s="711"/>
      <c r="P533" s="642"/>
      <c r="Q533" s="611"/>
    </row>
    <row r="534" spans="1:17" ht="25.5">
      <c r="A534" s="618" t="s">
        <v>528</v>
      </c>
      <c r="B534" s="618" t="s">
        <v>288</v>
      </c>
      <c r="C534" s="618" t="s">
        <v>319</v>
      </c>
      <c r="D534" s="618" t="s">
        <v>2695</v>
      </c>
      <c r="E534" s="642"/>
      <c r="F534" s="642"/>
      <c r="G534" s="642"/>
      <c r="H534" s="642" t="s">
        <v>2213</v>
      </c>
      <c r="I534" s="826"/>
      <c r="J534" s="762"/>
      <c r="K534" s="762">
        <v>2504000</v>
      </c>
      <c r="L534" s="762"/>
      <c r="M534" s="762"/>
      <c r="N534" s="711"/>
      <c r="O534" s="711"/>
      <c r="P534" s="642"/>
      <c r="Q534" s="645"/>
    </row>
    <row r="535" spans="1:17" ht="51">
      <c r="A535" s="618" t="s">
        <v>528</v>
      </c>
      <c r="B535" s="618" t="s">
        <v>288</v>
      </c>
      <c r="C535" s="618" t="s">
        <v>319</v>
      </c>
      <c r="D535" s="618" t="s">
        <v>2697</v>
      </c>
      <c r="E535" s="626"/>
      <c r="F535" s="626"/>
      <c r="G535" s="626"/>
      <c r="H535" s="618" t="s">
        <v>2215</v>
      </c>
      <c r="I535" s="843"/>
      <c r="J535" s="721"/>
      <c r="K535" s="721">
        <v>4642710</v>
      </c>
      <c r="L535" s="721"/>
      <c r="M535" s="721"/>
      <c r="N535" s="752"/>
      <c r="O535" s="752"/>
      <c r="P535" s="626"/>
      <c r="Q535" s="626"/>
    </row>
    <row r="536" spans="1:17" ht="25.5">
      <c r="A536" s="618" t="s">
        <v>528</v>
      </c>
      <c r="B536" s="618" t="s">
        <v>288</v>
      </c>
      <c r="C536" s="618" t="s">
        <v>319</v>
      </c>
      <c r="D536" s="618" t="s">
        <v>2700</v>
      </c>
      <c r="E536" s="626"/>
      <c r="F536" s="626"/>
      <c r="G536" s="626"/>
      <c r="H536" s="618" t="s">
        <v>2217</v>
      </c>
      <c r="I536" s="843"/>
      <c r="J536" s="779"/>
      <c r="K536" s="721">
        <v>2577000</v>
      </c>
      <c r="L536" s="721"/>
      <c r="M536" s="721"/>
      <c r="N536" s="752"/>
      <c r="O536" s="752"/>
      <c r="P536" s="626"/>
      <c r="Q536" s="626"/>
    </row>
    <row r="537" spans="1:17" ht="25.5">
      <c r="A537" s="618" t="s">
        <v>528</v>
      </c>
      <c r="B537" s="618" t="s">
        <v>288</v>
      </c>
      <c r="C537" s="618" t="s">
        <v>319</v>
      </c>
      <c r="D537" s="618" t="s">
        <v>2703</v>
      </c>
      <c r="E537" s="626"/>
      <c r="F537" s="626"/>
      <c r="G537" s="626"/>
      <c r="H537" s="618" t="s">
        <v>2219</v>
      </c>
      <c r="I537" s="843"/>
      <c r="J537" s="779"/>
      <c r="K537" s="721">
        <v>1000000</v>
      </c>
      <c r="L537" s="721"/>
      <c r="M537" s="721"/>
      <c r="N537" s="752"/>
      <c r="O537" s="752"/>
      <c r="P537" s="626"/>
      <c r="Q537" s="626"/>
    </row>
    <row r="538" spans="1:17" ht="51">
      <c r="A538" s="618" t="s">
        <v>528</v>
      </c>
      <c r="B538" s="618" t="s">
        <v>288</v>
      </c>
      <c r="C538" s="618" t="s">
        <v>2220</v>
      </c>
      <c r="D538" s="618" t="s">
        <v>2704</v>
      </c>
      <c r="E538" s="626"/>
      <c r="F538" s="626"/>
      <c r="G538" s="626"/>
      <c r="H538" s="618" t="s">
        <v>2221</v>
      </c>
      <c r="I538" s="843"/>
      <c r="J538" s="779"/>
      <c r="K538" s="721">
        <v>2276743</v>
      </c>
      <c r="L538" s="721"/>
      <c r="M538" s="721"/>
      <c r="N538" s="752"/>
      <c r="O538" s="752"/>
      <c r="P538" s="626"/>
      <c r="Q538" s="626"/>
    </row>
    <row r="539" spans="1:17" ht="25.5">
      <c r="A539" s="618" t="s">
        <v>528</v>
      </c>
      <c r="B539" s="618" t="s">
        <v>288</v>
      </c>
      <c r="C539" s="618" t="s">
        <v>319</v>
      </c>
      <c r="D539" s="618" t="s">
        <v>2708</v>
      </c>
      <c r="E539" s="626"/>
      <c r="F539" s="626"/>
      <c r="G539" s="626"/>
      <c r="H539" s="618" t="s">
        <v>2222</v>
      </c>
      <c r="I539" s="843"/>
      <c r="J539" s="779"/>
      <c r="K539" s="721">
        <v>59000000</v>
      </c>
      <c r="L539" s="721"/>
      <c r="M539" s="721"/>
      <c r="N539" s="752"/>
      <c r="O539" s="752"/>
      <c r="P539" s="626"/>
      <c r="Q539" s="626"/>
    </row>
    <row r="540" spans="1:17" ht="25.5">
      <c r="A540" s="618" t="s">
        <v>528</v>
      </c>
      <c r="B540" s="618" t="s">
        <v>288</v>
      </c>
      <c r="C540" s="618" t="s">
        <v>319</v>
      </c>
      <c r="D540" s="618" t="s">
        <v>2708</v>
      </c>
      <c r="E540" s="626"/>
      <c r="F540" s="626"/>
      <c r="G540" s="626"/>
      <c r="H540" s="618" t="s">
        <v>2224</v>
      </c>
      <c r="I540" s="843"/>
      <c r="J540" s="779"/>
      <c r="K540" s="721">
        <v>1500000</v>
      </c>
      <c r="L540" s="721"/>
      <c r="M540" s="721"/>
      <c r="N540" s="752"/>
      <c r="O540" s="752"/>
      <c r="P540" s="626"/>
      <c r="Q540" s="626"/>
    </row>
    <row r="541" spans="1:17" ht="38.25">
      <c r="A541" s="618" t="s">
        <v>528</v>
      </c>
      <c r="B541" s="618" t="s">
        <v>288</v>
      </c>
      <c r="C541" s="618" t="s">
        <v>319</v>
      </c>
      <c r="D541" s="618" t="s">
        <v>2711</v>
      </c>
      <c r="E541" s="626"/>
      <c r="F541" s="626"/>
      <c r="G541" s="626"/>
      <c r="H541" s="618" t="s">
        <v>2226</v>
      </c>
      <c r="I541" s="843"/>
      <c r="J541" s="779"/>
      <c r="K541" s="721">
        <v>2623237</v>
      </c>
      <c r="L541" s="721"/>
      <c r="M541" s="721"/>
      <c r="N541" s="752"/>
      <c r="O541" s="752"/>
      <c r="P541" s="626"/>
      <c r="Q541" s="626"/>
    </row>
    <row r="542" spans="1:17" ht="25.5">
      <c r="A542" s="618" t="s">
        <v>528</v>
      </c>
      <c r="B542" s="618" t="s">
        <v>288</v>
      </c>
      <c r="C542" s="618" t="s">
        <v>319</v>
      </c>
      <c r="D542" s="618" t="s">
        <v>2711</v>
      </c>
      <c r="E542" s="626"/>
      <c r="F542" s="626"/>
      <c r="G542" s="626"/>
      <c r="H542" s="618" t="s">
        <v>2227</v>
      </c>
      <c r="I542" s="843"/>
      <c r="J542" s="779"/>
      <c r="K542" s="721">
        <v>3940000</v>
      </c>
      <c r="L542" s="721"/>
      <c r="M542" s="721"/>
      <c r="N542" s="752"/>
      <c r="O542" s="752"/>
      <c r="P542" s="626"/>
      <c r="Q542" s="626"/>
    </row>
    <row r="543" spans="1:17" ht="38.25">
      <c r="A543" s="618" t="s">
        <v>528</v>
      </c>
      <c r="B543" s="618" t="s">
        <v>288</v>
      </c>
      <c r="C543" s="618"/>
      <c r="D543" s="618" t="s">
        <v>2716</v>
      </c>
      <c r="E543" s="626"/>
      <c r="F543" s="626"/>
      <c r="G543" s="626"/>
      <c r="H543" s="618" t="s">
        <v>2228</v>
      </c>
      <c r="I543" s="843"/>
      <c r="J543" s="779"/>
      <c r="K543" s="721">
        <v>2170000</v>
      </c>
      <c r="L543" s="721"/>
      <c r="M543" s="721"/>
      <c r="N543" s="752"/>
      <c r="O543" s="752"/>
      <c r="P543" s="626"/>
      <c r="Q543" s="626"/>
    </row>
    <row r="544" spans="1:17" ht="63.75">
      <c r="A544" s="618" t="s">
        <v>528</v>
      </c>
      <c r="B544" s="618" t="s">
        <v>288</v>
      </c>
      <c r="C544" s="618"/>
      <c r="D544" s="618" t="s">
        <v>2716</v>
      </c>
      <c r="E544" s="626"/>
      <c r="F544" s="626"/>
      <c r="G544" s="626"/>
      <c r="H544" s="618" t="s">
        <v>2229</v>
      </c>
      <c r="I544" s="843"/>
      <c r="J544" s="779"/>
      <c r="K544" s="721">
        <v>1250000</v>
      </c>
      <c r="L544" s="721"/>
      <c r="M544" s="721"/>
      <c r="N544" s="752"/>
      <c r="O544" s="752"/>
      <c r="P544" s="626"/>
      <c r="Q544" s="626"/>
    </row>
    <row r="545" spans="1:17" ht="38.25">
      <c r="A545" s="618" t="s">
        <v>528</v>
      </c>
      <c r="B545" s="618" t="s">
        <v>288</v>
      </c>
      <c r="C545" s="618" t="s">
        <v>480</v>
      </c>
      <c r="D545" s="618" t="s">
        <v>2716</v>
      </c>
      <c r="E545" s="626"/>
      <c r="F545" s="626"/>
      <c r="G545" s="626"/>
      <c r="H545" s="618" t="s">
        <v>2230</v>
      </c>
      <c r="I545" s="843"/>
      <c r="J545" s="779"/>
      <c r="K545" s="721">
        <v>14500000</v>
      </c>
      <c r="L545" s="721"/>
      <c r="M545" s="721"/>
      <c r="N545" s="752"/>
      <c r="O545" s="752"/>
      <c r="P545" s="626"/>
      <c r="Q545" s="626"/>
    </row>
    <row r="546" spans="1:17">
      <c r="A546" s="618" t="s">
        <v>528</v>
      </c>
      <c r="B546" s="618" t="s">
        <v>288</v>
      </c>
      <c r="C546" s="618" t="s">
        <v>480</v>
      </c>
      <c r="D546" s="618" t="s">
        <v>2716</v>
      </c>
      <c r="E546" s="626"/>
      <c r="F546" s="626"/>
      <c r="G546" s="626"/>
      <c r="H546" s="618" t="s">
        <v>2231</v>
      </c>
      <c r="I546" s="843"/>
      <c r="J546" s="779"/>
      <c r="K546" s="721">
        <v>5830000</v>
      </c>
      <c r="L546" s="721"/>
      <c r="M546" s="721"/>
      <c r="N546" s="752"/>
      <c r="O546" s="752"/>
      <c r="P546" s="626"/>
      <c r="Q546" s="626"/>
    </row>
    <row r="547" spans="1:17" ht="25.5">
      <c r="A547" s="618" t="s">
        <v>528</v>
      </c>
      <c r="B547" s="618" t="s">
        <v>288</v>
      </c>
      <c r="C547" s="618" t="s">
        <v>480</v>
      </c>
      <c r="D547" s="618" t="s">
        <v>2716</v>
      </c>
      <c r="E547" s="626"/>
      <c r="F547" s="626"/>
      <c r="G547" s="626"/>
      <c r="H547" s="618" t="s">
        <v>2232</v>
      </c>
      <c r="I547" s="843"/>
      <c r="J547" s="779"/>
      <c r="K547" s="721">
        <v>10000000</v>
      </c>
      <c r="L547" s="721"/>
      <c r="M547" s="721"/>
      <c r="N547" s="752"/>
      <c r="O547" s="752"/>
      <c r="P547" s="626"/>
      <c r="Q547" s="626"/>
    </row>
    <row r="548" spans="1:17" ht="25.5">
      <c r="A548" s="618" t="s">
        <v>528</v>
      </c>
      <c r="B548" s="618" t="s">
        <v>279</v>
      </c>
      <c r="C548" s="618"/>
      <c r="D548" s="626" t="s">
        <v>2708</v>
      </c>
      <c r="E548" s="618" t="s">
        <v>2233</v>
      </c>
      <c r="F548" s="626" t="s">
        <v>2234</v>
      </c>
      <c r="G548" s="626"/>
      <c r="H548" s="618" t="s">
        <v>2235</v>
      </c>
      <c r="I548" s="843"/>
      <c r="J548" s="779"/>
      <c r="K548" s="721">
        <v>1200000</v>
      </c>
      <c r="L548" s="721"/>
      <c r="M548" s="721"/>
      <c r="N548" s="752"/>
      <c r="O548" s="752"/>
      <c r="P548" s="626"/>
      <c r="Q548" s="626"/>
    </row>
    <row r="549" spans="1:17" ht="25.5">
      <c r="A549" s="618" t="s">
        <v>528</v>
      </c>
      <c r="B549" s="618" t="s">
        <v>288</v>
      </c>
      <c r="C549" s="618"/>
      <c r="D549" s="626" t="s">
        <v>2696</v>
      </c>
      <c r="E549" s="626"/>
      <c r="F549" s="626"/>
      <c r="G549" s="626"/>
      <c r="H549" s="618" t="s">
        <v>2237</v>
      </c>
      <c r="I549" s="843"/>
      <c r="J549" s="779"/>
      <c r="K549" s="721">
        <v>1511104</v>
      </c>
      <c r="L549" s="721"/>
      <c r="M549" s="721"/>
      <c r="N549" s="752"/>
      <c r="O549" s="752"/>
      <c r="P549" s="626"/>
      <c r="Q549" s="626"/>
    </row>
    <row r="550" spans="1:17" ht="25.5">
      <c r="A550" s="618" t="s">
        <v>528</v>
      </c>
      <c r="B550" s="618" t="s">
        <v>288</v>
      </c>
      <c r="C550" s="618"/>
      <c r="D550" s="626" t="s">
        <v>2696</v>
      </c>
      <c r="E550" s="626"/>
      <c r="F550" s="626"/>
      <c r="G550" s="626"/>
      <c r="H550" s="618" t="s">
        <v>2238</v>
      </c>
      <c r="I550" s="843"/>
      <c r="J550" s="779"/>
      <c r="K550" s="721">
        <v>1642759</v>
      </c>
      <c r="L550" s="721"/>
      <c r="M550" s="721"/>
      <c r="N550" s="752"/>
      <c r="O550" s="752"/>
      <c r="P550" s="626"/>
      <c r="Q550" s="626"/>
    </row>
    <row r="551" spans="1:17">
      <c r="A551" s="618" t="s">
        <v>528</v>
      </c>
      <c r="B551" s="618" t="s">
        <v>288</v>
      </c>
      <c r="C551" s="618"/>
      <c r="D551" s="626" t="s">
        <v>2696</v>
      </c>
      <c r="E551" s="626"/>
      <c r="F551" s="626"/>
      <c r="G551" s="626"/>
      <c r="H551" s="618" t="s">
        <v>2240</v>
      </c>
      <c r="I551" s="843"/>
      <c r="J551" s="779"/>
      <c r="K551" s="721">
        <v>2037000</v>
      </c>
      <c r="L551" s="721"/>
      <c r="M551" s="721"/>
      <c r="N551" s="752"/>
      <c r="O551" s="752"/>
      <c r="P551" s="626"/>
      <c r="Q551" s="626"/>
    </row>
    <row r="552" spans="1:17" ht="25.5">
      <c r="A552" s="618" t="s">
        <v>528</v>
      </c>
      <c r="B552" s="618" t="s">
        <v>288</v>
      </c>
      <c r="C552" s="618"/>
      <c r="D552" s="626" t="s">
        <v>2696</v>
      </c>
      <c r="E552" s="626"/>
      <c r="F552" s="626"/>
      <c r="G552" s="626"/>
      <c r="H552" s="618" t="s">
        <v>2241</v>
      </c>
      <c r="I552" s="843"/>
      <c r="J552" s="779"/>
      <c r="K552" s="721">
        <v>1190611</v>
      </c>
      <c r="L552" s="721"/>
      <c r="M552" s="721"/>
      <c r="N552" s="752"/>
      <c r="O552" s="752"/>
      <c r="P552" s="626"/>
      <c r="Q552" s="626"/>
    </row>
    <row r="553" spans="1:17" ht="25.5">
      <c r="A553" s="618" t="s">
        <v>528</v>
      </c>
      <c r="B553" s="618" t="s">
        <v>288</v>
      </c>
      <c r="C553" s="618"/>
      <c r="D553" s="626" t="s">
        <v>2704</v>
      </c>
      <c r="E553" s="626"/>
      <c r="F553" s="626"/>
      <c r="G553" s="626"/>
      <c r="H553" s="618" t="s">
        <v>2244</v>
      </c>
      <c r="I553" s="843"/>
      <c r="J553" s="779"/>
      <c r="K553" s="721">
        <v>1000000</v>
      </c>
      <c r="L553" s="721"/>
      <c r="M553" s="721"/>
      <c r="N553" s="752"/>
      <c r="O553" s="752"/>
      <c r="P553" s="626"/>
      <c r="Q553" s="626"/>
    </row>
    <row r="554" spans="1:17" ht="38.25">
      <c r="A554" s="618" t="s">
        <v>528</v>
      </c>
      <c r="B554" s="618" t="s">
        <v>290</v>
      </c>
      <c r="C554" s="618"/>
      <c r="D554" s="626" t="s">
        <v>2697</v>
      </c>
      <c r="E554" s="626"/>
      <c r="F554" s="626"/>
      <c r="G554" s="626"/>
      <c r="H554" s="618" t="s">
        <v>2246</v>
      </c>
      <c r="I554" s="843"/>
      <c r="J554" s="779"/>
      <c r="K554" s="721">
        <v>19966463</v>
      </c>
      <c r="L554" s="721">
        <v>18827752.600000001</v>
      </c>
      <c r="M554" s="721">
        <v>18700276</v>
      </c>
      <c r="N554" s="752"/>
      <c r="O554" s="752"/>
      <c r="P554" s="626"/>
      <c r="Q554" s="626"/>
    </row>
    <row r="555" spans="1:17" ht="25.5">
      <c r="A555" s="618" t="s">
        <v>528</v>
      </c>
      <c r="B555" s="618" t="s">
        <v>290</v>
      </c>
      <c r="C555" s="618"/>
      <c r="D555" s="626" t="s">
        <v>2700</v>
      </c>
      <c r="E555" s="626"/>
      <c r="F555" s="626"/>
      <c r="G555" s="626"/>
      <c r="H555" s="618" t="s">
        <v>2248</v>
      </c>
      <c r="I555" s="843"/>
      <c r="J555" s="779"/>
      <c r="K555" s="721">
        <v>11980255</v>
      </c>
      <c r="L555" s="721" t="s">
        <v>2249</v>
      </c>
      <c r="M555" s="721">
        <v>11980255</v>
      </c>
      <c r="N555" s="752"/>
      <c r="O555" s="752"/>
      <c r="P555" s="626"/>
      <c r="Q555" s="626"/>
    </row>
    <row r="556" spans="1:17" ht="25.5">
      <c r="A556" s="618" t="s">
        <v>528</v>
      </c>
      <c r="B556" s="618" t="s">
        <v>290</v>
      </c>
      <c r="C556" s="618"/>
      <c r="D556" s="626" t="s">
        <v>2708</v>
      </c>
      <c r="E556" s="626"/>
      <c r="F556" s="626"/>
      <c r="G556" s="626"/>
      <c r="H556" s="618" t="s">
        <v>2251</v>
      </c>
      <c r="I556" s="843"/>
      <c r="J556" s="779"/>
      <c r="K556" s="721">
        <v>12839500</v>
      </c>
      <c r="L556" s="721">
        <v>12817395.17</v>
      </c>
      <c r="M556" s="721">
        <v>12759454</v>
      </c>
      <c r="N556" s="752"/>
      <c r="O556" s="752"/>
      <c r="P556" s="626"/>
      <c r="Q556" s="626"/>
    </row>
    <row r="557" spans="1:17" ht="25.5">
      <c r="A557" s="618" t="s">
        <v>528</v>
      </c>
      <c r="B557" s="618" t="s">
        <v>290</v>
      </c>
      <c r="C557" s="618"/>
      <c r="D557" s="626" t="s">
        <v>2708</v>
      </c>
      <c r="E557" s="626"/>
      <c r="F557" s="626"/>
      <c r="G557" s="626"/>
      <c r="H557" s="618" t="s">
        <v>2252</v>
      </c>
      <c r="I557" s="843"/>
      <c r="J557" s="779"/>
      <c r="K557" s="721">
        <v>12370909</v>
      </c>
      <c r="L557" s="721">
        <v>12230047.15</v>
      </c>
      <c r="M557" s="721">
        <v>12219052</v>
      </c>
      <c r="N557" s="752"/>
      <c r="O557" s="752"/>
      <c r="P557" s="626"/>
      <c r="Q557" s="626"/>
    </row>
    <row r="558" spans="1:17" ht="25.5">
      <c r="A558" s="618" t="s">
        <v>528</v>
      </c>
      <c r="B558" s="618" t="s">
        <v>281</v>
      </c>
      <c r="C558" s="618"/>
      <c r="D558" s="626" t="s">
        <v>2691</v>
      </c>
      <c r="E558" s="626"/>
      <c r="F558" s="626"/>
      <c r="G558" s="626"/>
      <c r="H558" s="618" t="s">
        <v>2253</v>
      </c>
      <c r="I558" s="843"/>
      <c r="J558" s="779"/>
      <c r="K558" s="721"/>
      <c r="L558" s="721"/>
      <c r="M558" s="721"/>
      <c r="N558" s="752"/>
      <c r="O558" s="752"/>
      <c r="P558" s="626"/>
      <c r="Q558" s="626"/>
    </row>
    <row r="559" spans="1:17" ht="25.5">
      <c r="A559" s="618" t="s">
        <v>528</v>
      </c>
      <c r="B559" s="618" t="s">
        <v>281</v>
      </c>
      <c r="C559" s="618"/>
      <c r="D559" s="626" t="s">
        <v>2700</v>
      </c>
      <c r="E559" s="626"/>
      <c r="F559" s="626"/>
      <c r="G559" s="626"/>
      <c r="H559" s="618" t="s">
        <v>2255</v>
      </c>
      <c r="I559" s="843"/>
      <c r="J559" s="779"/>
      <c r="K559" s="721"/>
      <c r="L559" s="721"/>
      <c r="M559" s="721"/>
      <c r="N559" s="752"/>
      <c r="O559" s="752"/>
      <c r="P559" s="626"/>
      <c r="Q559" s="626"/>
    </row>
    <row r="560" spans="1:17" ht="25.5">
      <c r="A560" s="618" t="s">
        <v>528</v>
      </c>
      <c r="B560" s="618" t="s">
        <v>281</v>
      </c>
      <c r="C560" s="618"/>
      <c r="D560" s="626" t="s">
        <v>2703</v>
      </c>
      <c r="E560" s="626"/>
      <c r="F560" s="626"/>
      <c r="G560" s="626"/>
      <c r="H560" s="618" t="s">
        <v>2257</v>
      </c>
      <c r="I560" s="843"/>
      <c r="J560" s="779"/>
      <c r="K560" s="721"/>
      <c r="L560" s="721"/>
      <c r="M560" s="721"/>
      <c r="N560" s="752"/>
      <c r="O560" s="752"/>
      <c r="P560" s="626"/>
      <c r="Q560" s="626"/>
    </row>
    <row r="561" spans="1:17" ht="38.25">
      <c r="A561" s="618" t="s">
        <v>528</v>
      </c>
      <c r="B561" s="618" t="s">
        <v>281</v>
      </c>
      <c r="C561" s="618"/>
      <c r="D561" s="626" t="s">
        <v>2704</v>
      </c>
      <c r="E561" s="626"/>
      <c r="F561" s="626"/>
      <c r="G561" s="626"/>
      <c r="H561" s="618" t="s">
        <v>2259</v>
      </c>
      <c r="I561" s="843"/>
      <c r="J561" s="779"/>
      <c r="K561" s="721"/>
      <c r="L561" s="721"/>
      <c r="M561" s="721"/>
      <c r="N561" s="752"/>
      <c r="O561" s="752"/>
      <c r="P561" s="626"/>
      <c r="Q561" s="626"/>
    </row>
    <row r="562" spans="1:17" ht="38.25">
      <c r="A562" s="618" t="s">
        <v>528</v>
      </c>
      <c r="B562" s="618" t="s">
        <v>281</v>
      </c>
      <c r="C562" s="618"/>
      <c r="D562" s="626" t="s">
        <v>2708</v>
      </c>
      <c r="E562" s="626"/>
      <c r="F562" s="626"/>
      <c r="G562" s="626"/>
      <c r="H562" s="618" t="s">
        <v>2261</v>
      </c>
      <c r="I562" s="843"/>
      <c r="J562" s="779"/>
      <c r="K562" s="721"/>
      <c r="L562" s="721"/>
      <c r="M562" s="721"/>
      <c r="N562" s="752"/>
      <c r="O562" s="752"/>
      <c r="P562" s="626"/>
      <c r="Q562" s="626"/>
    </row>
    <row r="563" spans="1:17">
      <c r="A563" s="618" t="s">
        <v>528</v>
      </c>
      <c r="B563" s="618" t="s">
        <v>281</v>
      </c>
      <c r="C563" s="618"/>
      <c r="D563" s="626" t="s">
        <v>2711</v>
      </c>
      <c r="E563" s="626"/>
      <c r="F563" s="626"/>
      <c r="G563" s="626"/>
      <c r="H563" s="618" t="s">
        <v>2262</v>
      </c>
      <c r="I563" s="843"/>
      <c r="J563" s="779"/>
      <c r="K563" s="721"/>
      <c r="L563" s="721"/>
      <c r="M563" s="721"/>
      <c r="N563" s="752"/>
      <c r="O563" s="752"/>
      <c r="P563" s="626"/>
      <c r="Q563" s="626"/>
    </row>
    <row r="564" spans="1:17" ht="25.5">
      <c r="A564" s="618" t="s">
        <v>528</v>
      </c>
      <c r="B564" s="618" t="s">
        <v>281</v>
      </c>
      <c r="C564" s="618"/>
      <c r="D564" s="626" t="s">
        <v>2716</v>
      </c>
      <c r="E564" s="626"/>
      <c r="F564" s="626"/>
      <c r="G564" s="626"/>
      <c r="H564" s="618" t="s">
        <v>2264</v>
      </c>
      <c r="I564" s="843"/>
      <c r="J564" s="779"/>
      <c r="K564" s="721"/>
      <c r="L564" s="721"/>
      <c r="M564" s="721"/>
      <c r="N564" s="752"/>
      <c r="O564" s="752"/>
      <c r="P564" s="626"/>
      <c r="Q564" s="626"/>
    </row>
    <row r="565" spans="1:17" ht="38.25">
      <c r="A565" s="618" t="s">
        <v>528</v>
      </c>
      <c r="B565" s="618" t="s">
        <v>281</v>
      </c>
      <c r="C565" s="618"/>
      <c r="D565" s="626" t="s">
        <v>2716</v>
      </c>
      <c r="E565" s="626"/>
      <c r="F565" s="626"/>
      <c r="G565" s="626"/>
      <c r="H565" s="618" t="s">
        <v>2265</v>
      </c>
      <c r="I565" s="843"/>
      <c r="J565" s="779"/>
      <c r="K565" s="721"/>
      <c r="L565" s="721"/>
      <c r="M565" s="721"/>
      <c r="N565" s="752"/>
      <c r="O565" s="752"/>
      <c r="P565" s="626"/>
      <c r="Q565" s="626"/>
    </row>
    <row r="566" spans="1:17" ht="25.5">
      <c r="A566" s="618" t="s">
        <v>528</v>
      </c>
      <c r="B566" s="618" t="s">
        <v>281</v>
      </c>
      <c r="C566" s="618"/>
      <c r="D566" s="626" t="s">
        <v>2716</v>
      </c>
      <c r="E566" s="626"/>
      <c r="F566" s="626"/>
      <c r="G566" s="626"/>
      <c r="H566" s="618" t="s">
        <v>2266</v>
      </c>
      <c r="I566" s="843"/>
      <c r="J566" s="779"/>
      <c r="K566" s="721"/>
      <c r="L566" s="721"/>
      <c r="M566" s="721"/>
      <c r="N566" s="752"/>
      <c r="O566" s="752"/>
      <c r="P566" s="626"/>
      <c r="Q566" s="626"/>
    </row>
    <row r="567" spans="1:17" ht="25.5">
      <c r="A567" s="618" t="s">
        <v>528</v>
      </c>
      <c r="B567" s="618" t="s">
        <v>281</v>
      </c>
      <c r="C567" s="618"/>
      <c r="D567" s="626" t="s">
        <v>2716</v>
      </c>
      <c r="E567" s="626"/>
      <c r="F567" s="626"/>
      <c r="G567" s="626"/>
      <c r="H567" s="618" t="s">
        <v>2267</v>
      </c>
      <c r="I567" s="843"/>
      <c r="J567" s="779"/>
      <c r="K567" s="721"/>
      <c r="L567" s="721"/>
      <c r="M567" s="721"/>
      <c r="N567" s="752"/>
      <c r="O567" s="752"/>
      <c r="P567" s="626"/>
      <c r="Q567" s="626"/>
    </row>
    <row r="568" spans="1:17" ht="38.25">
      <c r="A568" s="618" t="s">
        <v>528</v>
      </c>
      <c r="B568" s="618" t="s">
        <v>281</v>
      </c>
      <c r="C568" s="618"/>
      <c r="D568" s="626" t="s">
        <v>2716</v>
      </c>
      <c r="E568" s="626"/>
      <c r="F568" s="626"/>
      <c r="G568" s="626"/>
      <c r="H568" s="618" t="s">
        <v>2268</v>
      </c>
      <c r="I568" s="843"/>
      <c r="J568" s="779"/>
      <c r="K568" s="721"/>
      <c r="L568" s="721"/>
      <c r="M568" s="721"/>
      <c r="N568" s="752"/>
      <c r="O568" s="752"/>
      <c r="P568" s="626"/>
      <c r="Q568" s="626"/>
    </row>
    <row r="569" spans="1:17" ht="51">
      <c r="A569" s="618" t="s">
        <v>528</v>
      </c>
      <c r="B569" s="618" t="s">
        <v>281</v>
      </c>
      <c r="C569" s="618"/>
      <c r="D569" s="626" t="s">
        <v>2716</v>
      </c>
      <c r="E569" s="626"/>
      <c r="F569" s="626"/>
      <c r="G569" s="626"/>
      <c r="H569" s="618" t="s">
        <v>2269</v>
      </c>
      <c r="I569" s="843"/>
      <c r="J569" s="779"/>
      <c r="K569" s="721"/>
      <c r="L569" s="721"/>
      <c r="M569" s="721"/>
      <c r="N569" s="752"/>
      <c r="O569" s="752"/>
      <c r="P569" s="626"/>
      <c r="Q569" s="626"/>
    </row>
    <row r="570" spans="1:17" ht="25.5">
      <c r="A570" s="618" t="s">
        <v>528</v>
      </c>
      <c r="B570" s="618" t="s">
        <v>275</v>
      </c>
      <c r="C570" s="618"/>
      <c r="D570" s="626" t="s">
        <v>2708</v>
      </c>
      <c r="E570" s="626"/>
      <c r="F570" s="626"/>
      <c r="G570" s="626"/>
      <c r="H570" s="618" t="s">
        <v>2270</v>
      </c>
      <c r="I570" s="843"/>
      <c r="J570" s="779"/>
      <c r="K570" s="721"/>
      <c r="L570" s="721"/>
      <c r="M570" s="721"/>
      <c r="N570" s="752"/>
      <c r="O570" s="752"/>
      <c r="P570" s="626"/>
      <c r="Q570" s="626"/>
    </row>
    <row r="571" spans="1:17" ht="51">
      <c r="A571" s="786" t="s">
        <v>2286</v>
      </c>
      <c r="B571" s="786" t="s">
        <v>267</v>
      </c>
      <c r="C571" s="786" t="s">
        <v>2287</v>
      </c>
      <c r="D571" s="618" t="s">
        <v>2696</v>
      </c>
      <c r="E571" s="618" t="s">
        <v>2289</v>
      </c>
      <c r="F571" s="618" t="s">
        <v>2290</v>
      </c>
      <c r="G571" s="705" t="s">
        <v>2292</v>
      </c>
      <c r="H571" s="618" t="s">
        <v>2291</v>
      </c>
      <c r="I571" s="788"/>
      <c r="J571" s="721">
        <v>1652810</v>
      </c>
      <c r="K571" s="721">
        <v>2592705</v>
      </c>
      <c r="L571" s="721">
        <v>2563875.0188000002</v>
      </c>
      <c r="M571" s="721">
        <v>2546429.9740000004</v>
      </c>
      <c r="N571" s="711">
        <v>0.98215183524542915</v>
      </c>
      <c r="O571" s="711">
        <v>1</v>
      </c>
      <c r="P571" s="787"/>
      <c r="Q571" s="618" t="s">
        <v>2293</v>
      </c>
    </row>
    <row r="572" spans="1:17" ht="51">
      <c r="A572" s="786" t="s">
        <v>2286</v>
      </c>
      <c r="B572" s="786" t="s">
        <v>267</v>
      </c>
      <c r="C572" s="786" t="s">
        <v>2287</v>
      </c>
      <c r="D572" s="618" t="s">
        <v>2696</v>
      </c>
      <c r="E572" s="618" t="s">
        <v>2289</v>
      </c>
      <c r="F572" s="618" t="s">
        <v>2294</v>
      </c>
      <c r="G572" s="705" t="s">
        <v>2296</v>
      </c>
      <c r="H572" s="618" t="s">
        <v>2295</v>
      </c>
      <c r="I572" s="788"/>
      <c r="J572" s="721">
        <v>760000</v>
      </c>
      <c r="K572" s="721">
        <v>1404648</v>
      </c>
      <c r="L572" s="721">
        <v>1370803.49483</v>
      </c>
      <c r="M572" s="721">
        <v>1369168.7043299999</v>
      </c>
      <c r="N572" s="711">
        <v>0.97474150415620131</v>
      </c>
      <c r="O572" s="711">
        <v>1</v>
      </c>
      <c r="P572" s="787"/>
      <c r="Q572" s="618" t="s">
        <v>2297</v>
      </c>
    </row>
    <row r="573" spans="1:17" ht="51">
      <c r="A573" s="786" t="s">
        <v>2286</v>
      </c>
      <c r="B573" s="786" t="s">
        <v>267</v>
      </c>
      <c r="C573" s="786" t="s">
        <v>2287</v>
      </c>
      <c r="D573" s="618" t="s">
        <v>2696</v>
      </c>
      <c r="E573" s="618" t="s">
        <v>2289</v>
      </c>
      <c r="F573" s="618" t="s">
        <v>2294</v>
      </c>
      <c r="G573" s="618" t="s">
        <v>2298</v>
      </c>
      <c r="H573" s="618" t="s">
        <v>2299</v>
      </c>
      <c r="I573" s="788"/>
      <c r="J573" s="721">
        <v>720000</v>
      </c>
      <c r="K573" s="721">
        <v>1031538</v>
      </c>
      <c r="L573" s="721">
        <v>1024877.48948</v>
      </c>
      <c r="M573" s="721">
        <v>1013137.7976100001</v>
      </c>
      <c r="N573" s="711">
        <v>0.9821623610666792</v>
      </c>
      <c r="O573" s="711">
        <v>1</v>
      </c>
      <c r="P573" s="787"/>
      <c r="Q573" s="618" t="s">
        <v>2300</v>
      </c>
    </row>
    <row r="574" spans="1:17" ht="63.75">
      <c r="A574" s="786" t="s">
        <v>2286</v>
      </c>
      <c r="B574" s="786" t="s">
        <v>267</v>
      </c>
      <c r="C574" s="786" t="s">
        <v>2287</v>
      </c>
      <c r="D574" s="618" t="s">
        <v>2696</v>
      </c>
      <c r="E574" s="618" t="s">
        <v>2289</v>
      </c>
      <c r="F574" s="618" t="s">
        <v>2301</v>
      </c>
      <c r="G574" s="705" t="s">
        <v>2303</v>
      </c>
      <c r="H574" s="618" t="s">
        <v>2302</v>
      </c>
      <c r="I574" s="788"/>
      <c r="J574" s="721">
        <v>632000</v>
      </c>
      <c r="K574" s="721">
        <v>1240427</v>
      </c>
      <c r="L574" s="721">
        <v>1210415.11619</v>
      </c>
      <c r="M574" s="721">
        <v>1218811.3813499999</v>
      </c>
      <c r="N574" s="711">
        <v>0.98257405018594401</v>
      </c>
      <c r="O574" s="711">
        <v>1</v>
      </c>
      <c r="P574" s="787"/>
      <c r="Q574" s="618" t="s">
        <v>2297</v>
      </c>
    </row>
    <row r="575" spans="1:17" ht="63.75">
      <c r="A575" s="786" t="s">
        <v>2286</v>
      </c>
      <c r="B575" s="786" t="s">
        <v>267</v>
      </c>
      <c r="C575" s="786" t="s">
        <v>2287</v>
      </c>
      <c r="D575" s="618" t="s">
        <v>2696</v>
      </c>
      <c r="E575" s="618" t="s">
        <v>2289</v>
      </c>
      <c r="F575" s="618" t="s">
        <v>2301</v>
      </c>
      <c r="G575" s="705" t="s">
        <v>2305</v>
      </c>
      <c r="H575" s="618" t="s">
        <v>2304</v>
      </c>
      <c r="I575" s="788"/>
      <c r="J575" s="721">
        <v>960000</v>
      </c>
      <c r="K575" s="721">
        <v>1700471</v>
      </c>
      <c r="L575" s="721">
        <v>1671317.4227199999</v>
      </c>
      <c r="M575" s="721">
        <v>1665969.47226</v>
      </c>
      <c r="N575" s="711">
        <v>0.97971060503825114</v>
      </c>
      <c r="O575" s="711">
        <v>1</v>
      </c>
      <c r="P575" s="787"/>
      <c r="Q575" s="618" t="s">
        <v>2306</v>
      </c>
    </row>
    <row r="576" spans="1:17" ht="38.25">
      <c r="A576" s="786" t="s">
        <v>2286</v>
      </c>
      <c r="B576" s="786" t="s">
        <v>267</v>
      </c>
      <c r="C576" s="631" t="s">
        <v>2287</v>
      </c>
      <c r="D576" s="618" t="s">
        <v>2697</v>
      </c>
      <c r="E576" s="618" t="s">
        <v>2308</v>
      </c>
      <c r="F576" s="618" t="s">
        <v>2309</v>
      </c>
      <c r="G576" s="618" t="s">
        <v>601</v>
      </c>
      <c r="H576" s="618" t="s">
        <v>2310</v>
      </c>
      <c r="I576" s="788"/>
      <c r="J576" s="721">
        <v>2310000</v>
      </c>
      <c r="K576" s="721">
        <v>4123615</v>
      </c>
      <c r="L576" s="721">
        <v>4004797.16909</v>
      </c>
      <c r="M576" s="721">
        <v>3845759.4258499998</v>
      </c>
      <c r="N576" s="711">
        <v>0.93261844906714131</v>
      </c>
      <c r="O576" s="711">
        <v>1</v>
      </c>
      <c r="P576" s="787"/>
      <c r="Q576" s="618" t="s">
        <v>2312</v>
      </c>
    </row>
    <row r="577" spans="1:17" ht="25.5">
      <c r="A577" s="786" t="s">
        <v>2286</v>
      </c>
      <c r="B577" s="786" t="s">
        <v>267</v>
      </c>
      <c r="C577" s="631" t="s">
        <v>2287</v>
      </c>
      <c r="D577" s="618" t="s">
        <v>2697</v>
      </c>
      <c r="E577" s="618" t="s">
        <v>2313</v>
      </c>
      <c r="F577" s="618" t="s">
        <v>2314</v>
      </c>
      <c r="G577" s="618" t="s">
        <v>2299</v>
      </c>
      <c r="H577" s="618" t="s">
        <v>2315</v>
      </c>
      <c r="I577" s="788"/>
      <c r="J577" s="721">
        <v>948000</v>
      </c>
      <c r="K577" s="721">
        <v>2446718</v>
      </c>
      <c r="L577" s="721">
        <v>2439269.8956900002</v>
      </c>
      <c r="M577" s="721">
        <v>2289960.9657799997</v>
      </c>
      <c r="N577" s="711">
        <v>0.93593171169705691</v>
      </c>
      <c r="O577" s="711">
        <v>1</v>
      </c>
      <c r="P577" s="787"/>
      <c r="Q577" s="618" t="s">
        <v>2312</v>
      </c>
    </row>
    <row r="578" spans="1:17" ht="51">
      <c r="A578" s="786" t="s">
        <v>2286</v>
      </c>
      <c r="B578" s="786" t="s">
        <v>267</v>
      </c>
      <c r="C578" s="631" t="s">
        <v>2287</v>
      </c>
      <c r="D578" s="618" t="s">
        <v>2697</v>
      </c>
      <c r="E578" s="618" t="s">
        <v>2308</v>
      </c>
      <c r="F578" s="618" t="s">
        <v>2309</v>
      </c>
      <c r="G578" s="618" t="s">
        <v>2311</v>
      </c>
      <c r="H578" s="618" t="s">
        <v>2317</v>
      </c>
      <c r="I578" s="788"/>
      <c r="J578" s="721">
        <v>920000</v>
      </c>
      <c r="K578" s="721">
        <v>1476000</v>
      </c>
      <c r="L578" s="721">
        <v>0</v>
      </c>
      <c r="M578" s="721">
        <v>0</v>
      </c>
      <c r="N578" s="711">
        <v>0</v>
      </c>
      <c r="O578" s="711">
        <v>0</v>
      </c>
      <c r="P578" s="787"/>
      <c r="Q578" s="618" t="s">
        <v>2319</v>
      </c>
    </row>
    <row r="579" spans="1:17" ht="38.25">
      <c r="A579" s="786" t="s">
        <v>2286</v>
      </c>
      <c r="B579" s="786" t="s">
        <v>267</v>
      </c>
      <c r="C579" s="631" t="s">
        <v>2287</v>
      </c>
      <c r="D579" s="618" t="s">
        <v>2697</v>
      </c>
      <c r="E579" s="618" t="s">
        <v>2308</v>
      </c>
      <c r="F579" s="618" t="s">
        <v>2309</v>
      </c>
      <c r="G579" s="618" t="s">
        <v>2316</v>
      </c>
      <c r="H579" s="618" t="s">
        <v>2320</v>
      </c>
      <c r="I579" s="788"/>
      <c r="J579" s="721">
        <v>1200000</v>
      </c>
      <c r="K579" s="721">
        <v>1328000</v>
      </c>
      <c r="L579" s="721">
        <v>1218085.1101299999</v>
      </c>
      <c r="M579" s="721">
        <v>1140436.6429100002</v>
      </c>
      <c r="N579" s="711">
        <v>0.85876253231174715</v>
      </c>
      <c r="O579" s="711">
        <v>1</v>
      </c>
      <c r="P579" s="787"/>
      <c r="Q579" s="618" t="s">
        <v>2322</v>
      </c>
    </row>
    <row r="580" spans="1:17" ht="178.5">
      <c r="A580" s="786" t="s">
        <v>2286</v>
      </c>
      <c r="B580" s="786" t="s">
        <v>267</v>
      </c>
      <c r="C580" s="631" t="s">
        <v>2287</v>
      </c>
      <c r="D580" s="618" t="s">
        <v>2703</v>
      </c>
      <c r="E580" s="618" t="s">
        <v>2324</v>
      </c>
      <c r="F580" s="618" t="s">
        <v>2325</v>
      </c>
      <c r="G580" s="618" t="s">
        <v>2326</v>
      </c>
      <c r="H580" s="618" t="s">
        <v>2327</v>
      </c>
      <c r="I580" s="788"/>
      <c r="J580" s="721">
        <v>2500000</v>
      </c>
      <c r="K580" s="721">
        <v>2500000</v>
      </c>
      <c r="L580" s="721">
        <v>1799061.075</v>
      </c>
      <c r="M580" s="721">
        <v>1793977.94998</v>
      </c>
      <c r="N580" s="711">
        <v>0.71759117999200006</v>
      </c>
      <c r="O580" s="711">
        <v>0.72</v>
      </c>
      <c r="P580" s="787"/>
      <c r="Q580" s="618" t="s">
        <v>2328</v>
      </c>
    </row>
    <row r="581" spans="1:17" ht="127.5">
      <c r="A581" s="786" t="s">
        <v>2286</v>
      </c>
      <c r="B581" s="786" t="s">
        <v>267</v>
      </c>
      <c r="C581" s="631" t="s">
        <v>2287</v>
      </c>
      <c r="D581" s="618" t="s">
        <v>2703</v>
      </c>
      <c r="E581" s="618" t="s">
        <v>2324</v>
      </c>
      <c r="F581" s="618" t="s">
        <v>2325</v>
      </c>
      <c r="G581" s="618" t="s">
        <v>2329</v>
      </c>
      <c r="H581" s="618" t="s">
        <v>2330</v>
      </c>
      <c r="I581" s="788"/>
      <c r="J581" s="721">
        <v>1000000</v>
      </c>
      <c r="K581" s="721">
        <v>1000000</v>
      </c>
      <c r="L581" s="721">
        <v>811406.72415999998</v>
      </c>
      <c r="M581" s="721">
        <v>328279.75623</v>
      </c>
      <c r="N581" s="711">
        <v>0.32827975623</v>
      </c>
      <c r="O581" s="711">
        <v>0.5</v>
      </c>
      <c r="P581" s="787"/>
      <c r="Q581" s="618" t="s">
        <v>2331</v>
      </c>
    </row>
    <row r="582" spans="1:17" ht="38.25">
      <c r="A582" s="786" t="s">
        <v>2286</v>
      </c>
      <c r="B582" s="786" t="s">
        <v>267</v>
      </c>
      <c r="C582" s="631" t="s">
        <v>2287</v>
      </c>
      <c r="D582" s="618" t="s">
        <v>2703</v>
      </c>
      <c r="E582" s="618" t="s">
        <v>2324</v>
      </c>
      <c r="F582" s="618" t="s">
        <v>2325</v>
      </c>
      <c r="G582" s="618" t="s">
        <v>2318</v>
      </c>
      <c r="H582" s="618" t="s">
        <v>2332</v>
      </c>
      <c r="I582" s="788"/>
      <c r="J582" s="721">
        <v>1000000</v>
      </c>
      <c r="K582" s="721">
        <v>1000000</v>
      </c>
      <c r="L582" s="721">
        <v>220391.7</v>
      </c>
      <c r="M582" s="721">
        <v>220391.7</v>
      </c>
      <c r="N582" s="711">
        <v>0.22039170000000002</v>
      </c>
      <c r="O582" s="711">
        <v>0.22</v>
      </c>
      <c r="P582" s="787"/>
      <c r="Q582" s="618" t="s">
        <v>2334</v>
      </c>
    </row>
    <row r="583" spans="1:17" ht="25.5">
      <c r="A583" s="786" t="s">
        <v>2286</v>
      </c>
      <c r="B583" s="786" t="s">
        <v>267</v>
      </c>
      <c r="C583" s="631" t="s">
        <v>2287</v>
      </c>
      <c r="D583" s="618" t="s">
        <v>2705</v>
      </c>
      <c r="E583" s="618" t="s">
        <v>2336</v>
      </c>
      <c r="F583" s="618" t="s">
        <v>2337</v>
      </c>
      <c r="G583" s="618" t="s">
        <v>2338</v>
      </c>
      <c r="H583" s="618" t="s">
        <v>2339</v>
      </c>
      <c r="I583" s="788"/>
      <c r="J583" s="721">
        <v>2050000</v>
      </c>
      <c r="K583" s="721">
        <v>2050000</v>
      </c>
      <c r="L583" s="721">
        <v>2048441.40769</v>
      </c>
      <c r="M583" s="721">
        <v>2047233.2906200001</v>
      </c>
      <c r="N583" s="711">
        <v>0.99865038566829278</v>
      </c>
      <c r="O583" s="711">
        <v>1</v>
      </c>
      <c r="P583" s="787"/>
      <c r="Q583" s="618" t="s">
        <v>2340</v>
      </c>
    </row>
    <row r="584" spans="1:17" ht="63.75">
      <c r="A584" s="786" t="s">
        <v>2286</v>
      </c>
      <c r="B584" s="786" t="s">
        <v>267</v>
      </c>
      <c r="C584" s="631" t="s">
        <v>2287</v>
      </c>
      <c r="D584" s="618" t="s">
        <v>2708</v>
      </c>
      <c r="E584" s="618" t="s">
        <v>2342</v>
      </c>
      <c r="F584" s="618" t="s">
        <v>2343</v>
      </c>
      <c r="G584" s="705" t="s">
        <v>2345</v>
      </c>
      <c r="H584" s="618" t="s">
        <v>2344</v>
      </c>
      <c r="I584" s="788"/>
      <c r="J584" s="721">
        <v>1800000</v>
      </c>
      <c r="K584" s="721">
        <v>2950000</v>
      </c>
      <c r="L584" s="721">
        <v>2929818.7784899999</v>
      </c>
      <c r="M584" s="721">
        <v>2774456.7618700005</v>
      </c>
      <c r="N584" s="711">
        <v>0.94049381758305106</v>
      </c>
      <c r="O584" s="711">
        <v>0.95</v>
      </c>
      <c r="P584" s="787"/>
      <c r="Q584" s="618" t="s">
        <v>2346</v>
      </c>
    </row>
    <row r="585" spans="1:17" ht="63.75">
      <c r="A585" s="786" t="s">
        <v>2286</v>
      </c>
      <c r="B585" s="786" t="s">
        <v>267</v>
      </c>
      <c r="C585" s="631" t="s">
        <v>2287</v>
      </c>
      <c r="D585" s="618" t="s">
        <v>2708</v>
      </c>
      <c r="E585" s="618" t="s">
        <v>2347</v>
      </c>
      <c r="F585" s="618" t="s">
        <v>2348</v>
      </c>
      <c r="G585" s="618" t="s">
        <v>2321</v>
      </c>
      <c r="H585" s="618" t="s">
        <v>1200</v>
      </c>
      <c r="I585" s="788"/>
      <c r="J585" s="721">
        <v>1600000</v>
      </c>
      <c r="K585" s="721">
        <v>1812725</v>
      </c>
      <c r="L585" s="721">
        <v>1812047.6340900001</v>
      </c>
      <c r="M585" s="721">
        <v>1778089.9096400002</v>
      </c>
      <c r="N585" s="711">
        <v>0.98089335648816023</v>
      </c>
      <c r="O585" s="711">
        <v>1</v>
      </c>
      <c r="P585" s="787"/>
      <c r="Q585" s="618" t="s">
        <v>2350</v>
      </c>
    </row>
    <row r="586" spans="1:17" ht="38.25">
      <c r="A586" s="786" t="s">
        <v>2286</v>
      </c>
      <c r="B586" s="786" t="s">
        <v>267</v>
      </c>
      <c r="C586" s="631" t="s">
        <v>2287</v>
      </c>
      <c r="D586" s="618" t="s">
        <v>2711</v>
      </c>
      <c r="E586" s="618" t="s">
        <v>2352</v>
      </c>
      <c r="F586" s="618" t="s">
        <v>2353</v>
      </c>
      <c r="G586" s="705" t="s">
        <v>2355</v>
      </c>
      <c r="H586" s="618" t="s">
        <v>2354</v>
      </c>
      <c r="I586" s="788"/>
      <c r="J586" s="721">
        <v>1500000</v>
      </c>
      <c r="K586" s="721">
        <v>7210000</v>
      </c>
      <c r="L586" s="721">
        <v>7097576.1451399997</v>
      </c>
      <c r="M586" s="721">
        <v>5313053.4713200005</v>
      </c>
      <c r="N586" s="711">
        <v>0.73690062015533986</v>
      </c>
      <c r="O586" s="711">
        <v>0.92</v>
      </c>
      <c r="P586" s="787"/>
      <c r="Q586" s="618" t="s">
        <v>2356</v>
      </c>
    </row>
    <row r="587" spans="1:17" ht="38.25">
      <c r="A587" s="786" t="s">
        <v>2286</v>
      </c>
      <c r="B587" s="786" t="s">
        <v>267</v>
      </c>
      <c r="C587" s="631" t="s">
        <v>2287</v>
      </c>
      <c r="D587" s="618" t="s">
        <v>2711</v>
      </c>
      <c r="E587" s="618" t="s">
        <v>2352</v>
      </c>
      <c r="F587" s="618" t="s">
        <v>2353</v>
      </c>
      <c r="G587" s="618" t="s">
        <v>2333</v>
      </c>
      <c r="H587" s="618" t="s">
        <v>2357</v>
      </c>
      <c r="I587" s="788"/>
      <c r="J587" s="721">
        <v>3000000</v>
      </c>
      <c r="K587" s="721">
        <v>4000000</v>
      </c>
      <c r="L587" s="721">
        <v>3566368.03308</v>
      </c>
      <c r="M587" s="721">
        <v>2951954.2807999998</v>
      </c>
      <c r="N587" s="711">
        <v>0.73798857019999997</v>
      </c>
      <c r="O587" s="711">
        <v>0.95</v>
      </c>
      <c r="P587" s="787"/>
      <c r="Q587" s="618" t="s">
        <v>2359</v>
      </c>
    </row>
    <row r="588" spans="1:17" ht="114.75">
      <c r="A588" s="786" t="s">
        <v>2286</v>
      </c>
      <c r="B588" s="786" t="s">
        <v>267</v>
      </c>
      <c r="C588" s="631" t="s">
        <v>2287</v>
      </c>
      <c r="D588" s="618" t="s">
        <v>2711</v>
      </c>
      <c r="E588" s="618" t="s">
        <v>2352</v>
      </c>
      <c r="F588" s="618" t="s">
        <v>2353</v>
      </c>
      <c r="G588" s="705" t="s">
        <v>2361</v>
      </c>
      <c r="H588" s="618" t="s">
        <v>2360</v>
      </c>
      <c r="I588" s="788"/>
      <c r="J588" s="721">
        <v>1100000</v>
      </c>
      <c r="K588" s="721">
        <v>2924200</v>
      </c>
      <c r="L588" s="721">
        <v>2314831.2743500001</v>
      </c>
      <c r="M588" s="721">
        <v>602.57434999999998</v>
      </c>
      <c r="N588" s="711">
        <v>2.0606468435811504E-4</v>
      </c>
      <c r="O588" s="711">
        <v>0</v>
      </c>
      <c r="P588" s="787"/>
      <c r="Q588" s="618" t="s">
        <v>2362</v>
      </c>
    </row>
    <row r="589" spans="1:17" ht="25.5">
      <c r="A589" s="786" t="s">
        <v>2286</v>
      </c>
      <c r="B589" s="786" t="s">
        <v>267</v>
      </c>
      <c r="C589" s="631" t="s">
        <v>2287</v>
      </c>
      <c r="D589" s="618" t="s">
        <v>2711</v>
      </c>
      <c r="E589" s="618" t="s">
        <v>2352</v>
      </c>
      <c r="F589" s="618" t="s">
        <v>2353</v>
      </c>
      <c r="G589" s="705" t="s">
        <v>2364</v>
      </c>
      <c r="H589" s="618" t="s">
        <v>2363</v>
      </c>
      <c r="I589" s="788"/>
      <c r="J589" s="721">
        <v>600000</v>
      </c>
      <c r="K589" s="721">
        <v>2456000</v>
      </c>
      <c r="L589" s="721">
        <v>2453892.7447700002</v>
      </c>
      <c r="M589" s="721">
        <v>2436150.4811200001</v>
      </c>
      <c r="N589" s="711">
        <v>0.99191794833876223</v>
      </c>
      <c r="O589" s="711">
        <v>1</v>
      </c>
      <c r="P589" s="787"/>
      <c r="Q589" s="618" t="s">
        <v>14</v>
      </c>
    </row>
    <row r="590" spans="1:17" ht="51">
      <c r="A590" s="786" t="s">
        <v>2286</v>
      </c>
      <c r="B590" s="786" t="s">
        <v>267</v>
      </c>
      <c r="C590" s="631" t="s">
        <v>2287</v>
      </c>
      <c r="D590" s="618" t="s">
        <v>2716</v>
      </c>
      <c r="E590" s="618" t="s">
        <v>2366</v>
      </c>
      <c r="F590" s="618" t="s">
        <v>2367</v>
      </c>
      <c r="G590" s="618" t="s">
        <v>2349</v>
      </c>
      <c r="H590" s="618" t="s">
        <v>2368</v>
      </c>
      <c r="I590" s="788"/>
      <c r="J590" s="721">
        <v>2500000</v>
      </c>
      <c r="K590" s="721">
        <v>3600000</v>
      </c>
      <c r="L590" s="721">
        <v>2310097.7072800002</v>
      </c>
      <c r="M590" s="721">
        <v>678621.86604999995</v>
      </c>
      <c r="N590" s="711">
        <v>0.18850607390277777</v>
      </c>
      <c r="O590" s="711">
        <v>0.22</v>
      </c>
      <c r="P590" s="787"/>
      <c r="Q590" s="618" t="s">
        <v>2370</v>
      </c>
    </row>
    <row r="591" spans="1:17" ht="63.75">
      <c r="A591" s="786" t="s">
        <v>2286</v>
      </c>
      <c r="B591" s="786" t="s">
        <v>267</v>
      </c>
      <c r="C591" s="631" t="s">
        <v>2287</v>
      </c>
      <c r="D591" s="618" t="s">
        <v>2716</v>
      </c>
      <c r="E591" s="618" t="s">
        <v>2371</v>
      </c>
      <c r="F591" s="618" t="s">
        <v>2372</v>
      </c>
      <c r="G591" s="618" t="s">
        <v>2373</v>
      </c>
      <c r="H591" s="618" t="s">
        <v>2374</v>
      </c>
      <c r="I591" s="788"/>
      <c r="J591" s="721">
        <v>1000000</v>
      </c>
      <c r="K591" s="721">
        <v>1000000</v>
      </c>
      <c r="L591" s="721">
        <v>998952.52396000002</v>
      </c>
      <c r="M591" s="721">
        <v>920328.82253</v>
      </c>
      <c r="N591" s="711">
        <v>0.92032882253000003</v>
      </c>
      <c r="O591" s="711">
        <v>1</v>
      </c>
      <c r="P591" s="787"/>
      <c r="Q591" s="618" t="s">
        <v>2375</v>
      </c>
    </row>
    <row r="592" spans="1:17" ht="63.75">
      <c r="A592" s="786" t="s">
        <v>2286</v>
      </c>
      <c r="B592" s="786" t="s">
        <v>267</v>
      </c>
      <c r="C592" s="631" t="s">
        <v>2287</v>
      </c>
      <c r="D592" s="618" t="s">
        <v>2716</v>
      </c>
      <c r="E592" s="618" t="s">
        <v>2371</v>
      </c>
      <c r="F592" s="618" t="s">
        <v>2372</v>
      </c>
      <c r="G592" s="618" t="s">
        <v>2376</v>
      </c>
      <c r="H592" s="618" t="s">
        <v>2377</v>
      </c>
      <c r="I592" s="788"/>
      <c r="J592" s="721">
        <v>1000000</v>
      </c>
      <c r="K592" s="721">
        <v>1000000</v>
      </c>
      <c r="L592" s="721">
        <v>830171.32715999999</v>
      </c>
      <c r="M592" s="721">
        <v>160062.69978</v>
      </c>
      <c r="N592" s="711">
        <v>0.16006269977999998</v>
      </c>
      <c r="O592" s="711">
        <v>0.09</v>
      </c>
      <c r="P592" s="787"/>
      <c r="Q592" s="618" t="s">
        <v>2378</v>
      </c>
    </row>
    <row r="593" spans="1:17" ht="38.25">
      <c r="A593" s="786" t="s">
        <v>2286</v>
      </c>
      <c r="B593" s="786" t="s">
        <v>267</v>
      </c>
      <c r="C593" s="618" t="s">
        <v>2379</v>
      </c>
      <c r="D593" s="618" t="s">
        <v>2704</v>
      </c>
      <c r="E593" s="618" t="s">
        <v>2381</v>
      </c>
      <c r="F593" s="618" t="s">
        <v>2382</v>
      </c>
      <c r="G593" s="618" t="s">
        <v>2383</v>
      </c>
      <c r="H593" s="618" t="s">
        <v>2384</v>
      </c>
      <c r="I593" s="788"/>
      <c r="J593" s="721">
        <v>2529714.2799999998</v>
      </c>
      <c r="K593" s="721">
        <v>2529714.2799999998</v>
      </c>
      <c r="L593" s="721">
        <v>1739554.16756</v>
      </c>
      <c r="M593" s="721">
        <v>129620.63336000001</v>
      </c>
      <c r="N593" s="711">
        <v>5.1239238511947685E-2</v>
      </c>
      <c r="O593" s="711">
        <v>0.3</v>
      </c>
      <c r="P593" s="787"/>
      <c r="Q593" s="618" t="s">
        <v>2385</v>
      </c>
    </row>
    <row r="594" spans="1:17" ht="25.5">
      <c r="A594" s="786" t="s">
        <v>2286</v>
      </c>
      <c r="B594" s="786" t="s">
        <v>267</v>
      </c>
      <c r="C594" s="631" t="s">
        <v>1337</v>
      </c>
      <c r="D594" s="618" t="s">
        <v>2705</v>
      </c>
      <c r="E594" s="618" t="s">
        <v>2336</v>
      </c>
      <c r="F594" s="618" t="s">
        <v>2337</v>
      </c>
      <c r="G594" s="705" t="s">
        <v>2388</v>
      </c>
      <c r="H594" s="618" t="s">
        <v>2387</v>
      </c>
      <c r="I594" s="788"/>
      <c r="J594" s="721">
        <v>1000000</v>
      </c>
      <c r="K594" s="721">
        <v>1000000</v>
      </c>
      <c r="L594" s="721">
        <v>974284.27527999994</v>
      </c>
      <c r="M594" s="721">
        <v>493952.57659000001</v>
      </c>
      <c r="N594" s="711">
        <v>0.49395257659000003</v>
      </c>
      <c r="O594" s="711">
        <v>0.45</v>
      </c>
      <c r="P594" s="787"/>
      <c r="Q594" s="618" t="s">
        <v>67</v>
      </c>
    </row>
    <row r="595" spans="1:17" ht="63.75">
      <c r="A595" s="786" t="s">
        <v>2286</v>
      </c>
      <c r="B595" s="786" t="s">
        <v>267</v>
      </c>
      <c r="C595" s="631" t="s">
        <v>1337</v>
      </c>
      <c r="D595" s="618" t="s">
        <v>2708</v>
      </c>
      <c r="E595" s="618" t="s">
        <v>2347</v>
      </c>
      <c r="F595" s="618" t="s">
        <v>2390</v>
      </c>
      <c r="G595" s="705" t="s">
        <v>2392</v>
      </c>
      <c r="H595" s="618" t="s">
        <v>2391</v>
      </c>
      <c r="I595" s="788"/>
      <c r="J595" s="721">
        <v>2800000</v>
      </c>
      <c r="K595" s="721">
        <v>2800000</v>
      </c>
      <c r="L595" s="721">
        <v>2593239.9988299999</v>
      </c>
      <c r="M595" s="721">
        <v>508990.81206999999</v>
      </c>
      <c r="N595" s="711">
        <v>0.18178243288214285</v>
      </c>
      <c r="O595" s="711">
        <v>0.12</v>
      </c>
      <c r="P595" s="787"/>
      <c r="Q595" s="618" t="s">
        <v>67</v>
      </c>
    </row>
    <row r="596" spans="1:17" ht="63.75">
      <c r="A596" s="786" t="s">
        <v>2286</v>
      </c>
      <c r="B596" s="786" t="s">
        <v>267</v>
      </c>
      <c r="C596" s="631" t="s">
        <v>1337</v>
      </c>
      <c r="D596" s="618" t="s">
        <v>2716</v>
      </c>
      <c r="E596" s="618" t="s">
        <v>2366</v>
      </c>
      <c r="F596" s="618" t="s">
        <v>2394</v>
      </c>
      <c r="G596" s="618" t="s">
        <v>2395</v>
      </c>
      <c r="H596" s="618" t="s">
        <v>365</v>
      </c>
      <c r="I596" s="788"/>
      <c r="J596" s="721">
        <v>2000000</v>
      </c>
      <c r="K596" s="721">
        <v>2000000</v>
      </c>
      <c r="L596" s="721">
        <v>0</v>
      </c>
      <c r="M596" s="721">
        <v>0</v>
      </c>
      <c r="N596" s="711">
        <v>0</v>
      </c>
      <c r="O596" s="711">
        <v>0</v>
      </c>
      <c r="P596" s="787"/>
      <c r="Q596" s="618" t="s">
        <v>2396</v>
      </c>
    </row>
    <row r="597" spans="1:17" ht="51">
      <c r="A597" s="786" t="s">
        <v>2286</v>
      </c>
      <c r="B597" s="786" t="s">
        <v>302</v>
      </c>
      <c r="C597" s="631"/>
      <c r="D597" s="618" t="s">
        <v>2705</v>
      </c>
      <c r="E597" s="694"/>
      <c r="F597" s="694"/>
      <c r="G597" s="618" t="s">
        <v>2358</v>
      </c>
      <c r="H597" s="618" t="s">
        <v>2398</v>
      </c>
      <c r="I597" s="788"/>
      <c r="J597" s="721">
        <v>2000000</v>
      </c>
      <c r="K597" s="721">
        <v>2000000</v>
      </c>
      <c r="L597" s="755"/>
      <c r="M597" s="721">
        <v>1976513</v>
      </c>
      <c r="N597" s="711">
        <v>0.98825649999999998</v>
      </c>
      <c r="O597" s="711">
        <v>90</v>
      </c>
      <c r="P597" s="788"/>
      <c r="Q597" s="618" t="s">
        <v>20</v>
      </c>
    </row>
    <row r="598" spans="1:17" ht="51">
      <c r="A598" s="786" t="s">
        <v>2286</v>
      </c>
      <c r="B598" s="786" t="s">
        <v>302</v>
      </c>
      <c r="C598" s="631"/>
      <c r="D598" s="618" t="s">
        <v>2700</v>
      </c>
      <c r="E598" s="694"/>
      <c r="F598" s="694"/>
      <c r="G598" s="618" t="s">
        <v>2369</v>
      </c>
      <c r="H598" s="618" t="s">
        <v>2400</v>
      </c>
      <c r="I598" s="788"/>
      <c r="J598" s="721">
        <v>1200000</v>
      </c>
      <c r="K598" s="721">
        <v>1200000</v>
      </c>
      <c r="L598" s="755"/>
      <c r="M598" s="721">
        <v>23809</v>
      </c>
      <c r="N598" s="711">
        <v>1.9840833333333332E-2</v>
      </c>
      <c r="O598" s="711">
        <v>0</v>
      </c>
      <c r="P598" s="788"/>
      <c r="Q598" s="689" t="s">
        <v>2401</v>
      </c>
    </row>
    <row r="599" spans="1:17" ht="51">
      <c r="A599" s="786" t="s">
        <v>2286</v>
      </c>
      <c r="B599" s="786" t="s">
        <v>302</v>
      </c>
      <c r="C599" s="631"/>
      <c r="D599" s="618" t="s">
        <v>2708</v>
      </c>
      <c r="E599" s="694"/>
      <c r="F599" s="694"/>
      <c r="G599" s="694"/>
      <c r="H599" s="618" t="s">
        <v>2403</v>
      </c>
      <c r="I599" s="788"/>
      <c r="J599" s="721">
        <v>500000</v>
      </c>
      <c r="K599" s="721">
        <v>1100000</v>
      </c>
      <c r="L599" s="755"/>
      <c r="M599" s="721">
        <v>1058042</v>
      </c>
      <c r="N599" s="711">
        <v>0.96185636363636362</v>
      </c>
      <c r="O599" s="711">
        <v>98</v>
      </c>
      <c r="P599" s="788"/>
      <c r="Q599" s="689" t="s">
        <v>2404</v>
      </c>
    </row>
    <row r="600" spans="1:17" ht="38.25">
      <c r="A600" s="786" t="s">
        <v>2286</v>
      </c>
      <c r="B600" s="786" t="s">
        <v>302</v>
      </c>
      <c r="C600" s="631"/>
      <c r="D600" s="618" t="s">
        <v>2690</v>
      </c>
      <c r="E600" s="694"/>
      <c r="F600" s="694"/>
      <c r="G600" s="694"/>
      <c r="H600" s="618" t="s">
        <v>2408</v>
      </c>
      <c r="I600" s="788"/>
      <c r="J600" s="721">
        <v>1800000</v>
      </c>
      <c r="K600" s="721">
        <v>1800000</v>
      </c>
      <c r="L600" s="755"/>
      <c r="M600" s="721">
        <v>139</v>
      </c>
      <c r="N600" s="711">
        <v>7.7222222222222215E-3</v>
      </c>
      <c r="O600" s="711">
        <v>0</v>
      </c>
      <c r="P600" s="788"/>
      <c r="Q600" s="689" t="s">
        <v>984</v>
      </c>
    </row>
    <row r="601" spans="1:17" ht="51">
      <c r="A601" s="786" t="s">
        <v>2286</v>
      </c>
      <c r="B601" s="786" t="s">
        <v>302</v>
      </c>
      <c r="C601" s="631"/>
      <c r="D601" s="618" t="s">
        <v>2711</v>
      </c>
      <c r="E601" s="694"/>
      <c r="F601" s="694"/>
      <c r="G601" s="694"/>
      <c r="H601" s="618" t="s">
        <v>2410</v>
      </c>
      <c r="I601" s="788"/>
      <c r="J601" s="721">
        <v>2400000</v>
      </c>
      <c r="K601" s="721">
        <v>7490000</v>
      </c>
      <c r="L601" s="755"/>
      <c r="M601" s="721">
        <v>7118021</v>
      </c>
      <c r="N601" s="711">
        <v>0.95033658210947936</v>
      </c>
      <c r="O601" s="711">
        <v>98</v>
      </c>
      <c r="P601" s="788"/>
      <c r="Q601" s="689" t="s">
        <v>2411</v>
      </c>
    </row>
    <row r="602" spans="1:17" ht="63.75">
      <c r="A602" s="786" t="s">
        <v>2286</v>
      </c>
      <c r="B602" s="786" t="s">
        <v>302</v>
      </c>
      <c r="C602" s="631"/>
      <c r="D602" s="618" t="s">
        <v>2704</v>
      </c>
      <c r="E602" s="694"/>
      <c r="F602" s="694"/>
      <c r="G602" s="694"/>
      <c r="H602" s="690" t="s">
        <v>2415</v>
      </c>
      <c r="I602" s="844"/>
      <c r="J602" s="789">
        <v>2782686</v>
      </c>
      <c r="K602" s="789">
        <v>2782686</v>
      </c>
      <c r="L602" s="755"/>
      <c r="M602" s="721">
        <v>441488</v>
      </c>
      <c r="N602" s="711">
        <v>0.15865534235627016</v>
      </c>
      <c r="O602" s="711">
        <v>40</v>
      </c>
      <c r="P602" s="788"/>
      <c r="Q602" s="689" t="s">
        <v>20</v>
      </c>
    </row>
    <row r="603" spans="1:17" ht="38.25">
      <c r="A603" s="786" t="s">
        <v>2286</v>
      </c>
      <c r="B603" s="786" t="s">
        <v>302</v>
      </c>
      <c r="C603" s="631"/>
      <c r="D603" s="618" t="s">
        <v>2691</v>
      </c>
      <c r="E603" s="694"/>
      <c r="F603" s="694"/>
      <c r="G603" s="694"/>
      <c r="H603" s="618" t="s">
        <v>2418</v>
      </c>
      <c r="I603" s="788"/>
      <c r="J603" s="721">
        <v>500000</v>
      </c>
      <c r="K603" s="721">
        <v>3330000</v>
      </c>
      <c r="L603" s="755"/>
      <c r="M603" s="721">
        <v>1038424</v>
      </c>
      <c r="N603" s="711">
        <v>0.31183903903903903</v>
      </c>
      <c r="O603" s="711">
        <v>20</v>
      </c>
      <c r="P603" s="788"/>
      <c r="Q603" s="689" t="s">
        <v>20</v>
      </c>
    </row>
    <row r="604" spans="1:17" ht="51">
      <c r="A604" s="786" t="s">
        <v>2286</v>
      </c>
      <c r="B604" s="786" t="s">
        <v>302</v>
      </c>
      <c r="C604" s="631"/>
      <c r="D604" s="618" t="s">
        <v>2697</v>
      </c>
      <c r="E604" s="694"/>
      <c r="F604" s="694"/>
      <c r="G604" s="694"/>
      <c r="H604" s="618" t="s">
        <v>2421</v>
      </c>
      <c r="I604" s="788"/>
      <c r="J604" s="721">
        <v>1422000</v>
      </c>
      <c r="K604" s="721">
        <v>3582000</v>
      </c>
      <c r="L604" s="755"/>
      <c r="M604" s="721">
        <v>972</v>
      </c>
      <c r="N604" s="711">
        <v>2.7135678391959801E-2</v>
      </c>
      <c r="O604" s="711">
        <v>20</v>
      </c>
      <c r="P604" s="788"/>
      <c r="Q604" s="689" t="s">
        <v>20</v>
      </c>
    </row>
    <row r="605" spans="1:17" ht="38.25">
      <c r="A605" s="786" t="s">
        <v>2286</v>
      </c>
      <c r="B605" s="786" t="s">
        <v>302</v>
      </c>
      <c r="C605" s="631"/>
      <c r="D605" s="618" t="s">
        <v>2697</v>
      </c>
      <c r="E605" s="694"/>
      <c r="F605" s="694"/>
      <c r="G605" s="694"/>
      <c r="H605" s="618" t="s">
        <v>2424</v>
      </c>
      <c r="I605" s="788"/>
      <c r="J605" s="721">
        <v>770000</v>
      </c>
      <c r="K605" s="721">
        <v>1759000</v>
      </c>
      <c r="L605" s="755"/>
      <c r="M605" s="721">
        <v>417174</v>
      </c>
      <c r="N605" s="711">
        <v>0.23716543490619671</v>
      </c>
      <c r="O605" s="711">
        <v>50</v>
      </c>
      <c r="P605" s="788"/>
      <c r="Q605" s="689" t="s">
        <v>20</v>
      </c>
    </row>
    <row r="606" spans="1:17" ht="51">
      <c r="A606" s="786" t="s">
        <v>2286</v>
      </c>
      <c r="B606" s="786" t="s">
        <v>302</v>
      </c>
      <c r="C606" s="631"/>
      <c r="D606" s="618" t="s">
        <v>2697</v>
      </c>
      <c r="E606" s="694"/>
      <c r="F606" s="694"/>
      <c r="G606" s="694"/>
      <c r="H606" s="618" t="s">
        <v>2427</v>
      </c>
      <c r="I606" s="788"/>
      <c r="J606" s="721">
        <v>474000</v>
      </c>
      <c r="K606" s="721">
        <v>1525200</v>
      </c>
      <c r="L606" s="755"/>
      <c r="M606" s="721">
        <v>1417812</v>
      </c>
      <c r="N606" s="711">
        <v>0.9295908733280881</v>
      </c>
      <c r="O606" s="711">
        <v>100</v>
      </c>
      <c r="P606" s="788"/>
      <c r="Q606" s="689" t="s">
        <v>13</v>
      </c>
    </row>
    <row r="607" spans="1:17">
      <c r="A607" s="786" t="s">
        <v>2286</v>
      </c>
      <c r="B607" s="786" t="s">
        <v>306</v>
      </c>
      <c r="C607" s="631" t="s">
        <v>319</v>
      </c>
      <c r="D607" s="631" t="s">
        <v>2716</v>
      </c>
      <c r="E607" s="631"/>
      <c r="F607" s="631"/>
      <c r="G607" s="631" t="s">
        <v>2428</v>
      </c>
      <c r="H607" s="631" t="s">
        <v>2429</v>
      </c>
      <c r="I607" s="790"/>
      <c r="J607" s="755">
        <v>1250000</v>
      </c>
      <c r="K607" s="755">
        <v>2450000</v>
      </c>
      <c r="L607" s="755">
        <v>2294676</v>
      </c>
      <c r="M607" s="755">
        <v>2183628</v>
      </c>
      <c r="N607" s="752"/>
      <c r="O607" s="711">
        <v>1</v>
      </c>
      <c r="P607" s="790"/>
      <c r="Q607" s="631" t="s">
        <v>2430</v>
      </c>
    </row>
    <row r="608" spans="1:17" ht="25.5">
      <c r="A608" s="786" t="s">
        <v>2286</v>
      </c>
      <c r="B608" s="786" t="s">
        <v>306</v>
      </c>
      <c r="C608" s="631" t="s">
        <v>319</v>
      </c>
      <c r="D608" s="631" t="s">
        <v>2716</v>
      </c>
      <c r="E608" s="631"/>
      <c r="F608" s="631"/>
      <c r="G608" s="705" t="s">
        <v>2432</v>
      </c>
      <c r="H608" s="631" t="s">
        <v>2431</v>
      </c>
      <c r="I608" s="790"/>
      <c r="J608" s="755">
        <v>2500000</v>
      </c>
      <c r="K608" s="755">
        <v>2500000</v>
      </c>
      <c r="L608" s="755">
        <v>2076273</v>
      </c>
      <c r="M608" s="755">
        <v>1819116</v>
      </c>
      <c r="N608" s="752"/>
      <c r="O608" s="711">
        <v>0.9</v>
      </c>
      <c r="P608" s="790"/>
      <c r="Q608" s="631" t="s">
        <v>2430</v>
      </c>
    </row>
    <row r="609" spans="1:17" ht="38.25">
      <c r="A609" s="786" t="s">
        <v>2286</v>
      </c>
      <c r="B609" s="786" t="s">
        <v>306</v>
      </c>
      <c r="C609" s="631" t="s">
        <v>319</v>
      </c>
      <c r="D609" s="631" t="s">
        <v>2716</v>
      </c>
      <c r="E609" s="631"/>
      <c r="F609" s="631"/>
      <c r="G609" s="705" t="s">
        <v>2434</v>
      </c>
      <c r="H609" s="631" t="s">
        <v>2433</v>
      </c>
      <c r="I609" s="790"/>
      <c r="J609" s="755">
        <v>10000000</v>
      </c>
      <c r="K609" s="755">
        <v>13704000</v>
      </c>
      <c r="L609" s="755">
        <v>13565515</v>
      </c>
      <c r="M609" s="755">
        <v>13328981</v>
      </c>
      <c r="N609" s="752"/>
      <c r="O609" s="711">
        <v>0.99</v>
      </c>
      <c r="P609" s="790"/>
      <c r="Q609" s="631" t="s">
        <v>2430</v>
      </c>
    </row>
    <row r="610" spans="1:17" ht="25.5">
      <c r="A610" s="786" t="s">
        <v>2286</v>
      </c>
      <c r="B610" s="786" t="s">
        <v>306</v>
      </c>
      <c r="C610" s="631" t="s">
        <v>319</v>
      </c>
      <c r="D610" s="631" t="s">
        <v>2695</v>
      </c>
      <c r="E610" s="631"/>
      <c r="F610" s="631"/>
      <c r="G610" s="631" t="s">
        <v>2439</v>
      </c>
      <c r="H610" s="631" t="s">
        <v>2438</v>
      </c>
      <c r="I610" s="790"/>
      <c r="J610" s="755">
        <v>973000</v>
      </c>
      <c r="K610" s="755">
        <v>1823000</v>
      </c>
      <c r="L610" s="755">
        <v>1681332</v>
      </c>
      <c r="M610" s="755">
        <v>1114743</v>
      </c>
      <c r="N610" s="752"/>
      <c r="O610" s="711">
        <v>0.88</v>
      </c>
      <c r="P610" s="790"/>
      <c r="Q610" s="631" t="s">
        <v>2440</v>
      </c>
    </row>
    <row r="611" spans="1:17" ht="63.75">
      <c r="A611" s="786" t="s">
        <v>2286</v>
      </c>
      <c r="B611" s="786" t="s">
        <v>300</v>
      </c>
      <c r="C611" s="631" t="s">
        <v>319</v>
      </c>
      <c r="D611" s="631" t="s">
        <v>2691</v>
      </c>
      <c r="E611" s="694"/>
      <c r="F611" s="694"/>
      <c r="G611" s="631" t="s">
        <v>2442</v>
      </c>
      <c r="H611" s="631" t="s">
        <v>2443</v>
      </c>
      <c r="I611" s="790"/>
      <c r="J611" s="755">
        <v>196654</v>
      </c>
      <c r="K611" s="755">
        <v>2727853</v>
      </c>
      <c r="L611" s="755">
        <v>2649815.3555899998</v>
      </c>
      <c r="M611" s="755">
        <v>2432897.1112299999</v>
      </c>
      <c r="N611" s="711"/>
      <c r="O611" s="711">
        <v>95</v>
      </c>
      <c r="P611" s="790"/>
      <c r="Q611" s="695" t="s">
        <v>2444</v>
      </c>
    </row>
    <row r="612" spans="1:17" ht="38.25">
      <c r="A612" s="786" t="s">
        <v>2286</v>
      </c>
      <c r="B612" s="786" t="s">
        <v>300</v>
      </c>
      <c r="C612" s="631" t="s">
        <v>319</v>
      </c>
      <c r="D612" s="631" t="s">
        <v>2692</v>
      </c>
      <c r="E612" s="694"/>
      <c r="F612" s="694"/>
      <c r="G612" s="705" t="s">
        <v>2447</v>
      </c>
      <c r="H612" s="631" t="s">
        <v>2446</v>
      </c>
      <c r="I612" s="790"/>
      <c r="J612" s="755">
        <v>38800</v>
      </c>
      <c r="K612" s="755">
        <v>2354700</v>
      </c>
      <c r="L612" s="755">
        <v>2333195.7896500002</v>
      </c>
      <c r="M612" s="755">
        <v>1802547.4883899998</v>
      </c>
      <c r="N612" s="711"/>
      <c r="O612" s="711">
        <v>0.99</v>
      </c>
      <c r="P612" s="790"/>
      <c r="Q612" s="695"/>
    </row>
    <row r="613" spans="1:17" ht="25.5">
      <c r="A613" s="786" t="s">
        <v>2286</v>
      </c>
      <c r="B613" s="786" t="s">
        <v>300</v>
      </c>
      <c r="C613" s="631" t="s">
        <v>319</v>
      </c>
      <c r="D613" s="631" t="s">
        <v>2695</v>
      </c>
      <c r="E613" s="694"/>
      <c r="F613" s="694"/>
      <c r="G613" s="631" t="s">
        <v>2448</v>
      </c>
      <c r="H613" s="631" t="s">
        <v>2449</v>
      </c>
      <c r="I613" s="790"/>
      <c r="J613" s="755">
        <v>973000</v>
      </c>
      <c r="K613" s="755">
        <v>1437000</v>
      </c>
      <c r="L613" s="755">
        <v>1133694.39983</v>
      </c>
      <c r="M613" s="755">
        <v>951546.89040000003</v>
      </c>
      <c r="N613" s="711"/>
      <c r="O613" s="711">
        <v>95</v>
      </c>
      <c r="P613" s="790"/>
      <c r="Q613" s="695"/>
    </row>
    <row r="614" spans="1:17" ht="25.5">
      <c r="A614" s="786" t="s">
        <v>2286</v>
      </c>
      <c r="B614" s="786" t="s">
        <v>300</v>
      </c>
      <c r="C614" s="631" t="s">
        <v>319</v>
      </c>
      <c r="D614" s="631" t="s">
        <v>2700</v>
      </c>
      <c r="E614" s="694"/>
      <c r="F614" s="694"/>
      <c r="G614" s="705" t="s">
        <v>2452</v>
      </c>
      <c r="H614" s="631" t="s">
        <v>2451</v>
      </c>
      <c r="I614" s="790"/>
      <c r="J614" s="755">
        <v>900000</v>
      </c>
      <c r="K614" s="755">
        <v>1916700</v>
      </c>
      <c r="L614" s="755">
        <v>1704707.09506</v>
      </c>
      <c r="M614" s="755">
        <v>1161733.83516</v>
      </c>
      <c r="N614" s="711"/>
      <c r="O614" s="711">
        <v>90</v>
      </c>
      <c r="P614" s="790"/>
      <c r="Q614" s="618">
        <v>1</v>
      </c>
    </row>
    <row r="615" spans="1:17" ht="38.25">
      <c r="A615" s="786" t="s">
        <v>2286</v>
      </c>
      <c r="B615" s="786" t="s">
        <v>300</v>
      </c>
      <c r="C615" s="631" t="s">
        <v>319</v>
      </c>
      <c r="D615" s="631" t="s">
        <v>2700</v>
      </c>
      <c r="E615" s="694"/>
      <c r="F615" s="694"/>
      <c r="G615" s="631" t="s">
        <v>2453</v>
      </c>
      <c r="H615" s="631" t="s">
        <v>2454</v>
      </c>
      <c r="I615" s="790"/>
      <c r="J615" s="755">
        <v>1000000</v>
      </c>
      <c r="K615" s="755">
        <v>2502000</v>
      </c>
      <c r="L615" s="755">
        <v>2456514.5337899998</v>
      </c>
      <c r="M615" s="755">
        <v>2380647.0141499997</v>
      </c>
      <c r="N615" s="711"/>
      <c r="O615" s="711">
        <v>95</v>
      </c>
      <c r="P615" s="790"/>
      <c r="Q615" s="626"/>
    </row>
    <row r="616" spans="1:17" ht="38.25">
      <c r="A616" s="786" t="s">
        <v>2286</v>
      </c>
      <c r="B616" s="786" t="s">
        <v>300</v>
      </c>
      <c r="C616" s="631" t="s">
        <v>319</v>
      </c>
      <c r="D616" s="631" t="s">
        <v>2700</v>
      </c>
      <c r="E616" s="694"/>
      <c r="F616" s="694"/>
      <c r="G616" s="631" t="s">
        <v>2455</v>
      </c>
      <c r="H616" s="631" t="s">
        <v>2456</v>
      </c>
      <c r="I616" s="790"/>
      <c r="J616" s="755">
        <v>672000</v>
      </c>
      <c r="K616" s="755">
        <v>1019400</v>
      </c>
      <c r="L616" s="755">
        <v>993395.81232000003</v>
      </c>
      <c r="M616" s="755">
        <v>547169.94929999998</v>
      </c>
      <c r="N616" s="711"/>
      <c r="O616" s="711">
        <v>85</v>
      </c>
      <c r="P616" s="790"/>
      <c r="Q616" s="618">
        <v>1</v>
      </c>
    </row>
    <row r="617" spans="1:17" ht="25.5">
      <c r="A617" s="786" t="s">
        <v>2286</v>
      </c>
      <c r="B617" s="786" t="s">
        <v>300</v>
      </c>
      <c r="C617" s="631" t="s">
        <v>319</v>
      </c>
      <c r="D617" s="631" t="s">
        <v>2705</v>
      </c>
      <c r="E617" s="694"/>
      <c r="F617" s="694"/>
      <c r="G617" s="705" t="s">
        <v>2459</v>
      </c>
      <c r="H617" s="631" t="s">
        <v>2458</v>
      </c>
      <c r="I617" s="790"/>
      <c r="J617" s="755">
        <v>1000000</v>
      </c>
      <c r="K617" s="755">
        <v>1000000</v>
      </c>
      <c r="L617" s="755">
        <v>913764.62757999997</v>
      </c>
      <c r="M617" s="755">
        <v>714307.89893000002</v>
      </c>
      <c r="N617" s="711"/>
      <c r="O617" s="711">
        <v>99</v>
      </c>
      <c r="P617" s="790"/>
      <c r="Q617" s="695"/>
    </row>
    <row r="618" spans="1:17" ht="25.5">
      <c r="A618" s="786" t="s">
        <v>2286</v>
      </c>
      <c r="B618" s="786" t="s">
        <v>300</v>
      </c>
      <c r="C618" s="631" t="s">
        <v>319</v>
      </c>
      <c r="D618" s="631" t="s">
        <v>2705</v>
      </c>
      <c r="E618" s="694"/>
      <c r="F618" s="694"/>
      <c r="G618" s="631" t="s">
        <v>2460</v>
      </c>
      <c r="H618" s="631" t="s">
        <v>2461</v>
      </c>
      <c r="I618" s="790"/>
      <c r="J618" s="755">
        <v>1500000</v>
      </c>
      <c r="K618" s="755">
        <v>1500000</v>
      </c>
      <c r="L618" s="755">
        <v>891114.49126000004</v>
      </c>
      <c r="M618" s="755">
        <v>473319.82117000001</v>
      </c>
      <c r="N618" s="711"/>
      <c r="O618" s="711">
        <v>70</v>
      </c>
      <c r="P618" s="790"/>
      <c r="Q618" s="618"/>
    </row>
    <row r="619" spans="1:17" ht="51">
      <c r="A619" s="786" t="s">
        <v>2286</v>
      </c>
      <c r="B619" s="786" t="s">
        <v>300</v>
      </c>
      <c r="C619" s="631" t="s">
        <v>319</v>
      </c>
      <c r="D619" s="631" t="s">
        <v>2716</v>
      </c>
      <c r="E619" s="694"/>
      <c r="F619" s="694"/>
      <c r="G619" s="631" t="s">
        <v>2463</v>
      </c>
      <c r="H619" s="631" t="s">
        <v>2464</v>
      </c>
      <c r="I619" s="790"/>
      <c r="J619" s="755">
        <v>2000000</v>
      </c>
      <c r="K619" s="755">
        <v>2000000</v>
      </c>
      <c r="L619" s="755">
        <v>1982123.3700300001</v>
      </c>
      <c r="M619" s="755">
        <v>1354022.4776899999</v>
      </c>
      <c r="N619" s="711"/>
      <c r="O619" s="711">
        <v>98</v>
      </c>
      <c r="P619" s="790"/>
      <c r="Q619" s="695" t="s">
        <v>2465</v>
      </c>
    </row>
    <row r="620" spans="1:17" ht="76.5">
      <c r="A620" s="786" t="s">
        <v>2286</v>
      </c>
      <c r="B620" s="786" t="s">
        <v>300</v>
      </c>
      <c r="C620" s="631" t="s">
        <v>319</v>
      </c>
      <c r="D620" s="631" t="s">
        <v>2716</v>
      </c>
      <c r="E620" s="694"/>
      <c r="F620" s="694"/>
      <c r="G620" s="631" t="s">
        <v>2466</v>
      </c>
      <c r="H620" s="631" t="s">
        <v>2467</v>
      </c>
      <c r="I620" s="790"/>
      <c r="J620" s="755">
        <v>2000000</v>
      </c>
      <c r="K620" s="755">
        <v>2500000</v>
      </c>
      <c r="L620" s="755">
        <v>1960121.95141</v>
      </c>
      <c r="M620" s="755">
        <v>603838.06296000001</v>
      </c>
      <c r="N620" s="711"/>
      <c r="O620" s="711">
        <v>0.6</v>
      </c>
      <c r="P620" s="787"/>
      <c r="Q620" s="695" t="s">
        <v>2468</v>
      </c>
    </row>
    <row r="621" spans="1:17" ht="25.5">
      <c r="A621" s="786" t="s">
        <v>2286</v>
      </c>
      <c r="B621" s="786" t="s">
        <v>300</v>
      </c>
      <c r="C621" s="631" t="s">
        <v>319</v>
      </c>
      <c r="D621" s="631" t="s">
        <v>2708</v>
      </c>
      <c r="E621" s="694"/>
      <c r="F621" s="694"/>
      <c r="G621" s="705" t="s">
        <v>2474</v>
      </c>
      <c r="H621" s="631" t="s">
        <v>2473</v>
      </c>
      <c r="I621" s="790"/>
      <c r="J621" s="755">
        <v>600000</v>
      </c>
      <c r="K621" s="755">
        <v>1520000</v>
      </c>
      <c r="L621" s="755">
        <v>1414111.1751600001</v>
      </c>
      <c r="M621" s="755">
        <v>649614.33151000005</v>
      </c>
      <c r="N621" s="711"/>
      <c r="O621" s="711">
        <v>0.75</v>
      </c>
      <c r="P621" s="787"/>
      <c r="Q621" s="631"/>
    </row>
    <row r="622" spans="1:17" ht="25.5">
      <c r="A622" s="786" t="s">
        <v>2286</v>
      </c>
      <c r="B622" s="786" t="s">
        <v>300</v>
      </c>
      <c r="C622" s="631" t="s">
        <v>319</v>
      </c>
      <c r="D622" s="631" t="s">
        <v>2708</v>
      </c>
      <c r="E622" s="694"/>
      <c r="F622" s="694"/>
      <c r="G622" s="631" t="s">
        <v>2475</v>
      </c>
      <c r="H622" s="631" t="s">
        <v>2476</v>
      </c>
      <c r="I622" s="790"/>
      <c r="J622" s="755">
        <v>800000</v>
      </c>
      <c r="K622" s="755">
        <v>1200000</v>
      </c>
      <c r="L622" s="755">
        <v>1162649.3286299999</v>
      </c>
      <c r="M622" s="755">
        <v>1057618.42903</v>
      </c>
      <c r="N622" s="711"/>
      <c r="O622" s="711">
        <v>0.98</v>
      </c>
      <c r="P622" s="787"/>
      <c r="Q622" s="631"/>
    </row>
    <row r="623" spans="1:17" ht="63.75">
      <c r="A623" s="786" t="s">
        <v>2286</v>
      </c>
      <c r="B623" s="786" t="s">
        <v>296</v>
      </c>
      <c r="C623" s="631" t="s">
        <v>510</v>
      </c>
      <c r="D623" s="631" t="s">
        <v>2704</v>
      </c>
      <c r="E623" s="631"/>
      <c r="F623" s="631"/>
      <c r="G623" s="631" t="s">
        <v>2477</v>
      </c>
      <c r="H623" s="694"/>
      <c r="I623" s="792"/>
      <c r="J623" s="755"/>
      <c r="K623" s="755">
        <v>2276742.852</v>
      </c>
      <c r="L623" s="755">
        <v>1592565.12</v>
      </c>
      <c r="M623" s="755">
        <v>0</v>
      </c>
      <c r="N623" s="752"/>
      <c r="O623" s="711" t="s">
        <v>2478</v>
      </c>
      <c r="P623" s="791"/>
      <c r="Q623" s="717" t="s">
        <v>2479</v>
      </c>
    </row>
    <row r="624" spans="1:17" ht="38.25">
      <c r="A624" s="786" t="s">
        <v>2286</v>
      </c>
      <c r="B624" s="786" t="s">
        <v>296</v>
      </c>
      <c r="C624" s="631" t="s">
        <v>510</v>
      </c>
      <c r="D624" s="694" t="s">
        <v>2705</v>
      </c>
      <c r="E624" s="631"/>
      <c r="F624" s="631"/>
      <c r="G624" s="631" t="s">
        <v>2480</v>
      </c>
      <c r="H624" s="694"/>
      <c r="I624" s="792"/>
      <c r="J624" s="755"/>
      <c r="K624" s="755">
        <v>2481000</v>
      </c>
      <c r="L624" s="755">
        <v>1583111.1120499999</v>
      </c>
      <c r="M624" s="755">
        <v>238915.62823</v>
      </c>
      <c r="N624" s="752"/>
      <c r="O624" s="752"/>
      <c r="P624" s="792"/>
      <c r="Q624" s="694"/>
    </row>
    <row r="625" spans="1:17" ht="25.5">
      <c r="A625" s="786" t="s">
        <v>2286</v>
      </c>
      <c r="B625" s="786" t="s">
        <v>296</v>
      </c>
      <c r="C625" s="631" t="s">
        <v>510</v>
      </c>
      <c r="D625" s="631" t="s">
        <v>2711</v>
      </c>
      <c r="E625" s="631"/>
      <c r="F625" s="631"/>
      <c r="G625" s="631" t="s">
        <v>2481</v>
      </c>
      <c r="H625" s="694"/>
      <c r="I625" s="792"/>
      <c r="J625" s="755"/>
      <c r="K625" s="755">
        <v>2000000</v>
      </c>
      <c r="L625" s="755">
        <v>0</v>
      </c>
      <c r="M625" s="755">
        <v>0</v>
      </c>
      <c r="N625" s="752"/>
      <c r="O625" s="711">
        <v>0</v>
      </c>
      <c r="P625" s="787"/>
      <c r="Q625" s="694"/>
    </row>
    <row r="626" spans="1:17" ht="25.5">
      <c r="A626" s="786" t="s">
        <v>2286</v>
      </c>
      <c r="B626" s="786" t="s">
        <v>296</v>
      </c>
      <c r="C626" s="631" t="s">
        <v>2285</v>
      </c>
      <c r="D626" s="618" t="s">
        <v>2716</v>
      </c>
      <c r="E626" s="631"/>
      <c r="F626" s="631"/>
      <c r="G626" s="631" t="s">
        <v>2483</v>
      </c>
      <c r="H626" s="694"/>
      <c r="I626" s="792"/>
      <c r="J626" s="755">
        <v>600000</v>
      </c>
      <c r="K626" s="721">
        <v>1100000</v>
      </c>
      <c r="L626" s="755"/>
      <c r="M626" s="721">
        <v>973995.75054000004</v>
      </c>
      <c r="N626" s="752"/>
      <c r="O626" s="711">
        <v>0.98</v>
      </c>
      <c r="P626" s="790"/>
      <c r="Q626" s="631"/>
    </row>
    <row r="627" spans="1:17" ht="38.25">
      <c r="A627" s="786" t="s">
        <v>2286</v>
      </c>
      <c r="B627" s="786" t="s">
        <v>296</v>
      </c>
      <c r="C627" s="631" t="s">
        <v>2285</v>
      </c>
      <c r="D627" s="618" t="s">
        <v>2716</v>
      </c>
      <c r="E627" s="631"/>
      <c r="F627" s="631"/>
      <c r="G627" s="631" t="s">
        <v>2485</v>
      </c>
      <c r="H627" s="694"/>
      <c r="I627" s="792"/>
      <c r="J627" s="755">
        <v>500000</v>
      </c>
      <c r="K627" s="721">
        <v>1124200</v>
      </c>
      <c r="L627" s="755"/>
      <c r="M627" s="721">
        <v>750847.00805000006</v>
      </c>
      <c r="N627" s="752"/>
      <c r="O627" s="711">
        <v>0.75</v>
      </c>
      <c r="P627" s="788"/>
      <c r="Q627" s="618"/>
    </row>
    <row r="628" spans="1:17" ht="25.5">
      <c r="A628" s="786" t="s">
        <v>2286</v>
      </c>
      <c r="B628" s="786" t="s">
        <v>296</v>
      </c>
      <c r="C628" s="631" t="s">
        <v>2285</v>
      </c>
      <c r="D628" s="618" t="s">
        <v>2708</v>
      </c>
      <c r="E628" s="631"/>
      <c r="F628" s="631"/>
      <c r="G628" s="631" t="s">
        <v>2488</v>
      </c>
      <c r="H628" s="694"/>
      <c r="I628" s="792"/>
      <c r="J628" s="755">
        <v>450000</v>
      </c>
      <c r="K628" s="721">
        <v>2408068</v>
      </c>
      <c r="L628" s="755"/>
      <c r="M628" s="721">
        <v>2388340.2190300003</v>
      </c>
      <c r="N628" s="752"/>
      <c r="O628" s="711">
        <v>1</v>
      </c>
      <c r="P628" s="788"/>
      <c r="Q628" s="618"/>
    </row>
    <row r="629" spans="1:17" ht="25.5">
      <c r="A629" s="786" t="s">
        <v>2286</v>
      </c>
      <c r="B629" s="786" t="s">
        <v>296</v>
      </c>
      <c r="C629" s="631" t="s">
        <v>2285</v>
      </c>
      <c r="D629" s="618" t="s">
        <v>2708</v>
      </c>
      <c r="E629" s="631"/>
      <c r="F629" s="631"/>
      <c r="G629" s="631" t="s">
        <v>2490</v>
      </c>
      <c r="H629" s="694"/>
      <c r="I629" s="792"/>
      <c r="J629" s="755">
        <v>180000</v>
      </c>
      <c r="K629" s="721">
        <v>1315000</v>
      </c>
      <c r="L629" s="755"/>
      <c r="M629" s="721">
        <v>1222682.3444000001</v>
      </c>
      <c r="N629" s="752"/>
      <c r="O629" s="711">
        <v>0.96</v>
      </c>
      <c r="P629" s="788"/>
      <c r="Q629" s="618"/>
    </row>
    <row r="630" spans="1:17" ht="25.5">
      <c r="A630" s="786" t="s">
        <v>2286</v>
      </c>
      <c r="B630" s="786" t="s">
        <v>296</v>
      </c>
      <c r="C630" s="631" t="s">
        <v>2285</v>
      </c>
      <c r="D630" s="618" t="s">
        <v>2708</v>
      </c>
      <c r="E630" s="631"/>
      <c r="F630" s="631"/>
      <c r="G630" s="631" t="s">
        <v>2492</v>
      </c>
      <c r="H630" s="694"/>
      <c r="I630" s="792"/>
      <c r="J630" s="755">
        <v>400000</v>
      </c>
      <c r="K630" s="721">
        <v>1300000</v>
      </c>
      <c r="L630" s="755"/>
      <c r="M630" s="721">
        <v>1183693.3957499999</v>
      </c>
      <c r="N630" s="752"/>
      <c r="O630" s="711">
        <v>0.9</v>
      </c>
      <c r="P630" s="788"/>
      <c r="Q630" s="618"/>
    </row>
    <row r="631" spans="1:17" ht="76.5">
      <c r="A631" s="786" t="s">
        <v>2286</v>
      </c>
      <c r="B631" s="786" t="s">
        <v>296</v>
      </c>
      <c r="C631" s="631" t="s">
        <v>2285</v>
      </c>
      <c r="D631" s="618" t="s">
        <v>2708</v>
      </c>
      <c r="E631" s="631"/>
      <c r="F631" s="631"/>
      <c r="G631" s="631" t="s">
        <v>2494</v>
      </c>
      <c r="H631" s="694"/>
      <c r="I631" s="792"/>
      <c r="J631" s="755">
        <v>1500000</v>
      </c>
      <c r="K631" s="721">
        <v>1900000</v>
      </c>
      <c r="L631" s="755"/>
      <c r="M631" s="721">
        <v>1728020.83372</v>
      </c>
      <c r="N631" s="752"/>
      <c r="O631" s="711">
        <v>1</v>
      </c>
      <c r="P631" s="788"/>
      <c r="Q631" s="618"/>
    </row>
    <row r="632" spans="1:17" ht="25.5">
      <c r="A632" s="786" t="s">
        <v>2286</v>
      </c>
      <c r="B632" s="786" t="s">
        <v>296</v>
      </c>
      <c r="C632" s="631" t="s">
        <v>2285</v>
      </c>
      <c r="D632" s="618" t="s">
        <v>2708</v>
      </c>
      <c r="E632" s="631"/>
      <c r="F632" s="631"/>
      <c r="G632" s="631" t="s">
        <v>2496</v>
      </c>
      <c r="H632" s="694"/>
      <c r="I632" s="792"/>
      <c r="J632" s="755">
        <v>1400000</v>
      </c>
      <c r="K632" s="721">
        <v>2750000</v>
      </c>
      <c r="L632" s="755"/>
      <c r="M632" s="721">
        <v>1092327.44881</v>
      </c>
      <c r="N632" s="752"/>
      <c r="O632" s="711">
        <v>0.5</v>
      </c>
      <c r="P632" s="788"/>
      <c r="Q632" s="618"/>
    </row>
    <row r="633" spans="1:17" ht="25.5">
      <c r="A633" s="786" t="s">
        <v>2286</v>
      </c>
      <c r="B633" s="786" t="s">
        <v>296</v>
      </c>
      <c r="C633" s="631" t="s">
        <v>2285</v>
      </c>
      <c r="D633" s="618" t="s">
        <v>2708</v>
      </c>
      <c r="E633" s="631"/>
      <c r="F633" s="631"/>
      <c r="G633" s="631" t="s">
        <v>2498</v>
      </c>
      <c r="H633" s="694"/>
      <c r="I633" s="792"/>
      <c r="J633" s="755">
        <v>1000000</v>
      </c>
      <c r="K633" s="721">
        <v>1000000</v>
      </c>
      <c r="L633" s="755"/>
      <c r="M633" s="721">
        <v>783191.57597000001</v>
      </c>
      <c r="N633" s="752"/>
      <c r="O633" s="711">
        <v>0.8</v>
      </c>
      <c r="P633" s="788"/>
      <c r="Q633" s="618" t="s">
        <v>2499</v>
      </c>
    </row>
    <row r="634" spans="1:17" ht="25.5">
      <c r="A634" s="786" t="s">
        <v>2286</v>
      </c>
      <c r="B634" s="786" t="s">
        <v>296</v>
      </c>
      <c r="C634" s="631" t="s">
        <v>2285</v>
      </c>
      <c r="D634" s="618" t="s">
        <v>2708</v>
      </c>
      <c r="E634" s="631"/>
      <c r="F634" s="631"/>
      <c r="G634" s="631" t="s">
        <v>2501</v>
      </c>
      <c r="H634" s="694"/>
      <c r="I634" s="792"/>
      <c r="J634" s="755">
        <v>1000000</v>
      </c>
      <c r="K634" s="721">
        <v>1000000</v>
      </c>
      <c r="L634" s="755"/>
      <c r="M634" s="721">
        <v>780812.71394000005</v>
      </c>
      <c r="N634" s="752"/>
      <c r="O634" s="711">
        <v>0.9</v>
      </c>
      <c r="P634" s="788"/>
      <c r="Q634" s="618" t="s">
        <v>2499</v>
      </c>
    </row>
    <row r="635" spans="1:17" ht="38.25">
      <c r="A635" s="786" t="s">
        <v>2286</v>
      </c>
      <c r="B635" s="786" t="s">
        <v>296</v>
      </c>
      <c r="C635" s="631" t="s">
        <v>2285</v>
      </c>
      <c r="D635" s="618" t="s">
        <v>2708</v>
      </c>
      <c r="E635" s="631"/>
      <c r="F635" s="631"/>
      <c r="G635" s="631" t="s">
        <v>2502</v>
      </c>
      <c r="H635" s="694"/>
      <c r="I635" s="792"/>
      <c r="J635" s="755">
        <v>1500000</v>
      </c>
      <c r="K635" s="721">
        <v>1500000</v>
      </c>
      <c r="L635" s="755"/>
      <c r="M635" s="721">
        <v>1334245.1762899999</v>
      </c>
      <c r="N635" s="752"/>
      <c r="O635" s="711">
        <v>0.97</v>
      </c>
      <c r="P635" s="788"/>
      <c r="Q635" s="618" t="s">
        <v>2499</v>
      </c>
    </row>
    <row r="636" spans="1:17" ht="25.5">
      <c r="A636" s="786" t="s">
        <v>2286</v>
      </c>
      <c r="B636" s="786" t="s">
        <v>296</v>
      </c>
      <c r="C636" s="631" t="s">
        <v>2285</v>
      </c>
      <c r="D636" s="618" t="s">
        <v>2708</v>
      </c>
      <c r="E636" s="631"/>
      <c r="F636" s="631"/>
      <c r="G636" s="631" t="s">
        <v>2504</v>
      </c>
      <c r="H636" s="694"/>
      <c r="I636" s="792"/>
      <c r="J636" s="755">
        <v>2000000</v>
      </c>
      <c r="K636" s="721">
        <v>2000000</v>
      </c>
      <c r="L636" s="755"/>
      <c r="M636" s="721">
        <v>1782050.3262199999</v>
      </c>
      <c r="N636" s="752"/>
      <c r="O636" s="711">
        <v>1</v>
      </c>
      <c r="P636" s="788"/>
      <c r="Q636" s="618" t="s">
        <v>2499</v>
      </c>
    </row>
    <row r="637" spans="1:17" ht="38.25">
      <c r="A637" s="786" t="s">
        <v>2286</v>
      </c>
      <c r="B637" s="786" t="s">
        <v>296</v>
      </c>
      <c r="C637" s="631" t="s">
        <v>2285</v>
      </c>
      <c r="D637" s="618" t="s">
        <v>2690</v>
      </c>
      <c r="E637" s="631"/>
      <c r="F637" s="631"/>
      <c r="G637" s="631" t="s">
        <v>2507</v>
      </c>
      <c r="H637" s="694"/>
      <c r="I637" s="792"/>
      <c r="J637" s="755">
        <v>300000</v>
      </c>
      <c r="K637" s="721">
        <v>2489000</v>
      </c>
      <c r="L637" s="755"/>
      <c r="M637" s="721">
        <v>2349654</v>
      </c>
      <c r="N637" s="752"/>
      <c r="O637" s="711">
        <v>1</v>
      </c>
      <c r="P637" s="788"/>
      <c r="Q637" s="618"/>
    </row>
    <row r="638" spans="1:17" ht="25.5">
      <c r="A638" s="786" t="s">
        <v>2286</v>
      </c>
      <c r="B638" s="786" t="s">
        <v>296</v>
      </c>
      <c r="C638" s="631" t="s">
        <v>2285</v>
      </c>
      <c r="D638" s="618" t="s">
        <v>2691</v>
      </c>
      <c r="E638" s="631"/>
      <c r="F638" s="631"/>
      <c r="G638" s="631" t="s">
        <v>2508</v>
      </c>
      <c r="H638" s="694"/>
      <c r="I638" s="792"/>
      <c r="J638" s="755">
        <v>500000</v>
      </c>
      <c r="K638" s="721">
        <v>3289000</v>
      </c>
      <c r="L638" s="755"/>
      <c r="M638" s="721">
        <v>2082320.1385299999</v>
      </c>
      <c r="N638" s="752"/>
      <c r="O638" s="711">
        <v>0.9</v>
      </c>
      <c r="P638" s="788"/>
      <c r="Q638" s="618"/>
    </row>
    <row r="639" spans="1:17" ht="25.5">
      <c r="A639" s="786" t="s">
        <v>2286</v>
      </c>
      <c r="B639" s="786" t="s">
        <v>296</v>
      </c>
      <c r="C639" s="631" t="s">
        <v>2285</v>
      </c>
      <c r="D639" s="618" t="s">
        <v>2691</v>
      </c>
      <c r="E639" s="631"/>
      <c r="F639" s="631"/>
      <c r="G639" s="631" t="s">
        <v>2510</v>
      </c>
      <c r="H639" s="694"/>
      <c r="I639" s="792"/>
      <c r="J639" s="755">
        <v>376000</v>
      </c>
      <c r="K639" s="721">
        <v>1261000</v>
      </c>
      <c r="L639" s="755"/>
      <c r="M639" s="721">
        <v>757342.47857000004</v>
      </c>
      <c r="N639" s="752"/>
      <c r="O639" s="711">
        <v>0.7</v>
      </c>
      <c r="P639" s="788"/>
      <c r="Q639" s="618"/>
    </row>
    <row r="640" spans="1:17" ht="38.25">
      <c r="A640" s="786" t="s">
        <v>2286</v>
      </c>
      <c r="B640" s="786" t="s">
        <v>296</v>
      </c>
      <c r="C640" s="631" t="s">
        <v>2285</v>
      </c>
      <c r="D640" s="618" t="s">
        <v>2690</v>
      </c>
      <c r="E640" s="631"/>
      <c r="F640" s="631"/>
      <c r="G640" s="631" t="s">
        <v>2511</v>
      </c>
      <c r="H640" s="694"/>
      <c r="I640" s="792"/>
      <c r="J640" s="755">
        <v>2000000</v>
      </c>
      <c r="K640" s="721">
        <v>2000000</v>
      </c>
      <c r="L640" s="755"/>
      <c r="M640" s="721">
        <v>39985.077499999999</v>
      </c>
      <c r="N640" s="752"/>
      <c r="O640" s="711" t="s">
        <v>2512</v>
      </c>
      <c r="P640" s="788"/>
      <c r="Q640" s="618" t="s">
        <v>2499</v>
      </c>
    </row>
    <row r="641" spans="1:17" ht="25.5">
      <c r="A641" s="786" t="s">
        <v>2286</v>
      </c>
      <c r="B641" s="786" t="s">
        <v>296</v>
      </c>
      <c r="C641" s="631" t="s">
        <v>2285</v>
      </c>
      <c r="D641" s="618" t="s">
        <v>2697</v>
      </c>
      <c r="E641" s="631"/>
      <c r="F641" s="631"/>
      <c r="G641" s="631" t="s">
        <v>2514</v>
      </c>
      <c r="H641" s="694"/>
      <c r="I641" s="792"/>
      <c r="J641" s="755">
        <v>948000</v>
      </c>
      <c r="K641" s="721">
        <v>1934000</v>
      </c>
      <c r="L641" s="755"/>
      <c r="M641" s="721">
        <v>1454015.7386400001</v>
      </c>
      <c r="N641" s="752"/>
      <c r="O641" s="711">
        <v>1</v>
      </c>
      <c r="P641" s="788"/>
      <c r="Q641" s="618"/>
    </row>
    <row r="642" spans="1:17" ht="25.5">
      <c r="A642" s="786" t="s">
        <v>2286</v>
      </c>
      <c r="B642" s="786" t="s">
        <v>296</v>
      </c>
      <c r="C642" s="631" t="s">
        <v>2285</v>
      </c>
      <c r="D642" s="618" t="s">
        <v>2697</v>
      </c>
      <c r="E642" s="631"/>
      <c r="F642" s="631"/>
      <c r="G642" s="631" t="s">
        <v>2516</v>
      </c>
      <c r="H642" s="694"/>
      <c r="I642" s="792"/>
      <c r="J642" s="755">
        <v>1540000</v>
      </c>
      <c r="K642" s="721">
        <v>2830000</v>
      </c>
      <c r="L642" s="755"/>
      <c r="M642" s="721">
        <v>2120057.23007</v>
      </c>
      <c r="N642" s="752"/>
      <c r="O642" s="711">
        <v>0.98</v>
      </c>
      <c r="P642" s="788"/>
      <c r="Q642" s="618"/>
    </row>
    <row r="643" spans="1:17" ht="25.5">
      <c r="A643" s="786" t="s">
        <v>2286</v>
      </c>
      <c r="B643" s="786" t="s">
        <v>296</v>
      </c>
      <c r="C643" s="631" t="s">
        <v>2285</v>
      </c>
      <c r="D643" s="618" t="s">
        <v>2697</v>
      </c>
      <c r="E643" s="631"/>
      <c r="F643" s="631"/>
      <c r="G643" s="631" t="s">
        <v>2518</v>
      </c>
      <c r="H643" s="694"/>
      <c r="I643" s="792"/>
      <c r="J643" s="755">
        <v>474000</v>
      </c>
      <c r="K643" s="721">
        <v>1446000</v>
      </c>
      <c r="L643" s="755"/>
      <c r="M643" s="721">
        <v>4811.9384</v>
      </c>
      <c r="N643" s="752"/>
      <c r="O643" s="711">
        <v>0</v>
      </c>
      <c r="P643" s="788"/>
      <c r="Q643" s="618" t="s">
        <v>2519</v>
      </c>
    </row>
    <row r="644" spans="1:17">
      <c r="A644" s="786" t="s">
        <v>2286</v>
      </c>
      <c r="B644" s="786" t="s">
        <v>296</v>
      </c>
      <c r="C644" s="631" t="s">
        <v>2285</v>
      </c>
      <c r="D644" s="618" t="s">
        <v>2711</v>
      </c>
      <c r="E644" s="631"/>
      <c r="F644" s="631"/>
      <c r="G644" s="631" t="s">
        <v>2521</v>
      </c>
      <c r="H644" s="694"/>
      <c r="I644" s="792"/>
      <c r="J644" s="755">
        <v>610000</v>
      </c>
      <c r="K644" s="721">
        <v>2040000</v>
      </c>
      <c r="L644" s="755"/>
      <c r="M644" s="721">
        <v>873268.89612000005</v>
      </c>
      <c r="N644" s="752"/>
      <c r="O644" s="711">
        <v>0.78</v>
      </c>
      <c r="P644" s="788"/>
      <c r="Q644" s="618"/>
    </row>
    <row r="645" spans="1:17" ht="25.5">
      <c r="A645" s="786" t="s">
        <v>2286</v>
      </c>
      <c r="B645" s="786" t="s">
        <v>296</v>
      </c>
      <c r="C645" s="631" t="s">
        <v>2285</v>
      </c>
      <c r="D645" s="618" t="s">
        <v>2711</v>
      </c>
      <c r="E645" s="631"/>
      <c r="F645" s="631"/>
      <c r="G645" s="631" t="s">
        <v>2523</v>
      </c>
      <c r="H645" s="694"/>
      <c r="I645" s="792"/>
      <c r="J645" s="755">
        <v>4000000</v>
      </c>
      <c r="K645" s="721">
        <v>8200000</v>
      </c>
      <c r="L645" s="755"/>
      <c r="M645" s="721">
        <v>17070.256699999998</v>
      </c>
      <c r="N645" s="752"/>
      <c r="O645" s="711">
        <v>0</v>
      </c>
      <c r="P645" s="788"/>
      <c r="Q645" s="618"/>
    </row>
    <row r="646" spans="1:17">
      <c r="A646" s="786" t="s">
        <v>2286</v>
      </c>
      <c r="B646" s="786" t="s">
        <v>296</v>
      </c>
      <c r="C646" s="631" t="s">
        <v>2285</v>
      </c>
      <c r="D646" s="626" t="s">
        <v>2700</v>
      </c>
      <c r="E646" s="631"/>
      <c r="F646" s="631"/>
      <c r="G646" s="631" t="s">
        <v>2524</v>
      </c>
      <c r="H646" s="694"/>
      <c r="I646" s="792"/>
      <c r="J646" s="755">
        <v>1200000</v>
      </c>
      <c r="K646" s="721">
        <v>1200000</v>
      </c>
      <c r="L646" s="755"/>
      <c r="M646" s="721">
        <v>19718.09</v>
      </c>
      <c r="N646" s="752"/>
      <c r="O646" s="711">
        <v>0.02</v>
      </c>
      <c r="P646" s="788"/>
      <c r="Q646" s="618" t="s">
        <v>2499</v>
      </c>
    </row>
    <row r="647" spans="1:17">
      <c r="A647" s="786" t="s">
        <v>2286</v>
      </c>
      <c r="B647" s="786" t="s">
        <v>296</v>
      </c>
      <c r="C647" s="631" t="s">
        <v>2285</v>
      </c>
      <c r="D647" s="626" t="s">
        <v>2705</v>
      </c>
      <c r="E647" s="631"/>
      <c r="F647" s="631"/>
      <c r="G647" s="631" t="s">
        <v>2526</v>
      </c>
      <c r="H647" s="694"/>
      <c r="I647" s="792"/>
      <c r="J647" s="755">
        <v>2700000</v>
      </c>
      <c r="K647" s="721">
        <v>2700000</v>
      </c>
      <c r="L647" s="755"/>
      <c r="M647" s="721">
        <v>1032465.73999</v>
      </c>
      <c r="N647" s="752"/>
      <c r="O647" s="711">
        <v>0.9</v>
      </c>
      <c r="P647" s="788"/>
      <c r="Q647" s="618"/>
    </row>
    <row r="648" spans="1:17" ht="25.5">
      <c r="A648" s="786" t="s">
        <v>2286</v>
      </c>
      <c r="B648" s="786" t="s">
        <v>296</v>
      </c>
      <c r="C648" s="631" t="s">
        <v>2285</v>
      </c>
      <c r="D648" s="626" t="s">
        <v>2705</v>
      </c>
      <c r="E648" s="631"/>
      <c r="F648" s="631"/>
      <c r="G648" s="631" t="s">
        <v>2528</v>
      </c>
      <c r="H648" s="694"/>
      <c r="I648" s="792"/>
      <c r="J648" s="755">
        <v>1000000</v>
      </c>
      <c r="K648" s="721">
        <v>1000000</v>
      </c>
      <c r="L648" s="755"/>
      <c r="M648" s="721">
        <v>176073.98230999999</v>
      </c>
      <c r="N648" s="752"/>
      <c r="O648" s="711">
        <v>0</v>
      </c>
      <c r="P648" s="788"/>
      <c r="Q648" s="618"/>
    </row>
    <row r="649" spans="1:17" ht="38.25">
      <c r="A649" s="786" t="s">
        <v>2286</v>
      </c>
      <c r="B649" s="786" t="s">
        <v>276</v>
      </c>
      <c r="C649" s="631"/>
      <c r="D649" s="694" t="s">
        <v>2690</v>
      </c>
      <c r="E649" s="631"/>
      <c r="F649" s="631"/>
      <c r="G649" s="697" t="s">
        <v>2530</v>
      </c>
      <c r="H649" s="697" t="s">
        <v>2529</v>
      </c>
      <c r="I649" s="845"/>
      <c r="J649" s="721"/>
      <c r="K649" s="721">
        <v>4990300</v>
      </c>
      <c r="L649" s="721">
        <v>4476759.3845899999</v>
      </c>
      <c r="M649" s="793"/>
      <c r="N649" s="711"/>
      <c r="O649" s="711">
        <v>1</v>
      </c>
      <c r="P649" s="748"/>
      <c r="Q649" s="698" t="s">
        <v>2531</v>
      </c>
    </row>
    <row r="650" spans="1:17" ht="38.25">
      <c r="A650" s="786" t="s">
        <v>2286</v>
      </c>
      <c r="B650" s="786" t="s">
        <v>276</v>
      </c>
      <c r="C650" s="631"/>
      <c r="D650" s="694" t="s">
        <v>2690</v>
      </c>
      <c r="E650" s="631"/>
      <c r="F650" s="631"/>
      <c r="G650" s="697" t="s">
        <v>2533</v>
      </c>
      <c r="H650" s="697" t="s">
        <v>2532</v>
      </c>
      <c r="I650" s="845"/>
      <c r="J650" s="721"/>
      <c r="K650" s="721">
        <v>1800000</v>
      </c>
      <c r="L650" s="721">
        <v>0</v>
      </c>
      <c r="M650" s="793"/>
      <c r="N650" s="711"/>
      <c r="O650" s="711">
        <v>0</v>
      </c>
      <c r="P650" s="748"/>
      <c r="Q650" s="698" t="s">
        <v>2534</v>
      </c>
    </row>
    <row r="651" spans="1:17" ht="25.5">
      <c r="A651" s="786" t="s">
        <v>2286</v>
      </c>
      <c r="B651" s="786" t="s">
        <v>276</v>
      </c>
      <c r="C651" s="631"/>
      <c r="D651" s="694" t="s">
        <v>2691</v>
      </c>
      <c r="E651" s="631"/>
      <c r="F651" s="631"/>
      <c r="G651" s="697" t="s">
        <v>2536</v>
      </c>
      <c r="H651" s="697" t="s">
        <v>2535</v>
      </c>
      <c r="I651" s="845"/>
      <c r="J651" s="721"/>
      <c r="K651" s="721">
        <v>1033000</v>
      </c>
      <c r="L651" s="721">
        <v>1011847.5645</v>
      </c>
      <c r="M651" s="793"/>
      <c r="N651" s="711"/>
      <c r="O651" s="711">
        <v>1</v>
      </c>
      <c r="P651" s="748"/>
      <c r="Q651" s="698" t="s">
        <v>2537</v>
      </c>
    </row>
    <row r="652" spans="1:17" ht="38.25">
      <c r="A652" s="786" t="s">
        <v>2286</v>
      </c>
      <c r="B652" s="786" t="s">
        <v>276</v>
      </c>
      <c r="C652" s="631"/>
      <c r="D652" s="694" t="s">
        <v>2691</v>
      </c>
      <c r="E652" s="631"/>
      <c r="F652" s="631"/>
      <c r="G652" s="697" t="s">
        <v>2539</v>
      </c>
      <c r="H652" s="697" t="s">
        <v>2538</v>
      </c>
      <c r="I652" s="845"/>
      <c r="J652" s="721"/>
      <c r="K652" s="721">
        <v>2277000</v>
      </c>
      <c r="L652" s="721">
        <v>2253103.6016899999</v>
      </c>
      <c r="M652" s="793"/>
      <c r="N652" s="711"/>
      <c r="O652" s="711">
        <v>0.99</v>
      </c>
      <c r="P652" s="748"/>
      <c r="Q652" s="698" t="s">
        <v>2540</v>
      </c>
    </row>
    <row r="653" spans="1:17" ht="25.5">
      <c r="A653" s="786" t="s">
        <v>2286</v>
      </c>
      <c r="B653" s="786" t="s">
        <v>276</v>
      </c>
      <c r="C653" s="631"/>
      <c r="D653" s="694" t="s">
        <v>2691</v>
      </c>
      <c r="E653" s="631"/>
      <c r="F653" s="631"/>
      <c r="G653" s="697" t="s">
        <v>2542</v>
      </c>
      <c r="H653" s="697" t="s">
        <v>2541</v>
      </c>
      <c r="I653" s="845"/>
      <c r="J653" s="721"/>
      <c r="K653" s="721">
        <v>2173500</v>
      </c>
      <c r="L653" s="721">
        <v>2083570.31831</v>
      </c>
      <c r="M653" s="793"/>
      <c r="N653" s="711"/>
      <c r="O653" s="711">
        <v>0.99</v>
      </c>
      <c r="P653" s="748"/>
      <c r="Q653" s="698" t="s">
        <v>2543</v>
      </c>
    </row>
    <row r="654" spans="1:17" ht="25.5">
      <c r="A654" s="786" t="s">
        <v>2286</v>
      </c>
      <c r="B654" s="786" t="s">
        <v>276</v>
      </c>
      <c r="C654" s="631"/>
      <c r="D654" s="694" t="s">
        <v>2697</v>
      </c>
      <c r="E654" s="631"/>
      <c r="F654" s="631"/>
      <c r="G654" s="697" t="s">
        <v>2544</v>
      </c>
      <c r="H654" s="697" t="s">
        <v>1316</v>
      </c>
      <c r="I654" s="845"/>
      <c r="J654" s="721"/>
      <c r="K654" s="721">
        <v>3146000</v>
      </c>
      <c r="L654" s="721">
        <v>3144413.0645400002</v>
      </c>
      <c r="M654" s="793"/>
      <c r="N654" s="711"/>
      <c r="O654" s="711">
        <v>1</v>
      </c>
      <c r="P654" s="748"/>
      <c r="Q654" s="698" t="s">
        <v>2545</v>
      </c>
    </row>
    <row r="655" spans="1:17" ht="25.5">
      <c r="A655" s="786" t="s">
        <v>2286</v>
      </c>
      <c r="B655" s="786" t="s">
        <v>276</v>
      </c>
      <c r="C655" s="631"/>
      <c r="D655" s="694" t="s">
        <v>2697</v>
      </c>
      <c r="E655" s="631"/>
      <c r="F655" s="631"/>
      <c r="G655" s="697" t="s">
        <v>2547</v>
      </c>
      <c r="H655" s="697" t="s">
        <v>2546</v>
      </c>
      <c r="I655" s="845"/>
      <c r="J655" s="721"/>
      <c r="K655" s="721">
        <v>2590000</v>
      </c>
      <c r="L655" s="721">
        <v>2438150.5450300002</v>
      </c>
      <c r="M655" s="793"/>
      <c r="N655" s="711"/>
      <c r="O655" s="711">
        <v>1</v>
      </c>
      <c r="P655" s="748"/>
      <c r="Q655" s="698" t="s">
        <v>2548</v>
      </c>
    </row>
    <row r="656" spans="1:17" ht="25.5">
      <c r="A656" s="786" t="s">
        <v>2286</v>
      </c>
      <c r="B656" s="786" t="s">
        <v>276</v>
      </c>
      <c r="C656" s="631"/>
      <c r="D656" s="694" t="s">
        <v>2703</v>
      </c>
      <c r="E656" s="631"/>
      <c r="F656" s="631"/>
      <c r="G656" s="697" t="s">
        <v>2550</v>
      </c>
      <c r="H656" s="697" t="s">
        <v>2549</v>
      </c>
      <c r="I656" s="845"/>
      <c r="J656" s="721"/>
      <c r="K656" s="721">
        <v>1000000</v>
      </c>
      <c r="L656" s="721">
        <v>992364.01607000001</v>
      </c>
      <c r="M656" s="793"/>
      <c r="N656" s="711"/>
      <c r="O656" s="711">
        <v>0.94</v>
      </c>
      <c r="P656" s="748"/>
      <c r="Q656" s="698" t="s">
        <v>2551</v>
      </c>
    </row>
    <row r="657" spans="1:17" ht="25.5">
      <c r="A657" s="786" t="s">
        <v>2286</v>
      </c>
      <c r="B657" s="786" t="s">
        <v>276</v>
      </c>
      <c r="C657" s="631"/>
      <c r="D657" s="694" t="s">
        <v>2703</v>
      </c>
      <c r="E657" s="631"/>
      <c r="F657" s="631"/>
      <c r="G657" s="697" t="s">
        <v>2553</v>
      </c>
      <c r="H657" s="697" t="s">
        <v>2552</v>
      </c>
      <c r="I657" s="845"/>
      <c r="J657" s="721"/>
      <c r="K657" s="721">
        <v>1500000</v>
      </c>
      <c r="L657" s="721">
        <v>1488112.1122000001</v>
      </c>
      <c r="M657" s="793"/>
      <c r="N657" s="711"/>
      <c r="O657" s="711">
        <v>0.95</v>
      </c>
      <c r="P657" s="748"/>
      <c r="Q657" s="698" t="s">
        <v>20</v>
      </c>
    </row>
    <row r="658" spans="1:17" ht="25.5">
      <c r="A658" s="786" t="s">
        <v>2286</v>
      </c>
      <c r="B658" s="786" t="s">
        <v>276</v>
      </c>
      <c r="C658" s="631"/>
      <c r="D658" s="694" t="s">
        <v>2703</v>
      </c>
      <c r="E658" s="631"/>
      <c r="F658" s="631"/>
      <c r="G658" s="697" t="s">
        <v>2555</v>
      </c>
      <c r="H658" s="697" t="s">
        <v>2554</v>
      </c>
      <c r="I658" s="845"/>
      <c r="J658" s="721"/>
      <c r="K658" s="721">
        <v>1500000</v>
      </c>
      <c r="L658" s="721">
        <v>1292520.0528299999</v>
      </c>
      <c r="M658" s="793"/>
      <c r="N658" s="711"/>
      <c r="O658" s="711">
        <v>0.99</v>
      </c>
      <c r="P658" s="748"/>
      <c r="Q658" s="698" t="s">
        <v>20</v>
      </c>
    </row>
    <row r="659" spans="1:17" ht="25.5">
      <c r="A659" s="786" t="s">
        <v>2286</v>
      </c>
      <c r="B659" s="786" t="s">
        <v>276</v>
      </c>
      <c r="C659" s="631"/>
      <c r="D659" s="694" t="s">
        <v>2703</v>
      </c>
      <c r="E659" s="631"/>
      <c r="F659" s="631"/>
      <c r="G659" s="697" t="s">
        <v>2557</v>
      </c>
      <c r="H659" s="697" t="s">
        <v>2556</v>
      </c>
      <c r="I659" s="845"/>
      <c r="J659" s="721"/>
      <c r="K659" s="721">
        <v>2500000</v>
      </c>
      <c r="L659" s="721">
        <v>2453224.10562</v>
      </c>
      <c r="M659" s="793"/>
      <c r="N659" s="711"/>
      <c r="O659" s="711">
        <v>0.96</v>
      </c>
      <c r="P659" s="748"/>
      <c r="Q659" s="698" t="s">
        <v>20</v>
      </c>
    </row>
    <row r="660" spans="1:17" ht="25.5">
      <c r="A660" s="786" t="s">
        <v>2286</v>
      </c>
      <c r="B660" s="786" t="s">
        <v>276</v>
      </c>
      <c r="C660" s="631"/>
      <c r="D660" s="694" t="s">
        <v>2703</v>
      </c>
      <c r="E660" s="631"/>
      <c r="F660" s="631"/>
      <c r="G660" s="697" t="s">
        <v>2559</v>
      </c>
      <c r="H660" s="697" t="s">
        <v>2558</v>
      </c>
      <c r="I660" s="845"/>
      <c r="J660" s="721"/>
      <c r="K660" s="721">
        <v>2300000</v>
      </c>
      <c r="L660" s="721">
        <v>2253529.6055199997</v>
      </c>
      <c r="M660" s="793"/>
      <c r="N660" s="711"/>
      <c r="O660" s="711">
        <v>0.99</v>
      </c>
      <c r="P660" s="748"/>
      <c r="Q660" s="698" t="s">
        <v>20</v>
      </c>
    </row>
    <row r="661" spans="1:17" ht="25.5">
      <c r="A661" s="786" t="s">
        <v>2286</v>
      </c>
      <c r="B661" s="786" t="s">
        <v>276</v>
      </c>
      <c r="C661" s="631"/>
      <c r="D661" s="694" t="s">
        <v>2705</v>
      </c>
      <c r="E661" s="631"/>
      <c r="F661" s="631"/>
      <c r="G661" s="697" t="s">
        <v>2561</v>
      </c>
      <c r="H661" s="697" t="s">
        <v>2560</v>
      </c>
      <c r="I661" s="845"/>
      <c r="J661" s="721"/>
      <c r="K661" s="721">
        <v>2200000</v>
      </c>
      <c r="L661" s="721">
        <v>2172548.1244099997</v>
      </c>
      <c r="M661" s="793"/>
      <c r="N661" s="711"/>
      <c r="O661" s="711">
        <v>1</v>
      </c>
      <c r="P661" s="748"/>
      <c r="Q661" s="698" t="s">
        <v>2562</v>
      </c>
    </row>
    <row r="662" spans="1:17" ht="25.5">
      <c r="A662" s="786" t="s">
        <v>2286</v>
      </c>
      <c r="B662" s="786" t="s">
        <v>276</v>
      </c>
      <c r="C662" s="631"/>
      <c r="D662" s="694" t="s">
        <v>2705</v>
      </c>
      <c r="E662" s="631"/>
      <c r="F662" s="631"/>
      <c r="G662" s="697" t="s">
        <v>2564</v>
      </c>
      <c r="H662" s="697" t="s">
        <v>2563</v>
      </c>
      <c r="I662" s="845"/>
      <c r="J662" s="721"/>
      <c r="K662" s="721">
        <v>2086589</v>
      </c>
      <c r="L662" s="721">
        <v>1825032.1356600001</v>
      </c>
      <c r="M662" s="793"/>
      <c r="N662" s="711"/>
      <c r="O662" s="711">
        <v>0.95</v>
      </c>
      <c r="P662" s="748"/>
      <c r="Q662" s="698" t="s">
        <v>2565</v>
      </c>
    </row>
    <row r="663" spans="1:17" ht="25.5">
      <c r="A663" s="786" t="s">
        <v>2286</v>
      </c>
      <c r="B663" s="786" t="s">
        <v>276</v>
      </c>
      <c r="C663" s="631"/>
      <c r="D663" s="694" t="s">
        <v>2705</v>
      </c>
      <c r="E663" s="631"/>
      <c r="F663" s="631"/>
      <c r="G663" s="697" t="s">
        <v>2567</v>
      </c>
      <c r="H663" s="697" t="s">
        <v>2566</v>
      </c>
      <c r="I663" s="845"/>
      <c r="J663" s="721"/>
      <c r="K663" s="721">
        <v>1000000</v>
      </c>
      <c r="L663" s="721">
        <v>987515.72262999997</v>
      </c>
      <c r="M663" s="793"/>
      <c r="N663" s="711"/>
      <c r="O663" s="711">
        <v>0.85</v>
      </c>
      <c r="P663" s="748"/>
      <c r="Q663" s="698" t="s">
        <v>1103</v>
      </c>
    </row>
    <row r="664" spans="1:17" ht="25.5">
      <c r="A664" s="786" t="s">
        <v>2286</v>
      </c>
      <c r="B664" s="786" t="s">
        <v>276</v>
      </c>
      <c r="C664" s="631"/>
      <c r="D664" s="694" t="s">
        <v>2706</v>
      </c>
      <c r="E664" s="631"/>
      <c r="F664" s="631"/>
      <c r="G664" s="697" t="s">
        <v>2569</v>
      </c>
      <c r="H664" s="697" t="s">
        <v>2568</v>
      </c>
      <c r="I664" s="845"/>
      <c r="J664" s="721"/>
      <c r="K664" s="721">
        <v>1745300</v>
      </c>
      <c r="L664" s="721">
        <v>1744367.02226</v>
      </c>
      <c r="M664" s="793"/>
      <c r="N664" s="711"/>
      <c r="O664" s="711">
        <v>1</v>
      </c>
      <c r="P664" s="748"/>
      <c r="Q664" s="698" t="s">
        <v>2570</v>
      </c>
    </row>
    <row r="665" spans="1:17" ht="25.5">
      <c r="A665" s="786" t="s">
        <v>2286</v>
      </c>
      <c r="B665" s="786" t="s">
        <v>276</v>
      </c>
      <c r="C665" s="631"/>
      <c r="D665" s="694" t="s">
        <v>2708</v>
      </c>
      <c r="E665" s="631"/>
      <c r="F665" s="631"/>
      <c r="G665" s="697" t="s">
        <v>2572</v>
      </c>
      <c r="H665" s="697" t="s">
        <v>2571</v>
      </c>
      <c r="I665" s="845"/>
      <c r="J665" s="721"/>
      <c r="K665" s="721">
        <v>1330000</v>
      </c>
      <c r="L665" s="721">
        <v>1283623.7279700001</v>
      </c>
      <c r="M665" s="793"/>
      <c r="N665" s="711"/>
      <c r="O665" s="711">
        <v>1</v>
      </c>
      <c r="P665" s="748"/>
      <c r="Q665" s="698" t="s">
        <v>2573</v>
      </c>
    </row>
    <row r="666" spans="1:17" ht="25.5">
      <c r="A666" s="786" t="s">
        <v>2286</v>
      </c>
      <c r="B666" s="786" t="s">
        <v>276</v>
      </c>
      <c r="C666" s="631"/>
      <c r="D666" s="694" t="s">
        <v>2708</v>
      </c>
      <c r="E666" s="631"/>
      <c r="F666" s="631"/>
      <c r="G666" s="697" t="s">
        <v>2575</v>
      </c>
      <c r="H666" s="697" t="s">
        <v>2574</v>
      </c>
      <c r="I666" s="845"/>
      <c r="J666" s="721"/>
      <c r="K666" s="721">
        <v>1400000</v>
      </c>
      <c r="L666" s="721">
        <v>1381353.47826</v>
      </c>
      <c r="M666" s="793"/>
      <c r="N666" s="711"/>
      <c r="O666" s="711">
        <v>1</v>
      </c>
      <c r="P666" s="748"/>
      <c r="Q666" s="698" t="s">
        <v>2573</v>
      </c>
    </row>
    <row r="667" spans="1:17" ht="25.5">
      <c r="A667" s="786" t="s">
        <v>2286</v>
      </c>
      <c r="B667" s="786" t="s">
        <v>276</v>
      </c>
      <c r="C667" s="631"/>
      <c r="D667" s="694" t="s">
        <v>2708</v>
      </c>
      <c r="E667" s="631"/>
      <c r="F667" s="631"/>
      <c r="G667" s="697" t="s">
        <v>2577</v>
      </c>
      <c r="H667" s="697" t="s">
        <v>2576</v>
      </c>
      <c r="I667" s="845"/>
      <c r="J667" s="721"/>
      <c r="K667" s="721">
        <v>1566000</v>
      </c>
      <c r="L667" s="721">
        <v>1557124.19196</v>
      </c>
      <c r="M667" s="793"/>
      <c r="N667" s="711"/>
      <c r="O667" s="711">
        <v>1</v>
      </c>
      <c r="P667" s="748"/>
      <c r="Q667" s="698" t="s">
        <v>2578</v>
      </c>
    </row>
    <row r="668" spans="1:17" ht="38.25">
      <c r="A668" s="786" t="s">
        <v>2286</v>
      </c>
      <c r="B668" s="786" t="s">
        <v>276</v>
      </c>
      <c r="C668" s="631"/>
      <c r="D668" s="694" t="s">
        <v>2708</v>
      </c>
      <c r="E668" s="631"/>
      <c r="F668" s="631"/>
      <c r="G668" s="697" t="s">
        <v>2533</v>
      </c>
      <c r="H668" s="697" t="s">
        <v>2579</v>
      </c>
      <c r="I668" s="845"/>
      <c r="J668" s="721"/>
      <c r="K668" s="721">
        <v>1500000</v>
      </c>
      <c r="L668" s="721">
        <v>0</v>
      </c>
      <c r="M668" s="793"/>
      <c r="N668" s="711"/>
      <c r="O668" s="711">
        <v>0</v>
      </c>
      <c r="P668" s="748"/>
      <c r="Q668" s="698" t="s">
        <v>2580</v>
      </c>
    </row>
    <row r="669" spans="1:17" ht="25.5">
      <c r="A669" s="786" t="s">
        <v>2286</v>
      </c>
      <c r="B669" s="786" t="s">
        <v>276</v>
      </c>
      <c r="C669" s="631"/>
      <c r="D669" s="694" t="s">
        <v>2708</v>
      </c>
      <c r="E669" s="631"/>
      <c r="F669" s="631"/>
      <c r="G669" s="697" t="s">
        <v>2582</v>
      </c>
      <c r="H669" s="697" t="s">
        <v>2581</v>
      </c>
      <c r="I669" s="845"/>
      <c r="J669" s="721"/>
      <c r="K669" s="721">
        <v>1500000</v>
      </c>
      <c r="L669" s="721">
        <v>1431469.3974000001</v>
      </c>
      <c r="M669" s="793"/>
      <c r="N669" s="711"/>
      <c r="O669" s="711">
        <v>0.8</v>
      </c>
      <c r="P669" s="748"/>
      <c r="Q669" s="698" t="s">
        <v>20</v>
      </c>
    </row>
    <row r="670" spans="1:17" ht="25.5">
      <c r="A670" s="786" t="s">
        <v>2286</v>
      </c>
      <c r="B670" s="786" t="s">
        <v>276</v>
      </c>
      <c r="C670" s="631"/>
      <c r="D670" s="694" t="s">
        <v>2711</v>
      </c>
      <c r="E670" s="631"/>
      <c r="F670" s="631"/>
      <c r="G670" s="697" t="s">
        <v>2584</v>
      </c>
      <c r="H670" s="697" t="s">
        <v>2583</v>
      </c>
      <c r="I670" s="845"/>
      <c r="J670" s="721"/>
      <c r="K670" s="721">
        <v>8400000</v>
      </c>
      <c r="L670" s="721">
        <v>7372013.6901599998</v>
      </c>
      <c r="M670" s="793"/>
      <c r="N670" s="711"/>
      <c r="O670" s="711">
        <v>0.95</v>
      </c>
      <c r="P670" s="748"/>
      <c r="Q670" s="698" t="s">
        <v>2585</v>
      </c>
    </row>
    <row r="671" spans="1:17" ht="25.5">
      <c r="A671" s="786" t="s">
        <v>2286</v>
      </c>
      <c r="B671" s="786" t="s">
        <v>276</v>
      </c>
      <c r="C671" s="631"/>
      <c r="D671" s="694" t="s">
        <v>2711</v>
      </c>
      <c r="E671" s="631"/>
      <c r="F671" s="631"/>
      <c r="G671" s="697" t="s">
        <v>2587</v>
      </c>
      <c r="H671" s="697" t="s">
        <v>2586</v>
      </c>
      <c r="I671" s="845"/>
      <c r="J671" s="721"/>
      <c r="K671" s="721">
        <v>1810000</v>
      </c>
      <c r="L671" s="721">
        <v>1739813.8306</v>
      </c>
      <c r="M671" s="793"/>
      <c r="N671" s="711"/>
      <c r="O671" s="711">
        <v>1</v>
      </c>
      <c r="P671" s="748"/>
      <c r="Q671" s="698" t="s">
        <v>2588</v>
      </c>
    </row>
    <row r="672" spans="1:17" ht="25.5">
      <c r="A672" s="786" t="s">
        <v>2286</v>
      </c>
      <c r="B672" s="786" t="s">
        <v>276</v>
      </c>
      <c r="C672" s="631"/>
      <c r="D672" s="694" t="s">
        <v>2711</v>
      </c>
      <c r="E672" s="631"/>
      <c r="F672" s="631"/>
      <c r="G672" s="697" t="s">
        <v>2590</v>
      </c>
      <c r="H672" s="697" t="s">
        <v>2589</v>
      </c>
      <c r="I672" s="845"/>
      <c r="J672" s="721"/>
      <c r="K672" s="721">
        <v>2340000</v>
      </c>
      <c r="L672" s="721">
        <v>2338476.6952600004</v>
      </c>
      <c r="M672" s="793"/>
      <c r="N672" s="711"/>
      <c r="O672" s="711">
        <v>1</v>
      </c>
      <c r="P672" s="748"/>
      <c r="Q672" s="698" t="s">
        <v>2562</v>
      </c>
    </row>
    <row r="673" spans="1:17" ht="25.5">
      <c r="A673" s="786" t="s">
        <v>2286</v>
      </c>
      <c r="B673" s="786" t="s">
        <v>276</v>
      </c>
      <c r="C673" s="631"/>
      <c r="D673" s="694" t="s">
        <v>2711</v>
      </c>
      <c r="E673" s="631"/>
      <c r="F673" s="631"/>
      <c r="G673" s="697" t="s">
        <v>2592</v>
      </c>
      <c r="H673" s="697" t="s">
        <v>2591</v>
      </c>
      <c r="I673" s="845"/>
      <c r="J673" s="721"/>
      <c r="K673" s="721">
        <v>1190000</v>
      </c>
      <c r="L673" s="721">
        <v>1100458.4836500001</v>
      </c>
      <c r="M673" s="793"/>
      <c r="N673" s="711"/>
      <c r="O673" s="711">
        <v>0.01</v>
      </c>
      <c r="P673" s="748"/>
      <c r="Q673" s="698" t="s">
        <v>20</v>
      </c>
    </row>
    <row r="674" spans="1:17" ht="25.5">
      <c r="A674" s="786" t="s">
        <v>2286</v>
      </c>
      <c r="B674" s="786" t="s">
        <v>276</v>
      </c>
      <c r="C674" s="631"/>
      <c r="D674" s="694" t="s">
        <v>2711</v>
      </c>
      <c r="E674" s="631"/>
      <c r="F674" s="631"/>
      <c r="G674" s="697" t="s">
        <v>2594</v>
      </c>
      <c r="H674" s="697" t="s">
        <v>2593</v>
      </c>
      <c r="I674" s="845"/>
      <c r="J674" s="721"/>
      <c r="K674" s="721">
        <v>2360000</v>
      </c>
      <c r="L674" s="721">
        <v>2281036.4750999999</v>
      </c>
      <c r="M674" s="793"/>
      <c r="N674" s="711"/>
      <c r="O674" s="711">
        <v>0.55000000000000004</v>
      </c>
      <c r="P674" s="748"/>
      <c r="Q674" s="698" t="s">
        <v>2595</v>
      </c>
    </row>
    <row r="675" spans="1:17" ht="25.5">
      <c r="A675" s="786" t="s">
        <v>2286</v>
      </c>
      <c r="B675" s="786" t="s">
        <v>276</v>
      </c>
      <c r="C675" s="631"/>
      <c r="D675" s="694" t="s">
        <v>2711</v>
      </c>
      <c r="E675" s="631"/>
      <c r="F675" s="631"/>
      <c r="G675" s="697" t="s">
        <v>2597</v>
      </c>
      <c r="H675" s="697" t="s">
        <v>2596</v>
      </c>
      <c r="I675" s="845"/>
      <c r="J675" s="721"/>
      <c r="K675" s="721">
        <v>2574994</v>
      </c>
      <c r="L675" s="721">
        <v>2568456.49119</v>
      </c>
      <c r="M675" s="793"/>
      <c r="N675" s="711"/>
      <c r="O675" s="711">
        <v>0.5</v>
      </c>
      <c r="P675" s="748"/>
      <c r="Q675" s="698" t="s">
        <v>2598</v>
      </c>
    </row>
    <row r="676" spans="1:17" ht="38.25">
      <c r="A676" s="786" t="s">
        <v>2286</v>
      </c>
      <c r="B676" s="786" t="s">
        <v>276</v>
      </c>
      <c r="C676" s="631"/>
      <c r="D676" s="694" t="s">
        <v>2716</v>
      </c>
      <c r="E676" s="631"/>
      <c r="F676" s="631"/>
      <c r="G676" s="697" t="s">
        <v>2600</v>
      </c>
      <c r="H676" s="697" t="s">
        <v>2599</v>
      </c>
      <c r="I676" s="845"/>
      <c r="J676" s="721"/>
      <c r="K676" s="721">
        <v>1000000</v>
      </c>
      <c r="L676" s="721">
        <v>995113.28980999999</v>
      </c>
      <c r="M676" s="793"/>
      <c r="N676" s="711"/>
      <c r="O676" s="711">
        <v>0.95</v>
      </c>
      <c r="P676" s="748"/>
      <c r="Q676" s="698" t="s">
        <v>436</v>
      </c>
    </row>
    <row r="677" spans="1:17" ht="51">
      <c r="A677" s="786" t="s">
        <v>2286</v>
      </c>
      <c r="B677" s="786" t="s">
        <v>276</v>
      </c>
      <c r="C677" s="631"/>
      <c r="D677" s="694" t="s">
        <v>2716</v>
      </c>
      <c r="E677" s="631"/>
      <c r="F677" s="631"/>
      <c r="G677" s="697" t="s">
        <v>2602</v>
      </c>
      <c r="H677" s="697" t="s">
        <v>2601</v>
      </c>
      <c r="I677" s="845"/>
      <c r="J677" s="721"/>
      <c r="K677" s="721">
        <v>1710000</v>
      </c>
      <c r="L677" s="721">
        <v>1709715.8386900001</v>
      </c>
      <c r="M677" s="793"/>
      <c r="N677" s="711"/>
      <c r="O677" s="711">
        <v>1</v>
      </c>
      <c r="P677" s="748"/>
      <c r="Q677" s="698" t="s">
        <v>67</v>
      </c>
    </row>
    <row r="678" spans="1:17" ht="25.5">
      <c r="A678" s="786" t="s">
        <v>2286</v>
      </c>
      <c r="B678" s="786" t="s">
        <v>276</v>
      </c>
      <c r="C678" s="631"/>
      <c r="D678" s="694" t="s">
        <v>2716</v>
      </c>
      <c r="E678" s="631"/>
      <c r="F678" s="631"/>
      <c r="G678" s="697" t="s">
        <v>2604</v>
      </c>
      <c r="H678" s="697" t="s">
        <v>2603</v>
      </c>
      <c r="I678" s="845"/>
      <c r="J678" s="721"/>
      <c r="K678" s="721">
        <v>2450000</v>
      </c>
      <c r="L678" s="721">
        <v>2091384.57124</v>
      </c>
      <c r="M678" s="793"/>
      <c r="N678" s="711"/>
      <c r="O678" s="711">
        <v>0.8</v>
      </c>
      <c r="P678" s="748"/>
      <c r="Q678" s="698" t="s">
        <v>20</v>
      </c>
    </row>
    <row r="679" spans="1:17" ht="38.25">
      <c r="A679" s="683" t="s">
        <v>526</v>
      </c>
      <c r="B679" s="683" t="s">
        <v>277</v>
      </c>
      <c r="C679" s="683"/>
      <c r="D679" s="618" t="s">
        <v>2690</v>
      </c>
      <c r="E679" s="618" t="s">
        <v>2610</v>
      </c>
      <c r="F679" s="618" t="s">
        <v>2611</v>
      </c>
      <c r="G679" s="618"/>
      <c r="H679" s="618" t="s">
        <v>2612</v>
      </c>
      <c r="I679" s="788"/>
      <c r="J679" s="721"/>
      <c r="K679" s="793">
        <v>3015000</v>
      </c>
      <c r="L679" s="793">
        <v>2553546.2043099999</v>
      </c>
      <c r="M679" s="793">
        <v>1638927.1828299998</v>
      </c>
      <c r="N679" s="711">
        <v>0.543591105416252</v>
      </c>
      <c r="O679" s="711">
        <v>0.8</v>
      </c>
      <c r="P679" s="794"/>
      <c r="Q679" s="683" t="s">
        <v>2613</v>
      </c>
    </row>
    <row r="680" spans="1:17" ht="51">
      <c r="A680" s="683" t="s">
        <v>526</v>
      </c>
      <c r="B680" s="683" t="s">
        <v>277</v>
      </c>
      <c r="C680" s="683"/>
      <c r="D680" s="618" t="s">
        <v>2691</v>
      </c>
      <c r="E680" s="618" t="s">
        <v>2614</v>
      </c>
      <c r="F680" s="618" t="s">
        <v>2615</v>
      </c>
      <c r="G680" s="618"/>
      <c r="H680" s="618" t="s">
        <v>2616</v>
      </c>
      <c r="I680" s="788"/>
      <c r="J680" s="721"/>
      <c r="K680" s="793">
        <v>2822000</v>
      </c>
      <c r="L680" s="793">
        <v>2304558.9831599998</v>
      </c>
      <c r="M680" s="793">
        <v>1744236.3091799999</v>
      </c>
      <c r="N680" s="711">
        <v>0.61808515562721467</v>
      </c>
      <c r="O680" s="711">
        <v>0.99</v>
      </c>
      <c r="P680" s="794"/>
      <c r="Q680" s="683" t="s">
        <v>2617</v>
      </c>
    </row>
    <row r="681" spans="1:17" ht="38.25">
      <c r="A681" s="683" t="s">
        <v>526</v>
      </c>
      <c r="B681" s="683" t="s">
        <v>277</v>
      </c>
      <c r="C681" s="683"/>
      <c r="D681" s="618" t="s">
        <v>2697</v>
      </c>
      <c r="E681" s="618" t="s">
        <v>2618</v>
      </c>
      <c r="F681" s="618" t="s">
        <v>2619</v>
      </c>
      <c r="G681" s="618"/>
      <c r="H681" s="618" t="s">
        <v>2623</v>
      </c>
      <c r="I681" s="788"/>
      <c r="J681" s="721"/>
      <c r="K681" s="793">
        <v>3308000</v>
      </c>
      <c r="L681" s="793">
        <v>2155467.2876399998</v>
      </c>
      <c r="M681" s="793">
        <v>1326626.5234699999</v>
      </c>
      <c r="N681" s="711">
        <v>0.40103582934401449</v>
      </c>
      <c r="O681" s="711">
        <v>0.8</v>
      </c>
      <c r="P681" s="794"/>
      <c r="Q681" s="683" t="s">
        <v>2624</v>
      </c>
    </row>
    <row r="682" spans="1:17" ht="38.25">
      <c r="A682" s="683" t="s">
        <v>526</v>
      </c>
      <c r="B682" s="683" t="s">
        <v>277</v>
      </c>
      <c r="C682" s="683"/>
      <c r="D682" s="618" t="s">
        <v>2700</v>
      </c>
      <c r="E682" s="618" t="s">
        <v>2635</v>
      </c>
      <c r="F682" s="618" t="s">
        <v>2636</v>
      </c>
      <c r="G682" s="618"/>
      <c r="H682" s="618" t="s">
        <v>2637</v>
      </c>
      <c r="I682" s="788"/>
      <c r="J682" s="721"/>
      <c r="K682" s="793">
        <v>1255000</v>
      </c>
      <c r="L682" s="793">
        <v>1231141.07922</v>
      </c>
      <c r="M682" s="793">
        <v>1100567.0077</v>
      </c>
      <c r="N682" s="711">
        <v>0.87694582286852585</v>
      </c>
      <c r="O682" s="711">
        <v>0.99</v>
      </c>
      <c r="P682" s="794"/>
      <c r="Q682" s="683" t="s">
        <v>20</v>
      </c>
    </row>
    <row r="683" spans="1:17" ht="38.25">
      <c r="A683" s="683" t="s">
        <v>526</v>
      </c>
      <c r="B683" s="683" t="s">
        <v>277</v>
      </c>
      <c r="C683" s="683"/>
      <c r="D683" s="618" t="s">
        <v>2703</v>
      </c>
      <c r="E683" s="618" t="s">
        <v>2640</v>
      </c>
      <c r="F683" s="618" t="s">
        <v>2641</v>
      </c>
      <c r="G683" s="618"/>
      <c r="H683" s="618" t="s">
        <v>2642</v>
      </c>
      <c r="I683" s="788"/>
      <c r="J683" s="721"/>
      <c r="K683" s="793">
        <v>1836300</v>
      </c>
      <c r="L683" s="793">
        <v>1705170.3603800002</v>
      </c>
      <c r="M683" s="793">
        <v>1022651.28995</v>
      </c>
      <c r="N683" s="711">
        <v>0.55690861512280132</v>
      </c>
      <c r="O683" s="711">
        <v>0.92</v>
      </c>
      <c r="P683" s="794"/>
      <c r="Q683" s="683" t="s">
        <v>2643</v>
      </c>
    </row>
    <row r="684" spans="1:17" ht="38.25">
      <c r="A684" s="683" t="s">
        <v>526</v>
      </c>
      <c r="B684" s="683" t="s">
        <v>277</v>
      </c>
      <c r="C684" s="683"/>
      <c r="D684" s="618" t="s">
        <v>2703</v>
      </c>
      <c r="E684" s="618" t="s">
        <v>2640</v>
      </c>
      <c r="F684" s="618" t="s">
        <v>2641</v>
      </c>
      <c r="G684" s="618"/>
      <c r="H684" s="618" t="s">
        <v>2644</v>
      </c>
      <c r="I684" s="788"/>
      <c r="J684" s="721"/>
      <c r="K684" s="793">
        <v>2000000</v>
      </c>
      <c r="L684" s="793">
        <v>1913199.1604300002</v>
      </c>
      <c r="M684" s="793">
        <v>1688644.7007599999</v>
      </c>
      <c r="N684" s="711">
        <v>0.84432235037999992</v>
      </c>
      <c r="O684" s="711">
        <v>0.9</v>
      </c>
      <c r="P684" s="794"/>
      <c r="Q684" s="683" t="s">
        <v>2645</v>
      </c>
    </row>
    <row r="685" spans="1:17" ht="51">
      <c r="A685" s="683" t="s">
        <v>526</v>
      </c>
      <c r="B685" s="683" t="s">
        <v>277</v>
      </c>
      <c r="C685" s="683"/>
      <c r="D685" s="618" t="s">
        <v>2708</v>
      </c>
      <c r="E685" s="618" t="s">
        <v>2646</v>
      </c>
      <c r="F685" s="618" t="s">
        <v>2647</v>
      </c>
      <c r="G685" s="618"/>
      <c r="H685" s="618" t="s">
        <v>2648</v>
      </c>
      <c r="I685" s="788"/>
      <c r="J685" s="721"/>
      <c r="K685" s="793">
        <v>8250000</v>
      </c>
      <c r="L685" s="793">
        <v>8212935.7136499994</v>
      </c>
      <c r="M685" s="793">
        <v>8086901.1487800004</v>
      </c>
      <c r="N685" s="711">
        <v>0.98023044227636369</v>
      </c>
      <c r="O685" s="711">
        <v>0.98</v>
      </c>
      <c r="P685" s="794"/>
      <c r="Q685" s="683" t="s">
        <v>2649</v>
      </c>
    </row>
    <row r="686" spans="1:17" ht="51">
      <c r="A686" s="683" t="s">
        <v>526</v>
      </c>
      <c r="B686" s="683" t="s">
        <v>277</v>
      </c>
      <c r="C686" s="683"/>
      <c r="D686" s="618" t="s">
        <v>2708</v>
      </c>
      <c r="E686" s="618" t="s">
        <v>2646</v>
      </c>
      <c r="F686" s="618" t="s">
        <v>2647</v>
      </c>
      <c r="G686" s="618"/>
      <c r="H686" s="618" t="s">
        <v>2650</v>
      </c>
      <c r="I686" s="788"/>
      <c r="J686" s="721"/>
      <c r="K686" s="793">
        <v>1300000</v>
      </c>
      <c r="L686" s="793">
        <v>1290325.3204400002</v>
      </c>
      <c r="M686" s="793">
        <v>1227702.8240199999</v>
      </c>
      <c r="N686" s="711">
        <v>0.94438678770769224</v>
      </c>
      <c r="O686" s="711">
        <v>0.95</v>
      </c>
      <c r="P686" s="794"/>
      <c r="Q686" s="683" t="s">
        <v>2651</v>
      </c>
    </row>
    <row r="687" spans="1:17" ht="51">
      <c r="A687" s="683" t="s">
        <v>526</v>
      </c>
      <c r="B687" s="683" t="s">
        <v>277</v>
      </c>
      <c r="C687" s="683"/>
      <c r="D687" s="618" t="s">
        <v>2708</v>
      </c>
      <c r="E687" s="618" t="s">
        <v>2652</v>
      </c>
      <c r="F687" s="618" t="s">
        <v>2653</v>
      </c>
      <c r="G687" s="618"/>
      <c r="H687" s="618" t="s">
        <v>2654</v>
      </c>
      <c r="I687" s="788"/>
      <c r="J687" s="721"/>
      <c r="K687" s="793">
        <v>6200000</v>
      </c>
      <c r="L687" s="793">
        <v>6199873.12488</v>
      </c>
      <c r="M687" s="793">
        <v>5756611.7146599991</v>
      </c>
      <c r="N687" s="711">
        <v>0.92848576042903208</v>
      </c>
      <c r="O687" s="711">
        <v>1</v>
      </c>
      <c r="P687" s="794"/>
      <c r="Q687" s="683" t="s">
        <v>560</v>
      </c>
    </row>
    <row r="688" spans="1:17" ht="51">
      <c r="A688" s="683" t="s">
        <v>526</v>
      </c>
      <c r="B688" s="683" t="s">
        <v>277</v>
      </c>
      <c r="C688" s="683"/>
      <c r="D688" s="618" t="s">
        <v>2708</v>
      </c>
      <c r="E688" s="618" t="s">
        <v>2652</v>
      </c>
      <c r="F688" s="618" t="s">
        <v>2653</v>
      </c>
      <c r="G688" s="618"/>
      <c r="H688" s="618" t="s">
        <v>2655</v>
      </c>
      <c r="I688" s="788"/>
      <c r="J688" s="721"/>
      <c r="K688" s="793">
        <v>1100000</v>
      </c>
      <c r="L688" s="793">
        <v>1013324.56629</v>
      </c>
      <c r="M688" s="793">
        <v>1005204.13462</v>
      </c>
      <c r="N688" s="711">
        <v>0.91382194056363641</v>
      </c>
      <c r="O688" s="711">
        <v>0.9</v>
      </c>
      <c r="P688" s="794"/>
      <c r="Q688" s="683" t="s">
        <v>2656</v>
      </c>
    </row>
    <row r="689" spans="1:17" ht="25.5">
      <c r="A689" s="683" t="s">
        <v>526</v>
      </c>
      <c r="B689" s="683" t="s">
        <v>277</v>
      </c>
      <c r="C689" s="683"/>
      <c r="D689" s="618" t="s">
        <v>2711</v>
      </c>
      <c r="E689" s="618" t="s">
        <v>2668</v>
      </c>
      <c r="F689" s="618" t="s">
        <v>2669</v>
      </c>
      <c r="G689" s="618"/>
      <c r="H689" s="618" t="s">
        <v>2670</v>
      </c>
      <c r="I689" s="788"/>
      <c r="J689" s="721"/>
      <c r="K689" s="793">
        <v>1950000</v>
      </c>
      <c r="L689" s="793">
        <v>1784009.80816</v>
      </c>
      <c r="M689" s="793">
        <v>706919.85073000006</v>
      </c>
      <c r="N689" s="711">
        <v>0.36252300037435903</v>
      </c>
      <c r="O689" s="711">
        <v>0.89</v>
      </c>
      <c r="P689" s="794"/>
      <c r="Q689" s="683" t="s">
        <v>2671</v>
      </c>
    </row>
    <row r="690" spans="1:17" ht="25.5">
      <c r="A690" s="683" t="s">
        <v>526</v>
      </c>
      <c r="B690" s="683" t="s">
        <v>277</v>
      </c>
      <c r="C690" s="683"/>
      <c r="D690" s="618" t="s">
        <v>2711</v>
      </c>
      <c r="E690" s="618" t="s">
        <v>2668</v>
      </c>
      <c r="F690" s="618" t="s">
        <v>2669</v>
      </c>
      <c r="G690" s="618"/>
      <c r="H690" s="618" t="s">
        <v>2672</v>
      </c>
      <c r="I690" s="788"/>
      <c r="J690" s="721"/>
      <c r="K690" s="793">
        <v>5328882</v>
      </c>
      <c r="L690" s="793">
        <v>4625482.0333000002</v>
      </c>
      <c r="M690" s="793">
        <v>442520.45386999997</v>
      </c>
      <c r="N690" s="711">
        <v>8.3041893941355804E-2</v>
      </c>
      <c r="O690" s="711">
        <v>0.15</v>
      </c>
      <c r="P690" s="794"/>
      <c r="Q690" s="683" t="s">
        <v>2673</v>
      </c>
    </row>
    <row r="691" spans="1:17" ht="38.25">
      <c r="A691" s="683" t="s">
        <v>526</v>
      </c>
      <c r="B691" s="683" t="s">
        <v>277</v>
      </c>
      <c r="C691" s="683"/>
      <c r="D691" s="618" t="s">
        <v>2711</v>
      </c>
      <c r="E691" s="618" t="s">
        <v>2668</v>
      </c>
      <c r="F691" s="618" t="s">
        <v>2669</v>
      </c>
      <c r="G691" s="618"/>
      <c r="H691" s="618" t="s">
        <v>2676</v>
      </c>
      <c r="I691" s="788"/>
      <c r="J691" s="721"/>
      <c r="K691" s="793">
        <v>1600000</v>
      </c>
      <c r="L691" s="793">
        <v>1461.36988</v>
      </c>
      <c r="M691" s="793">
        <v>0</v>
      </c>
      <c r="N691" s="711">
        <v>0</v>
      </c>
      <c r="O691" s="711">
        <v>0.05</v>
      </c>
      <c r="P691" s="794"/>
      <c r="Q691" s="683" t="s">
        <v>2677</v>
      </c>
    </row>
    <row r="692" spans="1:17" ht="51">
      <c r="A692" s="683" t="s">
        <v>526</v>
      </c>
      <c r="B692" s="683" t="s">
        <v>277</v>
      </c>
      <c r="C692" s="683"/>
      <c r="D692" s="618" t="s">
        <v>2716</v>
      </c>
      <c r="E692" s="618" t="s">
        <v>2678</v>
      </c>
      <c r="F692" s="618" t="s">
        <v>2679</v>
      </c>
      <c r="G692" s="618"/>
      <c r="H692" s="618" t="s">
        <v>2680</v>
      </c>
      <c r="I692" s="788"/>
      <c r="J692" s="721"/>
      <c r="K692" s="793">
        <v>1150000</v>
      </c>
      <c r="L692" s="793">
        <v>1119274.99199</v>
      </c>
      <c r="M692" s="793">
        <v>1070462.1537299999</v>
      </c>
      <c r="N692" s="711">
        <v>0.93083665541739125</v>
      </c>
      <c r="O692" s="711">
        <v>0.95</v>
      </c>
      <c r="P692" s="794"/>
      <c r="Q692" s="683" t="s">
        <v>2681</v>
      </c>
    </row>
    <row r="693" spans="1:17" ht="51">
      <c r="A693" s="683" t="s">
        <v>526</v>
      </c>
      <c r="B693" s="683" t="s">
        <v>269</v>
      </c>
      <c r="C693" s="795" t="s">
        <v>319</v>
      </c>
      <c r="D693" s="703" t="s">
        <v>2716</v>
      </c>
      <c r="E693" s="703"/>
      <c r="F693" s="702"/>
      <c r="G693" s="703"/>
      <c r="H693" s="702" t="s">
        <v>3102</v>
      </c>
      <c r="I693" s="795"/>
      <c r="J693" s="721">
        <v>4000000</v>
      </c>
      <c r="K693" s="721">
        <v>5000000</v>
      </c>
      <c r="L693" s="721">
        <v>1758</v>
      </c>
      <c r="M693" s="721">
        <v>1965.6569999999999</v>
      </c>
      <c r="N693" s="711">
        <v>3.9313139999999996E-2</v>
      </c>
      <c r="O693" s="711">
        <v>0</v>
      </c>
      <c r="P693" s="703"/>
      <c r="Q693" s="715" t="s">
        <v>474</v>
      </c>
    </row>
    <row r="694" spans="1:17" ht="76.5">
      <c r="A694" s="683" t="s">
        <v>526</v>
      </c>
      <c r="B694" s="683" t="s">
        <v>269</v>
      </c>
      <c r="C694" s="795" t="s">
        <v>319</v>
      </c>
      <c r="D694" s="703" t="s">
        <v>2716</v>
      </c>
      <c r="E694" s="703"/>
      <c r="F694" s="702"/>
      <c r="G694" s="703"/>
      <c r="H694" s="702" t="s">
        <v>3104</v>
      </c>
      <c r="I694" s="795"/>
      <c r="J694" s="721">
        <v>8270000</v>
      </c>
      <c r="K694" s="721">
        <v>8270000</v>
      </c>
      <c r="L694" s="721">
        <v>5160242</v>
      </c>
      <c r="M694" s="721">
        <v>2921132.53</v>
      </c>
      <c r="N694" s="711">
        <v>0.35322037847642079</v>
      </c>
      <c r="O694" s="711">
        <v>55</v>
      </c>
      <c r="P694" s="703"/>
      <c r="Q694" s="715" t="s">
        <v>474</v>
      </c>
    </row>
    <row r="695" spans="1:17" ht="38.25">
      <c r="A695" s="683" t="s">
        <v>526</v>
      </c>
      <c r="B695" s="683" t="s">
        <v>269</v>
      </c>
      <c r="C695" s="795" t="s">
        <v>480</v>
      </c>
      <c r="D695" s="703" t="s">
        <v>2716</v>
      </c>
      <c r="E695" s="703"/>
      <c r="F695" s="702"/>
      <c r="G695" s="703"/>
      <c r="H695" s="703" t="s">
        <v>3105</v>
      </c>
      <c r="I695" s="795"/>
      <c r="J695" s="721">
        <v>13747227</v>
      </c>
      <c r="K695" s="721">
        <v>13747227</v>
      </c>
      <c r="L695" s="721">
        <v>13472282</v>
      </c>
      <c r="M695" s="721">
        <v>10566119</v>
      </c>
      <c r="N695" s="711">
        <v>0.76860002384480886</v>
      </c>
      <c r="O695" s="711">
        <v>99</v>
      </c>
      <c r="P695" s="703"/>
      <c r="Q695" s="715" t="s">
        <v>474</v>
      </c>
    </row>
    <row r="696" spans="1:17" ht="51">
      <c r="A696" s="683" t="s">
        <v>526</v>
      </c>
      <c r="B696" s="683" t="s">
        <v>269</v>
      </c>
      <c r="C696" s="795" t="s">
        <v>319</v>
      </c>
      <c r="D696" s="703" t="s">
        <v>2708</v>
      </c>
      <c r="E696" s="703"/>
      <c r="F696" s="702"/>
      <c r="G696" s="703"/>
      <c r="H696" s="702" t="s">
        <v>3106</v>
      </c>
      <c r="I696" s="795"/>
      <c r="J696" s="721">
        <v>800000</v>
      </c>
      <c r="K696" s="721">
        <v>1650000</v>
      </c>
      <c r="L696" s="721">
        <v>1646222</v>
      </c>
      <c r="M696" s="721">
        <v>1642831.8870000001</v>
      </c>
      <c r="N696" s="711">
        <v>0.99565568909090918</v>
      </c>
      <c r="O696" s="711">
        <v>100</v>
      </c>
      <c r="P696" s="703"/>
      <c r="Q696" s="715" t="s">
        <v>474</v>
      </c>
    </row>
    <row r="697" spans="1:17" ht="25.5">
      <c r="A697" s="683" t="s">
        <v>526</v>
      </c>
      <c r="B697" s="683" t="s">
        <v>269</v>
      </c>
      <c r="C697" s="795" t="s">
        <v>480</v>
      </c>
      <c r="D697" s="703" t="s">
        <v>2708</v>
      </c>
      <c r="E697" s="703"/>
      <c r="F697" s="702"/>
      <c r="G697" s="703"/>
      <c r="H697" s="702" t="s">
        <v>3107</v>
      </c>
      <c r="I697" s="795"/>
      <c r="J697" s="721">
        <v>45000000</v>
      </c>
      <c r="K697" s="721">
        <v>45000000</v>
      </c>
      <c r="L697" s="721">
        <v>31000000</v>
      </c>
      <c r="M697" s="721">
        <v>16400000</v>
      </c>
      <c r="N697" s="711">
        <v>0.36444444444444446</v>
      </c>
      <c r="O697" s="711">
        <v>64</v>
      </c>
      <c r="P697" s="703"/>
      <c r="Q697" s="715" t="s">
        <v>474</v>
      </c>
    </row>
    <row r="698" spans="1:17" ht="51">
      <c r="A698" s="683" t="s">
        <v>526</v>
      </c>
      <c r="B698" s="683" t="s">
        <v>269</v>
      </c>
      <c r="C698" s="795" t="s">
        <v>319</v>
      </c>
      <c r="D698" s="703" t="s">
        <v>2708</v>
      </c>
      <c r="E698" s="703"/>
      <c r="F698" s="702"/>
      <c r="G698" s="703"/>
      <c r="H698" s="702" t="s">
        <v>3108</v>
      </c>
      <c r="I698" s="795"/>
      <c r="J698" s="721">
        <v>2000000</v>
      </c>
      <c r="K698" s="721">
        <v>2520000</v>
      </c>
      <c r="L698" s="721">
        <v>2438208.1329999999</v>
      </c>
      <c r="M698" s="721">
        <v>2392870.4889999996</v>
      </c>
      <c r="N698" s="711">
        <v>0.94955178134920615</v>
      </c>
      <c r="O698" s="711">
        <v>95</v>
      </c>
      <c r="P698" s="703"/>
      <c r="Q698" s="715" t="s">
        <v>474</v>
      </c>
    </row>
    <row r="699" spans="1:17" ht="51">
      <c r="A699" s="683" t="s">
        <v>526</v>
      </c>
      <c r="B699" s="683" t="s">
        <v>269</v>
      </c>
      <c r="C699" s="795" t="s">
        <v>319</v>
      </c>
      <c r="D699" s="703" t="s">
        <v>2708</v>
      </c>
      <c r="E699" s="703"/>
      <c r="F699" s="702"/>
      <c r="G699" s="703"/>
      <c r="H699" s="702" t="s">
        <v>3109</v>
      </c>
      <c r="I699" s="795"/>
      <c r="J699" s="721">
        <v>2000000</v>
      </c>
      <c r="K699" s="721">
        <v>2682000</v>
      </c>
      <c r="L699" s="721">
        <v>2361729.2820000001</v>
      </c>
      <c r="M699" s="721">
        <v>1946488.9979999999</v>
      </c>
      <c r="N699" s="711">
        <v>0.72576025279642054</v>
      </c>
      <c r="O699" s="711">
        <v>80</v>
      </c>
      <c r="P699" s="703"/>
      <c r="Q699" s="715" t="s">
        <v>3110</v>
      </c>
    </row>
    <row r="700" spans="1:17" ht="51">
      <c r="A700" s="683" t="s">
        <v>526</v>
      </c>
      <c r="B700" s="683" t="s">
        <v>269</v>
      </c>
      <c r="C700" s="795" t="s">
        <v>319</v>
      </c>
      <c r="D700" s="703" t="s">
        <v>2708</v>
      </c>
      <c r="E700" s="703"/>
      <c r="F700" s="702"/>
      <c r="G700" s="703"/>
      <c r="H700" s="702" t="s">
        <v>3111</v>
      </c>
      <c r="I700" s="795"/>
      <c r="J700" s="721">
        <v>600000</v>
      </c>
      <c r="K700" s="721">
        <v>1716000</v>
      </c>
      <c r="L700" s="721">
        <v>1641677.8829999999</v>
      </c>
      <c r="M700" s="721">
        <v>1562253.2959999999</v>
      </c>
      <c r="N700" s="711">
        <v>0.91040401864801856</v>
      </c>
      <c r="O700" s="711">
        <v>98</v>
      </c>
      <c r="P700" s="703"/>
      <c r="Q700" s="715" t="s">
        <v>474</v>
      </c>
    </row>
    <row r="701" spans="1:17" ht="51">
      <c r="A701" s="683" t="s">
        <v>526</v>
      </c>
      <c r="B701" s="683" t="s">
        <v>269</v>
      </c>
      <c r="C701" s="795" t="s">
        <v>319</v>
      </c>
      <c r="D701" s="703" t="s">
        <v>2708</v>
      </c>
      <c r="E701" s="703"/>
      <c r="F701" s="702"/>
      <c r="G701" s="703"/>
      <c r="H701" s="702" t="s">
        <v>3112</v>
      </c>
      <c r="I701" s="795"/>
      <c r="J701" s="721">
        <v>1500000</v>
      </c>
      <c r="K701" s="721">
        <v>3423827</v>
      </c>
      <c r="L701" s="721">
        <v>2994535.2710000002</v>
      </c>
      <c r="M701" s="721">
        <v>2993964.37</v>
      </c>
      <c r="N701" s="711">
        <v>0.87444966407473279</v>
      </c>
      <c r="O701" s="711">
        <v>100</v>
      </c>
      <c r="P701" s="703"/>
      <c r="Q701" s="715" t="s">
        <v>474</v>
      </c>
    </row>
    <row r="702" spans="1:17" ht="51">
      <c r="A702" s="683" t="s">
        <v>526</v>
      </c>
      <c r="B702" s="683" t="s">
        <v>269</v>
      </c>
      <c r="C702" s="795" t="s">
        <v>319</v>
      </c>
      <c r="D702" s="703" t="s">
        <v>2708</v>
      </c>
      <c r="E702" s="703"/>
      <c r="F702" s="702"/>
      <c r="G702" s="703"/>
      <c r="H702" s="702" t="s">
        <v>3113</v>
      </c>
      <c r="I702" s="795"/>
      <c r="J702" s="721">
        <v>1500000</v>
      </c>
      <c r="K702" s="721">
        <v>3000000</v>
      </c>
      <c r="L702" s="721">
        <v>2561711.1869999999</v>
      </c>
      <c r="M702" s="721">
        <v>2538915.0839999998</v>
      </c>
      <c r="N702" s="711">
        <v>0.84630502799999996</v>
      </c>
      <c r="O702" s="711">
        <v>85</v>
      </c>
      <c r="P702" s="703"/>
      <c r="Q702" s="715" t="s">
        <v>474</v>
      </c>
    </row>
    <row r="703" spans="1:17" ht="51">
      <c r="A703" s="683" t="s">
        <v>526</v>
      </c>
      <c r="B703" s="683" t="s">
        <v>269</v>
      </c>
      <c r="C703" s="795" t="s">
        <v>319</v>
      </c>
      <c r="D703" s="703" t="s">
        <v>2708</v>
      </c>
      <c r="E703" s="703"/>
      <c r="F703" s="702"/>
      <c r="G703" s="703"/>
      <c r="H703" s="702" t="s">
        <v>3114</v>
      </c>
      <c r="I703" s="795"/>
      <c r="J703" s="721">
        <v>820000</v>
      </c>
      <c r="K703" s="721">
        <v>1175800</v>
      </c>
      <c r="L703" s="721">
        <v>1131729.7320000001</v>
      </c>
      <c r="M703" s="721">
        <v>1131345.132</v>
      </c>
      <c r="N703" s="711">
        <v>0.9621918115325736</v>
      </c>
      <c r="O703" s="711">
        <v>95</v>
      </c>
      <c r="P703" s="703"/>
      <c r="Q703" s="715" t="s">
        <v>474</v>
      </c>
    </row>
    <row r="704" spans="1:17" ht="38.25">
      <c r="A704" s="683" t="s">
        <v>526</v>
      </c>
      <c r="B704" s="683" t="s">
        <v>269</v>
      </c>
      <c r="C704" s="795" t="s">
        <v>480</v>
      </c>
      <c r="D704" s="703" t="s">
        <v>2716</v>
      </c>
      <c r="E704" s="703"/>
      <c r="F704" s="702"/>
      <c r="G704" s="703"/>
      <c r="H704" s="702" t="s">
        <v>3240</v>
      </c>
      <c r="I704" s="795">
        <v>13747227</v>
      </c>
      <c r="J704" s="721">
        <v>13747227</v>
      </c>
      <c r="K704" s="721">
        <v>13472282</v>
      </c>
      <c r="L704" s="721">
        <v>10566119</v>
      </c>
      <c r="M704" s="721">
        <v>3181108</v>
      </c>
      <c r="N704" s="711"/>
      <c r="O704" s="711">
        <v>99</v>
      </c>
      <c r="P704" s="703"/>
      <c r="Q704" s="715"/>
    </row>
    <row r="705" spans="1:17" ht="38.25">
      <c r="A705" s="683" t="s">
        <v>526</v>
      </c>
      <c r="B705" s="683" t="s">
        <v>269</v>
      </c>
      <c r="C705" s="795" t="s">
        <v>480</v>
      </c>
      <c r="D705" s="703" t="s">
        <v>2708</v>
      </c>
      <c r="E705" s="703"/>
      <c r="F705" s="702"/>
      <c r="G705" s="703"/>
      <c r="H705" s="702" t="s">
        <v>3116</v>
      </c>
      <c r="I705" s="795"/>
      <c r="J705" s="721"/>
      <c r="K705" s="721"/>
      <c r="L705" s="721"/>
      <c r="M705" s="721"/>
      <c r="N705" s="711"/>
      <c r="O705" s="711"/>
      <c r="P705" s="703"/>
      <c r="Q705" s="715"/>
    </row>
    <row r="706" spans="1:17" ht="38.25">
      <c r="A706" s="683" t="s">
        <v>526</v>
      </c>
      <c r="B706" s="683" t="s">
        <v>270</v>
      </c>
      <c r="C706" s="705"/>
      <c r="D706" s="703" t="s">
        <v>2703</v>
      </c>
      <c r="E706" s="705"/>
      <c r="F706" s="705"/>
      <c r="G706" s="705"/>
      <c r="H706" s="705" t="s">
        <v>3117</v>
      </c>
      <c r="I706" s="796">
        <v>2011</v>
      </c>
      <c r="J706" s="779"/>
      <c r="K706" s="721">
        <v>4396774.5</v>
      </c>
      <c r="L706" s="721"/>
      <c r="M706" s="721"/>
      <c r="N706" s="752">
        <v>0.83</v>
      </c>
      <c r="O706" s="752">
        <v>0.99</v>
      </c>
      <c r="P706" s="796"/>
      <c r="Q706" s="705" t="s">
        <v>3118</v>
      </c>
    </row>
    <row r="707" spans="1:17" ht="25.5">
      <c r="A707" s="683" t="s">
        <v>526</v>
      </c>
      <c r="B707" s="683" t="s">
        <v>270</v>
      </c>
      <c r="C707" s="705"/>
      <c r="D707" s="703" t="s">
        <v>2703</v>
      </c>
      <c r="E707" s="705"/>
      <c r="F707" s="705"/>
      <c r="G707" s="705"/>
      <c r="H707" s="705" t="s">
        <v>3119</v>
      </c>
      <c r="I707" s="796">
        <v>2019</v>
      </c>
      <c r="J707" s="779"/>
      <c r="K707" s="721">
        <v>2500000</v>
      </c>
      <c r="L707" s="721"/>
      <c r="M707" s="721"/>
      <c r="N707" s="752">
        <v>0</v>
      </c>
      <c r="O707" s="752">
        <v>0</v>
      </c>
      <c r="P707" s="796"/>
      <c r="Q707" s="705" t="s">
        <v>3120</v>
      </c>
    </row>
    <row r="708" spans="1:17" ht="25.5">
      <c r="A708" s="683" t="s">
        <v>526</v>
      </c>
      <c r="B708" s="683" t="s">
        <v>270</v>
      </c>
      <c r="C708" s="705"/>
      <c r="D708" s="703" t="s">
        <v>2708</v>
      </c>
      <c r="E708" s="705"/>
      <c r="F708" s="705"/>
      <c r="G708" s="705"/>
      <c r="H708" s="705" t="s">
        <v>3121</v>
      </c>
      <c r="I708" s="796">
        <v>2012</v>
      </c>
      <c r="J708" s="779"/>
      <c r="K708" s="721">
        <v>18760000</v>
      </c>
      <c r="L708" s="721"/>
      <c r="M708" s="721"/>
      <c r="N708" s="752">
        <v>0.95</v>
      </c>
      <c r="O708" s="752">
        <v>0.85</v>
      </c>
      <c r="P708" s="796"/>
      <c r="Q708" s="705" t="s">
        <v>71</v>
      </c>
    </row>
    <row r="709" spans="1:17" ht="25.5">
      <c r="A709" s="683" t="s">
        <v>526</v>
      </c>
      <c r="B709" s="683" t="s">
        <v>270</v>
      </c>
      <c r="C709" s="705"/>
      <c r="D709" s="703" t="s">
        <v>2708</v>
      </c>
      <c r="E709" s="705"/>
      <c r="F709" s="705"/>
      <c r="G709" s="705"/>
      <c r="H709" s="705" t="s">
        <v>3122</v>
      </c>
      <c r="I709" s="796">
        <v>2021</v>
      </c>
      <c r="J709" s="779"/>
      <c r="K709" s="721">
        <v>4500000</v>
      </c>
      <c r="L709" s="721"/>
      <c r="M709" s="721"/>
      <c r="N709" s="752">
        <v>0.05</v>
      </c>
      <c r="O709" s="752">
        <v>0.05</v>
      </c>
      <c r="P709" s="796"/>
      <c r="Q709" s="705" t="s">
        <v>71</v>
      </c>
    </row>
    <row r="710" spans="1:17" ht="25.5">
      <c r="A710" s="683" t="s">
        <v>526</v>
      </c>
      <c r="B710" s="683" t="s">
        <v>270</v>
      </c>
      <c r="C710" s="705"/>
      <c r="D710" s="703" t="s">
        <v>2708</v>
      </c>
      <c r="E710" s="705"/>
      <c r="F710" s="705"/>
      <c r="G710" s="705"/>
      <c r="H710" s="705" t="s">
        <v>3123</v>
      </c>
      <c r="I710" s="796">
        <v>2021</v>
      </c>
      <c r="J710" s="779"/>
      <c r="K710" s="721">
        <v>2000000</v>
      </c>
      <c r="L710" s="721"/>
      <c r="M710" s="721"/>
      <c r="N710" s="752">
        <v>0.6</v>
      </c>
      <c r="O710" s="752">
        <v>0.6</v>
      </c>
      <c r="P710" s="796"/>
      <c r="Q710" s="705" t="s">
        <v>71</v>
      </c>
    </row>
    <row r="711" spans="1:17" ht="25.5">
      <c r="A711" s="683" t="s">
        <v>526</v>
      </c>
      <c r="B711" s="683" t="s">
        <v>270</v>
      </c>
      <c r="C711" s="705"/>
      <c r="D711" s="703" t="s">
        <v>2708</v>
      </c>
      <c r="E711" s="705"/>
      <c r="F711" s="705"/>
      <c r="G711" s="705"/>
      <c r="H711" s="705" t="s">
        <v>3124</v>
      </c>
      <c r="I711" s="796">
        <v>2021</v>
      </c>
      <c r="J711" s="779"/>
      <c r="K711" s="721">
        <v>2750000</v>
      </c>
      <c r="L711" s="721"/>
      <c r="M711" s="721"/>
      <c r="N711" s="752">
        <v>0.6</v>
      </c>
      <c r="O711" s="752">
        <v>0.85</v>
      </c>
      <c r="P711" s="796"/>
      <c r="Q711" s="705" t="s">
        <v>3125</v>
      </c>
    </row>
    <row r="712" spans="1:17" ht="38.25">
      <c r="A712" s="683" t="s">
        <v>526</v>
      </c>
      <c r="B712" s="683" t="s">
        <v>270</v>
      </c>
      <c r="C712" s="705"/>
      <c r="D712" s="703" t="s">
        <v>2708</v>
      </c>
      <c r="E712" s="705"/>
      <c r="F712" s="705"/>
      <c r="G712" s="705"/>
      <c r="H712" s="705" t="s">
        <v>3126</v>
      </c>
      <c r="I712" s="796"/>
      <c r="J712" s="779"/>
      <c r="K712" s="721">
        <v>10000000</v>
      </c>
      <c r="L712" s="721"/>
      <c r="M712" s="721"/>
      <c r="N712" s="752">
        <v>0.8</v>
      </c>
      <c r="O712" s="752">
        <v>0.86</v>
      </c>
      <c r="P712" s="796"/>
      <c r="Q712" s="705" t="s">
        <v>67</v>
      </c>
    </row>
    <row r="713" spans="1:17" ht="25.5">
      <c r="A713" s="683" t="s">
        <v>526</v>
      </c>
      <c r="B713" s="683" t="s">
        <v>270</v>
      </c>
      <c r="C713" s="705"/>
      <c r="D713" s="703" t="s">
        <v>2708</v>
      </c>
      <c r="E713" s="705"/>
      <c r="F713" s="705"/>
      <c r="G713" s="705"/>
      <c r="H713" s="705" t="s">
        <v>3127</v>
      </c>
      <c r="I713" s="796"/>
      <c r="J713" s="779"/>
      <c r="K713" s="721">
        <v>169100000</v>
      </c>
      <c r="L713" s="721"/>
      <c r="M713" s="721"/>
      <c r="N713" s="752">
        <v>0.87</v>
      </c>
      <c r="O713" s="752">
        <v>0.88</v>
      </c>
      <c r="P713" s="796"/>
      <c r="Q713" s="705" t="s">
        <v>71</v>
      </c>
    </row>
    <row r="714" spans="1:17" ht="25.5">
      <c r="A714" s="683" t="s">
        <v>526</v>
      </c>
      <c r="B714" s="683" t="s">
        <v>270</v>
      </c>
      <c r="C714" s="705"/>
      <c r="D714" s="703" t="s">
        <v>2708</v>
      </c>
      <c r="E714" s="705"/>
      <c r="F714" s="705"/>
      <c r="G714" s="705"/>
      <c r="H714" s="705" t="s">
        <v>3128</v>
      </c>
      <c r="I714" s="796">
        <v>2023</v>
      </c>
      <c r="J714" s="779"/>
      <c r="K714" s="721">
        <v>1700000</v>
      </c>
      <c r="L714" s="721"/>
      <c r="M714" s="721"/>
      <c r="N714" s="752">
        <v>0.31</v>
      </c>
      <c r="O714" s="752">
        <v>0.75</v>
      </c>
      <c r="P714" s="796"/>
      <c r="Q714" s="705" t="s">
        <v>67</v>
      </c>
    </row>
    <row r="715" spans="1:17" ht="25.5">
      <c r="A715" s="683" t="s">
        <v>526</v>
      </c>
      <c r="B715" s="683" t="s">
        <v>270</v>
      </c>
      <c r="C715" s="705"/>
      <c r="D715" s="703" t="s">
        <v>2708</v>
      </c>
      <c r="E715" s="705"/>
      <c r="F715" s="705"/>
      <c r="G715" s="705"/>
      <c r="H715" s="705" t="s">
        <v>3129</v>
      </c>
      <c r="I715" s="796">
        <v>2024</v>
      </c>
      <c r="J715" s="779"/>
      <c r="K715" s="721">
        <v>2500000</v>
      </c>
      <c r="L715" s="721"/>
      <c r="M715" s="721"/>
      <c r="N715" s="752">
        <v>0</v>
      </c>
      <c r="O715" s="752">
        <v>0.15</v>
      </c>
      <c r="P715" s="796"/>
      <c r="Q715" s="705" t="s">
        <v>71</v>
      </c>
    </row>
    <row r="716" spans="1:17" ht="25.5">
      <c r="A716" s="683" t="s">
        <v>526</v>
      </c>
      <c r="B716" s="683" t="s">
        <v>270</v>
      </c>
      <c r="C716" s="705"/>
      <c r="D716" s="703" t="s">
        <v>2708</v>
      </c>
      <c r="E716" s="705"/>
      <c r="F716" s="705"/>
      <c r="G716" s="705"/>
      <c r="H716" s="705" t="s">
        <v>3130</v>
      </c>
      <c r="I716" s="796">
        <v>2011</v>
      </c>
      <c r="J716" s="779"/>
      <c r="K716" s="721">
        <v>3830000</v>
      </c>
      <c r="L716" s="721"/>
      <c r="M716" s="721"/>
      <c r="N716" s="752">
        <v>0.98</v>
      </c>
      <c r="O716" s="752">
        <v>0.98</v>
      </c>
      <c r="P716" s="796"/>
      <c r="Q716" s="705" t="s">
        <v>3131</v>
      </c>
    </row>
    <row r="717" spans="1:17" ht="25.5">
      <c r="A717" s="683" t="s">
        <v>526</v>
      </c>
      <c r="B717" s="683" t="s">
        <v>270</v>
      </c>
      <c r="C717" s="705"/>
      <c r="D717" s="703" t="s">
        <v>2708</v>
      </c>
      <c r="E717" s="705"/>
      <c r="F717" s="705"/>
      <c r="G717" s="705"/>
      <c r="H717" s="705" t="s">
        <v>3132</v>
      </c>
      <c r="I717" s="796">
        <v>2006</v>
      </c>
      <c r="J717" s="779"/>
      <c r="K717" s="721">
        <v>5300000</v>
      </c>
      <c r="L717" s="721"/>
      <c r="M717" s="721"/>
      <c r="N717" s="752">
        <v>0.5</v>
      </c>
      <c r="O717" s="752">
        <v>0.96250000000000002</v>
      </c>
      <c r="P717" s="796"/>
      <c r="Q717" s="705" t="s">
        <v>67</v>
      </c>
    </row>
    <row r="718" spans="1:17" ht="25.5">
      <c r="A718" s="683" t="s">
        <v>526</v>
      </c>
      <c r="B718" s="683" t="s">
        <v>270</v>
      </c>
      <c r="C718" s="705"/>
      <c r="D718" s="703" t="s">
        <v>2693</v>
      </c>
      <c r="E718" s="705"/>
      <c r="F718" s="705"/>
      <c r="G718" s="705"/>
      <c r="H718" s="705" t="s">
        <v>3133</v>
      </c>
      <c r="I718" s="796">
        <v>2021</v>
      </c>
      <c r="J718" s="779"/>
      <c r="K718" s="721">
        <v>5333000</v>
      </c>
      <c r="L718" s="721"/>
      <c r="M718" s="721"/>
      <c r="N718" s="752">
        <v>0.95</v>
      </c>
      <c r="O718" s="752">
        <v>0.65</v>
      </c>
      <c r="P718" s="796"/>
      <c r="Q718" s="705" t="s">
        <v>71</v>
      </c>
    </row>
    <row r="719" spans="1:17" ht="25.5">
      <c r="A719" s="683" t="s">
        <v>526</v>
      </c>
      <c r="B719" s="683" t="s">
        <v>270</v>
      </c>
      <c r="C719" s="705"/>
      <c r="D719" s="703" t="s">
        <v>2716</v>
      </c>
      <c r="E719" s="705"/>
      <c r="F719" s="705"/>
      <c r="G719" s="705"/>
      <c r="H719" s="705" t="s">
        <v>3136</v>
      </c>
      <c r="I719" s="796">
        <v>2019</v>
      </c>
      <c r="J719" s="779"/>
      <c r="K719" s="721">
        <v>90620343.253000006</v>
      </c>
      <c r="L719" s="721"/>
      <c r="M719" s="721"/>
      <c r="N719" s="752">
        <v>0.5</v>
      </c>
      <c r="O719" s="752">
        <v>0.85</v>
      </c>
      <c r="P719" s="796"/>
      <c r="Q719" s="705" t="s">
        <v>71</v>
      </c>
    </row>
    <row r="720" spans="1:17" ht="25.5">
      <c r="A720" s="683" t="s">
        <v>526</v>
      </c>
      <c r="B720" s="683" t="s">
        <v>270</v>
      </c>
      <c r="C720" s="705"/>
      <c r="D720" s="703" t="s">
        <v>2716</v>
      </c>
      <c r="E720" s="705"/>
      <c r="F720" s="705"/>
      <c r="G720" s="705"/>
      <c r="H720" s="705" t="s">
        <v>3137</v>
      </c>
      <c r="I720" s="796">
        <v>2021</v>
      </c>
      <c r="J720" s="779"/>
      <c r="K720" s="721">
        <v>5000000</v>
      </c>
      <c r="L720" s="721"/>
      <c r="M720" s="721"/>
      <c r="N720" s="752">
        <v>0</v>
      </c>
      <c r="O720" s="752">
        <v>0.05</v>
      </c>
      <c r="P720" s="796"/>
      <c r="Q720" s="705" t="s">
        <v>3138</v>
      </c>
    </row>
    <row r="721" spans="1:17" ht="25.5">
      <c r="A721" s="683" t="s">
        <v>526</v>
      </c>
      <c r="B721" s="683" t="s">
        <v>270</v>
      </c>
      <c r="C721" s="705"/>
      <c r="D721" s="703" t="s">
        <v>2716</v>
      </c>
      <c r="E721" s="705"/>
      <c r="F721" s="705"/>
      <c r="G721" s="705"/>
      <c r="H721" s="705" t="s">
        <v>3139</v>
      </c>
      <c r="I721" s="796">
        <v>2011</v>
      </c>
      <c r="J721" s="779"/>
      <c r="K721" s="721">
        <v>1977000</v>
      </c>
      <c r="L721" s="721"/>
      <c r="M721" s="721"/>
      <c r="N721" s="752">
        <v>0.7</v>
      </c>
      <c r="O721" s="752">
        <v>0.99</v>
      </c>
      <c r="P721" s="796"/>
      <c r="Q721" s="705" t="s">
        <v>3140</v>
      </c>
    </row>
    <row r="722" spans="1:17" ht="38.25">
      <c r="A722" s="683" t="s">
        <v>526</v>
      </c>
      <c r="B722" s="683" t="s">
        <v>270</v>
      </c>
      <c r="C722" s="705"/>
      <c r="D722" s="703" t="s">
        <v>2716</v>
      </c>
      <c r="E722" s="705"/>
      <c r="F722" s="705"/>
      <c r="G722" s="705"/>
      <c r="H722" s="705" t="s">
        <v>3141</v>
      </c>
      <c r="I722" s="796">
        <v>2010</v>
      </c>
      <c r="J722" s="779"/>
      <c r="K722" s="721">
        <v>2800000</v>
      </c>
      <c r="L722" s="721"/>
      <c r="M722" s="721"/>
      <c r="N722" s="752" t="s">
        <v>3142</v>
      </c>
      <c r="O722" s="752" t="s">
        <v>3143</v>
      </c>
      <c r="P722" s="796"/>
      <c r="Q722" s="705" t="s">
        <v>71</v>
      </c>
    </row>
    <row r="723" spans="1:17" ht="38.25">
      <c r="A723" s="683" t="s">
        <v>526</v>
      </c>
      <c r="B723" s="683" t="s">
        <v>270</v>
      </c>
      <c r="C723" s="705"/>
      <c r="D723" s="703" t="s">
        <v>2716</v>
      </c>
      <c r="E723" s="705"/>
      <c r="F723" s="705"/>
      <c r="G723" s="705"/>
      <c r="H723" s="705" t="s">
        <v>3144</v>
      </c>
      <c r="I723" s="796">
        <v>2023</v>
      </c>
      <c r="J723" s="779"/>
      <c r="K723" s="721">
        <v>1650000</v>
      </c>
      <c r="L723" s="721"/>
      <c r="M723" s="721"/>
      <c r="N723" s="752">
        <v>0</v>
      </c>
      <c r="O723" s="752">
        <v>0</v>
      </c>
      <c r="P723" s="796"/>
      <c r="Q723" s="705" t="s">
        <v>3145</v>
      </c>
    </row>
    <row r="724" spans="1:17" ht="38.25">
      <c r="A724" s="683" t="s">
        <v>526</v>
      </c>
      <c r="B724" s="683" t="s">
        <v>270</v>
      </c>
      <c r="C724" s="705"/>
      <c r="D724" s="703" t="s">
        <v>2716</v>
      </c>
      <c r="E724" s="705"/>
      <c r="F724" s="705"/>
      <c r="G724" s="705"/>
      <c r="H724" s="705" t="s">
        <v>3146</v>
      </c>
      <c r="I724" s="796">
        <v>2013</v>
      </c>
      <c r="J724" s="779"/>
      <c r="K724" s="721">
        <v>8337000</v>
      </c>
      <c r="L724" s="721"/>
      <c r="M724" s="721"/>
      <c r="N724" s="752">
        <v>0.8</v>
      </c>
      <c r="O724" s="752">
        <v>0.9</v>
      </c>
      <c r="P724" s="796"/>
      <c r="Q724" s="705" t="s">
        <v>3147</v>
      </c>
    </row>
    <row r="725" spans="1:17" ht="63.75">
      <c r="A725" s="683" t="s">
        <v>526</v>
      </c>
      <c r="B725" s="683" t="s">
        <v>270</v>
      </c>
      <c r="C725" s="705"/>
      <c r="D725" s="703" t="s">
        <v>2716</v>
      </c>
      <c r="E725" s="705"/>
      <c r="F725" s="705"/>
      <c r="G725" s="705"/>
      <c r="H725" s="705" t="s">
        <v>3148</v>
      </c>
      <c r="I725" s="796">
        <v>2014</v>
      </c>
      <c r="J725" s="779"/>
      <c r="K725" s="721">
        <v>9000000</v>
      </c>
      <c r="L725" s="721"/>
      <c r="M725" s="721"/>
      <c r="N725" s="752">
        <v>0.64</v>
      </c>
      <c r="O725" s="752" t="s">
        <v>3149</v>
      </c>
      <c r="P725" s="796"/>
      <c r="Q725" s="705" t="s">
        <v>3150</v>
      </c>
    </row>
    <row r="726" spans="1:17" ht="25.5">
      <c r="A726" s="683" t="s">
        <v>526</v>
      </c>
      <c r="B726" s="683" t="s">
        <v>270</v>
      </c>
      <c r="C726" s="705"/>
      <c r="D726" s="703" t="s">
        <v>2716</v>
      </c>
      <c r="E726" s="705"/>
      <c r="F726" s="705"/>
      <c r="G726" s="705"/>
      <c r="H726" s="705" t="s">
        <v>3151</v>
      </c>
      <c r="I726" s="796">
        <v>2021</v>
      </c>
      <c r="J726" s="779"/>
      <c r="K726" s="721">
        <v>5000000</v>
      </c>
      <c r="L726" s="721"/>
      <c r="M726" s="721"/>
      <c r="N726" s="752">
        <v>0.05</v>
      </c>
      <c r="O726" s="752">
        <v>0.25</v>
      </c>
      <c r="P726" s="796"/>
      <c r="Q726" s="705" t="s">
        <v>3152</v>
      </c>
    </row>
    <row r="727" spans="1:17" ht="51">
      <c r="A727" s="683" t="s">
        <v>526</v>
      </c>
      <c r="B727" s="683" t="s">
        <v>270</v>
      </c>
      <c r="C727" s="705"/>
      <c r="D727" s="703" t="s">
        <v>2709</v>
      </c>
      <c r="E727" s="705"/>
      <c r="F727" s="705"/>
      <c r="G727" s="705"/>
      <c r="H727" s="705" t="s">
        <v>3153</v>
      </c>
      <c r="I727" s="796"/>
      <c r="J727" s="779"/>
      <c r="K727" s="721">
        <v>1555000</v>
      </c>
      <c r="L727" s="721"/>
      <c r="M727" s="721"/>
      <c r="N727" s="752">
        <v>0</v>
      </c>
      <c r="O727" s="752">
        <v>0</v>
      </c>
      <c r="P727" s="796"/>
      <c r="Q727" s="705" t="s">
        <v>3154</v>
      </c>
    </row>
    <row r="728" spans="1:17" ht="51">
      <c r="A728" s="683" t="s">
        <v>526</v>
      </c>
      <c r="B728" s="683" t="s">
        <v>270</v>
      </c>
      <c r="C728" s="705"/>
      <c r="D728" s="703" t="s">
        <v>2709</v>
      </c>
      <c r="E728" s="705"/>
      <c r="F728" s="705"/>
      <c r="G728" s="705"/>
      <c r="H728" s="705" t="s">
        <v>3155</v>
      </c>
      <c r="I728" s="796">
        <v>2012</v>
      </c>
      <c r="J728" s="779"/>
      <c r="K728" s="721">
        <v>106000000</v>
      </c>
      <c r="L728" s="721"/>
      <c r="M728" s="721"/>
      <c r="N728" s="752"/>
      <c r="O728" s="752">
        <v>0.25</v>
      </c>
      <c r="P728" s="796"/>
      <c r="Q728" s="705" t="s">
        <v>3156</v>
      </c>
    </row>
    <row r="729" spans="1:17" ht="25.5">
      <c r="A729" s="683" t="s">
        <v>526</v>
      </c>
      <c r="B729" s="683" t="s">
        <v>270</v>
      </c>
      <c r="C729" s="705"/>
      <c r="D729" s="703" t="s">
        <v>2691</v>
      </c>
      <c r="E729" s="705"/>
      <c r="F729" s="705"/>
      <c r="G729" s="705"/>
      <c r="H729" s="705" t="s">
        <v>3157</v>
      </c>
      <c r="I729" s="796">
        <v>2014</v>
      </c>
      <c r="J729" s="779"/>
      <c r="K729" s="721">
        <v>4500000</v>
      </c>
      <c r="L729" s="721"/>
      <c r="M729" s="721"/>
      <c r="N729" s="752">
        <v>0</v>
      </c>
      <c r="O729" s="752">
        <v>0</v>
      </c>
      <c r="P729" s="796"/>
      <c r="Q729" s="705" t="s">
        <v>3158</v>
      </c>
    </row>
    <row r="730" spans="1:17">
      <c r="A730" s="683" t="s">
        <v>526</v>
      </c>
      <c r="B730" s="683" t="s">
        <v>270</v>
      </c>
      <c r="C730" s="705"/>
      <c r="D730" s="703" t="s">
        <v>2711</v>
      </c>
      <c r="E730" s="705"/>
      <c r="F730" s="705"/>
      <c r="G730" s="705"/>
      <c r="H730" s="705" t="s">
        <v>3159</v>
      </c>
      <c r="I730" s="796">
        <v>2008</v>
      </c>
      <c r="J730" s="779"/>
      <c r="K730" s="721">
        <v>1525000</v>
      </c>
      <c r="L730" s="721"/>
      <c r="M730" s="721"/>
      <c r="N730" s="752">
        <v>0.83</v>
      </c>
      <c r="O730" s="752">
        <v>1</v>
      </c>
      <c r="P730" s="796"/>
      <c r="Q730" s="705" t="s">
        <v>3160</v>
      </c>
    </row>
    <row r="731" spans="1:17" ht="51">
      <c r="A731" s="683" t="s">
        <v>526</v>
      </c>
      <c r="B731" s="683" t="s">
        <v>270</v>
      </c>
      <c r="C731" s="705"/>
      <c r="D731" s="703" t="s">
        <v>2711</v>
      </c>
      <c r="E731" s="705"/>
      <c r="F731" s="705"/>
      <c r="G731" s="705"/>
      <c r="H731" s="705" t="s">
        <v>3161</v>
      </c>
      <c r="I731" s="796">
        <v>2008</v>
      </c>
      <c r="J731" s="779"/>
      <c r="K731" s="721">
        <v>7282000</v>
      </c>
      <c r="L731" s="721"/>
      <c r="M731" s="721"/>
      <c r="N731" s="752">
        <v>0.38</v>
      </c>
      <c r="O731" s="752">
        <v>0.73</v>
      </c>
      <c r="P731" s="796"/>
      <c r="Q731" s="705" t="s">
        <v>3162</v>
      </c>
    </row>
    <row r="732" spans="1:17" ht="25.5">
      <c r="A732" s="683" t="s">
        <v>526</v>
      </c>
      <c r="B732" s="683" t="s">
        <v>270</v>
      </c>
      <c r="C732" s="705"/>
      <c r="D732" s="703" t="s">
        <v>2711</v>
      </c>
      <c r="E732" s="705"/>
      <c r="F732" s="705"/>
      <c r="G732" s="705"/>
      <c r="H732" s="705" t="s">
        <v>3163</v>
      </c>
      <c r="I732" s="796">
        <v>2014</v>
      </c>
      <c r="J732" s="779"/>
      <c r="K732" s="721">
        <v>1000000</v>
      </c>
      <c r="L732" s="721"/>
      <c r="M732" s="721"/>
      <c r="N732" s="752">
        <v>0</v>
      </c>
      <c r="O732" s="752">
        <v>0</v>
      </c>
      <c r="P732" s="796"/>
      <c r="Q732" s="705"/>
    </row>
    <row r="733" spans="1:17" ht="25.5">
      <c r="A733" s="683" t="s">
        <v>526</v>
      </c>
      <c r="B733" s="683" t="s">
        <v>270</v>
      </c>
      <c r="C733" s="705"/>
      <c r="D733" s="703" t="s">
        <v>2711</v>
      </c>
      <c r="E733" s="705"/>
      <c r="F733" s="705"/>
      <c r="G733" s="705"/>
      <c r="H733" s="705" t="s">
        <v>3164</v>
      </c>
      <c r="I733" s="796">
        <v>2014</v>
      </c>
      <c r="J733" s="779"/>
      <c r="K733" s="721">
        <v>9000000</v>
      </c>
      <c r="L733" s="721"/>
      <c r="M733" s="721"/>
      <c r="N733" s="752">
        <v>0</v>
      </c>
      <c r="O733" s="752">
        <v>0</v>
      </c>
      <c r="P733" s="796"/>
      <c r="Q733" s="705" t="s">
        <v>3165</v>
      </c>
    </row>
    <row r="734" spans="1:17" ht="25.5">
      <c r="A734" s="683" t="s">
        <v>526</v>
      </c>
      <c r="B734" s="683" t="s">
        <v>270</v>
      </c>
      <c r="C734" s="705"/>
      <c r="D734" s="703" t="s">
        <v>2711</v>
      </c>
      <c r="E734" s="705"/>
      <c r="F734" s="705"/>
      <c r="G734" s="705"/>
      <c r="H734" s="705" t="s">
        <v>3166</v>
      </c>
      <c r="I734" s="796">
        <v>2014</v>
      </c>
      <c r="J734" s="779"/>
      <c r="K734" s="721">
        <v>1649846</v>
      </c>
      <c r="L734" s="721"/>
      <c r="M734" s="721"/>
      <c r="N734" s="752">
        <v>0</v>
      </c>
      <c r="O734" s="752">
        <v>0</v>
      </c>
      <c r="P734" s="796"/>
      <c r="Q734" s="705" t="s">
        <v>3167</v>
      </c>
    </row>
    <row r="735" spans="1:17" ht="25.5">
      <c r="A735" s="683" t="s">
        <v>526</v>
      </c>
      <c r="B735" s="683" t="s">
        <v>270</v>
      </c>
      <c r="C735" s="705"/>
      <c r="D735" s="703" t="s">
        <v>2695</v>
      </c>
      <c r="E735" s="705"/>
      <c r="F735" s="705"/>
      <c r="G735" s="705"/>
      <c r="H735" s="705" t="s">
        <v>3172</v>
      </c>
      <c r="I735" s="796">
        <v>2014</v>
      </c>
      <c r="J735" s="779"/>
      <c r="K735" s="721">
        <v>1000000</v>
      </c>
      <c r="L735" s="721"/>
      <c r="M735" s="721"/>
      <c r="N735" s="752">
        <v>0</v>
      </c>
      <c r="O735" s="752">
        <v>0</v>
      </c>
      <c r="P735" s="796"/>
      <c r="Q735" s="705" t="s">
        <v>3173</v>
      </c>
    </row>
    <row r="736" spans="1:17" ht="38.25">
      <c r="A736" s="683" t="s">
        <v>526</v>
      </c>
      <c r="B736" s="683" t="s">
        <v>284</v>
      </c>
      <c r="C736" s="705"/>
      <c r="D736" s="705" t="s">
        <v>2716</v>
      </c>
      <c r="E736" s="705"/>
      <c r="F736" s="705"/>
      <c r="G736" s="705" t="s">
        <v>3174</v>
      </c>
      <c r="H736" s="705" t="s">
        <v>3175</v>
      </c>
      <c r="I736" s="796">
        <v>1</v>
      </c>
      <c r="J736" s="779">
        <v>9500000</v>
      </c>
      <c r="K736" s="721">
        <v>14040000</v>
      </c>
      <c r="L736" s="721">
        <v>13750790.88806</v>
      </c>
      <c r="M736" s="721">
        <v>12645874.657339999</v>
      </c>
      <c r="N736" s="752"/>
      <c r="O736" s="752">
        <v>0.98</v>
      </c>
      <c r="P736" s="796" t="s">
        <v>20</v>
      </c>
      <c r="Q736" s="705"/>
    </row>
    <row r="737" spans="1:17" ht="38.25">
      <c r="A737" s="683" t="s">
        <v>526</v>
      </c>
      <c r="B737" s="683" t="s">
        <v>284</v>
      </c>
      <c r="C737" s="705"/>
      <c r="D737" s="705" t="s">
        <v>2716</v>
      </c>
      <c r="E737" s="705"/>
      <c r="F737" s="705"/>
      <c r="G737" s="705" t="s">
        <v>3176</v>
      </c>
      <c r="H737" s="705" t="s">
        <v>3177</v>
      </c>
      <c r="I737" s="796">
        <v>1</v>
      </c>
      <c r="J737" s="779">
        <v>15000000</v>
      </c>
      <c r="K737" s="721">
        <v>17400000</v>
      </c>
      <c r="L737" s="721">
        <v>16294681.566500001</v>
      </c>
      <c r="M737" s="721">
        <v>13863330.45283</v>
      </c>
      <c r="N737" s="752"/>
      <c r="O737" s="752">
        <v>0.75</v>
      </c>
      <c r="P737" s="796" t="s">
        <v>20</v>
      </c>
      <c r="Q737" s="705"/>
    </row>
    <row r="738" spans="1:17" ht="51">
      <c r="A738" s="683" t="s">
        <v>526</v>
      </c>
      <c r="B738" s="705" t="s">
        <v>287</v>
      </c>
      <c r="C738" s="797" t="s">
        <v>319</v>
      </c>
      <c r="D738" s="798" t="s">
        <v>2691</v>
      </c>
      <c r="E738" s="798" t="s">
        <v>3178</v>
      </c>
      <c r="F738" s="798" t="s">
        <v>3179</v>
      </c>
      <c r="G738" s="798"/>
      <c r="H738" s="709" t="s">
        <v>3180</v>
      </c>
      <c r="I738" s="797" t="s">
        <v>614</v>
      </c>
      <c r="J738" s="799"/>
      <c r="K738" s="800">
        <v>2675000</v>
      </c>
      <c r="L738" s="800">
        <v>2666533</v>
      </c>
      <c r="M738" s="800">
        <v>2675000</v>
      </c>
      <c r="N738" s="711"/>
      <c r="O738" s="711">
        <v>0.95</v>
      </c>
      <c r="P738" s="797" t="s">
        <v>20</v>
      </c>
      <c r="Q738" s="711"/>
    </row>
    <row r="739" spans="1:17" ht="51">
      <c r="A739" s="683" t="s">
        <v>526</v>
      </c>
      <c r="B739" s="705" t="s">
        <v>287</v>
      </c>
      <c r="C739" s="797" t="s">
        <v>319</v>
      </c>
      <c r="D739" s="798" t="s">
        <v>2697</v>
      </c>
      <c r="E739" s="798" t="s">
        <v>3181</v>
      </c>
      <c r="F739" s="798" t="s">
        <v>3182</v>
      </c>
      <c r="G739" s="798"/>
      <c r="H739" s="709" t="s">
        <v>3183</v>
      </c>
      <c r="I739" s="797" t="s">
        <v>3184</v>
      </c>
      <c r="J739" s="799"/>
      <c r="K739" s="800">
        <v>2310000</v>
      </c>
      <c r="L739" s="800">
        <v>4147</v>
      </c>
      <c r="M739" s="800">
        <v>2310000</v>
      </c>
      <c r="N739" s="711"/>
      <c r="O739" s="711">
        <v>0</v>
      </c>
      <c r="P739" s="797" t="s">
        <v>107</v>
      </c>
      <c r="Q739" s="711"/>
    </row>
    <row r="740" spans="1:17" ht="51">
      <c r="A740" s="683" t="s">
        <v>526</v>
      </c>
      <c r="B740" s="705" t="s">
        <v>287</v>
      </c>
      <c r="C740" s="797" t="s">
        <v>3185</v>
      </c>
      <c r="D740" s="798" t="s">
        <v>2697</v>
      </c>
      <c r="E740" s="798" t="s">
        <v>3181</v>
      </c>
      <c r="F740" s="798" t="s">
        <v>3182</v>
      </c>
      <c r="G740" s="798"/>
      <c r="H740" s="709" t="s">
        <v>3186</v>
      </c>
      <c r="I740" s="797">
        <v>2024</v>
      </c>
      <c r="J740" s="799"/>
      <c r="K740" s="800">
        <v>1700000</v>
      </c>
      <c r="L740" s="800">
        <v>9373.2928400000001</v>
      </c>
      <c r="M740" s="800">
        <v>1700000</v>
      </c>
      <c r="N740" s="711"/>
      <c r="O740" s="711">
        <v>0</v>
      </c>
      <c r="P740" s="797" t="s">
        <v>3187</v>
      </c>
      <c r="Q740" s="711"/>
    </row>
    <row r="741" spans="1:17" ht="89.25">
      <c r="A741" s="683" t="s">
        <v>526</v>
      </c>
      <c r="B741" s="705" t="s">
        <v>287</v>
      </c>
      <c r="C741" s="797" t="s">
        <v>319</v>
      </c>
      <c r="D741" s="801" t="s">
        <v>2700</v>
      </c>
      <c r="E741" s="801" t="s">
        <v>3188</v>
      </c>
      <c r="F741" s="801" t="s">
        <v>3189</v>
      </c>
      <c r="G741" s="801"/>
      <c r="H741" s="709" t="s">
        <v>3190</v>
      </c>
      <c r="I741" s="797" t="s">
        <v>661</v>
      </c>
      <c r="J741" s="799"/>
      <c r="K741" s="800">
        <v>1173000</v>
      </c>
      <c r="L741" s="800">
        <v>504307</v>
      </c>
      <c r="M741" s="800">
        <v>1173000</v>
      </c>
      <c r="N741" s="711"/>
      <c r="O741" s="711">
        <v>0.8</v>
      </c>
      <c r="P741" s="797" t="s">
        <v>20</v>
      </c>
      <c r="Q741" s="711"/>
    </row>
    <row r="742" spans="1:17" ht="51">
      <c r="A742" s="683" t="s">
        <v>526</v>
      </c>
      <c r="B742" s="705" t="s">
        <v>287</v>
      </c>
      <c r="C742" s="797" t="s">
        <v>319</v>
      </c>
      <c r="D742" s="801" t="s">
        <v>2703</v>
      </c>
      <c r="E742" s="801" t="s">
        <v>3191</v>
      </c>
      <c r="F742" s="801" t="s">
        <v>3192</v>
      </c>
      <c r="G742" s="801"/>
      <c r="H742" s="709" t="s">
        <v>3193</v>
      </c>
      <c r="I742" s="797" t="s">
        <v>3184</v>
      </c>
      <c r="J742" s="799"/>
      <c r="K742" s="800">
        <v>1650000</v>
      </c>
      <c r="L742" s="800">
        <v>779027</v>
      </c>
      <c r="M742" s="800">
        <v>1650000</v>
      </c>
      <c r="N742" s="711"/>
      <c r="O742" s="711">
        <v>0.55000000000000004</v>
      </c>
      <c r="P742" s="797" t="s">
        <v>20</v>
      </c>
      <c r="Q742" s="711"/>
    </row>
    <row r="743" spans="1:17" ht="51">
      <c r="A743" s="683" t="s">
        <v>526</v>
      </c>
      <c r="B743" s="705" t="s">
        <v>287</v>
      </c>
      <c r="C743" s="797" t="s">
        <v>319</v>
      </c>
      <c r="D743" s="801" t="s">
        <v>2703</v>
      </c>
      <c r="E743" s="801" t="s">
        <v>3191</v>
      </c>
      <c r="F743" s="801" t="s">
        <v>3192</v>
      </c>
      <c r="G743" s="801"/>
      <c r="H743" s="709" t="s">
        <v>3194</v>
      </c>
      <c r="I743" s="797" t="s">
        <v>661</v>
      </c>
      <c r="J743" s="799"/>
      <c r="K743" s="800">
        <v>1500000</v>
      </c>
      <c r="L743" s="800">
        <v>1376675</v>
      </c>
      <c r="M743" s="800">
        <v>1500000</v>
      </c>
      <c r="N743" s="711"/>
      <c r="O743" s="711">
        <v>0.9</v>
      </c>
      <c r="P743" s="797" t="s">
        <v>20</v>
      </c>
      <c r="Q743" s="711"/>
    </row>
    <row r="744" spans="1:17" ht="63.75">
      <c r="A744" s="683" t="s">
        <v>526</v>
      </c>
      <c r="B744" s="705" t="s">
        <v>287</v>
      </c>
      <c r="C744" s="797" t="s">
        <v>3195</v>
      </c>
      <c r="D744" s="801" t="s">
        <v>2704</v>
      </c>
      <c r="E744" s="709" t="s">
        <v>3196</v>
      </c>
      <c r="F744" s="801" t="s">
        <v>3197</v>
      </c>
      <c r="G744" s="801"/>
      <c r="H744" s="709" t="s">
        <v>3198</v>
      </c>
      <c r="I744" s="797">
        <v>2023</v>
      </c>
      <c r="J744" s="799"/>
      <c r="K744" s="800">
        <v>1770799.996</v>
      </c>
      <c r="L744" s="800">
        <v>1664584.09852</v>
      </c>
      <c r="M744" s="800">
        <v>1770799.996</v>
      </c>
      <c r="N744" s="711"/>
      <c r="O744" s="711">
        <v>2E-3</v>
      </c>
      <c r="P744" s="797" t="s">
        <v>20</v>
      </c>
      <c r="Q744" s="711"/>
    </row>
    <row r="745" spans="1:17" ht="76.5">
      <c r="A745" s="683" t="s">
        <v>526</v>
      </c>
      <c r="B745" s="705" t="s">
        <v>287</v>
      </c>
      <c r="C745" s="797" t="s">
        <v>3199</v>
      </c>
      <c r="D745" s="801" t="s">
        <v>2704</v>
      </c>
      <c r="E745" s="802" t="s">
        <v>3200</v>
      </c>
      <c r="F745" s="802" t="s">
        <v>3201</v>
      </c>
      <c r="G745" s="802"/>
      <c r="H745" s="709" t="s">
        <v>3202</v>
      </c>
      <c r="I745" s="797">
        <v>2025</v>
      </c>
      <c r="J745" s="799"/>
      <c r="K745" s="800">
        <v>1187350</v>
      </c>
      <c r="L745" s="800">
        <v>0</v>
      </c>
      <c r="M745" s="800">
        <v>1187350</v>
      </c>
      <c r="N745" s="711"/>
      <c r="O745" s="711">
        <v>0</v>
      </c>
      <c r="P745" s="797" t="s">
        <v>3203</v>
      </c>
      <c r="Q745" s="711"/>
    </row>
    <row r="746" spans="1:17" ht="51">
      <c r="A746" s="683" t="s">
        <v>526</v>
      </c>
      <c r="B746" s="705" t="s">
        <v>287</v>
      </c>
      <c r="C746" s="797" t="s">
        <v>319</v>
      </c>
      <c r="D746" s="801" t="s">
        <v>2705</v>
      </c>
      <c r="E746" s="801" t="s">
        <v>3204</v>
      </c>
      <c r="F746" s="801" t="s">
        <v>3205</v>
      </c>
      <c r="G746" s="801"/>
      <c r="H746" s="709" t="s">
        <v>3206</v>
      </c>
      <c r="I746" s="797" t="s">
        <v>799</v>
      </c>
      <c r="J746" s="799"/>
      <c r="K746" s="800">
        <v>2000000</v>
      </c>
      <c r="L746" s="800">
        <v>1970245</v>
      </c>
      <c r="M746" s="800">
        <v>2000000</v>
      </c>
      <c r="N746" s="711"/>
      <c r="O746" s="711">
        <v>0.5</v>
      </c>
      <c r="P746" s="797" t="s">
        <v>20</v>
      </c>
      <c r="Q746" s="711"/>
    </row>
    <row r="747" spans="1:17" ht="76.5">
      <c r="A747" s="683" t="s">
        <v>526</v>
      </c>
      <c r="B747" s="705" t="s">
        <v>287</v>
      </c>
      <c r="C747" s="797" t="s">
        <v>3185</v>
      </c>
      <c r="D747" s="801" t="s">
        <v>2708</v>
      </c>
      <c r="E747" s="801" t="s">
        <v>3207</v>
      </c>
      <c r="F747" s="709" t="s">
        <v>3208</v>
      </c>
      <c r="G747" s="709"/>
      <c r="H747" s="709" t="s">
        <v>3209</v>
      </c>
      <c r="I747" s="797">
        <v>2024</v>
      </c>
      <c r="J747" s="799"/>
      <c r="K747" s="800">
        <v>2100000</v>
      </c>
      <c r="L747" s="800">
        <v>1717281.1355000001</v>
      </c>
      <c r="M747" s="800">
        <v>2100000</v>
      </c>
      <c r="N747" s="711"/>
      <c r="O747" s="711">
        <v>1.8E-3</v>
      </c>
      <c r="P747" s="797" t="s">
        <v>20</v>
      </c>
      <c r="Q747" s="711"/>
    </row>
    <row r="748" spans="1:17" ht="76.5">
      <c r="A748" s="683" t="s">
        <v>526</v>
      </c>
      <c r="B748" s="705" t="s">
        <v>287</v>
      </c>
      <c r="C748" s="797" t="s">
        <v>3195</v>
      </c>
      <c r="D748" s="801" t="s">
        <v>2708</v>
      </c>
      <c r="E748" s="801" t="s">
        <v>3207</v>
      </c>
      <c r="F748" s="709" t="s">
        <v>3208</v>
      </c>
      <c r="G748" s="709"/>
      <c r="H748" s="709" t="s">
        <v>3210</v>
      </c>
      <c r="I748" s="797">
        <v>2023</v>
      </c>
      <c r="J748" s="799"/>
      <c r="K748" s="800">
        <v>1620000</v>
      </c>
      <c r="L748" s="800">
        <v>1477399.06806</v>
      </c>
      <c r="M748" s="800">
        <v>1620000</v>
      </c>
      <c r="N748" s="711"/>
      <c r="O748" s="711">
        <v>7.4999999999999997E-3</v>
      </c>
      <c r="P748" s="797" t="s">
        <v>20</v>
      </c>
      <c r="Q748" s="711"/>
    </row>
    <row r="749" spans="1:17" ht="63.75">
      <c r="A749" s="683" t="s">
        <v>526</v>
      </c>
      <c r="B749" s="705" t="s">
        <v>287</v>
      </c>
      <c r="C749" s="797" t="s">
        <v>319</v>
      </c>
      <c r="D749" s="801" t="s">
        <v>2708</v>
      </c>
      <c r="E749" s="801" t="s">
        <v>3207</v>
      </c>
      <c r="F749" s="802"/>
      <c r="G749" s="802"/>
      <c r="H749" s="709" t="s">
        <v>3211</v>
      </c>
      <c r="I749" s="797" t="s">
        <v>799</v>
      </c>
      <c r="J749" s="799"/>
      <c r="K749" s="800">
        <v>3591000</v>
      </c>
      <c r="L749" s="800">
        <v>2392072</v>
      </c>
      <c r="M749" s="800">
        <v>3591000</v>
      </c>
      <c r="N749" s="711"/>
      <c r="O749" s="711">
        <v>0.85</v>
      </c>
      <c r="P749" s="797" t="s">
        <v>13</v>
      </c>
      <c r="Q749" s="711"/>
    </row>
    <row r="750" spans="1:17" ht="51">
      <c r="A750" s="683" t="s">
        <v>526</v>
      </c>
      <c r="B750" s="705" t="s">
        <v>287</v>
      </c>
      <c r="C750" s="797" t="s">
        <v>319</v>
      </c>
      <c r="D750" s="801" t="s">
        <v>2708</v>
      </c>
      <c r="E750" s="801" t="s">
        <v>3207</v>
      </c>
      <c r="F750" s="802"/>
      <c r="G750" s="802"/>
      <c r="H750" s="709" t="s">
        <v>3212</v>
      </c>
      <c r="I750" s="797" t="s">
        <v>777</v>
      </c>
      <c r="J750" s="799"/>
      <c r="K750" s="800">
        <v>1335814</v>
      </c>
      <c r="L750" s="800">
        <v>1281251</v>
      </c>
      <c r="M750" s="800">
        <v>1335814</v>
      </c>
      <c r="N750" s="711"/>
      <c r="O750" s="711">
        <v>0.98</v>
      </c>
      <c r="P750" s="797" t="s">
        <v>20</v>
      </c>
      <c r="Q750" s="711"/>
    </row>
    <row r="751" spans="1:17" ht="51">
      <c r="A751" s="683" t="s">
        <v>526</v>
      </c>
      <c r="B751" s="705" t="s">
        <v>287</v>
      </c>
      <c r="C751" s="797" t="s">
        <v>319</v>
      </c>
      <c r="D751" s="801" t="s">
        <v>2708</v>
      </c>
      <c r="E751" s="801" t="s">
        <v>3207</v>
      </c>
      <c r="F751" s="802"/>
      <c r="G751" s="802"/>
      <c r="H751" s="709" t="s">
        <v>3213</v>
      </c>
      <c r="I751" s="797" t="s">
        <v>799</v>
      </c>
      <c r="J751" s="799"/>
      <c r="K751" s="800">
        <v>1100000</v>
      </c>
      <c r="L751" s="800">
        <v>1098422</v>
      </c>
      <c r="M751" s="800">
        <v>1100000</v>
      </c>
      <c r="N751" s="711"/>
      <c r="O751" s="711">
        <v>1</v>
      </c>
      <c r="P751" s="797" t="s">
        <v>13</v>
      </c>
      <c r="Q751" s="711"/>
    </row>
    <row r="752" spans="1:17" ht="38.25">
      <c r="A752" s="683" t="s">
        <v>526</v>
      </c>
      <c r="B752" s="705" t="s">
        <v>287</v>
      </c>
      <c r="C752" s="797" t="s">
        <v>319</v>
      </c>
      <c r="D752" s="801" t="s">
        <v>2708</v>
      </c>
      <c r="E752" s="802"/>
      <c r="F752" s="802"/>
      <c r="G752" s="802"/>
      <c r="H752" s="709" t="s">
        <v>3214</v>
      </c>
      <c r="I752" s="797" t="s">
        <v>3215</v>
      </c>
      <c r="J752" s="799"/>
      <c r="K752" s="800">
        <v>5434000</v>
      </c>
      <c r="L752" s="800">
        <v>5380656</v>
      </c>
      <c r="M752" s="800">
        <v>5434000</v>
      </c>
      <c r="N752" s="711"/>
      <c r="O752" s="711">
        <v>0.86</v>
      </c>
      <c r="P752" s="797" t="s">
        <v>20</v>
      </c>
      <c r="Q752" s="711"/>
    </row>
    <row r="753" spans="1:17" ht="38.25">
      <c r="A753" s="683" t="s">
        <v>526</v>
      </c>
      <c r="B753" s="705" t="s">
        <v>287</v>
      </c>
      <c r="C753" s="797" t="s">
        <v>319</v>
      </c>
      <c r="D753" s="801" t="s">
        <v>2711</v>
      </c>
      <c r="E753" s="802"/>
      <c r="F753" s="802"/>
      <c r="G753" s="802"/>
      <c r="H753" s="709" t="s">
        <v>3216</v>
      </c>
      <c r="I753" s="797" t="s">
        <v>661</v>
      </c>
      <c r="J753" s="799"/>
      <c r="K753" s="800">
        <v>7681000</v>
      </c>
      <c r="L753" s="800">
        <v>5017204</v>
      </c>
      <c r="M753" s="800">
        <v>7681000</v>
      </c>
      <c r="N753" s="711"/>
      <c r="O753" s="711">
        <v>0.9</v>
      </c>
      <c r="P753" s="797" t="s">
        <v>20</v>
      </c>
      <c r="Q753" s="711"/>
    </row>
    <row r="754" spans="1:17" ht="38.25">
      <c r="A754" s="683" t="s">
        <v>526</v>
      </c>
      <c r="B754" s="705" t="s">
        <v>287</v>
      </c>
      <c r="C754" s="797" t="s">
        <v>319</v>
      </c>
      <c r="D754" s="801" t="s">
        <v>2711</v>
      </c>
      <c r="E754" s="802"/>
      <c r="F754" s="802"/>
      <c r="G754" s="802"/>
      <c r="H754" s="709" t="s">
        <v>3217</v>
      </c>
      <c r="I754" s="797" t="s">
        <v>3218</v>
      </c>
      <c r="J754" s="799"/>
      <c r="K754" s="800">
        <v>6775000</v>
      </c>
      <c r="L754" s="800">
        <v>6279844</v>
      </c>
      <c r="M754" s="800">
        <v>6775000</v>
      </c>
      <c r="N754" s="711"/>
      <c r="O754" s="711">
        <v>0.95</v>
      </c>
      <c r="P754" s="797" t="s">
        <v>20</v>
      </c>
      <c r="Q754" s="711"/>
    </row>
    <row r="755" spans="1:17" ht="38.25">
      <c r="A755" s="683" t="s">
        <v>526</v>
      </c>
      <c r="B755" s="705" t="s">
        <v>287</v>
      </c>
      <c r="C755" s="797" t="s">
        <v>319</v>
      </c>
      <c r="D755" s="801" t="s">
        <v>2711</v>
      </c>
      <c r="E755" s="802"/>
      <c r="F755" s="802"/>
      <c r="G755" s="802"/>
      <c r="H755" s="709" t="s">
        <v>3219</v>
      </c>
      <c r="I755" s="797" t="s">
        <v>661</v>
      </c>
      <c r="J755" s="799"/>
      <c r="K755" s="800">
        <v>3392000</v>
      </c>
      <c r="L755" s="800">
        <v>3168642</v>
      </c>
      <c r="M755" s="800">
        <v>3392000</v>
      </c>
      <c r="N755" s="711"/>
      <c r="O755" s="711">
        <v>0.96</v>
      </c>
      <c r="P755" s="797" t="s">
        <v>20</v>
      </c>
      <c r="Q755" s="711"/>
    </row>
    <row r="756" spans="1:17" ht="25.5">
      <c r="A756" s="683" t="s">
        <v>526</v>
      </c>
      <c r="B756" s="705" t="s">
        <v>287</v>
      </c>
      <c r="C756" s="797" t="s">
        <v>319</v>
      </c>
      <c r="D756" s="801" t="s">
        <v>2711</v>
      </c>
      <c r="E756" s="802"/>
      <c r="F756" s="802"/>
      <c r="G756" s="802"/>
      <c r="H756" s="709" t="s">
        <v>3220</v>
      </c>
      <c r="I756" s="797" t="s">
        <v>788</v>
      </c>
      <c r="J756" s="799"/>
      <c r="K756" s="800">
        <v>1779000</v>
      </c>
      <c r="L756" s="800">
        <v>1537215</v>
      </c>
      <c r="M756" s="800">
        <v>1779000</v>
      </c>
      <c r="N756" s="711"/>
      <c r="O756" s="711">
        <v>0.95</v>
      </c>
      <c r="P756" s="797" t="s">
        <v>20</v>
      </c>
      <c r="Q756" s="711"/>
    </row>
    <row r="757" spans="1:17" ht="25.5">
      <c r="A757" s="683" t="s">
        <v>526</v>
      </c>
      <c r="B757" s="705" t="s">
        <v>287</v>
      </c>
      <c r="C757" s="797" t="s">
        <v>3199</v>
      </c>
      <c r="D757" s="801" t="s">
        <v>2711</v>
      </c>
      <c r="E757" s="802"/>
      <c r="F757" s="802"/>
      <c r="G757" s="802"/>
      <c r="H757" s="709" t="s">
        <v>3221</v>
      </c>
      <c r="I757" s="797">
        <v>2025</v>
      </c>
      <c r="J757" s="799"/>
      <c r="K757" s="800">
        <v>1640000</v>
      </c>
      <c r="L757" s="800">
        <v>0</v>
      </c>
      <c r="M757" s="800">
        <v>1640000</v>
      </c>
      <c r="N757" s="711"/>
      <c r="O757" s="711">
        <v>0</v>
      </c>
      <c r="P757" s="797" t="s">
        <v>3203</v>
      </c>
      <c r="Q757" s="711"/>
    </row>
    <row r="758" spans="1:17" ht="38.25">
      <c r="A758" s="683" t="s">
        <v>526</v>
      </c>
      <c r="B758" s="705" t="s">
        <v>287</v>
      </c>
      <c r="C758" s="797" t="s">
        <v>3185</v>
      </c>
      <c r="D758" s="801" t="s">
        <v>2711</v>
      </c>
      <c r="E758" s="802"/>
      <c r="F758" s="802"/>
      <c r="G758" s="802"/>
      <c r="H758" s="709" t="s">
        <v>3222</v>
      </c>
      <c r="I758" s="797">
        <v>2024</v>
      </c>
      <c r="J758" s="799"/>
      <c r="K758" s="800">
        <v>1200000</v>
      </c>
      <c r="L758" s="800">
        <v>5818.7330000000002</v>
      </c>
      <c r="M758" s="800">
        <v>1200000</v>
      </c>
      <c r="N758" s="711"/>
      <c r="O758" s="711">
        <v>0</v>
      </c>
      <c r="P758" s="797" t="s">
        <v>3187</v>
      </c>
      <c r="Q758" s="711"/>
    </row>
    <row r="759" spans="1:17" ht="51">
      <c r="A759" s="683" t="s">
        <v>526</v>
      </c>
      <c r="B759" s="705" t="s">
        <v>287</v>
      </c>
      <c r="C759" s="797" t="s">
        <v>3185</v>
      </c>
      <c r="D759" s="709" t="s">
        <v>2716</v>
      </c>
      <c r="E759" s="802"/>
      <c r="F759" s="802"/>
      <c r="G759" s="802"/>
      <c r="H759" s="709" t="s">
        <v>3223</v>
      </c>
      <c r="I759" s="797">
        <v>2024</v>
      </c>
      <c r="J759" s="799"/>
      <c r="K759" s="800">
        <v>1000000</v>
      </c>
      <c r="L759" s="800">
        <v>599824.10398000001</v>
      </c>
      <c r="M759" s="800">
        <v>1000000</v>
      </c>
      <c r="N759" s="711"/>
      <c r="O759" s="711">
        <v>1E-3</v>
      </c>
      <c r="P759" s="797" t="s">
        <v>20</v>
      </c>
      <c r="Q759" s="711"/>
    </row>
    <row r="760" spans="1:17" ht="63.75">
      <c r="A760" s="683" t="s">
        <v>526</v>
      </c>
      <c r="B760" s="705" t="s">
        <v>287</v>
      </c>
      <c r="C760" s="797" t="s">
        <v>319</v>
      </c>
      <c r="D760" s="709" t="s">
        <v>2716</v>
      </c>
      <c r="E760" s="802"/>
      <c r="F760" s="802"/>
      <c r="G760" s="802"/>
      <c r="H760" s="709" t="s">
        <v>3224</v>
      </c>
      <c r="I760" s="797" t="s">
        <v>661</v>
      </c>
      <c r="J760" s="799"/>
      <c r="K760" s="800">
        <v>2900000</v>
      </c>
      <c r="L760" s="800">
        <v>2796283</v>
      </c>
      <c r="M760" s="800">
        <v>2900000</v>
      </c>
      <c r="N760" s="711"/>
      <c r="O760" s="711">
        <v>1</v>
      </c>
      <c r="P760" s="797" t="s">
        <v>20</v>
      </c>
      <c r="Q760" s="711"/>
    </row>
    <row r="761" spans="1:17" ht="51">
      <c r="A761" s="683" t="s">
        <v>526</v>
      </c>
      <c r="B761" s="705" t="s">
        <v>287</v>
      </c>
      <c r="C761" s="797" t="s">
        <v>319</v>
      </c>
      <c r="D761" s="709" t="s">
        <v>2716</v>
      </c>
      <c r="E761" s="802"/>
      <c r="F761" s="802"/>
      <c r="G761" s="802"/>
      <c r="H761" s="709" t="s">
        <v>3225</v>
      </c>
      <c r="I761" s="797" t="s">
        <v>3218</v>
      </c>
      <c r="J761" s="799"/>
      <c r="K761" s="800">
        <v>1880000</v>
      </c>
      <c r="L761" s="800">
        <v>1566968</v>
      </c>
      <c r="M761" s="800">
        <v>1880000</v>
      </c>
      <c r="N761" s="711"/>
      <c r="O761" s="711">
        <v>1</v>
      </c>
      <c r="P761" s="797" t="s">
        <v>20</v>
      </c>
      <c r="Q761" s="711"/>
    </row>
    <row r="762" spans="1:17" ht="25.5">
      <c r="A762" s="683" t="s">
        <v>526</v>
      </c>
      <c r="B762" s="705" t="s">
        <v>287</v>
      </c>
      <c r="C762" s="797" t="s">
        <v>319</v>
      </c>
      <c r="D762" s="709" t="s">
        <v>2716</v>
      </c>
      <c r="E762" s="802"/>
      <c r="F762" s="802"/>
      <c r="G762" s="802"/>
      <c r="H762" s="709" t="s">
        <v>3226</v>
      </c>
      <c r="I762" s="797" t="s">
        <v>788</v>
      </c>
      <c r="J762" s="799"/>
      <c r="K762" s="800">
        <v>1700000</v>
      </c>
      <c r="L762" s="800">
        <v>1675348</v>
      </c>
      <c r="M762" s="800">
        <v>1700000</v>
      </c>
      <c r="N762" s="711"/>
      <c r="O762" s="711">
        <v>1</v>
      </c>
      <c r="P762" s="797" t="s">
        <v>20</v>
      </c>
      <c r="Q762" s="711"/>
    </row>
    <row r="763" spans="1:17" ht="38.25">
      <c r="A763" s="683" t="s">
        <v>526</v>
      </c>
      <c r="B763" s="705" t="s">
        <v>287</v>
      </c>
      <c r="C763" s="797" t="s">
        <v>319</v>
      </c>
      <c r="D763" s="709" t="s">
        <v>2716</v>
      </c>
      <c r="E763" s="802"/>
      <c r="F763" s="802"/>
      <c r="G763" s="802"/>
      <c r="H763" s="709" t="s">
        <v>3227</v>
      </c>
      <c r="I763" s="797" t="s">
        <v>661</v>
      </c>
      <c r="J763" s="799"/>
      <c r="K763" s="800">
        <v>1000000</v>
      </c>
      <c r="L763" s="800">
        <v>999011</v>
      </c>
      <c r="M763" s="800">
        <v>1000000</v>
      </c>
      <c r="N763" s="711"/>
      <c r="O763" s="711">
        <v>0.96</v>
      </c>
      <c r="P763" s="797" t="s">
        <v>20</v>
      </c>
      <c r="Q763" s="711"/>
    </row>
    <row r="764" spans="1:17" ht="25.5">
      <c r="A764" s="683" t="s">
        <v>526</v>
      </c>
      <c r="B764" s="705" t="s">
        <v>287</v>
      </c>
      <c r="C764" s="797" t="s">
        <v>3185</v>
      </c>
      <c r="D764" s="709" t="s">
        <v>2716</v>
      </c>
      <c r="E764" s="802"/>
      <c r="F764" s="802"/>
      <c r="G764" s="802"/>
      <c r="H764" s="709" t="s">
        <v>3228</v>
      </c>
      <c r="I764" s="797">
        <v>2024</v>
      </c>
      <c r="J764" s="799"/>
      <c r="K764" s="800">
        <v>3500000</v>
      </c>
      <c r="L764" s="800">
        <v>0</v>
      </c>
      <c r="M764" s="800">
        <v>3500000</v>
      </c>
      <c r="N764" s="711"/>
      <c r="O764" s="711">
        <v>0</v>
      </c>
      <c r="P764" s="797" t="s">
        <v>3203</v>
      </c>
      <c r="Q764" s="711"/>
    </row>
    <row r="765" spans="1:17" s="572" customFormat="1">
      <c r="A765" s="571"/>
      <c r="B765" s="571"/>
      <c r="C765" s="571"/>
      <c r="D765" s="571"/>
      <c r="E765" s="571"/>
      <c r="F765" s="571"/>
      <c r="G765" s="571"/>
      <c r="H765" s="571"/>
      <c r="I765" s="571"/>
      <c r="J765" s="571"/>
      <c r="K765" s="805">
        <f t="shared" ref="K765:M765" si="0">SUM(K4:K764)</f>
        <v>3748394281.1945791</v>
      </c>
      <c r="L765" s="805">
        <f t="shared" si="0"/>
        <v>1492086457.3393199</v>
      </c>
      <c r="M765" s="805">
        <f t="shared" si="0"/>
        <v>1251547810.7109609</v>
      </c>
      <c r="N765" s="806">
        <f>+M765/K765</f>
        <v>0.33388905137057884</v>
      </c>
      <c r="O765" s="571"/>
      <c r="P765" s="571"/>
      <c r="Q765" s="571"/>
    </row>
  </sheetData>
  <autoFilter ref="A3:Q765" xr:uid="{00000000-0009-0000-0000-000008000000}"/>
  <mergeCells count="23">
    <mergeCell ref="A1:Q1"/>
    <mergeCell ref="H15:H16"/>
    <mergeCell ref="K15:K16"/>
    <mergeCell ref="N15:N16"/>
    <mergeCell ref="O15:O16"/>
    <mergeCell ref="P15:P16"/>
    <mergeCell ref="Q15:Q16"/>
    <mergeCell ref="H20:H21"/>
    <mergeCell ref="K20:K21"/>
    <mergeCell ref="P20:P21"/>
    <mergeCell ref="Q20:Q21"/>
    <mergeCell ref="Q122:Q123"/>
    <mergeCell ref="K470:K471"/>
    <mergeCell ref="O470:O471"/>
    <mergeCell ref="Q470:Q471"/>
    <mergeCell ref="Q196:Q197"/>
    <mergeCell ref="H466:H467"/>
    <mergeCell ref="K466:K467"/>
    <mergeCell ref="O466:O467"/>
    <mergeCell ref="Q466:Q467"/>
    <mergeCell ref="H468:H469"/>
    <mergeCell ref="K468:K469"/>
    <mergeCell ref="Q468:Q469"/>
  </mergeCells>
  <dataValidations count="3">
    <dataValidation allowBlank="1" showInputMessage="1" showErrorMessage="1" prompt="تغيير عنوان العملية في سنة 2025_x000a_" sqref="G305:H310" xr:uid="{00000000-0002-0000-0800-000000000000}"/>
    <dataValidation allowBlank="1" showInputMessage="1" showErrorMessage="1" prompt="تغيير عنوان العملية في سنة 2025" sqref="G292:H292" xr:uid="{00000000-0002-0000-0800-000001000000}"/>
    <dataValidation type="list" allowBlank="1" showInputMessage="1" showErrorMessage="1" sqref="C679:C680 G679:XFD680" xr:uid="{00000000-0002-0000-0800-000002000000}">
      <formula1>$B$4:$B$452+$A$6:$A$64</formula1>
    </dataValidation>
  </dataValidations>
  <pageMargins left="0" right="0" top="0" bottom="0.39370078740157483" header="0" footer="0"/>
  <pageSetup paperSize="9" scale="51" orientation="landscape" r:id="rId1"/>
  <headerFooter>
    <oddFooter>Page &amp;P de &amp;N</oddFooter>
  </headerFooter>
  <rowBreaks count="1" manualBreakCount="1">
    <brk id="744" max="16" man="1"/>
  </rowBreaks>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800-000003000000}">
          <x14:formula1>
            <xm:f>liste!$M$4:$M$292</xm:f>
          </x14:formula1>
          <xm:sqref>G649:G678 F679:F692 F4:F648</xm:sqref>
        </x14:dataValidation>
        <x14:dataValidation type="list" allowBlank="1" showInputMessage="1" showErrorMessage="1" xr:uid="{00000000-0002-0000-0800-000004000000}">
          <x14:formula1>
            <xm:f>liste!$I$3:$I$56</xm:f>
          </x14:formula1>
          <xm:sqref>D738:D781 D729:D735 D693:D705</xm:sqref>
        </x14:dataValidation>
        <x14:dataValidation type="list" allowBlank="1" showInputMessage="1" showErrorMessage="1" xr:uid="{00000000-0002-0000-0800-000005000000}">
          <x14:formula1>
            <xm:f>liste!$I$3:$I$55</xm:f>
          </x14:formula1>
          <xm:sqref>D82 D649 D168:D169</xm:sqref>
        </x14:dataValidation>
        <x14:dataValidation type="list" allowBlank="1" showInputMessage="1" showErrorMessage="1" xr:uid="{00000000-0002-0000-0800-000006000000}">
          <x14:formula1>
            <xm:f>liste!$I$4:$I$55</xm:f>
          </x14:formula1>
          <xm:sqref>D83:D167 D650:D692 D170:D648 D4:D81</xm:sqref>
        </x14:dataValidation>
        <x14:dataValidation type="list" allowBlank="1" showInputMessage="1" showErrorMessage="1" xr:uid="{00000000-0002-0000-0800-000007000000}">
          <x14:formula1>
            <xm:f>$B$4:$B$452+liste!$A$4:$A$62</xm:f>
          </x14:formula1>
          <xm:sqref>A679:A764</xm:sqref>
        </x14:dataValidation>
        <x14:dataValidation type="list" allowBlank="1" showInputMessage="1" showErrorMessage="1" xr:uid="{00000000-0002-0000-0800-000008000000}">
          <x14:formula1>
            <xm:f>liste!$K$4:$K$143</xm:f>
          </x14:formula1>
          <xm:sqref>E4:E692</xm:sqref>
        </x14:dataValidation>
        <x14:dataValidation type="list" allowBlank="1" showInputMessage="1" showErrorMessage="1" xr:uid="{00000000-0002-0000-0800-000009000000}">
          <x14:formula1>
            <xm:f>liste!$A$4:$A$62</xm:f>
          </x14:formula1>
          <xm:sqref>B4:B764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E375"/>
  <sheetViews>
    <sheetView zoomScaleNormal="100" workbookViewId="0">
      <selection activeCell="C43" sqref="C43"/>
    </sheetView>
  </sheetViews>
  <sheetFormatPr baseColWidth="10" defaultRowHeight="15"/>
  <cols>
    <col min="1" max="1" width="44.140625" customWidth="1"/>
    <col min="2" max="2" width="15.28515625" style="97" customWidth="1"/>
    <col min="3" max="3" width="13.28515625" bestFit="1" customWidth="1"/>
    <col min="4" max="4" width="12.28515625" bestFit="1" customWidth="1"/>
    <col min="5" max="5" width="19.5703125" style="738" customWidth="1"/>
  </cols>
  <sheetData>
    <row r="1" spans="1:5">
      <c r="A1" s="873" t="s">
        <v>3245</v>
      </c>
      <c r="B1" s="873"/>
      <c r="C1" s="873"/>
      <c r="D1" s="873"/>
      <c r="E1" s="873"/>
    </row>
    <row r="2" spans="1:5">
      <c r="B2"/>
      <c r="D2" s="874" t="s">
        <v>223</v>
      </c>
      <c r="E2" s="874"/>
    </row>
    <row r="3" spans="1:5" s="376" customFormat="1">
      <c r="A3" s="723" t="s">
        <v>2605</v>
      </c>
      <c r="B3" s="727" t="s">
        <v>2606</v>
      </c>
      <c r="C3" s="725" t="s">
        <v>2609</v>
      </c>
      <c r="D3" s="725" t="s">
        <v>2608</v>
      </c>
      <c r="E3" s="739" t="s">
        <v>3246</v>
      </c>
    </row>
    <row r="4" spans="1:5">
      <c r="A4" s="728" t="s">
        <v>317</v>
      </c>
      <c r="B4" s="729">
        <v>70</v>
      </c>
      <c r="C4" s="729">
        <v>603807914.17299998</v>
      </c>
      <c r="D4" s="729">
        <v>268510333.38683003</v>
      </c>
      <c r="E4" s="729">
        <v>318660150.89556986</v>
      </c>
    </row>
    <row r="5" spans="1:5">
      <c r="A5" s="726" t="s">
        <v>56</v>
      </c>
      <c r="B5" s="567">
        <v>9</v>
      </c>
      <c r="C5" s="567">
        <v>29326071.424000002</v>
      </c>
      <c r="D5" s="567"/>
      <c r="E5" s="567"/>
    </row>
    <row r="6" spans="1:5">
      <c r="A6" s="726" t="s">
        <v>166</v>
      </c>
      <c r="B6" s="567">
        <v>8</v>
      </c>
      <c r="C6" s="567">
        <v>28411829</v>
      </c>
      <c r="D6" s="567">
        <v>11937789</v>
      </c>
      <c r="E6" s="567">
        <v>7542539</v>
      </c>
    </row>
    <row r="7" spans="1:5">
      <c r="A7" s="726" t="s">
        <v>144</v>
      </c>
      <c r="B7" s="567">
        <v>14</v>
      </c>
      <c r="C7" s="567">
        <v>38499898.424000002</v>
      </c>
      <c r="D7" s="567">
        <v>29445236.554419994</v>
      </c>
      <c r="E7" s="567">
        <v>20426292.453009997</v>
      </c>
    </row>
    <row r="8" spans="1:5">
      <c r="A8" s="726" t="s">
        <v>92</v>
      </c>
      <c r="B8" s="567">
        <v>4</v>
      </c>
      <c r="C8" s="567">
        <v>201869752.18900001</v>
      </c>
      <c r="D8" s="567"/>
      <c r="E8" s="567">
        <v>100406980</v>
      </c>
    </row>
    <row r="9" spans="1:5">
      <c r="A9" s="726" t="s">
        <v>46</v>
      </c>
      <c r="B9" s="567">
        <v>9</v>
      </c>
      <c r="C9" s="567">
        <v>189043954</v>
      </c>
      <c r="D9" s="567">
        <v>169369320.89796001</v>
      </c>
      <c r="E9" s="567">
        <v>152562457.53308001</v>
      </c>
    </row>
    <row r="10" spans="1:5">
      <c r="A10" s="726" t="s">
        <v>89</v>
      </c>
      <c r="B10" s="567">
        <v>1</v>
      </c>
      <c r="C10" s="567">
        <v>12000000</v>
      </c>
      <c r="D10" s="567">
        <v>0</v>
      </c>
      <c r="E10" s="567">
        <v>0</v>
      </c>
    </row>
    <row r="11" spans="1:5">
      <c r="A11" s="726" t="s">
        <v>74</v>
      </c>
      <c r="B11" s="567">
        <v>7</v>
      </c>
      <c r="C11" s="567">
        <v>28835657.136</v>
      </c>
      <c r="D11" s="567">
        <v>25199771.210980006</v>
      </c>
      <c r="E11" s="567">
        <v>12207589.900279999</v>
      </c>
    </row>
    <row r="12" spans="1:5">
      <c r="A12" s="726" t="s">
        <v>104</v>
      </c>
      <c r="B12" s="567">
        <v>18</v>
      </c>
      <c r="C12" s="567">
        <v>75820752</v>
      </c>
      <c r="D12" s="567">
        <v>32558215.723470002</v>
      </c>
      <c r="E12" s="567">
        <v>25514292.009200007</v>
      </c>
    </row>
    <row r="13" spans="1:5">
      <c r="A13" s="728" t="s">
        <v>529</v>
      </c>
      <c r="B13" s="729">
        <v>65</v>
      </c>
      <c r="C13" s="729">
        <v>377578204</v>
      </c>
      <c r="D13" s="729">
        <v>37259933</v>
      </c>
      <c r="E13" s="729">
        <v>89522346.604589999</v>
      </c>
    </row>
    <row r="14" spans="1:5">
      <c r="A14" s="726" t="s">
        <v>268</v>
      </c>
      <c r="B14" s="567">
        <v>9</v>
      </c>
      <c r="C14" s="567">
        <v>22225220</v>
      </c>
      <c r="D14" s="567"/>
      <c r="E14" s="567">
        <v>9167535</v>
      </c>
    </row>
    <row r="15" spans="1:5">
      <c r="A15" s="726" t="s">
        <v>274</v>
      </c>
      <c r="B15" s="567">
        <v>11</v>
      </c>
      <c r="C15" s="567">
        <v>31923771</v>
      </c>
      <c r="D15" s="567"/>
      <c r="E15" s="567">
        <v>9495262</v>
      </c>
    </row>
    <row r="16" spans="1:5">
      <c r="A16" s="726" t="s">
        <v>280</v>
      </c>
      <c r="B16" s="567">
        <v>3</v>
      </c>
      <c r="C16" s="567">
        <v>7488000</v>
      </c>
      <c r="D16" s="567"/>
      <c r="E16" s="567">
        <v>3672033.5330400001</v>
      </c>
    </row>
    <row r="17" spans="1:5">
      <c r="A17" s="726" t="s">
        <v>282</v>
      </c>
      <c r="B17" s="567">
        <v>7</v>
      </c>
      <c r="C17" s="567">
        <v>90650000</v>
      </c>
      <c r="D17" s="567"/>
      <c r="E17" s="567">
        <v>31098324.606929995</v>
      </c>
    </row>
    <row r="18" spans="1:5">
      <c r="A18" s="726" t="s">
        <v>283</v>
      </c>
      <c r="B18" s="567">
        <v>2</v>
      </c>
      <c r="C18" s="567">
        <v>9398000</v>
      </c>
      <c r="D18" s="567"/>
      <c r="E18" s="567">
        <v>4146876.1746199997</v>
      </c>
    </row>
    <row r="19" spans="1:5">
      <c r="A19" s="726" t="s">
        <v>294</v>
      </c>
      <c r="B19" s="567">
        <v>11</v>
      </c>
      <c r="C19" s="567">
        <v>71218449</v>
      </c>
      <c r="D19" s="567"/>
      <c r="E19" s="567">
        <v>1994596.29</v>
      </c>
    </row>
    <row r="20" spans="1:5">
      <c r="A20" s="726" t="s">
        <v>298</v>
      </c>
      <c r="B20" s="567">
        <v>15</v>
      </c>
      <c r="C20" s="567">
        <v>126025200</v>
      </c>
      <c r="D20" s="567">
        <v>37259933</v>
      </c>
      <c r="E20" s="567">
        <v>22533828</v>
      </c>
    </row>
    <row r="21" spans="1:5">
      <c r="A21" s="726" t="s">
        <v>299</v>
      </c>
      <c r="B21" s="567">
        <v>7</v>
      </c>
      <c r="C21" s="567">
        <v>18649564</v>
      </c>
      <c r="D21" s="567"/>
      <c r="E21" s="567">
        <v>7413891</v>
      </c>
    </row>
    <row r="22" spans="1:5">
      <c r="A22" s="728" t="s">
        <v>318</v>
      </c>
      <c r="B22" s="729">
        <v>141</v>
      </c>
      <c r="C22" s="729">
        <v>921703634.84800005</v>
      </c>
      <c r="D22" s="729">
        <v>346020275.92328012</v>
      </c>
      <c r="E22" s="729">
        <v>233078416.59003997</v>
      </c>
    </row>
    <row r="23" spans="1:5">
      <c r="A23" s="726" t="s">
        <v>266</v>
      </c>
      <c r="B23" s="567">
        <v>25</v>
      </c>
      <c r="C23" s="567">
        <v>111339244</v>
      </c>
      <c r="D23" s="567">
        <v>81285237</v>
      </c>
      <c r="E23" s="567">
        <v>34141463</v>
      </c>
    </row>
    <row r="24" spans="1:5">
      <c r="A24" s="726" t="s">
        <v>272</v>
      </c>
      <c r="B24" s="567">
        <v>19</v>
      </c>
      <c r="C24" s="567">
        <v>322909708</v>
      </c>
      <c r="D24" s="567">
        <v>19516216</v>
      </c>
      <c r="E24" s="567">
        <v>44436271</v>
      </c>
    </row>
    <row r="25" spans="1:5">
      <c r="A25" s="726" t="s">
        <v>291</v>
      </c>
      <c r="B25" s="567">
        <v>30</v>
      </c>
      <c r="C25" s="567">
        <v>130326659</v>
      </c>
      <c r="D25" s="567">
        <v>82786676</v>
      </c>
      <c r="E25" s="567">
        <v>66916469</v>
      </c>
    </row>
    <row r="26" spans="1:5">
      <c r="A26" s="726" t="s">
        <v>295</v>
      </c>
      <c r="B26" s="567">
        <v>15</v>
      </c>
      <c r="C26" s="567">
        <v>37074957</v>
      </c>
      <c r="D26" s="567">
        <v>19555209.073740002</v>
      </c>
      <c r="E26" s="567">
        <v>10688773.847379997</v>
      </c>
    </row>
    <row r="27" spans="1:5">
      <c r="A27" s="726" t="s">
        <v>303</v>
      </c>
      <c r="B27" s="567">
        <v>32</v>
      </c>
      <c r="C27" s="567">
        <v>88432913.84799999</v>
      </c>
      <c r="D27" s="567">
        <v>77458134.849539995</v>
      </c>
      <c r="E27" s="567">
        <v>62205227.742659993</v>
      </c>
    </row>
    <row r="28" spans="1:5">
      <c r="A28" s="726" t="s">
        <v>307</v>
      </c>
      <c r="B28" s="567">
        <v>8</v>
      </c>
      <c r="C28" s="567">
        <v>149857593</v>
      </c>
      <c r="D28" s="567">
        <v>5080297</v>
      </c>
      <c r="E28" s="567">
        <v>1264980</v>
      </c>
    </row>
    <row r="29" spans="1:5">
      <c r="A29" s="726" t="s">
        <v>308</v>
      </c>
      <c r="B29" s="567">
        <v>11</v>
      </c>
      <c r="C29" s="567">
        <v>80680560</v>
      </c>
      <c r="D29" s="567">
        <v>60338506</v>
      </c>
      <c r="E29" s="567">
        <v>13425232</v>
      </c>
    </row>
    <row r="30" spans="1:5">
      <c r="A30" s="726" t="s">
        <v>310</v>
      </c>
      <c r="B30" s="567">
        <v>1</v>
      </c>
      <c r="C30" s="567">
        <v>1082000</v>
      </c>
      <c r="D30" s="567">
        <v>0</v>
      </c>
      <c r="E30" s="567">
        <v>0</v>
      </c>
    </row>
    <row r="31" spans="1:5">
      <c r="A31" s="728" t="s">
        <v>2286</v>
      </c>
      <c r="B31" s="729">
        <v>108</v>
      </c>
      <c r="C31" s="729">
        <v>247416994.132</v>
      </c>
      <c r="D31" s="729">
        <v>150859353.93327999</v>
      </c>
      <c r="E31" s="729">
        <v>108879473.24810003</v>
      </c>
    </row>
    <row r="32" spans="1:5">
      <c r="A32" s="726" t="s">
        <v>267</v>
      </c>
      <c r="B32" s="567">
        <v>26</v>
      </c>
      <c r="C32" s="567">
        <v>59176761.280000001</v>
      </c>
      <c r="D32" s="567">
        <v>50003576.233769991</v>
      </c>
      <c r="E32" s="567">
        <v>37625441.950399995</v>
      </c>
    </row>
    <row r="33" spans="1:5">
      <c r="A33" s="726" t="s">
        <v>276</v>
      </c>
      <c r="B33" s="567">
        <v>30</v>
      </c>
      <c r="C33" s="567">
        <v>64972683</v>
      </c>
      <c r="D33" s="567">
        <v>58467097.53715001</v>
      </c>
      <c r="E33" s="567"/>
    </row>
    <row r="34" spans="1:5">
      <c r="A34" s="726" t="s">
        <v>296</v>
      </c>
      <c r="B34" s="567">
        <v>26</v>
      </c>
      <c r="C34" s="567">
        <v>54544010.851999998</v>
      </c>
      <c r="D34" s="567">
        <v>3175676.2320499998</v>
      </c>
      <c r="E34" s="567">
        <v>25185905.987780001</v>
      </c>
    </row>
    <row r="35" spans="1:5">
      <c r="A35" s="726" t="s">
        <v>300</v>
      </c>
      <c r="B35" s="567">
        <v>12</v>
      </c>
      <c r="C35" s="567">
        <v>21677653</v>
      </c>
      <c r="D35" s="567">
        <v>19595207.930310003</v>
      </c>
      <c r="E35" s="567">
        <v>14129263.30992</v>
      </c>
    </row>
    <row r="36" spans="1:5">
      <c r="A36" s="726" t="s">
        <v>302</v>
      </c>
      <c r="B36" s="567">
        <v>10</v>
      </c>
      <c r="C36" s="567">
        <v>26568886</v>
      </c>
      <c r="D36" s="567"/>
      <c r="E36" s="567">
        <v>13492394</v>
      </c>
    </row>
    <row r="37" spans="1:5">
      <c r="A37" s="726" t="s">
        <v>306</v>
      </c>
      <c r="B37" s="567">
        <v>4</v>
      </c>
      <c r="C37" s="567">
        <v>20477000</v>
      </c>
      <c r="D37" s="567">
        <v>19617796</v>
      </c>
      <c r="E37" s="567">
        <v>18446468</v>
      </c>
    </row>
    <row r="38" spans="1:5">
      <c r="A38" s="728" t="s">
        <v>528</v>
      </c>
      <c r="B38" s="729">
        <v>25</v>
      </c>
      <c r="C38" s="729">
        <v>182418537.02457899</v>
      </c>
      <c r="D38" s="729">
        <v>43875194.920000002</v>
      </c>
      <c r="E38" s="729">
        <v>55659037</v>
      </c>
    </row>
    <row r="39" spans="1:5">
      <c r="A39" s="726" t="s">
        <v>275</v>
      </c>
      <c r="B39" s="567"/>
      <c r="C39" s="567"/>
      <c r="D39" s="567"/>
      <c r="E39" s="567"/>
    </row>
    <row r="40" spans="1:5">
      <c r="A40" s="726" t="s">
        <v>279</v>
      </c>
      <c r="B40" s="567">
        <v>1</v>
      </c>
      <c r="C40" s="567">
        <v>1200000</v>
      </c>
      <c r="D40" s="567"/>
      <c r="E40" s="567"/>
    </row>
    <row r="41" spans="1:5">
      <c r="A41" s="726" t="s">
        <v>281</v>
      </c>
      <c r="B41" s="567"/>
      <c r="C41" s="567"/>
      <c r="D41" s="567"/>
      <c r="E41" s="567"/>
    </row>
    <row r="42" spans="1:5">
      <c r="A42" s="726" t="s">
        <v>286</v>
      </c>
      <c r="B42" s="567">
        <v>1</v>
      </c>
      <c r="C42" s="567">
        <v>2866246.0245790002</v>
      </c>
      <c r="D42" s="567"/>
      <c r="E42" s="567"/>
    </row>
    <row r="43" spans="1:5">
      <c r="A43" s="726" t="s">
        <v>288</v>
      </c>
      <c r="B43" s="567">
        <v>19</v>
      </c>
      <c r="C43" s="567">
        <v>121195164</v>
      </c>
      <c r="D43" s="567"/>
      <c r="E43" s="567"/>
    </row>
    <row r="44" spans="1:5">
      <c r="A44" s="726" t="s">
        <v>290</v>
      </c>
      <c r="B44" s="567">
        <v>4</v>
      </c>
      <c r="C44" s="567">
        <v>57157127</v>
      </c>
      <c r="D44" s="567">
        <v>43875194.920000002</v>
      </c>
      <c r="E44" s="567">
        <v>55659037</v>
      </c>
    </row>
    <row r="45" spans="1:5">
      <c r="A45" s="728" t="s">
        <v>527</v>
      </c>
      <c r="B45" s="729">
        <v>240</v>
      </c>
      <c r="C45" s="729">
        <v>685096751.26799989</v>
      </c>
      <c r="D45" s="729">
        <v>458461778.79773992</v>
      </c>
      <c r="E45" s="729">
        <v>279548247.52918994</v>
      </c>
    </row>
    <row r="46" spans="1:5">
      <c r="A46" s="726" t="s">
        <v>271</v>
      </c>
      <c r="B46" s="567">
        <v>22</v>
      </c>
      <c r="C46" s="567">
        <v>51599202</v>
      </c>
      <c r="D46" s="567">
        <v>29915155</v>
      </c>
      <c r="E46" s="567">
        <v>14784650</v>
      </c>
    </row>
    <row r="47" spans="1:5">
      <c r="A47" s="726" t="s">
        <v>273</v>
      </c>
      <c r="B47" s="567">
        <v>37</v>
      </c>
      <c r="C47" s="567">
        <v>122835123</v>
      </c>
      <c r="D47" s="567">
        <v>96120041.035490006</v>
      </c>
      <c r="E47" s="567">
        <v>70000831.960749999</v>
      </c>
    </row>
    <row r="48" spans="1:5">
      <c r="A48" s="726" t="s">
        <v>289</v>
      </c>
      <c r="B48" s="567">
        <v>37</v>
      </c>
      <c r="C48" s="567">
        <v>128641048.852</v>
      </c>
      <c r="D48" s="567">
        <v>85918487.871670023</v>
      </c>
      <c r="E48" s="567">
        <v>51337795.473049998</v>
      </c>
    </row>
    <row r="49" spans="1:5">
      <c r="A49" s="726" t="s">
        <v>292</v>
      </c>
      <c r="B49" s="567">
        <v>24</v>
      </c>
      <c r="C49" s="567">
        <v>77897836</v>
      </c>
      <c r="D49" s="567">
        <v>56279714.9736</v>
      </c>
      <c r="E49" s="567">
        <v>24853380.70724</v>
      </c>
    </row>
    <row r="50" spans="1:5">
      <c r="A50" s="726" t="s">
        <v>297</v>
      </c>
      <c r="B50" s="567">
        <v>20</v>
      </c>
      <c r="C50" s="567">
        <v>58989650.707999997</v>
      </c>
      <c r="D50" s="567">
        <v>46469932.529650003</v>
      </c>
      <c r="E50" s="567">
        <v>39035911.837530002</v>
      </c>
    </row>
    <row r="51" spans="1:5">
      <c r="A51" s="726" t="s">
        <v>305</v>
      </c>
      <c r="B51" s="567">
        <v>35</v>
      </c>
      <c r="C51" s="567">
        <v>77663783</v>
      </c>
      <c r="D51" s="567">
        <v>65307820.439880006</v>
      </c>
      <c r="E51" s="567">
        <v>54628009.591749996</v>
      </c>
    </row>
    <row r="52" spans="1:5">
      <c r="A52" s="726" t="s">
        <v>309</v>
      </c>
      <c r="B52" s="567">
        <v>7</v>
      </c>
      <c r="C52" s="567">
        <v>17316617</v>
      </c>
      <c r="D52" s="567">
        <v>6381563.9474499999</v>
      </c>
      <c r="E52" s="567">
        <v>1069436.95887</v>
      </c>
    </row>
    <row r="53" spans="1:5">
      <c r="A53" s="726" t="s">
        <v>311</v>
      </c>
      <c r="B53" s="567">
        <v>5</v>
      </c>
      <c r="C53" s="567">
        <v>12548532</v>
      </c>
      <c r="D53" s="567">
        <v>5461277</v>
      </c>
      <c r="E53" s="567">
        <v>2990988</v>
      </c>
    </row>
    <row r="54" spans="1:5">
      <c r="A54" s="726" t="s">
        <v>312</v>
      </c>
      <c r="B54" s="567">
        <v>12</v>
      </c>
      <c r="C54" s="567">
        <v>29646771</v>
      </c>
      <c r="D54" s="567">
        <v>21253084</v>
      </c>
      <c r="E54" s="567">
        <v>10973157</v>
      </c>
    </row>
    <row r="55" spans="1:5">
      <c r="A55" s="726" t="s">
        <v>313</v>
      </c>
      <c r="B55" s="567">
        <v>10</v>
      </c>
      <c r="C55" s="567">
        <v>18651583</v>
      </c>
      <c r="D55" s="567">
        <v>9124961</v>
      </c>
      <c r="E55" s="567">
        <v>3331438</v>
      </c>
    </row>
    <row r="56" spans="1:5">
      <c r="A56" s="726" t="s">
        <v>314</v>
      </c>
      <c r="B56" s="567">
        <v>13</v>
      </c>
      <c r="C56" s="567">
        <v>29116500</v>
      </c>
      <c r="D56" s="567">
        <v>10572154</v>
      </c>
      <c r="E56" s="567">
        <v>2690760</v>
      </c>
    </row>
    <row r="57" spans="1:5">
      <c r="A57" s="726" t="s">
        <v>315</v>
      </c>
      <c r="B57" s="567">
        <v>9</v>
      </c>
      <c r="C57" s="567">
        <v>15211646</v>
      </c>
      <c r="D57" s="567">
        <v>8006442</v>
      </c>
      <c r="E57" s="567">
        <v>3481825</v>
      </c>
    </row>
    <row r="58" spans="1:5">
      <c r="A58" s="726" t="s">
        <v>316</v>
      </c>
      <c r="B58" s="567">
        <v>9</v>
      </c>
      <c r="C58" s="567">
        <v>44978458.708000004</v>
      </c>
      <c r="D58" s="567">
        <v>17651145</v>
      </c>
      <c r="E58" s="567">
        <v>370063</v>
      </c>
    </row>
    <row r="59" spans="1:5">
      <c r="A59" s="728" t="s">
        <v>526</v>
      </c>
      <c r="B59" s="729">
        <v>85</v>
      </c>
      <c r="C59" s="729">
        <v>730372245.74900007</v>
      </c>
      <c r="D59" s="729">
        <v>187099587.37819007</v>
      </c>
      <c r="E59" s="729">
        <v>166200138.84347004</v>
      </c>
    </row>
    <row r="60" spans="1:5">
      <c r="A60" s="726" t="s">
        <v>277</v>
      </c>
      <c r="B60" s="567">
        <v>14</v>
      </c>
      <c r="C60" s="567">
        <v>41115182</v>
      </c>
      <c r="D60" s="567">
        <v>36109770.003729999</v>
      </c>
      <c r="E60" s="567">
        <v>26817975.294300001</v>
      </c>
    </row>
    <row r="61" spans="1:5">
      <c r="A61" s="726" t="s">
        <v>269</v>
      </c>
      <c r="B61" s="567">
        <v>12</v>
      </c>
      <c r="C61" s="567">
        <v>101657136</v>
      </c>
      <c r="D61" s="567">
        <v>74976214.488000005</v>
      </c>
      <c r="E61" s="567">
        <v>47278994.442999996</v>
      </c>
    </row>
    <row r="62" spans="1:5">
      <c r="A62" s="726" t="s">
        <v>270</v>
      </c>
      <c r="B62" s="567">
        <v>30</v>
      </c>
      <c r="C62" s="567">
        <v>490565963.75300002</v>
      </c>
      <c r="D62" s="567"/>
      <c r="E62" s="567"/>
    </row>
    <row r="63" spans="1:5">
      <c r="A63" s="726" t="s">
        <v>284</v>
      </c>
      <c r="B63" s="567">
        <v>2</v>
      </c>
      <c r="C63" s="567">
        <v>31440000</v>
      </c>
      <c r="D63" s="567">
        <v>30045472.45456</v>
      </c>
      <c r="E63" s="567">
        <v>26509205.110169999</v>
      </c>
    </row>
    <row r="64" spans="1:5">
      <c r="A64" s="726" t="s">
        <v>287</v>
      </c>
      <c r="B64" s="567">
        <v>27</v>
      </c>
      <c r="C64" s="567">
        <v>65593963.995999999</v>
      </c>
      <c r="D64" s="567">
        <v>45968130.431900002</v>
      </c>
      <c r="E64" s="567">
        <v>65593963.995999999</v>
      </c>
    </row>
    <row r="65" spans="1:5">
      <c r="A65" s="737" t="s">
        <v>222</v>
      </c>
      <c r="B65" s="736">
        <v>734</v>
      </c>
      <c r="C65" s="736">
        <v>3748394281.1945791</v>
      </c>
      <c r="D65" s="736">
        <v>1492086457.3393207</v>
      </c>
      <c r="E65" s="736">
        <v>1251547810.7109604</v>
      </c>
    </row>
    <row r="66" spans="1:5">
      <c r="B66"/>
      <c r="C66" s="740"/>
    </row>
    <row r="67" spans="1:5">
      <c r="B67"/>
    </row>
    <row r="68" spans="1:5">
      <c r="B68"/>
      <c r="D68" s="741">
        <f>+D65/C65</f>
        <v>0.39806016800980881</v>
      </c>
    </row>
    <row r="69" spans="1:5">
      <c r="B69"/>
      <c r="D69" s="741">
        <f>+E65/C65</f>
        <v>0.33388905137057873</v>
      </c>
    </row>
    <row r="70" spans="1:5">
      <c r="B70"/>
      <c r="D70" s="738">
        <f>+C65-E65</f>
        <v>2496846470.4836187</v>
      </c>
    </row>
    <row r="71" spans="1:5">
      <c r="B71"/>
      <c r="D71">
        <f>+D70/C65</f>
        <v>0.66611094862942122</v>
      </c>
    </row>
    <row r="72" spans="1:5">
      <c r="B72"/>
    </row>
    <row r="73" spans="1:5">
      <c r="B73"/>
    </row>
    <row r="74" spans="1:5">
      <c r="B74"/>
    </row>
    <row r="75" spans="1:5">
      <c r="B75"/>
    </row>
    <row r="76" spans="1:5">
      <c r="B76"/>
    </row>
    <row r="77" spans="1:5">
      <c r="B77"/>
    </row>
    <row r="78" spans="1:5">
      <c r="B78"/>
    </row>
    <row r="79" spans="1:5">
      <c r="B79"/>
    </row>
    <row r="80" spans="1:5">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row r="286" spans="2:2">
      <c r="B286"/>
    </row>
    <row r="287" spans="2:2">
      <c r="B287"/>
    </row>
    <row r="288" spans="2:2">
      <c r="B288"/>
    </row>
    <row r="289" spans="2:2">
      <c r="B289"/>
    </row>
    <row r="290" spans="2:2">
      <c r="B290"/>
    </row>
    <row r="291" spans="2:2">
      <c r="B291"/>
    </row>
    <row r="292" spans="2:2">
      <c r="B292"/>
    </row>
    <row r="293" spans="2:2">
      <c r="B293"/>
    </row>
    <row r="294" spans="2:2">
      <c r="B294"/>
    </row>
    <row r="295" spans="2:2">
      <c r="B295"/>
    </row>
    <row r="296" spans="2:2">
      <c r="B296"/>
    </row>
    <row r="297" spans="2:2">
      <c r="B297"/>
    </row>
    <row r="298" spans="2:2">
      <c r="B298"/>
    </row>
    <row r="299" spans="2:2">
      <c r="B299"/>
    </row>
    <row r="300" spans="2:2">
      <c r="B300"/>
    </row>
    <row r="301" spans="2:2">
      <c r="B301"/>
    </row>
    <row r="302" spans="2:2">
      <c r="B302"/>
    </row>
    <row r="303" spans="2:2">
      <c r="B303"/>
    </row>
    <row r="304" spans="2:2">
      <c r="B304"/>
    </row>
    <row r="305" spans="2:2">
      <c r="B305"/>
    </row>
    <row r="306" spans="2:2">
      <c r="B306"/>
    </row>
    <row r="307" spans="2:2">
      <c r="B307"/>
    </row>
    <row r="308" spans="2:2">
      <c r="B308"/>
    </row>
    <row r="309" spans="2:2">
      <c r="B309"/>
    </row>
    <row r="310" spans="2:2">
      <c r="B310"/>
    </row>
    <row r="311" spans="2:2">
      <c r="B311"/>
    </row>
    <row r="312" spans="2:2">
      <c r="B312"/>
    </row>
    <row r="313" spans="2:2">
      <c r="B313"/>
    </row>
    <row r="314" spans="2:2">
      <c r="B314"/>
    </row>
    <row r="315" spans="2:2">
      <c r="B315"/>
    </row>
    <row r="316" spans="2:2">
      <c r="B316"/>
    </row>
    <row r="317" spans="2:2">
      <c r="B317"/>
    </row>
    <row r="318" spans="2:2">
      <c r="B318"/>
    </row>
    <row r="319" spans="2:2">
      <c r="B319"/>
    </row>
    <row r="320" spans="2:2">
      <c r="B320"/>
    </row>
    <row r="321" spans="2:2">
      <c r="B321"/>
    </row>
    <row r="322" spans="2:2">
      <c r="B322"/>
    </row>
    <row r="323" spans="2:2">
      <c r="B323"/>
    </row>
    <row r="324" spans="2:2">
      <c r="B324"/>
    </row>
    <row r="325" spans="2:2">
      <c r="B325"/>
    </row>
    <row r="326" spans="2:2">
      <c r="B326"/>
    </row>
    <row r="327" spans="2:2">
      <c r="B327"/>
    </row>
    <row r="328" spans="2:2">
      <c r="B328"/>
    </row>
    <row r="329" spans="2:2">
      <c r="B329"/>
    </row>
    <row r="330" spans="2:2">
      <c r="B330"/>
    </row>
    <row r="331" spans="2:2">
      <c r="B331"/>
    </row>
    <row r="332" spans="2:2">
      <c r="B332"/>
    </row>
    <row r="333" spans="2:2">
      <c r="B333"/>
    </row>
    <row r="334" spans="2:2">
      <c r="B334"/>
    </row>
    <row r="335" spans="2:2">
      <c r="B335"/>
    </row>
    <row r="336" spans="2:2">
      <c r="B336"/>
    </row>
    <row r="337" spans="2:2">
      <c r="B337"/>
    </row>
    <row r="338" spans="2:2">
      <c r="B338"/>
    </row>
    <row r="339" spans="2:2">
      <c r="B339"/>
    </row>
    <row r="340" spans="2:2">
      <c r="B340"/>
    </row>
    <row r="341" spans="2:2">
      <c r="B341"/>
    </row>
    <row r="342" spans="2:2">
      <c r="B342"/>
    </row>
    <row r="343" spans="2:2">
      <c r="B343"/>
    </row>
    <row r="344" spans="2:2">
      <c r="B344"/>
    </row>
    <row r="345" spans="2:2">
      <c r="B345"/>
    </row>
    <row r="346" spans="2:2">
      <c r="B346"/>
    </row>
    <row r="347" spans="2:2">
      <c r="B347"/>
    </row>
    <row r="348" spans="2:2">
      <c r="B348"/>
    </row>
    <row r="349" spans="2:2">
      <c r="B349"/>
    </row>
    <row r="350" spans="2:2">
      <c r="B350"/>
    </row>
    <row r="351" spans="2:2">
      <c r="B351"/>
    </row>
    <row r="352" spans="2:2">
      <c r="B352"/>
    </row>
    <row r="353" spans="2:2">
      <c r="B353"/>
    </row>
    <row r="354" spans="2:2">
      <c r="B354"/>
    </row>
    <row r="355" spans="2:2">
      <c r="B355"/>
    </row>
    <row r="356" spans="2:2">
      <c r="B356"/>
    </row>
    <row r="357" spans="2:2">
      <c r="B357"/>
    </row>
    <row r="358" spans="2:2">
      <c r="B358"/>
    </row>
    <row r="359" spans="2:2">
      <c r="B359"/>
    </row>
    <row r="360" spans="2:2">
      <c r="B360"/>
    </row>
    <row r="361" spans="2:2">
      <c r="B361"/>
    </row>
    <row r="362" spans="2:2">
      <c r="B362"/>
    </row>
    <row r="363" spans="2:2">
      <c r="B363"/>
    </row>
    <row r="364" spans="2:2">
      <c r="B364"/>
    </row>
    <row r="365" spans="2:2">
      <c r="B365"/>
    </row>
    <row r="366" spans="2:2">
      <c r="B366"/>
    </row>
    <row r="367" spans="2:2">
      <c r="B367"/>
    </row>
    <row r="368" spans="2:2">
      <c r="B368"/>
    </row>
    <row r="369" spans="2:2">
      <c r="B369"/>
    </row>
    <row r="370" spans="2:2">
      <c r="B370"/>
    </row>
    <row r="371" spans="2:2">
      <c r="B371"/>
    </row>
    <row r="372" spans="2:2">
      <c r="B372"/>
    </row>
    <row r="373" spans="2:2">
      <c r="B373"/>
    </row>
    <row r="374" spans="2:2">
      <c r="B374"/>
    </row>
    <row r="375" spans="2:2">
      <c r="B375"/>
    </row>
  </sheetData>
  <mergeCells count="2">
    <mergeCell ref="A1:E1"/>
    <mergeCell ref="D2:E2"/>
  </mergeCells>
  <pageMargins left="0.31496062992125984" right="0" top="0" bottom="0" header="0" footer="0"/>
  <pageSetup paperSize="9" scale="84" orientation="portrait" horizontalDpi="4294967292"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I555"/>
  <sheetViews>
    <sheetView zoomScaleNormal="100" workbookViewId="0">
      <selection activeCell="C23" sqref="C23"/>
    </sheetView>
  </sheetViews>
  <sheetFormatPr baseColWidth="10" defaultRowHeight="15"/>
  <cols>
    <col min="1" max="1" width="44.28515625" style="811" customWidth="1"/>
    <col min="2" max="2" width="14.42578125" style="812" customWidth="1"/>
    <col min="3" max="3" width="13.28515625" style="811" bestFit="1" customWidth="1"/>
    <col min="4" max="4" width="12.28515625" style="811" bestFit="1" customWidth="1"/>
    <col min="5" max="5" width="15.28515625" style="811" customWidth="1"/>
    <col min="6" max="6" width="21.7109375" style="811" customWidth="1"/>
    <col min="7" max="7" width="11.42578125" style="811"/>
    <col min="8" max="9" width="17.28515625" style="811" customWidth="1"/>
    <col min="10" max="16384" width="11.42578125" style="811"/>
  </cols>
  <sheetData>
    <row r="1" spans="1:9">
      <c r="A1" s="875" t="s">
        <v>3245</v>
      </c>
      <c r="B1" s="875"/>
      <c r="C1" s="875"/>
      <c r="D1" s="875"/>
      <c r="E1" s="875"/>
    </row>
    <row r="2" spans="1:9">
      <c r="D2" s="811" t="s">
        <v>223</v>
      </c>
    </row>
    <row r="3" spans="1:9" s="376" customFormat="1" ht="45.75" customHeight="1">
      <c r="A3" s="735" t="s">
        <v>2605</v>
      </c>
      <c r="B3" s="727" t="s">
        <v>2606</v>
      </c>
      <c r="C3" s="724" t="s">
        <v>2608</v>
      </c>
      <c r="D3" s="724" t="s">
        <v>2609</v>
      </c>
      <c r="E3" s="811"/>
      <c r="F3" s="817" t="s">
        <v>2605</v>
      </c>
      <c r="G3" s="808" t="s">
        <v>2606</v>
      </c>
      <c r="H3" s="809" t="s">
        <v>2608</v>
      </c>
      <c r="I3" s="809" t="s">
        <v>2609</v>
      </c>
    </row>
    <row r="4" spans="1:9" ht="30">
      <c r="A4" s="815" t="s">
        <v>2690</v>
      </c>
      <c r="B4" s="816">
        <v>26</v>
      </c>
      <c r="C4" s="816">
        <v>39892560.359920003</v>
      </c>
      <c r="D4" s="816">
        <v>82470864</v>
      </c>
      <c r="F4" s="814" t="s">
        <v>222</v>
      </c>
      <c r="G4" s="810">
        <v>734</v>
      </c>
      <c r="H4" s="810">
        <v>1492086457.3393195</v>
      </c>
      <c r="I4" s="810">
        <v>3748394281.1945786</v>
      </c>
    </row>
    <row r="5" spans="1:9">
      <c r="A5" s="815" t="s">
        <v>2691</v>
      </c>
      <c r="B5" s="816">
        <v>39</v>
      </c>
      <c r="C5" s="816">
        <v>50726264.156550005</v>
      </c>
      <c r="D5" s="816">
        <v>101179809</v>
      </c>
      <c r="F5" s="818" t="s">
        <v>2708</v>
      </c>
      <c r="G5" s="816">
        <v>190</v>
      </c>
      <c r="H5" s="816">
        <v>499200524.4317199</v>
      </c>
      <c r="I5" s="816">
        <v>1295474808.024579</v>
      </c>
    </row>
    <row r="6" spans="1:9">
      <c r="A6" s="815" t="s">
        <v>2692</v>
      </c>
      <c r="B6" s="816">
        <v>1</v>
      </c>
      <c r="C6" s="816">
        <v>2333195.7896500002</v>
      </c>
      <c r="D6" s="816">
        <v>2354700</v>
      </c>
      <c r="F6" s="818" t="s">
        <v>2711</v>
      </c>
      <c r="G6" s="816">
        <v>99</v>
      </c>
      <c r="H6" s="816">
        <v>183422135.23447996</v>
      </c>
      <c r="I6" s="816">
        <v>382821814</v>
      </c>
    </row>
    <row r="7" spans="1:9">
      <c r="A7" s="815" t="s">
        <v>2693</v>
      </c>
      <c r="B7" s="816">
        <v>12</v>
      </c>
      <c r="C7" s="816">
        <v>7200000</v>
      </c>
      <c r="D7" s="816">
        <v>256025000</v>
      </c>
      <c r="F7" s="818" t="s">
        <v>2716</v>
      </c>
      <c r="G7" s="816">
        <v>98</v>
      </c>
      <c r="H7" s="816">
        <v>208337076.70642</v>
      </c>
      <c r="I7" s="816">
        <v>672865918.44200003</v>
      </c>
    </row>
    <row r="8" spans="1:9">
      <c r="A8" s="815" t="s">
        <v>2695</v>
      </c>
      <c r="B8" s="816">
        <v>7</v>
      </c>
      <c r="C8" s="816">
        <v>5600742.3998300005</v>
      </c>
      <c r="D8" s="816">
        <v>13405400</v>
      </c>
      <c r="F8" s="818" t="s">
        <v>2705</v>
      </c>
      <c r="G8" s="816">
        <v>75</v>
      </c>
      <c r="H8" s="816">
        <v>138981208.04889002</v>
      </c>
      <c r="I8" s="816">
        <v>236364008</v>
      </c>
    </row>
    <row r="9" spans="1:9">
      <c r="A9" s="815" t="s">
        <v>2696</v>
      </c>
      <c r="B9" s="816">
        <v>10</v>
      </c>
      <c r="C9" s="816">
        <v>9331301.5420200005</v>
      </c>
      <c r="D9" s="816">
        <v>15878263</v>
      </c>
      <c r="F9" s="818" t="s">
        <v>2704</v>
      </c>
      <c r="G9" s="816">
        <v>51</v>
      </c>
      <c r="H9" s="816">
        <v>82558141.154200017</v>
      </c>
      <c r="I9" s="816">
        <v>109011457.80400001</v>
      </c>
    </row>
    <row r="10" spans="1:9" ht="30">
      <c r="A10" s="815" t="s">
        <v>2697</v>
      </c>
      <c r="B10" s="816">
        <v>50</v>
      </c>
      <c r="C10" s="816">
        <v>131333838.79730003</v>
      </c>
      <c r="D10" s="816">
        <v>192128593</v>
      </c>
      <c r="F10" s="818" t="s">
        <v>2697</v>
      </c>
      <c r="G10" s="816">
        <v>50</v>
      </c>
      <c r="H10" s="816">
        <v>131333838.79730003</v>
      </c>
      <c r="I10" s="816">
        <v>192128593</v>
      </c>
    </row>
    <row r="11" spans="1:9">
      <c r="A11" s="815" t="s">
        <v>2699</v>
      </c>
      <c r="B11" s="816">
        <v>2</v>
      </c>
      <c r="C11" s="816">
        <v>1922185.49905</v>
      </c>
      <c r="D11" s="816">
        <v>19467591</v>
      </c>
      <c r="F11" s="818" t="s">
        <v>2691</v>
      </c>
      <c r="G11" s="816">
        <v>39</v>
      </c>
      <c r="H11" s="816">
        <v>50726264.156550005</v>
      </c>
      <c r="I11" s="816">
        <v>101179809</v>
      </c>
    </row>
    <row r="12" spans="1:9">
      <c r="A12" s="815" t="s">
        <v>2700</v>
      </c>
      <c r="B12" s="816">
        <v>16</v>
      </c>
      <c r="C12" s="816">
        <v>16243732.948380001</v>
      </c>
      <c r="D12" s="816">
        <v>37513238</v>
      </c>
      <c r="F12" s="818" t="s">
        <v>2703</v>
      </c>
      <c r="G12" s="816">
        <v>39</v>
      </c>
      <c r="H12" s="816">
        <v>41631114.4322</v>
      </c>
      <c r="I12" s="816">
        <v>74034884.5</v>
      </c>
    </row>
    <row r="13" spans="1:9">
      <c r="A13" s="815" t="s">
        <v>2703</v>
      </c>
      <c r="B13" s="816">
        <v>39</v>
      </c>
      <c r="C13" s="816">
        <v>41631114.4322</v>
      </c>
      <c r="D13" s="816">
        <v>74034884.5</v>
      </c>
      <c r="F13" s="818" t="s">
        <v>2690</v>
      </c>
      <c r="G13" s="816">
        <v>26</v>
      </c>
      <c r="H13" s="816">
        <v>39892560.359920003</v>
      </c>
      <c r="I13" s="816">
        <v>82470864</v>
      </c>
    </row>
    <row r="14" spans="1:9">
      <c r="A14" s="815" t="s">
        <v>2704</v>
      </c>
      <c r="B14" s="816">
        <v>51</v>
      </c>
      <c r="C14" s="816">
        <v>82558141.154200017</v>
      </c>
      <c r="D14" s="816">
        <v>109011457.80400001</v>
      </c>
      <c r="F14" s="818" t="s">
        <v>2700</v>
      </c>
      <c r="G14" s="816">
        <v>16</v>
      </c>
      <c r="H14" s="816">
        <v>16243732.948380001</v>
      </c>
      <c r="I14" s="816">
        <v>37513238</v>
      </c>
    </row>
    <row r="15" spans="1:9">
      <c r="A15" s="815" t="s">
        <v>2705</v>
      </c>
      <c r="B15" s="816">
        <v>75</v>
      </c>
      <c r="C15" s="816">
        <v>138981208.04889002</v>
      </c>
      <c r="D15" s="816">
        <v>236364008</v>
      </c>
      <c r="F15" s="818" t="s">
        <v>3094</v>
      </c>
      <c r="G15" s="816">
        <v>13</v>
      </c>
      <c r="H15" s="816">
        <v>71589869.97897999</v>
      </c>
      <c r="I15" s="816">
        <v>93062632.423999995</v>
      </c>
    </row>
    <row r="16" spans="1:9" ht="30">
      <c r="A16" s="815" t="s">
        <v>2706</v>
      </c>
      <c r="B16" s="816">
        <v>2</v>
      </c>
      <c r="C16" s="816">
        <v>1782565.8597299999</v>
      </c>
      <c r="D16" s="816">
        <v>3280300</v>
      </c>
      <c r="F16" s="818" t="s">
        <v>2693</v>
      </c>
      <c r="G16" s="816">
        <v>12</v>
      </c>
      <c r="H16" s="816">
        <v>7200000</v>
      </c>
      <c r="I16" s="816">
        <v>256025000</v>
      </c>
    </row>
    <row r="17" spans="1:9">
      <c r="A17" s="815" t="s">
        <v>2708</v>
      </c>
      <c r="B17" s="816">
        <v>190</v>
      </c>
      <c r="C17" s="816">
        <v>499200524.4317199</v>
      </c>
      <c r="D17" s="816">
        <v>1295474808.024579</v>
      </c>
      <c r="F17" s="818" t="s">
        <v>2696</v>
      </c>
      <c r="G17" s="816">
        <v>10</v>
      </c>
      <c r="H17" s="816">
        <v>9331301.5420200005</v>
      </c>
      <c r="I17" s="816">
        <v>15878263</v>
      </c>
    </row>
    <row r="18" spans="1:9">
      <c r="A18" s="815" t="s">
        <v>2709</v>
      </c>
      <c r="B18" s="816">
        <v>3</v>
      </c>
      <c r="C18" s="816"/>
      <c r="D18" s="816">
        <v>157555000</v>
      </c>
      <c r="F18" s="818" t="s">
        <v>2695</v>
      </c>
      <c r="G18" s="816">
        <v>7</v>
      </c>
      <c r="H18" s="816">
        <v>5600742.3998300005</v>
      </c>
      <c r="I18" s="816">
        <v>13405400</v>
      </c>
    </row>
    <row r="19" spans="1:9">
      <c r="A19" s="815" t="s">
        <v>2711</v>
      </c>
      <c r="B19" s="816">
        <v>99</v>
      </c>
      <c r="C19" s="816">
        <v>183422135.23447996</v>
      </c>
      <c r="D19" s="816">
        <v>382821814</v>
      </c>
      <c r="F19" s="818" t="s">
        <v>2709</v>
      </c>
      <c r="G19" s="816">
        <v>3</v>
      </c>
      <c r="H19" s="816"/>
      <c r="I19" s="816">
        <v>157555000</v>
      </c>
    </row>
    <row r="20" spans="1:9">
      <c r="A20" s="815" t="s">
        <v>2714</v>
      </c>
      <c r="B20" s="816">
        <v>1</v>
      </c>
      <c r="C20" s="816">
        <v>0</v>
      </c>
      <c r="D20" s="816">
        <v>3500000</v>
      </c>
      <c r="F20" s="818" t="s">
        <v>2699</v>
      </c>
      <c r="G20" s="816">
        <v>2</v>
      </c>
      <c r="H20" s="816">
        <v>1922185.49905</v>
      </c>
      <c r="I20" s="816">
        <v>19467591</v>
      </c>
    </row>
    <row r="21" spans="1:9">
      <c r="A21" s="815" t="s">
        <v>2716</v>
      </c>
      <c r="B21" s="816">
        <v>98</v>
      </c>
      <c r="C21" s="816">
        <v>208337076.70642</v>
      </c>
      <c r="D21" s="816">
        <v>672865918.44200003</v>
      </c>
      <c r="F21" s="818" t="s">
        <v>2706</v>
      </c>
      <c r="G21" s="816">
        <v>2</v>
      </c>
      <c r="H21" s="816">
        <v>1782565.8597299999</v>
      </c>
      <c r="I21" s="816">
        <v>3280300</v>
      </c>
    </row>
    <row r="22" spans="1:9">
      <c r="A22" s="815" t="s">
        <v>3094</v>
      </c>
      <c r="B22" s="816">
        <v>13</v>
      </c>
      <c r="C22" s="816">
        <v>71589869.97897999</v>
      </c>
      <c r="D22" s="816">
        <v>93062632.423999995</v>
      </c>
      <c r="F22" s="818" t="s">
        <v>2692</v>
      </c>
      <c r="G22" s="816">
        <v>1</v>
      </c>
      <c r="H22" s="816">
        <v>2333195.7896500002</v>
      </c>
      <c r="I22" s="816">
        <v>2354700</v>
      </c>
    </row>
    <row r="23" spans="1:9">
      <c r="A23" s="813" t="s">
        <v>222</v>
      </c>
      <c r="B23" s="734">
        <v>734</v>
      </c>
      <c r="C23" s="734">
        <v>1492086457.3393195</v>
      </c>
      <c r="D23" s="734">
        <v>3748394281.1945786</v>
      </c>
      <c r="F23" s="818" t="s">
        <v>2714</v>
      </c>
      <c r="G23" s="816">
        <v>1</v>
      </c>
      <c r="H23" s="816">
        <v>0</v>
      </c>
      <c r="I23" s="816">
        <v>3500000</v>
      </c>
    </row>
    <row r="24" spans="1:9">
      <c r="B24" s="811"/>
    </row>
    <row r="25" spans="1:9">
      <c r="B25" s="811"/>
      <c r="E25" s="819">
        <f>G5/G4</f>
        <v>0.25885558583106266</v>
      </c>
    </row>
    <row r="26" spans="1:9">
      <c r="B26" s="811"/>
    </row>
    <row r="27" spans="1:9">
      <c r="B27" s="811"/>
    </row>
    <row r="28" spans="1:9">
      <c r="B28" s="811"/>
    </row>
    <row r="29" spans="1:9">
      <c r="B29" s="811"/>
    </row>
    <row r="30" spans="1:9">
      <c r="B30" s="811"/>
    </row>
    <row r="31" spans="1:9">
      <c r="B31" s="811"/>
    </row>
    <row r="32" spans="1:9">
      <c r="B32" s="811"/>
    </row>
    <row r="33" spans="2:2">
      <c r="B33" s="811"/>
    </row>
    <row r="34" spans="2:2">
      <c r="B34" s="811"/>
    </row>
    <row r="35" spans="2:2">
      <c r="B35" s="811"/>
    </row>
    <row r="36" spans="2:2">
      <c r="B36" s="811"/>
    </row>
    <row r="37" spans="2:2">
      <c r="B37" s="811"/>
    </row>
    <row r="38" spans="2:2">
      <c r="B38" s="811"/>
    </row>
    <row r="39" spans="2:2">
      <c r="B39" s="811"/>
    </row>
    <row r="40" spans="2:2">
      <c r="B40" s="811"/>
    </row>
    <row r="41" spans="2:2">
      <c r="B41" s="811"/>
    </row>
    <row r="42" spans="2:2">
      <c r="B42" s="811"/>
    </row>
    <row r="43" spans="2:2">
      <c r="B43" s="811"/>
    </row>
    <row r="44" spans="2:2">
      <c r="B44" s="811"/>
    </row>
    <row r="45" spans="2:2">
      <c r="B45" s="811"/>
    </row>
    <row r="46" spans="2:2">
      <c r="B46" s="811"/>
    </row>
    <row r="47" spans="2:2">
      <c r="B47" s="811"/>
    </row>
    <row r="48" spans="2:2">
      <c r="B48" s="811"/>
    </row>
    <row r="49" spans="2:2">
      <c r="B49" s="811"/>
    </row>
    <row r="50" spans="2:2">
      <c r="B50" s="811"/>
    </row>
    <row r="51" spans="2:2">
      <c r="B51" s="811"/>
    </row>
    <row r="52" spans="2:2">
      <c r="B52" s="811"/>
    </row>
    <row r="53" spans="2:2">
      <c r="B53" s="811"/>
    </row>
    <row r="54" spans="2:2">
      <c r="B54" s="811"/>
    </row>
    <row r="55" spans="2:2">
      <c r="B55" s="811"/>
    </row>
    <row r="56" spans="2:2">
      <c r="B56" s="811"/>
    </row>
    <row r="57" spans="2:2">
      <c r="B57" s="811"/>
    </row>
    <row r="58" spans="2:2">
      <c r="B58" s="811"/>
    </row>
    <row r="59" spans="2:2">
      <c r="B59" s="811"/>
    </row>
    <row r="60" spans="2:2">
      <c r="B60" s="811"/>
    </row>
    <row r="61" spans="2:2">
      <c r="B61" s="811"/>
    </row>
    <row r="62" spans="2:2">
      <c r="B62" s="811"/>
    </row>
    <row r="63" spans="2:2">
      <c r="B63" s="811"/>
    </row>
    <row r="64" spans="2:2">
      <c r="B64" s="811"/>
    </row>
    <row r="65" spans="2:2">
      <c r="B65" s="811"/>
    </row>
    <row r="66" spans="2:2">
      <c r="B66" s="811"/>
    </row>
    <row r="67" spans="2:2">
      <c r="B67" s="811"/>
    </row>
    <row r="68" spans="2:2">
      <c r="B68" s="811"/>
    </row>
    <row r="69" spans="2:2">
      <c r="B69" s="811"/>
    </row>
    <row r="70" spans="2:2">
      <c r="B70" s="811"/>
    </row>
    <row r="71" spans="2:2">
      <c r="B71" s="811"/>
    </row>
    <row r="72" spans="2:2">
      <c r="B72" s="811"/>
    </row>
    <row r="73" spans="2:2">
      <c r="B73" s="811"/>
    </row>
    <row r="74" spans="2:2">
      <c r="B74" s="811"/>
    </row>
    <row r="75" spans="2:2">
      <c r="B75" s="811"/>
    </row>
    <row r="76" spans="2:2">
      <c r="B76" s="811"/>
    </row>
    <row r="77" spans="2:2">
      <c r="B77" s="811"/>
    </row>
    <row r="78" spans="2:2">
      <c r="B78" s="811"/>
    </row>
    <row r="79" spans="2:2">
      <c r="B79" s="811"/>
    </row>
    <row r="80" spans="2:2">
      <c r="B80" s="811"/>
    </row>
    <row r="81" spans="2:2">
      <c r="B81" s="811"/>
    </row>
    <row r="82" spans="2:2">
      <c r="B82" s="811"/>
    </row>
    <row r="83" spans="2:2">
      <c r="B83" s="811"/>
    </row>
    <row r="84" spans="2:2">
      <c r="B84" s="811"/>
    </row>
    <row r="85" spans="2:2">
      <c r="B85" s="811"/>
    </row>
    <row r="86" spans="2:2">
      <c r="B86" s="811"/>
    </row>
    <row r="87" spans="2:2">
      <c r="B87" s="811"/>
    </row>
    <row r="88" spans="2:2">
      <c r="B88" s="811"/>
    </row>
    <row r="89" spans="2:2">
      <c r="B89" s="811"/>
    </row>
    <row r="90" spans="2:2">
      <c r="B90" s="811"/>
    </row>
    <row r="91" spans="2:2">
      <c r="B91" s="811"/>
    </row>
    <row r="92" spans="2:2">
      <c r="B92" s="811"/>
    </row>
    <row r="93" spans="2:2">
      <c r="B93" s="811"/>
    </row>
    <row r="94" spans="2:2">
      <c r="B94" s="811"/>
    </row>
    <row r="95" spans="2:2">
      <c r="B95" s="811"/>
    </row>
    <row r="96" spans="2:2">
      <c r="B96" s="811"/>
    </row>
    <row r="97" spans="2:2">
      <c r="B97" s="811"/>
    </row>
    <row r="98" spans="2:2">
      <c r="B98" s="811"/>
    </row>
    <row r="99" spans="2:2">
      <c r="B99" s="811"/>
    </row>
    <row r="100" spans="2:2">
      <c r="B100" s="811"/>
    </row>
    <row r="101" spans="2:2">
      <c r="B101" s="811"/>
    </row>
    <row r="102" spans="2:2">
      <c r="B102" s="811"/>
    </row>
    <row r="103" spans="2:2">
      <c r="B103" s="811"/>
    </row>
    <row r="104" spans="2:2">
      <c r="B104" s="811"/>
    </row>
    <row r="105" spans="2:2">
      <c r="B105" s="811"/>
    </row>
    <row r="106" spans="2:2">
      <c r="B106" s="811"/>
    </row>
    <row r="107" spans="2:2">
      <c r="B107" s="811"/>
    </row>
    <row r="108" spans="2:2">
      <c r="B108" s="811"/>
    </row>
    <row r="109" spans="2:2">
      <c r="B109" s="811"/>
    </row>
    <row r="110" spans="2:2">
      <c r="B110" s="811"/>
    </row>
    <row r="111" spans="2:2">
      <c r="B111" s="811"/>
    </row>
    <row r="112" spans="2:2">
      <c r="B112" s="811"/>
    </row>
    <row r="113" spans="2:2">
      <c r="B113" s="811"/>
    </row>
    <row r="114" spans="2:2">
      <c r="B114" s="811"/>
    </row>
    <row r="115" spans="2:2">
      <c r="B115" s="811"/>
    </row>
    <row r="116" spans="2:2">
      <c r="B116" s="811"/>
    </row>
    <row r="117" spans="2:2">
      <c r="B117" s="811"/>
    </row>
    <row r="118" spans="2:2">
      <c r="B118" s="811"/>
    </row>
    <row r="119" spans="2:2">
      <c r="B119" s="811"/>
    </row>
    <row r="120" spans="2:2">
      <c r="B120" s="811"/>
    </row>
    <row r="121" spans="2:2">
      <c r="B121" s="811"/>
    </row>
    <row r="122" spans="2:2">
      <c r="B122" s="811"/>
    </row>
    <row r="123" spans="2:2">
      <c r="B123" s="811"/>
    </row>
    <row r="124" spans="2:2">
      <c r="B124" s="811"/>
    </row>
    <row r="125" spans="2:2">
      <c r="B125" s="811"/>
    </row>
    <row r="126" spans="2:2">
      <c r="B126" s="811"/>
    </row>
    <row r="127" spans="2:2">
      <c r="B127" s="811"/>
    </row>
    <row r="128" spans="2:2">
      <c r="B128" s="811"/>
    </row>
    <row r="129" spans="2:2">
      <c r="B129" s="811"/>
    </row>
    <row r="130" spans="2:2">
      <c r="B130" s="811"/>
    </row>
    <row r="131" spans="2:2">
      <c r="B131" s="811"/>
    </row>
    <row r="132" spans="2:2">
      <c r="B132" s="811"/>
    </row>
    <row r="133" spans="2:2">
      <c r="B133" s="811"/>
    </row>
    <row r="134" spans="2:2">
      <c r="B134" s="811"/>
    </row>
    <row r="135" spans="2:2">
      <c r="B135" s="811"/>
    </row>
    <row r="136" spans="2:2">
      <c r="B136" s="811"/>
    </row>
    <row r="137" spans="2:2">
      <c r="B137" s="811"/>
    </row>
    <row r="138" spans="2:2">
      <c r="B138" s="811"/>
    </row>
    <row r="139" spans="2:2">
      <c r="B139" s="811"/>
    </row>
    <row r="140" spans="2:2">
      <c r="B140" s="811"/>
    </row>
    <row r="141" spans="2:2">
      <c r="B141" s="811"/>
    </row>
    <row r="142" spans="2:2">
      <c r="B142" s="811"/>
    </row>
    <row r="143" spans="2:2">
      <c r="B143" s="811"/>
    </row>
    <row r="144" spans="2:2">
      <c r="B144" s="811"/>
    </row>
    <row r="145" spans="2:2">
      <c r="B145" s="811"/>
    </row>
    <row r="146" spans="2:2">
      <c r="B146" s="811"/>
    </row>
    <row r="147" spans="2:2">
      <c r="B147" s="811"/>
    </row>
    <row r="148" spans="2:2">
      <c r="B148" s="811"/>
    </row>
    <row r="149" spans="2:2">
      <c r="B149" s="811"/>
    </row>
    <row r="150" spans="2:2">
      <c r="B150" s="811"/>
    </row>
    <row r="151" spans="2:2">
      <c r="B151" s="811"/>
    </row>
    <row r="152" spans="2:2">
      <c r="B152" s="811"/>
    </row>
    <row r="153" spans="2:2">
      <c r="B153" s="811"/>
    </row>
    <row r="154" spans="2:2">
      <c r="B154" s="811"/>
    </row>
    <row r="155" spans="2:2">
      <c r="B155" s="811"/>
    </row>
    <row r="156" spans="2:2">
      <c r="B156" s="811"/>
    </row>
    <row r="157" spans="2:2">
      <c r="B157" s="811"/>
    </row>
    <row r="158" spans="2:2">
      <c r="B158" s="811"/>
    </row>
    <row r="159" spans="2:2">
      <c r="B159" s="811"/>
    </row>
    <row r="160" spans="2:2">
      <c r="B160" s="811"/>
    </row>
    <row r="161" spans="2:2">
      <c r="B161" s="811"/>
    </row>
    <row r="162" spans="2:2">
      <c r="B162" s="811"/>
    </row>
    <row r="163" spans="2:2">
      <c r="B163" s="811"/>
    </row>
    <row r="164" spans="2:2">
      <c r="B164" s="811"/>
    </row>
    <row r="165" spans="2:2">
      <c r="B165" s="811"/>
    </row>
    <row r="166" spans="2:2">
      <c r="B166" s="811"/>
    </row>
    <row r="167" spans="2:2">
      <c r="B167" s="811"/>
    </row>
    <row r="168" spans="2:2">
      <c r="B168" s="811"/>
    </row>
    <row r="169" spans="2:2">
      <c r="B169" s="811"/>
    </row>
    <row r="170" spans="2:2">
      <c r="B170" s="811"/>
    </row>
    <row r="171" spans="2:2">
      <c r="B171" s="811"/>
    </row>
    <row r="172" spans="2:2">
      <c r="B172" s="811"/>
    </row>
    <row r="173" spans="2:2">
      <c r="B173" s="811"/>
    </row>
    <row r="174" spans="2:2">
      <c r="B174" s="811"/>
    </row>
    <row r="175" spans="2:2">
      <c r="B175" s="811"/>
    </row>
    <row r="176" spans="2:2">
      <c r="B176" s="811"/>
    </row>
    <row r="177" spans="2:2">
      <c r="B177" s="811"/>
    </row>
    <row r="178" spans="2:2">
      <c r="B178" s="811"/>
    </row>
    <row r="179" spans="2:2">
      <c r="B179" s="811"/>
    </row>
    <row r="180" spans="2:2">
      <c r="B180" s="811"/>
    </row>
    <row r="181" spans="2:2">
      <c r="B181" s="811"/>
    </row>
    <row r="182" spans="2:2">
      <c r="B182" s="811"/>
    </row>
    <row r="183" spans="2:2">
      <c r="B183" s="811"/>
    </row>
    <row r="184" spans="2:2">
      <c r="B184" s="811"/>
    </row>
    <row r="185" spans="2:2">
      <c r="B185" s="811"/>
    </row>
    <row r="186" spans="2:2">
      <c r="B186" s="811"/>
    </row>
    <row r="187" spans="2:2">
      <c r="B187" s="811"/>
    </row>
    <row r="188" spans="2:2">
      <c r="B188" s="811"/>
    </row>
    <row r="189" spans="2:2">
      <c r="B189" s="811"/>
    </row>
    <row r="190" spans="2:2">
      <c r="B190" s="811"/>
    </row>
    <row r="191" spans="2:2">
      <c r="B191" s="811"/>
    </row>
    <row r="192" spans="2:2">
      <c r="B192" s="811"/>
    </row>
    <row r="193" spans="2:2">
      <c r="B193" s="811"/>
    </row>
    <row r="194" spans="2:2">
      <c r="B194" s="811"/>
    </row>
    <row r="195" spans="2:2">
      <c r="B195" s="811"/>
    </row>
    <row r="196" spans="2:2">
      <c r="B196" s="811"/>
    </row>
    <row r="197" spans="2:2">
      <c r="B197" s="811"/>
    </row>
    <row r="198" spans="2:2">
      <c r="B198" s="811"/>
    </row>
    <row r="199" spans="2:2">
      <c r="B199" s="811"/>
    </row>
    <row r="200" spans="2:2">
      <c r="B200" s="811"/>
    </row>
    <row r="201" spans="2:2">
      <c r="B201" s="811"/>
    </row>
    <row r="202" spans="2:2">
      <c r="B202" s="811"/>
    </row>
    <row r="203" spans="2:2">
      <c r="B203" s="811"/>
    </row>
    <row r="204" spans="2:2">
      <c r="B204" s="811"/>
    </row>
    <row r="205" spans="2:2">
      <c r="B205" s="811"/>
    </row>
    <row r="206" spans="2:2">
      <c r="B206" s="811"/>
    </row>
    <row r="207" spans="2:2">
      <c r="B207" s="811"/>
    </row>
    <row r="208" spans="2:2">
      <c r="B208" s="811"/>
    </row>
    <row r="209" spans="2:2">
      <c r="B209" s="811"/>
    </row>
    <row r="210" spans="2:2">
      <c r="B210" s="811"/>
    </row>
    <row r="211" spans="2:2">
      <c r="B211" s="811"/>
    </row>
    <row r="212" spans="2:2">
      <c r="B212" s="811"/>
    </row>
    <row r="213" spans="2:2">
      <c r="B213" s="811"/>
    </row>
    <row r="214" spans="2:2">
      <c r="B214" s="811"/>
    </row>
    <row r="215" spans="2:2">
      <c r="B215" s="811"/>
    </row>
    <row r="216" spans="2:2">
      <c r="B216" s="811"/>
    </row>
    <row r="217" spans="2:2">
      <c r="B217" s="811"/>
    </row>
    <row r="218" spans="2:2">
      <c r="B218" s="811"/>
    </row>
    <row r="219" spans="2:2">
      <c r="B219" s="811"/>
    </row>
    <row r="220" spans="2:2">
      <c r="B220" s="811"/>
    </row>
    <row r="221" spans="2:2">
      <c r="B221" s="811"/>
    </row>
    <row r="222" spans="2:2">
      <c r="B222" s="811"/>
    </row>
    <row r="223" spans="2:2">
      <c r="B223" s="811"/>
    </row>
    <row r="224" spans="2:2">
      <c r="B224" s="811"/>
    </row>
    <row r="225" spans="2:2">
      <c r="B225" s="811"/>
    </row>
    <row r="226" spans="2:2">
      <c r="B226" s="811"/>
    </row>
    <row r="227" spans="2:2">
      <c r="B227" s="811"/>
    </row>
    <row r="228" spans="2:2">
      <c r="B228" s="811"/>
    </row>
    <row r="229" spans="2:2">
      <c r="B229" s="811"/>
    </row>
    <row r="230" spans="2:2">
      <c r="B230" s="811"/>
    </row>
    <row r="231" spans="2:2">
      <c r="B231" s="811"/>
    </row>
    <row r="232" spans="2:2">
      <c r="B232" s="811"/>
    </row>
    <row r="233" spans="2:2">
      <c r="B233" s="811"/>
    </row>
    <row r="234" spans="2:2">
      <c r="B234" s="811"/>
    </row>
    <row r="235" spans="2:2">
      <c r="B235" s="811"/>
    </row>
    <row r="236" spans="2:2">
      <c r="B236" s="811"/>
    </row>
    <row r="237" spans="2:2">
      <c r="B237" s="811"/>
    </row>
    <row r="238" spans="2:2">
      <c r="B238" s="811"/>
    </row>
    <row r="239" spans="2:2">
      <c r="B239" s="811"/>
    </row>
    <row r="240" spans="2:2">
      <c r="B240" s="811"/>
    </row>
    <row r="241" spans="2:2">
      <c r="B241" s="811"/>
    </row>
    <row r="242" spans="2:2">
      <c r="B242" s="811"/>
    </row>
    <row r="243" spans="2:2">
      <c r="B243" s="811"/>
    </row>
    <row r="244" spans="2:2">
      <c r="B244" s="811"/>
    </row>
    <row r="245" spans="2:2">
      <c r="B245" s="811"/>
    </row>
    <row r="246" spans="2:2">
      <c r="B246" s="811"/>
    </row>
    <row r="247" spans="2:2">
      <c r="B247" s="811"/>
    </row>
    <row r="248" spans="2:2">
      <c r="B248" s="811"/>
    </row>
    <row r="249" spans="2:2">
      <c r="B249" s="811"/>
    </row>
    <row r="250" spans="2:2">
      <c r="B250" s="811"/>
    </row>
    <row r="251" spans="2:2">
      <c r="B251" s="811"/>
    </row>
    <row r="252" spans="2:2">
      <c r="B252" s="811"/>
    </row>
    <row r="253" spans="2:2">
      <c r="B253" s="811"/>
    </row>
    <row r="254" spans="2:2">
      <c r="B254" s="811"/>
    </row>
    <row r="255" spans="2:2">
      <c r="B255" s="811"/>
    </row>
    <row r="256" spans="2:2">
      <c r="B256" s="811"/>
    </row>
    <row r="257" spans="2:2">
      <c r="B257" s="811"/>
    </row>
    <row r="258" spans="2:2">
      <c r="B258" s="811"/>
    </row>
    <row r="259" spans="2:2">
      <c r="B259" s="811"/>
    </row>
    <row r="260" spans="2:2">
      <c r="B260" s="811"/>
    </row>
    <row r="261" spans="2:2">
      <c r="B261" s="811"/>
    </row>
    <row r="262" spans="2:2">
      <c r="B262" s="811"/>
    </row>
    <row r="263" spans="2:2">
      <c r="B263" s="811"/>
    </row>
    <row r="264" spans="2:2">
      <c r="B264" s="811"/>
    </row>
    <row r="265" spans="2:2">
      <c r="B265" s="811"/>
    </row>
    <row r="266" spans="2:2">
      <c r="B266" s="811"/>
    </row>
    <row r="267" spans="2:2">
      <c r="B267" s="811"/>
    </row>
    <row r="268" spans="2:2">
      <c r="B268" s="811"/>
    </row>
    <row r="269" spans="2:2">
      <c r="B269" s="811"/>
    </row>
    <row r="270" spans="2:2">
      <c r="B270" s="811"/>
    </row>
    <row r="271" spans="2:2">
      <c r="B271" s="811"/>
    </row>
    <row r="272" spans="2:2">
      <c r="B272" s="811"/>
    </row>
    <row r="273" spans="2:2">
      <c r="B273" s="811"/>
    </row>
    <row r="274" spans="2:2">
      <c r="B274" s="811"/>
    </row>
    <row r="275" spans="2:2">
      <c r="B275" s="811"/>
    </row>
    <row r="276" spans="2:2">
      <c r="B276" s="811"/>
    </row>
    <row r="277" spans="2:2">
      <c r="B277" s="811"/>
    </row>
    <row r="278" spans="2:2">
      <c r="B278" s="811"/>
    </row>
    <row r="279" spans="2:2">
      <c r="B279" s="811"/>
    </row>
    <row r="280" spans="2:2">
      <c r="B280" s="811"/>
    </row>
    <row r="281" spans="2:2">
      <c r="B281" s="811"/>
    </row>
    <row r="282" spans="2:2">
      <c r="B282" s="811"/>
    </row>
    <row r="283" spans="2:2">
      <c r="B283" s="811"/>
    </row>
    <row r="284" spans="2:2">
      <c r="B284" s="811"/>
    </row>
    <row r="285" spans="2:2">
      <c r="B285" s="811"/>
    </row>
    <row r="286" spans="2:2">
      <c r="B286" s="811"/>
    </row>
    <row r="287" spans="2:2">
      <c r="B287" s="811"/>
    </row>
    <row r="288" spans="2:2">
      <c r="B288" s="811"/>
    </row>
    <row r="289" spans="2:2">
      <c r="B289" s="811"/>
    </row>
    <row r="290" spans="2:2">
      <c r="B290" s="811"/>
    </row>
    <row r="291" spans="2:2">
      <c r="B291" s="811"/>
    </row>
    <row r="292" spans="2:2">
      <c r="B292" s="811"/>
    </row>
    <row r="293" spans="2:2">
      <c r="B293" s="811"/>
    </row>
    <row r="294" spans="2:2">
      <c r="B294" s="811"/>
    </row>
    <row r="295" spans="2:2">
      <c r="B295" s="811"/>
    </row>
    <row r="296" spans="2:2">
      <c r="B296" s="811"/>
    </row>
    <row r="297" spans="2:2">
      <c r="B297" s="811"/>
    </row>
    <row r="298" spans="2:2">
      <c r="B298" s="811"/>
    </row>
    <row r="299" spans="2:2">
      <c r="B299" s="811"/>
    </row>
    <row r="300" spans="2:2">
      <c r="B300" s="811"/>
    </row>
    <row r="301" spans="2:2">
      <c r="B301" s="811"/>
    </row>
    <row r="302" spans="2:2">
      <c r="B302" s="811"/>
    </row>
    <row r="303" spans="2:2">
      <c r="B303" s="811"/>
    </row>
    <row r="304" spans="2:2">
      <c r="B304" s="811"/>
    </row>
    <row r="305" spans="2:2">
      <c r="B305" s="811"/>
    </row>
    <row r="306" spans="2:2">
      <c r="B306" s="811"/>
    </row>
    <row r="307" spans="2:2">
      <c r="B307" s="811"/>
    </row>
    <row r="308" spans="2:2">
      <c r="B308" s="811"/>
    </row>
    <row r="309" spans="2:2">
      <c r="B309" s="811"/>
    </row>
    <row r="310" spans="2:2">
      <c r="B310" s="811"/>
    </row>
    <row r="311" spans="2:2">
      <c r="B311" s="811"/>
    </row>
    <row r="312" spans="2:2">
      <c r="B312" s="811"/>
    </row>
    <row r="313" spans="2:2">
      <c r="B313" s="811"/>
    </row>
    <row r="314" spans="2:2">
      <c r="B314" s="811"/>
    </row>
    <row r="315" spans="2:2">
      <c r="B315" s="811"/>
    </row>
    <row r="316" spans="2:2">
      <c r="B316" s="811"/>
    </row>
    <row r="317" spans="2:2">
      <c r="B317" s="811"/>
    </row>
    <row r="318" spans="2:2">
      <c r="B318" s="811"/>
    </row>
    <row r="319" spans="2:2">
      <c r="B319" s="811"/>
    </row>
    <row r="320" spans="2:2">
      <c r="B320" s="811"/>
    </row>
    <row r="321" spans="2:2">
      <c r="B321" s="811"/>
    </row>
    <row r="322" spans="2:2">
      <c r="B322" s="811"/>
    </row>
    <row r="323" spans="2:2">
      <c r="B323" s="811"/>
    </row>
    <row r="324" spans="2:2">
      <c r="B324" s="811"/>
    </row>
    <row r="325" spans="2:2">
      <c r="B325" s="811"/>
    </row>
    <row r="326" spans="2:2">
      <c r="B326" s="811"/>
    </row>
    <row r="327" spans="2:2">
      <c r="B327" s="811"/>
    </row>
    <row r="328" spans="2:2">
      <c r="B328" s="811"/>
    </row>
    <row r="329" spans="2:2">
      <c r="B329" s="811"/>
    </row>
    <row r="330" spans="2:2">
      <c r="B330" s="811"/>
    </row>
    <row r="331" spans="2:2">
      <c r="B331" s="811"/>
    </row>
    <row r="332" spans="2:2">
      <c r="B332" s="811"/>
    </row>
    <row r="333" spans="2:2">
      <c r="B333" s="811"/>
    </row>
    <row r="334" spans="2:2">
      <c r="B334" s="811"/>
    </row>
    <row r="335" spans="2:2">
      <c r="B335" s="811"/>
    </row>
    <row r="336" spans="2:2">
      <c r="B336" s="811"/>
    </row>
    <row r="337" spans="2:2">
      <c r="B337" s="811"/>
    </row>
    <row r="338" spans="2:2">
      <c r="B338" s="811"/>
    </row>
    <row r="339" spans="2:2">
      <c r="B339" s="811"/>
    </row>
    <row r="340" spans="2:2">
      <c r="B340" s="811"/>
    </row>
    <row r="341" spans="2:2">
      <c r="B341" s="811"/>
    </row>
    <row r="342" spans="2:2">
      <c r="B342" s="811"/>
    </row>
    <row r="343" spans="2:2">
      <c r="B343" s="811"/>
    </row>
    <row r="344" spans="2:2">
      <c r="B344" s="811"/>
    </row>
    <row r="345" spans="2:2">
      <c r="B345" s="811"/>
    </row>
    <row r="346" spans="2:2">
      <c r="B346" s="811"/>
    </row>
    <row r="347" spans="2:2">
      <c r="B347" s="811"/>
    </row>
    <row r="348" spans="2:2">
      <c r="B348" s="811"/>
    </row>
    <row r="349" spans="2:2">
      <c r="B349" s="811"/>
    </row>
    <row r="350" spans="2:2">
      <c r="B350" s="811"/>
    </row>
    <row r="351" spans="2:2">
      <c r="B351" s="811"/>
    </row>
    <row r="352" spans="2:2">
      <c r="B352" s="811"/>
    </row>
    <row r="353" spans="2:2">
      <c r="B353" s="811"/>
    </row>
    <row r="354" spans="2:2">
      <c r="B354" s="811"/>
    </row>
    <row r="355" spans="2:2">
      <c r="B355" s="811"/>
    </row>
    <row r="356" spans="2:2">
      <c r="B356" s="811"/>
    </row>
    <row r="357" spans="2:2">
      <c r="B357" s="811"/>
    </row>
    <row r="358" spans="2:2">
      <c r="B358" s="811"/>
    </row>
    <row r="359" spans="2:2">
      <c r="B359" s="811"/>
    </row>
    <row r="360" spans="2:2">
      <c r="B360" s="811"/>
    </row>
    <row r="361" spans="2:2">
      <c r="B361" s="811"/>
    </row>
    <row r="362" spans="2:2">
      <c r="B362" s="811"/>
    </row>
    <row r="363" spans="2:2">
      <c r="B363" s="811"/>
    </row>
    <row r="364" spans="2:2">
      <c r="B364" s="811"/>
    </row>
    <row r="365" spans="2:2">
      <c r="B365" s="811"/>
    </row>
    <row r="366" spans="2:2">
      <c r="B366" s="811"/>
    </row>
    <row r="367" spans="2:2">
      <c r="B367" s="811"/>
    </row>
    <row r="368" spans="2:2">
      <c r="B368" s="811"/>
    </row>
    <row r="369" spans="2:2">
      <c r="B369" s="811"/>
    </row>
    <row r="370" spans="2:2">
      <c r="B370" s="811"/>
    </row>
    <row r="371" spans="2:2">
      <c r="B371" s="811"/>
    </row>
    <row r="372" spans="2:2">
      <c r="B372" s="811"/>
    </row>
    <row r="373" spans="2:2">
      <c r="B373" s="811"/>
    </row>
    <row r="374" spans="2:2">
      <c r="B374" s="811"/>
    </row>
    <row r="375" spans="2:2">
      <c r="B375" s="811"/>
    </row>
    <row r="376" spans="2:2">
      <c r="B376" s="811"/>
    </row>
    <row r="377" spans="2:2">
      <c r="B377" s="811"/>
    </row>
    <row r="378" spans="2:2">
      <c r="B378" s="811"/>
    </row>
    <row r="379" spans="2:2">
      <c r="B379" s="811"/>
    </row>
    <row r="380" spans="2:2">
      <c r="B380" s="811"/>
    </row>
    <row r="381" spans="2:2">
      <c r="B381" s="811"/>
    </row>
    <row r="382" spans="2:2">
      <c r="B382" s="811"/>
    </row>
    <row r="383" spans="2:2">
      <c r="B383" s="811"/>
    </row>
    <row r="384" spans="2:2">
      <c r="B384" s="811"/>
    </row>
    <row r="385" spans="2:2">
      <c r="B385" s="811"/>
    </row>
    <row r="386" spans="2:2">
      <c r="B386" s="811"/>
    </row>
    <row r="387" spans="2:2">
      <c r="B387" s="811"/>
    </row>
    <row r="388" spans="2:2">
      <c r="B388" s="811"/>
    </row>
    <row r="389" spans="2:2">
      <c r="B389" s="811"/>
    </row>
    <row r="390" spans="2:2">
      <c r="B390" s="811"/>
    </row>
    <row r="391" spans="2:2">
      <c r="B391" s="811"/>
    </row>
    <row r="392" spans="2:2">
      <c r="B392" s="811"/>
    </row>
    <row r="393" spans="2:2">
      <c r="B393" s="811"/>
    </row>
    <row r="394" spans="2:2">
      <c r="B394" s="811"/>
    </row>
    <row r="395" spans="2:2">
      <c r="B395" s="811"/>
    </row>
    <row r="396" spans="2:2">
      <c r="B396" s="811"/>
    </row>
    <row r="397" spans="2:2">
      <c r="B397" s="811"/>
    </row>
    <row r="398" spans="2:2">
      <c r="B398" s="811"/>
    </row>
    <row r="399" spans="2:2">
      <c r="B399" s="811"/>
    </row>
    <row r="400" spans="2:2">
      <c r="B400" s="811"/>
    </row>
    <row r="401" spans="2:2">
      <c r="B401" s="811"/>
    </row>
    <row r="402" spans="2:2">
      <c r="B402" s="811"/>
    </row>
    <row r="403" spans="2:2">
      <c r="B403" s="811"/>
    </row>
    <row r="404" spans="2:2">
      <c r="B404" s="811"/>
    </row>
    <row r="405" spans="2:2">
      <c r="B405" s="811"/>
    </row>
    <row r="406" spans="2:2">
      <c r="B406" s="811"/>
    </row>
    <row r="407" spans="2:2">
      <c r="B407" s="811"/>
    </row>
    <row r="408" spans="2:2">
      <c r="B408" s="811"/>
    </row>
    <row r="409" spans="2:2">
      <c r="B409" s="811"/>
    </row>
    <row r="410" spans="2:2">
      <c r="B410" s="811"/>
    </row>
    <row r="411" spans="2:2">
      <c r="B411" s="811"/>
    </row>
    <row r="412" spans="2:2">
      <c r="B412" s="811"/>
    </row>
    <row r="413" spans="2:2">
      <c r="B413" s="811"/>
    </row>
    <row r="414" spans="2:2">
      <c r="B414" s="811"/>
    </row>
    <row r="415" spans="2:2">
      <c r="B415" s="811"/>
    </row>
    <row r="416" spans="2:2">
      <c r="B416" s="811"/>
    </row>
    <row r="417" spans="2:2">
      <c r="B417" s="811"/>
    </row>
    <row r="418" spans="2:2">
      <c r="B418" s="811"/>
    </row>
    <row r="419" spans="2:2">
      <c r="B419" s="811"/>
    </row>
    <row r="420" spans="2:2">
      <c r="B420" s="811"/>
    </row>
    <row r="421" spans="2:2">
      <c r="B421" s="811"/>
    </row>
    <row r="422" spans="2:2">
      <c r="B422" s="811"/>
    </row>
    <row r="423" spans="2:2">
      <c r="B423" s="811"/>
    </row>
    <row r="424" spans="2:2">
      <c r="B424" s="811"/>
    </row>
    <row r="425" spans="2:2">
      <c r="B425" s="811"/>
    </row>
    <row r="426" spans="2:2">
      <c r="B426" s="811"/>
    </row>
    <row r="427" spans="2:2">
      <c r="B427" s="811"/>
    </row>
    <row r="428" spans="2:2">
      <c r="B428" s="811"/>
    </row>
    <row r="429" spans="2:2">
      <c r="B429" s="811"/>
    </row>
    <row r="430" spans="2:2">
      <c r="B430" s="811"/>
    </row>
    <row r="431" spans="2:2">
      <c r="B431" s="811"/>
    </row>
    <row r="432" spans="2:2">
      <c r="B432" s="811"/>
    </row>
    <row r="433" spans="2:2">
      <c r="B433" s="811"/>
    </row>
    <row r="434" spans="2:2">
      <c r="B434" s="811"/>
    </row>
    <row r="435" spans="2:2">
      <c r="B435" s="811"/>
    </row>
    <row r="436" spans="2:2">
      <c r="B436" s="811"/>
    </row>
    <row r="437" spans="2:2">
      <c r="B437" s="811"/>
    </row>
    <row r="438" spans="2:2">
      <c r="B438" s="811"/>
    </row>
    <row r="439" spans="2:2">
      <c r="B439" s="811"/>
    </row>
    <row r="440" spans="2:2">
      <c r="B440" s="811"/>
    </row>
    <row r="441" spans="2:2">
      <c r="B441" s="811"/>
    </row>
    <row r="442" spans="2:2">
      <c r="B442" s="811"/>
    </row>
    <row r="443" spans="2:2">
      <c r="B443" s="811"/>
    </row>
    <row r="444" spans="2:2">
      <c r="B444" s="811"/>
    </row>
    <row r="445" spans="2:2">
      <c r="B445" s="811"/>
    </row>
    <row r="446" spans="2:2">
      <c r="B446" s="811"/>
    </row>
    <row r="447" spans="2:2">
      <c r="B447" s="811"/>
    </row>
    <row r="448" spans="2:2">
      <c r="B448" s="811"/>
    </row>
    <row r="449" spans="2:2">
      <c r="B449" s="811"/>
    </row>
    <row r="450" spans="2:2">
      <c r="B450" s="811"/>
    </row>
    <row r="451" spans="2:2">
      <c r="B451" s="811"/>
    </row>
    <row r="452" spans="2:2">
      <c r="B452" s="811"/>
    </row>
    <row r="453" spans="2:2">
      <c r="B453" s="811"/>
    </row>
    <row r="454" spans="2:2">
      <c r="B454" s="811"/>
    </row>
    <row r="455" spans="2:2">
      <c r="B455" s="811"/>
    </row>
    <row r="456" spans="2:2">
      <c r="B456" s="811"/>
    </row>
    <row r="457" spans="2:2">
      <c r="B457" s="811"/>
    </row>
    <row r="458" spans="2:2">
      <c r="B458" s="811"/>
    </row>
    <row r="459" spans="2:2">
      <c r="B459" s="811"/>
    </row>
    <row r="460" spans="2:2">
      <c r="B460" s="811"/>
    </row>
    <row r="461" spans="2:2">
      <c r="B461" s="811"/>
    </row>
    <row r="462" spans="2:2">
      <c r="B462" s="811"/>
    </row>
    <row r="463" spans="2:2">
      <c r="B463" s="811"/>
    </row>
    <row r="464" spans="2:2">
      <c r="B464" s="811"/>
    </row>
    <row r="465" spans="2:2">
      <c r="B465" s="811"/>
    </row>
    <row r="466" spans="2:2">
      <c r="B466" s="811"/>
    </row>
    <row r="467" spans="2:2">
      <c r="B467" s="811"/>
    </row>
    <row r="468" spans="2:2">
      <c r="B468" s="811"/>
    </row>
    <row r="469" spans="2:2">
      <c r="B469" s="811"/>
    </row>
    <row r="470" spans="2:2">
      <c r="B470" s="811"/>
    </row>
    <row r="471" spans="2:2">
      <c r="B471" s="811"/>
    </row>
    <row r="472" spans="2:2">
      <c r="B472" s="811"/>
    </row>
    <row r="473" spans="2:2">
      <c r="B473" s="811"/>
    </row>
    <row r="474" spans="2:2">
      <c r="B474" s="811"/>
    </row>
    <row r="475" spans="2:2">
      <c r="B475" s="811"/>
    </row>
    <row r="476" spans="2:2">
      <c r="B476" s="811"/>
    </row>
    <row r="477" spans="2:2">
      <c r="B477" s="811"/>
    </row>
    <row r="478" spans="2:2">
      <c r="B478" s="811"/>
    </row>
    <row r="479" spans="2:2">
      <c r="B479" s="811"/>
    </row>
    <row r="480" spans="2:2">
      <c r="B480" s="811"/>
    </row>
    <row r="481" spans="2:2">
      <c r="B481" s="811"/>
    </row>
    <row r="482" spans="2:2">
      <c r="B482" s="811"/>
    </row>
    <row r="483" spans="2:2">
      <c r="B483" s="811"/>
    </row>
    <row r="484" spans="2:2">
      <c r="B484" s="811"/>
    </row>
    <row r="485" spans="2:2">
      <c r="B485" s="811"/>
    </row>
    <row r="486" spans="2:2">
      <c r="B486" s="811"/>
    </row>
    <row r="487" spans="2:2">
      <c r="B487" s="811"/>
    </row>
    <row r="488" spans="2:2">
      <c r="B488" s="811"/>
    </row>
    <row r="489" spans="2:2">
      <c r="B489" s="811"/>
    </row>
    <row r="490" spans="2:2">
      <c r="B490" s="811"/>
    </row>
    <row r="491" spans="2:2">
      <c r="B491" s="811"/>
    </row>
    <row r="492" spans="2:2">
      <c r="B492" s="811"/>
    </row>
    <row r="493" spans="2:2">
      <c r="B493" s="811"/>
    </row>
    <row r="494" spans="2:2">
      <c r="B494" s="811"/>
    </row>
    <row r="495" spans="2:2">
      <c r="B495" s="811"/>
    </row>
    <row r="496" spans="2:2">
      <c r="B496" s="811"/>
    </row>
    <row r="497" spans="2:2">
      <c r="B497" s="811"/>
    </row>
    <row r="498" spans="2:2">
      <c r="B498" s="811"/>
    </row>
    <row r="499" spans="2:2">
      <c r="B499" s="811"/>
    </row>
    <row r="500" spans="2:2">
      <c r="B500" s="811"/>
    </row>
    <row r="501" spans="2:2">
      <c r="B501" s="811"/>
    </row>
    <row r="502" spans="2:2">
      <c r="B502" s="811"/>
    </row>
    <row r="503" spans="2:2">
      <c r="B503" s="811"/>
    </row>
    <row r="504" spans="2:2">
      <c r="B504" s="811"/>
    </row>
    <row r="505" spans="2:2">
      <c r="B505" s="811"/>
    </row>
    <row r="506" spans="2:2">
      <c r="B506" s="811"/>
    </row>
    <row r="507" spans="2:2">
      <c r="B507" s="811"/>
    </row>
    <row r="508" spans="2:2">
      <c r="B508" s="811"/>
    </row>
    <row r="509" spans="2:2">
      <c r="B509" s="811"/>
    </row>
    <row r="510" spans="2:2">
      <c r="B510" s="811"/>
    </row>
    <row r="511" spans="2:2">
      <c r="B511" s="811"/>
    </row>
    <row r="512" spans="2:2">
      <c r="B512" s="811"/>
    </row>
    <row r="513" spans="2:2">
      <c r="B513" s="811"/>
    </row>
    <row r="514" spans="2:2">
      <c r="B514" s="811"/>
    </row>
    <row r="515" spans="2:2">
      <c r="B515" s="811"/>
    </row>
    <row r="516" spans="2:2">
      <c r="B516" s="811"/>
    </row>
    <row r="517" spans="2:2">
      <c r="B517" s="811"/>
    </row>
    <row r="518" spans="2:2">
      <c r="B518" s="811"/>
    </row>
    <row r="519" spans="2:2">
      <c r="B519" s="811"/>
    </row>
    <row r="520" spans="2:2">
      <c r="B520" s="811"/>
    </row>
    <row r="521" spans="2:2">
      <c r="B521" s="811"/>
    </row>
    <row r="522" spans="2:2">
      <c r="B522" s="811"/>
    </row>
    <row r="523" spans="2:2">
      <c r="B523" s="811"/>
    </row>
    <row r="524" spans="2:2">
      <c r="B524" s="811"/>
    </row>
    <row r="525" spans="2:2">
      <c r="B525" s="811"/>
    </row>
    <row r="526" spans="2:2">
      <c r="B526" s="811"/>
    </row>
    <row r="527" spans="2:2">
      <c r="B527" s="811"/>
    </row>
    <row r="528" spans="2:2">
      <c r="B528" s="811"/>
    </row>
    <row r="529" spans="2:2">
      <c r="B529" s="811"/>
    </row>
    <row r="530" spans="2:2">
      <c r="B530" s="811"/>
    </row>
    <row r="531" spans="2:2">
      <c r="B531" s="811"/>
    </row>
    <row r="532" spans="2:2">
      <c r="B532" s="811"/>
    </row>
    <row r="533" spans="2:2">
      <c r="B533" s="811"/>
    </row>
    <row r="534" spans="2:2">
      <c r="B534" s="811"/>
    </row>
    <row r="535" spans="2:2">
      <c r="B535" s="811"/>
    </row>
    <row r="536" spans="2:2">
      <c r="B536" s="811"/>
    </row>
    <row r="537" spans="2:2">
      <c r="B537" s="811"/>
    </row>
    <row r="538" spans="2:2">
      <c r="B538" s="811"/>
    </row>
    <row r="539" spans="2:2">
      <c r="B539" s="811"/>
    </row>
    <row r="540" spans="2:2">
      <c r="B540" s="811"/>
    </row>
    <row r="541" spans="2:2">
      <c r="B541" s="811"/>
    </row>
    <row r="542" spans="2:2">
      <c r="B542" s="811"/>
    </row>
    <row r="543" spans="2:2">
      <c r="B543" s="811"/>
    </row>
    <row r="544" spans="2:2">
      <c r="B544" s="811"/>
    </row>
    <row r="545" spans="2:2">
      <c r="B545" s="811"/>
    </row>
    <row r="546" spans="2:2">
      <c r="B546" s="811"/>
    </row>
    <row r="547" spans="2:2">
      <c r="B547" s="811"/>
    </row>
    <row r="548" spans="2:2">
      <c r="B548" s="811"/>
    </row>
    <row r="549" spans="2:2">
      <c r="B549" s="811"/>
    </row>
    <row r="550" spans="2:2">
      <c r="B550" s="811"/>
    </row>
    <row r="551" spans="2:2">
      <c r="B551" s="811"/>
    </row>
    <row r="552" spans="2:2">
      <c r="B552" s="811"/>
    </row>
    <row r="553" spans="2:2">
      <c r="B553" s="811"/>
    </row>
    <row r="554" spans="2:2" ht="15.75" thickBot="1">
      <c r="B554" s="811"/>
    </row>
    <row r="555" spans="2:2" ht="15.75" thickBot="1">
      <c r="B555" s="811"/>
    </row>
  </sheetData>
  <autoFilter ref="F3:I3" xr:uid="{00000000-0009-0000-0000-00000A000000}">
    <sortState xmlns:xlrd2="http://schemas.microsoft.com/office/spreadsheetml/2017/richdata2" ref="F4:I23">
      <sortCondition descending="1" ref="G3"/>
    </sortState>
  </autoFilter>
  <sortState xmlns:xlrd2="http://schemas.microsoft.com/office/spreadsheetml/2017/richdata2" columnSort="1" ref="A3:D23">
    <sortCondition descending="1" ref="B3"/>
  </sortState>
  <mergeCells count="1">
    <mergeCell ref="A1:E1"/>
  </mergeCells>
  <pageMargins left="0.31496062992125984" right="0" top="0" bottom="0" header="0" footer="0"/>
  <pageSetup paperSize="9" scale="85" orientation="landscape" horizontalDpi="4294967292" verticalDpi="0" r:id="rId2"/>
  <headerFooter>
    <oddFooter>&amp;C&amp;P/&amp;N</oddFooter>
  </headerFooter>
  <rowBreaks count="7" manualBreakCount="7">
    <brk id="23" max="8" man="1"/>
    <brk id="92" max="8" man="1"/>
    <brk id="126" max="8" man="1"/>
    <brk id="154" max="8" man="1"/>
    <brk id="186" max="8" man="1"/>
    <brk id="238" max="8" man="1"/>
    <brk id="276" max="8" man="1"/>
  </row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Q842"/>
  <sheetViews>
    <sheetView zoomScaleNormal="100" workbookViewId="0">
      <pane xSplit="2" ySplit="3" topLeftCell="C4" activePane="bottomRight" state="frozen"/>
      <selection activeCell="A3" sqref="A3:C3"/>
      <selection pane="topRight" activeCell="A3" sqref="A3:C3"/>
      <selection pane="bottomLeft" activeCell="A3" sqref="A3:C3"/>
      <selection pane="bottomRight" activeCell="A3" sqref="A3:C3"/>
    </sheetView>
  </sheetViews>
  <sheetFormatPr baseColWidth="10" defaultRowHeight="12.75"/>
  <cols>
    <col min="1" max="1" width="11.42578125" style="576"/>
    <col min="2" max="2" width="16.5703125" style="576" customWidth="1"/>
    <col min="3" max="3" width="11.42578125" style="576" hidden="1" customWidth="1"/>
    <col min="4" max="4" width="26.5703125" style="576" customWidth="1"/>
    <col min="5" max="5" width="22.140625" style="576" hidden="1" customWidth="1"/>
    <col min="6" max="6" width="16.140625" style="576" hidden="1" customWidth="1"/>
    <col min="7" max="7" width="55.5703125" style="576" hidden="1" customWidth="1"/>
    <col min="8" max="8" width="43.85546875" style="606" customWidth="1"/>
    <col min="9" max="9" width="12.140625" style="576" hidden="1" customWidth="1"/>
    <col min="10" max="10" width="15.85546875" style="603" hidden="1" customWidth="1"/>
    <col min="11" max="11" width="23.140625" style="603" bestFit="1" customWidth="1"/>
    <col min="12" max="12" width="15.140625" style="603" customWidth="1"/>
    <col min="13" max="13" width="13.5703125" style="603" customWidth="1"/>
    <col min="14" max="15" width="15.28515625" style="601" customWidth="1"/>
    <col min="16" max="16" width="11.140625" style="604" bestFit="1" customWidth="1"/>
    <col min="17" max="17" width="50.140625" style="606" customWidth="1"/>
    <col min="18" max="16384" width="11.42578125" style="576"/>
  </cols>
  <sheetData>
    <row r="1" spans="1:17" s="48" customFormat="1" ht="21">
      <c r="A1" s="846" t="s">
        <v>3241</v>
      </c>
      <c r="B1" s="846"/>
      <c r="C1" s="846"/>
      <c r="D1" s="846"/>
      <c r="E1" s="846"/>
      <c r="F1" s="846"/>
      <c r="G1" s="846"/>
      <c r="H1" s="846"/>
      <c r="I1" s="846"/>
      <c r="J1" s="846"/>
      <c r="K1" s="846"/>
      <c r="L1" s="846"/>
      <c r="M1" s="846"/>
      <c r="N1" s="846"/>
      <c r="O1" s="846"/>
      <c r="P1" s="846"/>
      <c r="Q1" s="846"/>
    </row>
    <row r="2" spans="1:17" s="48" customFormat="1">
      <c r="B2" s="49"/>
      <c r="I2" s="48" t="s">
        <v>223</v>
      </c>
      <c r="M2" s="50"/>
      <c r="N2" s="50"/>
      <c r="Q2" s="48" t="s">
        <v>3242</v>
      </c>
    </row>
    <row r="3" spans="1:17" s="572" customFormat="1" ht="25.5">
      <c r="A3" s="571" t="s">
        <v>251</v>
      </c>
      <c r="B3" s="571" t="s">
        <v>47</v>
      </c>
      <c r="C3" s="571" t="s">
        <v>252</v>
      </c>
      <c r="D3" s="571" t="s">
        <v>0</v>
      </c>
      <c r="E3" s="571" t="s">
        <v>253</v>
      </c>
      <c r="F3" s="571" t="s">
        <v>248</v>
      </c>
      <c r="G3" s="571" t="s">
        <v>249</v>
      </c>
      <c r="H3" s="571" t="s">
        <v>250</v>
      </c>
      <c r="I3" s="571" t="s">
        <v>531</v>
      </c>
      <c r="J3" s="571" t="s">
        <v>254</v>
      </c>
      <c r="K3" s="571" t="s">
        <v>255</v>
      </c>
      <c r="L3" s="571" t="s">
        <v>256</v>
      </c>
      <c r="M3" s="571" t="s">
        <v>3239</v>
      </c>
      <c r="N3" s="571" t="s">
        <v>7</v>
      </c>
      <c r="O3" s="571" t="s">
        <v>8</v>
      </c>
      <c r="P3" s="571" t="s">
        <v>9</v>
      </c>
      <c r="Q3" s="571" t="s">
        <v>10</v>
      </c>
    </row>
    <row r="4" spans="1:17" ht="51">
      <c r="A4" s="614" t="s">
        <v>317</v>
      </c>
      <c r="B4" s="614" t="s">
        <v>46</v>
      </c>
      <c r="C4" s="614"/>
      <c r="D4" s="614" t="s">
        <v>2697</v>
      </c>
      <c r="E4" s="614" t="s">
        <v>11</v>
      </c>
      <c r="F4" s="614"/>
      <c r="G4" s="614"/>
      <c r="H4" s="615" t="s">
        <v>195</v>
      </c>
      <c r="I4" s="616"/>
      <c r="J4" s="617"/>
      <c r="K4" s="617">
        <v>10789000</v>
      </c>
      <c r="L4" s="617">
        <v>10468489.869489999</v>
      </c>
      <c r="M4" s="617">
        <v>10270308.711719999</v>
      </c>
      <c r="N4" s="573">
        <v>0.95192406263045692</v>
      </c>
      <c r="O4" s="574">
        <v>1</v>
      </c>
      <c r="P4" s="575" t="s">
        <v>13</v>
      </c>
      <c r="Q4" s="618" t="s">
        <v>14</v>
      </c>
    </row>
    <row r="5" spans="1:17">
      <c r="A5" s="614" t="s">
        <v>317</v>
      </c>
      <c r="B5" s="614" t="s">
        <v>46</v>
      </c>
      <c r="C5" s="614"/>
      <c r="D5" s="619" t="s">
        <v>2708</v>
      </c>
      <c r="E5" s="614" t="s">
        <v>16</v>
      </c>
      <c r="F5" s="614"/>
      <c r="G5" s="614"/>
      <c r="H5" s="615" t="s">
        <v>196</v>
      </c>
      <c r="I5" s="616"/>
      <c r="J5" s="617"/>
      <c r="K5" s="617">
        <v>13400000</v>
      </c>
      <c r="L5" s="617">
        <v>13258054.142879998</v>
      </c>
      <c r="M5" s="617">
        <v>12588559.163829999</v>
      </c>
      <c r="N5" s="573">
        <v>0.93944471371865668</v>
      </c>
      <c r="O5" s="574">
        <v>0.99</v>
      </c>
      <c r="P5" s="575" t="s">
        <v>20</v>
      </c>
      <c r="Q5" s="618" t="s">
        <v>21</v>
      </c>
    </row>
    <row r="6" spans="1:17" ht="38.25">
      <c r="A6" s="614" t="s">
        <v>317</v>
      </c>
      <c r="B6" s="614" t="s">
        <v>46</v>
      </c>
      <c r="C6" s="614"/>
      <c r="D6" s="614" t="s">
        <v>2697</v>
      </c>
      <c r="E6" s="614" t="s">
        <v>11</v>
      </c>
      <c r="F6" s="614"/>
      <c r="G6" s="614"/>
      <c r="H6" s="615" t="s">
        <v>197</v>
      </c>
      <c r="I6" s="616"/>
      <c r="J6" s="617"/>
      <c r="K6" s="617">
        <v>15920000</v>
      </c>
      <c r="L6" s="617">
        <v>15903704.166100001</v>
      </c>
      <c r="M6" s="617">
        <v>14384685.092309998</v>
      </c>
      <c r="N6" s="573">
        <v>0.90356062137625615</v>
      </c>
      <c r="O6" s="574">
        <v>1</v>
      </c>
      <c r="P6" s="575" t="s">
        <v>13</v>
      </c>
      <c r="Q6" s="618" t="s">
        <v>213</v>
      </c>
    </row>
    <row r="7" spans="1:17" ht="127.5">
      <c r="A7" s="614" t="s">
        <v>317</v>
      </c>
      <c r="B7" s="614" t="s">
        <v>46</v>
      </c>
      <c r="C7" s="614"/>
      <c r="D7" s="614" t="s">
        <v>2690</v>
      </c>
      <c r="E7" s="619" t="s">
        <v>25</v>
      </c>
      <c r="F7" s="619"/>
      <c r="G7" s="619"/>
      <c r="H7" s="615" t="s">
        <v>198</v>
      </c>
      <c r="I7" s="616"/>
      <c r="J7" s="617"/>
      <c r="K7" s="617">
        <v>16108000</v>
      </c>
      <c r="L7" s="617">
        <v>15142080.705220001</v>
      </c>
      <c r="M7" s="617">
        <v>10670180.696830001</v>
      </c>
      <c r="N7" s="573">
        <v>0.662414992353489</v>
      </c>
      <c r="O7" s="574">
        <v>0.56999999999999995</v>
      </c>
      <c r="P7" s="575" t="s">
        <v>20</v>
      </c>
      <c r="Q7" s="618" t="s">
        <v>206</v>
      </c>
    </row>
    <row r="8" spans="1:17" ht="89.25">
      <c r="A8" s="614" t="s">
        <v>317</v>
      </c>
      <c r="B8" s="614" t="s">
        <v>46</v>
      </c>
      <c r="C8" s="614"/>
      <c r="D8" s="614" t="s">
        <v>2705</v>
      </c>
      <c r="E8" s="614" t="s">
        <v>28</v>
      </c>
      <c r="F8" s="614"/>
      <c r="G8" s="614"/>
      <c r="H8" s="615" t="s">
        <v>199</v>
      </c>
      <c r="I8" s="616"/>
      <c r="J8" s="617"/>
      <c r="K8" s="617">
        <v>16117420</v>
      </c>
      <c r="L8" s="617">
        <v>14444734.85826</v>
      </c>
      <c r="M8" s="617">
        <v>12355378.156100001</v>
      </c>
      <c r="N8" s="573">
        <v>0.76658535647144521</v>
      </c>
      <c r="O8" s="577">
        <v>0.44</v>
      </c>
      <c r="P8" s="575" t="s">
        <v>30</v>
      </c>
      <c r="Q8" s="620" t="s">
        <v>207</v>
      </c>
    </row>
    <row r="9" spans="1:17" ht="51">
      <c r="A9" s="614" t="s">
        <v>317</v>
      </c>
      <c r="B9" s="614" t="s">
        <v>46</v>
      </c>
      <c r="C9" s="614"/>
      <c r="D9" s="614" t="s">
        <v>2699</v>
      </c>
      <c r="E9" s="614" t="s">
        <v>32</v>
      </c>
      <c r="F9" s="614"/>
      <c r="G9" s="614"/>
      <c r="H9" s="615" t="s">
        <v>200</v>
      </c>
      <c r="I9" s="616"/>
      <c r="J9" s="617"/>
      <c r="K9" s="617">
        <v>17867591</v>
      </c>
      <c r="L9" s="617">
        <v>1922185.49905</v>
      </c>
      <c r="M9" s="617">
        <v>563080.16738999996</v>
      </c>
      <c r="N9" s="573">
        <v>3.1514050628873247E-2</v>
      </c>
      <c r="O9" s="574">
        <v>0.17</v>
      </c>
      <c r="P9" s="575" t="s">
        <v>20</v>
      </c>
      <c r="Q9" s="620" t="s">
        <v>208</v>
      </c>
    </row>
    <row r="10" spans="1:17" ht="76.5">
      <c r="A10" s="614" t="s">
        <v>317</v>
      </c>
      <c r="B10" s="614" t="s">
        <v>46</v>
      </c>
      <c r="C10" s="614"/>
      <c r="D10" s="619" t="s">
        <v>2708</v>
      </c>
      <c r="E10" s="614" t="s">
        <v>34</v>
      </c>
      <c r="F10" s="614"/>
      <c r="G10" s="614"/>
      <c r="H10" s="615" t="s">
        <v>201</v>
      </c>
      <c r="I10" s="616"/>
      <c r="J10" s="617"/>
      <c r="K10" s="617">
        <v>24450000</v>
      </c>
      <c r="L10" s="617">
        <v>24282957.477630001</v>
      </c>
      <c r="M10" s="617">
        <v>23938306.589190003</v>
      </c>
      <c r="N10" s="573">
        <v>0.97907184413865045</v>
      </c>
      <c r="O10" s="574">
        <v>1</v>
      </c>
      <c r="P10" s="575" t="s">
        <v>13</v>
      </c>
      <c r="Q10" s="618" t="s">
        <v>37</v>
      </c>
    </row>
    <row r="11" spans="1:17" ht="25.5">
      <c r="A11" s="614" t="s">
        <v>317</v>
      </c>
      <c r="B11" s="614" t="s">
        <v>46</v>
      </c>
      <c r="C11" s="614"/>
      <c r="D11" s="614" t="s">
        <v>2697</v>
      </c>
      <c r="E11" s="614" t="s">
        <v>38</v>
      </c>
      <c r="F11" s="614"/>
      <c r="G11" s="614"/>
      <c r="H11" s="615" t="s">
        <v>202</v>
      </c>
      <c r="I11" s="616"/>
      <c r="J11" s="617"/>
      <c r="K11" s="617">
        <v>25411055</v>
      </c>
      <c r="L11" s="617">
        <v>25385758.7192</v>
      </c>
      <c r="M11" s="617">
        <v>21196181.722270001</v>
      </c>
      <c r="N11" s="573">
        <v>0.87162681739768</v>
      </c>
      <c r="O11" s="574">
        <v>1</v>
      </c>
      <c r="P11" s="575" t="s">
        <v>13</v>
      </c>
      <c r="Q11" s="618" t="s">
        <v>209</v>
      </c>
    </row>
    <row r="12" spans="1:17" ht="25.5">
      <c r="A12" s="614" t="s">
        <v>317</v>
      </c>
      <c r="B12" s="614" t="s">
        <v>46</v>
      </c>
      <c r="C12" s="614"/>
      <c r="D12" s="614" t="s">
        <v>2716</v>
      </c>
      <c r="E12" s="621" t="s">
        <v>40</v>
      </c>
      <c r="F12" s="621"/>
      <c r="G12" s="621"/>
      <c r="H12" s="615" t="s">
        <v>203</v>
      </c>
      <c r="I12" s="616"/>
      <c r="J12" s="617"/>
      <c r="K12" s="617">
        <v>48980888</v>
      </c>
      <c r="L12" s="617">
        <v>48561355.460129999</v>
      </c>
      <c r="M12" s="617">
        <v>46595777.233440004</v>
      </c>
      <c r="N12" s="573">
        <v>0.95130527714074931</v>
      </c>
      <c r="O12" s="574">
        <v>0.98</v>
      </c>
      <c r="P12" s="575" t="s">
        <v>20</v>
      </c>
      <c r="Q12" s="618" t="s">
        <v>43</v>
      </c>
    </row>
    <row r="13" spans="1:17" ht="25.5">
      <c r="A13" s="614" t="s">
        <v>317</v>
      </c>
      <c r="B13" s="614" t="s">
        <v>56</v>
      </c>
      <c r="C13" s="614"/>
      <c r="D13" s="621" t="s">
        <v>2708</v>
      </c>
      <c r="E13" s="621"/>
      <c r="F13" s="621"/>
      <c r="G13" s="621"/>
      <c r="H13" s="618" t="s">
        <v>48</v>
      </c>
      <c r="I13" s="621"/>
      <c r="J13" s="622"/>
      <c r="K13" s="578">
        <v>3500000</v>
      </c>
      <c r="L13" s="578"/>
      <c r="M13" s="578"/>
      <c r="N13" s="577">
        <v>1</v>
      </c>
      <c r="O13" s="577">
        <v>1</v>
      </c>
      <c r="P13" s="621" t="s">
        <v>14</v>
      </c>
      <c r="Q13" s="618" t="s">
        <v>14</v>
      </c>
    </row>
    <row r="14" spans="1:17" ht="25.5">
      <c r="A14" s="614" t="s">
        <v>317</v>
      </c>
      <c r="B14" s="614" t="s">
        <v>56</v>
      </c>
      <c r="C14" s="614"/>
      <c r="D14" s="621" t="s">
        <v>2708</v>
      </c>
      <c r="E14" s="621"/>
      <c r="F14" s="621"/>
      <c r="G14" s="621"/>
      <c r="H14" s="618" t="s">
        <v>211</v>
      </c>
      <c r="I14" s="621"/>
      <c r="J14" s="622"/>
      <c r="K14" s="578">
        <v>2250000</v>
      </c>
      <c r="L14" s="578"/>
      <c r="M14" s="578"/>
      <c r="N14" s="577">
        <v>0.35</v>
      </c>
      <c r="O14" s="577">
        <v>0.17</v>
      </c>
      <c r="P14" s="621" t="s">
        <v>67</v>
      </c>
      <c r="Q14" s="618" t="s">
        <v>67</v>
      </c>
    </row>
    <row r="15" spans="1:17">
      <c r="A15" s="614" t="s">
        <v>317</v>
      </c>
      <c r="B15" s="614" t="s">
        <v>56</v>
      </c>
      <c r="C15" s="614"/>
      <c r="D15" s="621" t="s">
        <v>2716</v>
      </c>
      <c r="E15" s="621"/>
      <c r="F15" s="621"/>
      <c r="G15" s="621"/>
      <c r="H15" s="870" t="s">
        <v>49</v>
      </c>
      <c r="I15" s="621"/>
      <c r="J15" s="622"/>
      <c r="K15" s="876">
        <v>2550000</v>
      </c>
      <c r="L15" s="622"/>
      <c r="M15" s="622"/>
      <c r="N15" s="877">
        <v>0.98</v>
      </c>
      <c r="O15" s="877">
        <v>0.7</v>
      </c>
      <c r="P15" s="878" t="s">
        <v>212</v>
      </c>
      <c r="Q15" s="872" t="s">
        <v>212</v>
      </c>
    </row>
    <row r="16" spans="1:17">
      <c r="A16" s="614" t="s">
        <v>317</v>
      </c>
      <c r="B16" s="614" t="s">
        <v>56</v>
      </c>
      <c r="C16" s="614"/>
      <c r="D16" s="621" t="s">
        <v>2716</v>
      </c>
      <c r="E16" s="621"/>
      <c r="F16" s="621"/>
      <c r="G16" s="621"/>
      <c r="H16" s="870"/>
      <c r="I16" s="621"/>
      <c r="J16" s="622"/>
      <c r="K16" s="876"/>
      <c r="L16" s="622"/>
      <c r="M16" s="622"/>
      <c r="N16" s="877"/>
      <c r="O16" s="877"/>
      <c r="P16" s="878"/>
      <c r="Q16" s="872"/>
    </row>
    <row r="17" spans="1:17" ht="51">
      <c r="A17" s="614" t="s">
        <v>317</v>
      </c>
      <c r="B17" s="614" t="s">
        <v>56</v>
      </c>
      <c r="C17" s="614"/>
      <c r="D17" s="624" t="s">
        <v>2704</v>
      </c>
      <c r="E17" s="621"/>
      <c r="F17" s="621"/>
      <c r="G17" s="621"/>
      <c r="H17" s="618" t="s">
        <v>50</v>
      </c>
      <c r="I17" s="621"/>
      <c r="J17" s="622"/>
      <c r="K17" s="578">
        <v>2023771.4240000001</v>
      </c>
      <c r="L17" s="578"/>
      <c r="M17" s="578"/>
      <c r="N17" s="577">
        <v>0.5</v>
      </c>
      <c r="O17" s="577">
        <v>0.01</v>
      </c>
      <c r="P17" s="621"/>
      <c r="Q17" s="618"/>
    </row>
    <row r="18" spans="1:17" ht="25.5">
      <c r="A18" s="614" t="s">
        <v>317</v>
      </c>
      <c r="B18" s="614" t="s">
        <v>56</v>
      </c>
      <c r="C18" s="614"/>
      <c r="D18" s="621" t="s">
        <v>2695</v>
      </c>
      <c r="E18" s="621"/>
      <c r="F18" s="621"/>
      <c r="G18" s="621"/>
      <c r="H18" s="618" t="s">
        <v>51</v>
      </c>
      <c r="I18" s="621"/>
      <c r="J18" s="622"/>
      <c r="K18" s="622">
        <v>2953000</v>
      </c>
      <c r="L18" s="622"/>
      <c r="M18" s="622"/>
      <c r="N18" s="577">
        <v>0.95</v>
      </c>
      <c r="O18" s="577">
        <v>0.72</v>
      </c>
      <c r="P18" s="621" t="s">
        <v>68</v>
      </c>
      <c r="Q18" s="618" t="s">
        <v>68</v>
      </c>
    </row>
    <row r="19" spans="1:17" ht="25.5">
      <c r="A19" s="614" t="s">
        <v>317</v>
      </c>
      <c r="B19" s="614" t="s">
        <v>56</v>
      </c>
      <c r="C19" s="614"/>
      <c r="D19" s="621" t="s">
        <v>2711</v>
      </c>
      <c r="E19" s="621"/>
      <c r="F19" s="621"/>
      <c r="G19" s="621"/>
      <c r="H19" s="618" t="s">
        <v>52</v>
      </c>
      <c r="I19" s="621"/>
      <c r="J19" s="622"/>
      <c r="K19" s="622">
        <v>2671000</v>
      </c>
      <c r="L19" s="622"/>
      <c r="M19" s="622"/>
      <c r="N19" s="577">
        <v>1</v>
      </c>
      <c r="O19" s="577">
        <v>1</v>
      </c>
      <c r="P19" s="621" t="s">
        <v>69</v>
      </c>
      <c r="Q19" s="618" t="s">
        <v>69</v>
      </c>
    </row>
    <row r="20" spans="1:17">
      <c r="A20" s="614" t="s">
        <v>317</v>
      </c>
      <c r="B20" s="614" t="s">
        <v>56</v>
      </c>
      <c r="C20" s="614"/>
      <c r="D20" s="621" t="s">
        <v>2711</v>
      </c>
      <c r="E20" s="621"/>
      <c r="F20" s="621"/>
      <c r="G20" s="621"/>
      <c r="H20" s="870" t="s">
        <v>53</v>
      </c>
      <c r="I20" s="621"/>
      <c r="J20" s="622"/>
      <c r="K20" s="876">
        <v>8158300</v>
      </c>
      <c r="L20" s="622"/>
      <c r="M20" s="622"/>
      <c r="N20" s="577" t="s">
        <v>64</v>
      </c>
      <c r="O20" s="577">
        <v>1</v>
      </c>
      <c r="P20" s="885" t="s">
        <v>70</v>
      </c>
      <c r="Q20" s="870" t="s">
        <v>70</v>
      </c>
    </row>
    <row r="21" spans="1:17">
      <c r="A21" s="614" t="s">
        <v>317</v>
      </c>
      <c r="B21" s="614" t="s">
        <v>56</v>
      </c>
      <c r="C21" s="614"/>
      <c r="D21" s="621" t="s">
        <v>2711</v>
      </c>
      <c r="E21" s="621"/>
      <c r="F21" s="621"/>
      <c r="G21" s="621"/>
      <c r="H21" s="870"/>
      <c r="I21" s="621"/>
      <c r="J21" s="622"/>
      <c r="K21" s="876"/>
      <c r="L21" s="622"/>
      <c r="M21" s="622"/>
      <c r="N21" s="577" t="s">
        <v>65</v>
      </c>
      <c r="O21" s="577">
        <v>0.89</v>
      </c>
      <c r="P21" s="885"/>
      <c r="Q21" s="870"/>
    </row>
    <row r="22" spans="1:17" ht="25.5">
      <c r="A22" s="614" t="s">
        <v>317</v>
      </c>
      <c r="B22" s="614" t="s">
        <v>56</v>
      </c>
      <c r="C22" s="614"/>
      <c r="D22" s="621" t="s">
        <v>2711</v>
      </c>
      <c r="E22" s="621"/>
      <c r="F22" s="621"/>
      <c r="G22" s="621"/>
      <c r="H22" s="618" t="s">
        <v>54</v>
      </c>
      <c r="I22" s="621"/>
      <c r="J22" s="622"/>
      <c r="K22" s="622">
        <v>2720000</v>
      </c>
      <c r="L22" s="622"/>
      <c r="M22" s="622"/>
      <c r="N22" s="577" t="s">
        <v>66</v>
      </c>
      <c r="O22" s="577">
        <v>0.8</v>
      </c>
      <c r="P22" s="621" t="s">
        <v>71</v>
      </c>
      <c r="Q22" s="618" t="s">
        <v>71</v>
      </c>
    </row>
    <row r="23" spans="1:17" ht="25.5">
      <c r="A23" s="614" t="s">
        <v>317</v>
      </c>
      <c r="B23" s="614" t="s">
        <v>56</v>
      </c>
      <c r="C23" s="614"/>
      <c r="D23" s="621" t="s">
        <v>2711</v>
      </c>
      <c r="E23" s="621"/>
      <c r="F23" s="621"/>
      <c r="G23" s="621"/>
      <c r="H23" s="618" t="s">
        <v>55</v>
      </c>
      <c r="I23" s="621"/>
      <c r="J23" s="622"/>
      <c r="K23" s="622">
        <v>2500000</v>
      </c>
      <c r="L23" s="622"/>
      <c r="M23" s="622"/>
      <c r="N23" s="577">
        <v>0.02</v>
      </c>
      <c r="O23" s="577">
        <v>0.01</v>
      </c>
      <c r="P23" s="621" t="s">
        <v>72</v>
      </c>
      <c r="Q23" s="618" t="s">
        <v>72</v>
      </c>
    </row>
    <row r="24" spans="1:17" ht="25.5">
      <c r="A24" s="614" t="s">
        <v>317</v>
      </c>
      <c r="B24" s="614" t="s">
        <v>74</v>
      </c>
      <c r="C24" s="614"/>
      <c r="D24" s="621" t="s">
        <v>2697</v>
      </c>
      <c r="E24" s="621" t="s">
        <v>73</v>
      </c>
      <c r="F24" s="621"/>
      <c r="G24" s="621"/>
      <c r="H24" s="618" t="s">
        <v>75</v>
      </c>
      <c r="I24" s="621"/>
      <c r="J24" s="622"/>
      <c r="K24" s="622">
        <v>2500000</v>
      </c>
      <c r="L24" s="578">
        <v>2479731.2784799999</v>
      </c>
      <c r="M24" s="578">
        <v>2434168</v>
      </c>
      <c r="N24" s="577"/>
      <c r="O24" s="577">
        <v>1</v>
      </c>
      <c r="P24" s="621" t="s">
        <v>13</v>
      </c>
      <c r="Q24" s="618" t="s">
        <v>13</v>
      </c>
    </row>
    <row r="25" spans="1:17" ht="51">
      <c r="A25" s="614" t="s">
        <v>317</v>
      </c>
      <c r="B25" s="614" t="s">
        <v>74</v>
      </c>
      <c r="C25" s="614"/>
      <c r="D25" s="621" t="s">
        <v>2704</v>
      </c>
      <c r="E25" s="621" t="s">
        <v>77</v>
      </c>
      <c r="F25" s="621"/>
      <c r="G25" s="621"/>
      <c r="H25" s="618" t="s">
        <v>76</v>
      </c>
      <c r="I25" s="621"/>
      <c r="J25" s="622"/>
      <c r="K25" s="622">
        <v>3035657.1359999999</v>
      </c>
      <c r="L25" s="578">
        <v>2655436.7627099999</v>
      </c>
      <c r="M25" s="578">
        <v>570295.61488999997</v>
      </c>
      <c r="N25" s="577"/>
      <c r="O25" s="577">
        <v>0.67</v>
      </c>
      <c r="P25" s="621" t="s">
        <v>20</v>
      </c>
      <c r="Q25" s="618"/>
    </row>
    <row r="26" spans="1:17" ht="25.5">
      <c r="A26" s="614" t="s">
        <v>317</v>
      </c>
      <c r="B26" s="614" t="s">
        <v>74</v>
      </c>
      <c r="C26" s="614"/>
      <c r="D26" s="621" t="s">
        <v>2708</v>
      </c>
      <c r="E26" s="621" t="s">
        <v>80</v>
      </c>
      <c r="F26" s="621"/>
      <c r="G26" s="621"/>
      <c r="H26" s="618" t="s">
        <v>78</v>
      </c>
      <c r="I26" s="621"/>
      <c r="J26" s="622"/>
      <c r="K26" s="622">
        <v>3750000</v>
      </c>
      <c r="L26" s="578">
        <v>3335589.9153400003</v>
      </c>
      <c r="M26" s="578">
        <v>3098229.6641500001</v>
      </c>
      <c r="N26" s="577"/>
      <c r="O26" s="577">
        <v>0.85</v>
      </c>
      <c r="P26" s="621" t="s">
        <v>20</v>
      </c>
      <c r="Q26" s="618"/>
    </row>
    <row r="27" spans="1:17" ht="25.5">
      <c r="A27" s="614" t="s">
        <v>317</v>
      </c>
      <c r="B27" s="614" t="s">
        <v>74</v>
      </c>
      <c r="C27" s="614"/>
      <c r="D27" s="621" t="s">
        <v>2708</v>
      </c>
      <c r="E27" s="621" t="s">
        <v>80</v>
      </c>
      <c r="F27" s="621"/>
      <c r="G27" s="621"/>
      <c r="H27" s="618" t="s">
        <v>79</v>
      </c>
      <c r="I27" s="621"/>
      <c r="J27" s="622"/>
      <c r="K27" s="622">
        <v>8000000</v>
      </c>
      <c r="L27" s="578">
        <v>6376600.51339</v>
      </c>
      <c r="M27" s="578">
        <v>1500620.6656900002</v>
      </c>
      <c r="N27" s="577"/>
      <c r="O27" s="577">
        <v>0.67</v>
      </c>
      <c r="P27" s="621" t="s">
        <v>20</v>
      </c>
      <c r="Q27" s="618"/>
    </row>
    <row r="28" spans="1:17" ht="25.5">
      <c r="A28" s="614" t="s">
        <v>317</v>
      </c>
      <c r="B28" s="614" t="s">
        <v>74</v>
      </c>
      <c r="C28" s="614"/>
      <c r="D28" s="621" t="s">
        <v>2711</v>
      </c>
      <c r="E28" s="621" t="s">
        <v>83</v>
      </c>
      <c r="F28" s="621"/>
      <c r="G28" s="621"/>
      <c r="H28" s="618" t="s">
        <v>81</v>
      </c>
      <c r="I28" s="621"/>
      <c r="J28" s="622"/>
      <c r="K28" s="622">
        <v>3200000</v>
      </c>
      <c r="L28" s="578">
        <v>2815424.44147</v>
      </c>
      <c r="M28" s="578">
        <v>194883.28863999998</v>
      </c>
      <c r="N28" s="577"/>
      <c r="O28" s="577">
        <v>0.1</v>
      </c>
      <c r="P28" s="621" t="s">
        <v>20</v>
      </c>
      <c r="Q28" s="618"/>
    </row>
    <row r="29" spans="1:17" ht="25.5">
      <c r="A29" s="614" t="s">
        <v>317</v>
      </c>
      <c r="B29" s="614" t="s">
        <v>74</v>
      </c>
      <c r="C29" s="614"/>
      <c r="D29" s="621" t="s">
        <v>2711</v>
      </c>
      <c r="E29" s="621" t="s">
        <v>83</v>
      </c>
      <c r="F29" s="621"/>
      <c r="G29" s="621"/>
      <c r="H29" s="618" t="s">
        <v>82</v>
      </c>
      <c r="I29" s="621"/>
      <c r="J29" s="622"/>
      <c r="K29" s="622">
        <v>5550000</v>
      </c>
      <c r="L29" s="578">
        <v>5549952.52049</v>
      </c>
      <c r="M29" s="578">
        <v>4113061.57681</v>
      </c>
      <c r="N29" s="577"/>
      <c r="O29" s="577">
        <v>0.75</v>
      </c>
      <c r="P29" s="621" t="s">
        <v>20</v>
      </c>
      <c r="Q29" s="618"/>
    </row>
    <row r="30" spans="1:17" ht="51">
      <c r="A30" s="614" t="s">
        <v>317</v>
      </c>
      <c r="B30" s="614" t="s">
        <v>74</v>
      </c>
      <c r="C30" s="614"/>
      <c r="D30" s="621" t="s">
        <v>2716</v>
      </c>
      <c r="E30" s="621" t="s">
        <v>85</v>
      </c>
      <c r="F30" s="621"/>
      <c r="G30" s="621"/>
      <c r="H30" s="618" t="s">
        <v>84</v>
      </c>
      <c r="I30" s="621"/>
      <c r="J30" s="622"/>
      <c r="K30" s="622">
        <v>2800000</v>
      </c>
      <c r="L30" s="578">
        <v>1987035.7790999999</v>
      </c>
      <c r="M30" s="578">
        <v>296331.09010000003</v>
      </c>
      <c r="N30" s="577"/>
      <c r="O30" s="577">
        <v>0.15</v>
      </c>
      <c r="P30" s="621" t="s">
        <v>20</v>
      </c>
      <c r="Q30" s="618"/>
    </row>
    <row r="31" spans="1:17" ht="38.25">
      <c r="A31" s="614" t="s">
        <v>317</v>
      </c>
      <c r="B31" s="614" t="s">
        <v>89</v>
      </c>
      <c r="C31" s="614"/>
      <c r="D31" s="621" t="s">
        <v>2708</v>
      </c>
      <c r="E31" s="621" t="s">
        <v>86</v>
      </c>
      <c r="F31" s="621"/>
      <c r="G31" s="621"/>
      <c r="H31" s="618" t="s">
        <v>87</v>
      </c>
      <c r="I31" s="621"/>
      <c r="J31" s="622"/>
      <c r="K31" s="622">
        <v>12000000</v>
      </c>
      <c r="L31" s="578">
        <v>0</v>
      </c>
      <c r="M31" s="578">
        <v>0</v>
      </c>
      <c r="N31" s="577">
        <v>0</v>
      </c>
      <c r="O31" s="577">
        <v>0</v>
      </c>
      <c r="P31" s="621"/>
      <c r="Q31" s="618" t="s">
        <v>88</v>
      </c>
    </row>
    <row r="32" spans="1:17" ht="38.25">
      <c r="A32" s="614" t="s">
        <v>317</v>
      </c>
      <c r="B32" s="614" t="s">
        <v>92</v>
      </c>
      <c r="C32" s="614"/>
      <c r="D32" s="621" t="s">
        <v>2716</v>
      </c>
      <c r="E32" s="621"/>
      <c r="F32" s="621"/>
      <c r="G32" s="621"/>
      <c r="H32" s="618" t="s">
        <v>90</v>
      </c>
      <c r="I32" s="621"/>
      <c r="J32" s="622"/>
      <c r="K32" s="622">
        <v>32226000</v>
      </c>
      <c r="L32" s="622"/>
      <c r="M32" s="622">
        <v>23524980</v>
      </c>
      <c r="N32" s="577"/>
      <c r="O32" s="577"/>
      <c r="P32" s="621"/>
      <c r="Q32" s="618" t="s">
        <v>101</v>
      </c>
    </row>
    <row r="33" spans="1:17" ht="25.5">
      <c r="A33" s="614" t="s">
        <v>317</v>
      </c>
      <c r="B33" s="614" t="s">
        <v>92</v>
      </c>
      <c r="C33" s="614"/>
      <c r="D33" s="621" t="s">
        <v>2716</v>
      </c>
      <c r="E33" s="621"/>
      <c r="F33" s="621"/>
      <c r="G33" s="621"/>
      <c r="H33" s="618" t="s">
        <v>91</v>
      </c>
      <c r="I33" s="621"/>
      <c r="J33" s="622"/>
      <c r="K33" s="622">
        <v>12543752.188999999</v>
      </c>
      <c r="L33" s="622"/>
      <c r="M33" s="622">
        <v>0</v>
      </c>
      <c r="N33" s="577"/>
      <c r="O33" s="577"/>
      <c r="P33" s="621"/>
      <c r="Q33" s="618" t="s">
        <v>214</v>
      </c>
    </row>
    <row r="34" spans="1:17" ht="38.25">
      <c r="A34" s="614" t="s">
        <v>317</v>
      </c>
      <c r="B34" s="614" t="s">
        <v>92</v>
      </c>
      <c r="C34" s="614"/>
      <c r="D34" s="621" t="s">
        <v>2708</v>
      </c>
      <c r="E34" s="621"/>
      <c r="F34" s="621"/>
      <c r="G34" s="621"/>
      <c r="H34" s="618" t="s">
        <v>204</v>
      </c>
      <c r="I34" s="621"/>
      <c r="J34" s="622"/>
      <c r="K34" s="622">
        <v>130800000</v>
      </c>
      <c r="L34" s="622"/>
      <c r="M34" s="622">
        <v>76882000</v>
      </c>
      <c r="N34" s="577"/>
      <c r="O34" s="577"/>
      <c r="P34" s="621"/>
      <c r="Q34" s="618" t="s">
        <v>102</v>
      </c>
    </row>
    <row r="35" spans="1:17" ht="114.75">
      <c r="A35" s="614" t="s">
        <v>317</v>
      </c>
      <c r="B35" s="614" t="s">
        <v>92</v>
      </c>
      <c r="C35" s="614"/>
      <c r="D35" s="621" t="s">
        <v>2711</v>
      </c>
      <c r="E35" s="621"/>
      <c r="F35" s="621"/>
      <c r="G35" s="621"/>
      <c r="H35" s="618" t="s">
        <v>205</v>
      </c>
      <c r="I35" s="621"/>
      <c r="J35" s="622"/>
      <c r="K35" s="622">
        <v>26300000</v>
      </c>
      <c r="L35" s="622"/>
      <c r="M35" s="622">
        <v>0</v>
      </c>
      <c r="N35" s="577"/>
      <c r="O35" s="577"/>
      <c r="P35" s="621"/>
      <c r="Q35" s="618" t="s">
        <v>215</v>
      </c>
    </row>
    <row r="36" spans="1:17" ht="25.5">
      <c r="A36" s="614" t="s">
        <v>317</v>
      </c>
      <c r="B36" s="614" t="s">
        <v>104</v>
      </c>
      <c r="C36" s="614"/>
      <c r="D36" s="621" t="s">
        <v>2697</v>
      </c>
      <c r="E36" s="621" t="s">
        <v>103</v>
      </c>
      <c r="F36" s="621"/>
      <c r="G36" s="621"/>
      <c r="H36" s="618" t="s">
        <v>105</v>
      </c>
      <c r="I36" s="621"/>
      <c r="J36" s="622"/>
      <c r="K36" s="622">
        <v>2310000</v>
      </c>
      <c r="L36" s="622">
        <v>0</v>
      </c>
      <c r="M36" s="622">
        <v>0</v>
      </c>
      <c r="N36" s="577"/>
      <c r="O36" s="577" t="s">
        <v>106</v>
      </c>
      <c r="P36" s="621" t="s">
        <v>107</v>
      </c>
      <c r="Q36" s="618" t="s">
        <v>108</v>
      </c>
    </row>
    <row r="37" spans="1:17" ht="25.5">
      <c r="A37" s="614" t="s">
        <v>317</v>
      </c>
      <c r="B37" s="614" t="s">
        <v>104</v>
      </c>
      <c r="C37" s="614"/>
      <c r="D37" s="621" t="s">
        <v>2697</v>
      </c>
      <c r="E37" s="621" t="s">
        <v>103</v>
      </c>
      <c r="F37" s="621"/>
      <c r="G37" s="621"/>
      <c r="H37" s="618" t="s">
        <v>109</v>
      </c>
      <c r="I37" s="621"/>
      <c r="J37" s="622"/>
      <c r="K37" s="622">
        <v>3740000</v>
      </c>
      <c r="L37" s="622">
        <v>3052865.96062</v>
      </c>
      <c r="M37" s="622">
        <v>1978724.52856</v>
      </c>
      <c r="N37" s="577"/>
      <c r="O37" s="577" t="s">
        <v>110</v>
      </c>
      <c r="P37" s="621" t="s">
        <v>20</v>
      </c>
      <c r="Q37" s="618" t="s">
        <v>67</v>
      </c>
    </row>
    <row r="38" spans="1:17" ht="38.25">
      <c r="A38" s="614" t="s">
        <v>317</v>
      </c>
      <c r="B38" s="614" t="s">
        <v>104</v>
      </c>
      <c r="C38" s="614"/>
      <c r="D38" s="621" t="s">
        <v>2691</v>
      </c>
      <c r="E38" s="621" t="s">
        <v>112</v>
      </c>
      <c r="F38" s="621"/>
      <c r="G38" s="621"/>
      <c r="H38" s="618" t="s">
        <v>111</v>
      </c>
      <c r="I38" s="621"/>
      <c r="J38" s="622"/>
      <c r="K38" s="622">
        <v>2200000</v>
      </c>
      <c r="L38" s="622">
        <v>702335.67540999991</v>
      </c>
      <c r="M38" s="622">
        <v>675969.30566000007</v>
      </c>
      <c r="N38" s="577"/>
      <c r="O38" s="577">
        <v>0.45</v>
      </c>
      <c r="P38" s="621" t="s">
        <v>30</v>
      </c>
      <c r="Q38" s="618" t="s">
        <v>216</v>
      </c>
    </row>
    <row r="39" spans="1:17" ht="38.25">
      <c r="A39" s="614" t="s">
        <v>317</v>
      </c>
      <c r="B39" s="614" t="s">
        <v>104</v>
      </c>
      <c r="C39" s="614"/>
      <c r="D39" s="621" t="s">
        <v>2716</v>
      </c>
      <c r="E39" s="621" t="s">
        <v>113</v>
      </c>
      <c r="F39" s="621"/>
      <c r="G39" s="621"/>
      <c r="H39" s="618" t="s">
        <v>117</v>
      </c>
      <c r="I39" s="621"/>
      <c r="J39" s="622"/>
      <c r="K39" s="622">
        <v>3750000</v>
      </c>
      <c r="L39" s="622">
        <v>3639861.63693</v>
      </c>
      <c r="M39" s="622">
        <v>3392146.1676000003</v>
      </c>
      <c r="N39" s="577"/>
      <c r="O39" s="577">
        <v>96</v>
      </c>
      <c r="P39" s="621" t="s">
        <v>20</v>
      </c>
      <c r="Q39" s="618" t="s">
        <v>115</v>
      </c>
    </row>
    <row r="40" spans="1:17" ht="25.5">
      <c r="A40" s="614" t="s">
        <v>317</v>
      </c>
      <c r="B40" s="614" t="s">
        <v>104</v>
      </c>
      <c r="C40" s="614"/>
      <c r="D40" s="621" t="s">
        <v>2716</v>
      </c>
      <c r="E40" s="621" t="s">
        <v>113</v>
      </c>
      <c r="F40" s="621"/>
      <c r="G40" s="621"/>
      <c r="H40" s="618" t="s">
        <v>118</v>
      </c>
      <c r="I40" s="621"/>
      <c r="J40" s="622"/>
      <c r="K40" s="622">
        <v>2600000</v>
      </c>
      <c r="L40" s="622">
        <v>2571314.0070500001</v>
      </c>
      <c r="M40" s="622">
        <v>2570938.0471099997</v>
      </c>
      <c r="N40" s="577"/>
      <c r="O40" s="577">
        <v>100</v>
      </c>
      <c r="P40" s="621" t="s">
        <v>13</v>
      </c>
      <c r="Q40" s="618" t="s">
        <v>135</v>
      </c>
    </row>
    <row r="41" spans="1:17" ht="25.5">
      <c r="A41" s="614" t="s">
        <v>317</v>
      </c>
      <c r="B41" s="614" t="s">
        <v>104</v>
      </c>
      <c r="C41" s="614"/>
      <c r="D41" s="621" t="s">
        <v>2711</v>
      </c>
      <c r="E41" s="621" t="s">
        <v>119</v>
      </c>
      <c r="F41" s="621"/>
      <c r="G41" s="621"/>
      <c r="H41" s="618" t="s">
        <v>120</v>
      </c>
      <c r="I41" s="621"/>
      <c r="J41" s="622"/>
      <c r="K41" s="622">
        <v>1743638</v>
      </c>
      <c r="L41" s="622">
        <v>105475.68238</v>
      </c>
      <c r="M41" s="622">
        <v>27361.35152</v>
      </c>
      <c r="N41" s="577"/>
      <c r="O41" s="577">
        <v>0</v>
      </c>
      <c r="P41" s="621" t="s">
        <v>126</v>
      </c>
      <c r="Q41" s="618" t="s">
        <v>127</v>
      </c>
    </row>
    <row r="42" spans="1:17" ht="25.5">
      <c r="A42" s="614" t="s">
        <v>317</v>
      </c>
      <c r="B42" s="614" t="s">
        <v>104</v>
      </c>
      <c r="C42" s="614"/>
      <c r="D42" s="621" t="s">
        <v>2711</v>
      </c>
      <c r="E42" s="621" t="s">
        <v>119</v>
      </c>
      <c r="F42" s="621"/>
      <c r="G42" s="621"/>
      <c r="H42" s="618" t="s">
        <v>121</v>
      </c>
      <c r="I42" s="621"/>
      <c r="J42" s="622"/>
      <c r="K42" s="622">
        <v>1600000</v>
      </c>
      <c r="L42" s="622">
        <v>1442450.3391099998</v>
      </c>
      <c r="M42" s="622">
        <v>227372.04347999999</v>
      </c>
      <c r="N42" s="577"/>
      <c r="O42" s="577">
        <v>30</v>
      </c>
      <c r="P42" s="621" t="s">
        <v>20</v>
      </c>
      <c r="Q42" s="618" t="s">
        <v>67</v>
      </c>
    </row>
    <row r="43" spans="1:17" ht="25.5">
      <c r="A43" s="614" t="s">
        <v>317</v>
      </c>
      <c r="B43" s="614" t="s">
        <v>104</v>
      </c>
      <c r="C43" s="614"/>
      <c r="D43" s="621" t="s">
        <v>2711</v>
      </c>
      <c r="E43" s="621" t="s">
        <v>119</v>
      </c>
      <c r="F43" s="621"/>
      <c r="G43" s="621"/>
      <c r="H43" s="618" t="s">
        <v>122</v>
      </c>
      <c r="I43" s="621"/>
      <c r="J43" s="622"/>
      <c r="K43" s="622">
        <v>2110000</v>
      </c>
      <c r="L43" s="622">
        <v>1516941.0222799999</v>
      </c>
      <c r="M43" s="622">
        <v>1069818.3300800002</v>
      </c>
      <c r="N43" s="577"/>
      <c r="O43" s="577">
        <v>0.85</v>
      </c>
      <c r="P43" s="621" t="s">
        <v>30</v>
      </c>
      <c r="Q43" s="618" t="s">
        <v>217</v>
      </c>
    </row>
    <row r="44" spans="1:17">
      <c r="A44" s="614" t="s">
        <v>317</v>
      </c>
      <c r="B44" s="614" t="s">
        <v>104</v>
      </c>
      <c r="C44" s="614"/>
      <c r="D44" s="621" t="s">
        <v>2711</v>
      </c>
      <c r="E44" s="621" t="s">
        <v>119</v>
      </c>
      <c r="F44" s="621"/>
      <c r="G44" s="621"/>
      <c r="H44" s="618" t="s">
        <v>123</v>
      </c>
      <c r="I44" s="621"/>
      <c r="J44" s="622"/>
      <c r="K44" s="622">
        <v>5520000</v>
      </c>
      <c r="L44" s="622">
        <v>5518318.4793800004</v>
      </c>
      <c r="M44" s="622">
        <v>2562608.4536299999</v>
      </c>
      <c r="N44" s="577"/>
      <c r="O44" s="577" t="s">
        <v>128</v>
      </c>
      <c r="P44" s="621" t="s">
        <v>20</v>
      </c>
      <c r="Q44" s="618" t="s">
        <v>67</v>
      </c>
    </row>
    <row r="45" spans="1:17" ht="25.5">
      <c r="A45" s="614" t="s">
        <v>317</v>
      </c>
      <c r="B45" s="614" t="s">
        <v>104</v>
      </c>
      <c r="C45" s="614"/>
      <c r="D45" s="621" t="s">
        <v>2711</v>
      </c>
      <c r="E45" s="621" t="s">
        <v>119</v>
      </c>
      <c r="F45" s="621"/>
      <c r="G45" s="621"/>
      <c r="H45" s="618" t="s">
        <v>124</v>
      </c>
      <c r="I45" s="621"/>
      <c r="J45" s="622"/>
      <c r="K45" s="622">
        <v>2900000</v>
      </c>
      <c r="L45" s="622">
        <v>8390.2854499999994</v>
      </c>
      <c r="M45" s="622">
        <v>4445.8162300000004</v>
      </c>
      <c r="N45" s="577"/>
      <c r="O45" s="577" t="s">
        <v>106</v>
      </c>
      <c r="P45" s="621" t="s">
        <v>129</v>
      </c>
      <c r="Q45" s="618" t="s">
        <v>127</v>
      </c>
    </row>
    <row r="46" spans="1:17" ht="25.5">
      <c r="A46" s="614" t="s">
        <v>317</v>
      </c>
      <c r="B46" s="614" t="s">
        <v>104</v>
      </c>
      <c r="C46" s="614"/>
      <c r="D46" s="621" t="s">
        <v>2711</v>
      </c>
      <c r="E46" s="621" t="s">
        <v>119</v>
      </c>
      <c r="F46" s="621"/>
      <c r="G46" s="621"/>
      <c r="H46" s="618" t="s">
        <v>125</v>
      </c>
      <c r="I46" s="621"/>
      <c r="J46" s="622"/>
      <c r="K46" s="622">
        <v>1700000</v>
      </c>
      <c r="L46" s="622">
        <v>3156.20318</v>
      </c>
      <c r="M46" s="622">
        <v>1596.20318</v>
      </c>
      <c r="N46" s="577"/>
      <c r="O46" s="577" t="s">
        <v>106</v>
      </c>
      <c r="P46" s="621" t="s">
        <v>126</v>
      </c>
      <c r="Q46" s="618" t="s">
        <v>127</v>
      </c>
    </row>
    <row r="47" spans="1:17" ht="25.5">
      <c r="A47" s="614" t="s">
        <v>317</v>
      </c>
      <c r="B47" s="614" t="s">
        <v>104</v>
      </c>
      <c r="C47" s="614"/>
      <c r="D47" s="621" t="s">
        <v>2708</v>
      </c>
      <c r="E47" s="621" t="s">
        <v>130</v>
      </c>
      <c r="F47" s="621"/>
      <c r="G47" s="621"/>
      <c r="H47" s="618" t="s">
        <v>131</v>
      </c>
      <c r="I47" s="621"/>
      <c r="J47" s="622"/>
      <c r="K47" s="622">
        <v>8400000</v>
      </c>
      <c r="L47" s="622">
        <v>8188286.16273</v>
      </c>
      <c r="M47" s="622">
        <v>7337675.353219999</v>
      </c>
      <c r="N47" s="577"/>
      <c r="O47" s="577" t="s">
        <v>134</v>
      </c>
      <c r="P47" s="621" t="s">
        <v>20</v>
      </c>
      <c r="Q47" s="618" t="s">
        <v>67</v>
      </c>
    </row>
    <row r="48" spans="1:17" ht="25.5">
      <c r="A48" s="614" t="s">
        <v>317</v>
      </c>
      <c r="B48" s="614" t="s">
        <v>104</v>
      </c>
      <c r="C48" s="614"/>
      <c r="D48" s="621" t="s">
        <v>2708</v>
      </c>
      <c r="E48" s="621" t="s">
        <v>130</v>
      </c>
      <c r="F48" s="621"/>
      <c r="G48" s="621"/>
      <c r="H48" s="618" t="s">
        <v>132</v>
      </c>
      <c r="I48" s="621"/>
      <c r="J48" s="622"/>
      <c r="K48" s="622">
        <v>1753614</v>
      </c>
      <c r="L48" s="622">
        <v>1688998.4175199999</v>
      </c>
      <c r="M48" s="622">
        <v>1623094.8989000004</v>
      </c>
      <c r="N48" s="577"/>
      <c r="O48" s="577" t="s">
        <v>116</v>
      </c>
      <c r="P48" s="621" t="s">
        <v>13</v>
      </c>
      <c r="Q48" s="618" t="s">
        <v>135</v>
      </c>
    </row>
    <row r="49" spans="1:17" ht="25.5">
      <c r="A49" s="614" t="s">
        <v>317</v>
      </c>
      <c r="B49" s="614" t="s">
        <v>104</v>
      </c>
      <c r="C49" s="614"/>
      <c r="D49" s="621" t="s">
        <v>2708</v>
      </c>
      <c r="E49" s="621" t="s">
        <v>130</v>
      </c>
      <c r="F49" s="621"/>
      <c r="G49" s="621"/>
      <c r="H49" s="618" t="s">
        <v>133</v>
      </c>
      <c r="I49" s="621"/>
      <c r="J49" s="622"/>
      <c r="K49" s="622">
        <v>4216500</v>
      </c>
      <c r="L49" s="622">
        <v>4119821.8514299998</v>
      </c>
      <c r="M49" s="622">
        <v>4042541.5100300005</v>
      </c>
      <c r="N49" s="580"/>
      <c r="O49" s="577" t="s">
        <v>116</v>
      </c>
      <c r="P49" s="621" t="s">
        <v>13</v>
      </c>
      <c r="Q49" s="618" t="s">
        <v>135</v>
      </c>
    </row>
    <row r="50" spans="1:17" ht="38.25">
      <c r="A50" s="614" t="s">
        <v>317</v>
      </c>
      <c r="B50" s="614" t="s">
        <v>104</v>
      </c>
      <c r="C50" s="614"/>
      <c r="D50" s="621" t="s">
        <v>2716</v>
      </c>
      <c r="E50" s="621" t="s">
        <v>113</v>
      </c>
      <c r="F50" s="621"/>
      <c r="G50" s="621"/>
      <c r="H50" s="618" t="s">
        <v>136</v>
      </c>
      <c r="I50" s="621"/>
      <c r="J50" s="622"/>
      <c r="K50" s="622">
        <v>20000000</v>
      </c>
      <c r="L50" s="622"/>
      <c r="M50" s="622"/>
      <c r="N50" s="577">
        <v>0.87</v>
      </c>
      <c r="O50" s="577">
        <v>0.98</v>
      </c>
      <c r="P50" s="621"/>
      <c r="Q50" s="618" t="s">
        <v>218</v>
      </c>
    </row>
    <row r="51" spans="1:17" ht="25.5">
      <c r="A51" s="614" t="s">
        <v>317</v>
      </c>
      <c r="B51" s="614" t="s">
        <v>104</v>
      </c>
      <c r="C51" s="614"/>
      <c r="D51" s="621" t="s">
        <v>2716</v>
      </c>
      <c r="E51" s="621" t="s">
        <v>191</v>
      </c>
      <c r="F51" s="621"/>
      <c r="G51" s="621"/>
      <c r="H51" s="618" t="s">
        <v>137</v>
      </c>
      <c r="I51" s="621"/>
      <c r="J51" s="622"/>
      <c r="K51" s="622">
        <v>1900000</v>
      </c>
      <c r="L51" s="622"/>
      <c r="M51" s="622"/>
      <c r="N51" s="577">
        <v>0.2</v>
      </c>
      <c r="O51" s="577">
        <v>0.2</v>
      </c>
      <c r="P51" s="621"/>
      <c r="Q51" s="626" t="s">
        <v>219</v>
      </c>
    </row>
    <row r="52" spans="1:17" ht="51">
      <c r="A52" s="614" t="s">
        <v>317</v>
      </c>
      <c r="B52" s="614" t="s">
        <v>104</v>
      </c>
      <c r="C52" s="614"/>
      <c r="D52" s="621" t="s">
        <v>2716</v>
      </c>
      <c r="E52" s="621" t="s">
        <v>191</v>
      </c>
      <c r="F52" s="621"/>
      <c r="G52" s="621"/>
      <c r="H52" s="618" t="s">
        <v>138</v>
      </c>
      <c r="I52" s="621"/>
      <c r="J52" s="622"/>
      <c r="K52" s="622">
        <v>4200000</v>
      </c>
      <c r="L52" s="622"/>
      <c r="M52" s="622"/>
      <c r="N52" s="577">
        <v>0</v>
      </c>
      <c r="O52" s="577">
        <v>0</v>
      </c>
      <c r="P52" s="621"/>
      <c r="Q52" s="626" t="s">
        <v>220</v>
      </c>
    </row>
    <row r="53" spans="1:17" ht="38.25">
      <c r="A53" s="614" t="s">
        <v>317</v>
      </c>
      <c r="B53" s="614" t="s">
        <v>104</v>
      </c>
      <c r="C53" s="614"/>
      <c r="D53" s="621" t="s">
        <v>2716</v>
      </c>
      <c r="E53" s="621" t="s">
        <v>191</v>
      </c>
      <c r="F53" s="621"/>
      <c r="G53" s="621"/>
      <c r="H53" s="618" t="s">
        <v>139</v>
      </c>
      <c r="I53" s="621"/>
      <c r="J53" s="622"/>
      <c r="K53" s="622">
        <v>5177000</v>
      </c>
      <c r="L53" s="622"/>
      <c r="M53" s="622"/>
      <c r="N53" s="577">
        <v>0</v>
      </c>
      <c r="O53" s="577">
        <v>0</v>
      </c>
      <c r="P53" s="621"/>
      <c r="Q53" s="626" t="s">
        <v>221</v>
      </c>
    </row>
    <row r="54" spans="1:17" ht="25.5">
      <c r="A54" s="614" t="s">
        <v>317</v>
      </c>
      <c r="B54" s="614" t="s">
        <v>144</v>
      </c>
      <c r="C54" s="614"/>
      <c r="D54" s="621" t="s">
        <v>2708</v>
      </c>
      <c r="E54" s="621" t="s">
        <v>150</v>
      </c>
      <c r="F54" s="621"/>
      <c r="G54" s="621"/>
      <c r="H54" s="618" t="s">
        <v>145</v>
      </c>
      <c r="I54" s="621"/>
      <c r="J54" s="622"/>
      <c r="K54" s="622">
        <v>3715000</v>
      </c>
      <c r="L54" s="622">
        <v>3711941.58978</v>
      </c>
      <c r="M54" s="622">
        <v>3707512.0858200002</v>
      </c>
      <c r="N54" s="577">
        <v>0.99</v>
      </c>
      <c r="O54" s="577"/>
      <c r="P54" s="579" t="s">
        <v>20</v>
      </c>
      <c r="Q54" s="618"/>
    </row>
    <row r="55" spans="1:17" ht="38.25">
      <c r="A55" s="614" t="s">
        <v>317</v>
      </c>
      <c r="B55" s="614" t="s">
        <v>144</v>
      </c>
      <c r="C55" s="614"/>
      <c r="D55" s="621" t="s">
        <v>2708</v>
      </c>
      <c r="E55" s="621" t="s">
        <v>150</v>
      </c>
      <c r="F55" s="621"/>
      <c r="G55" s="621"/>
      <c r="H55" s="618" t="s">
        <v>146</v>
      </c>
      <c r="I55" s="621"/>
      <c r="J55" s="622"/>
      <c r="K55" s="622">
        <v>5813000</v>
      </c>
      <c r="L55" s="622">
        <v>5732396</v>
      </c>
      <c r="M55" s="622">
        <v>5570823</v>
      </c>
      <c r="N55" s="580"/>
      <c r="O55" s="577">
        <v>0.97</v>
      </c>
      <c r="P55" s="621" t="s">
        <v>20</v>
      </c>
      <c r="Q55" s="618"/>
    </row>
    <row r="56" spans="1:17" ht="38.25">
      <c r="A56" s="614" t="s">
        <v>317</v>
      </c>
      <c r="B56" s="614" t="s">
        <v>144</v>
      </c>
      <c r="C56" s="614"/>
      <c r="D56" s="621" t="s">
        <v>2708</v>
      </c>
      <c r="E56" s="621" t="s">
        <v>150</v>
      </c>
      <c r="F56" s="621"/>
      <c r="G56" s="621"/>
      <c r="H56" s="618" t="s">
        <v>147</v>
      </c>
      <c r="I56" s="621"/>
      <c r="J56" s="622"/>
      <c r="K56" s="622">
        <v>1770127</v>
      </c>
      <c r="L56" s="622">
        <v>1718151.71478</v>
      </c>
      <c r="M56" s="622">
        <v>1650832</v>
      </c>
      <c r="N56" s="580"/>
      <c r="O56" s="577">
        <v>0.96</v>
      </c>
      <c r="P56" s="621" t="s">
        <v>20</v>
      </c>
      <c r="Q56" s="618"/>
    </row>
    <row r="57" spans="1:17" ht="38.25">
      <c r="A57" s="614" t="s">
        <v>317</v>
      </c>
      <c r="B57" s="614" t="s">
        <v>144</v>
      </c>
      <c r="C57" s="614"/>
      <c r="D57" s="621" t="s">
        <v>2708</v>
      </c>
      <c r="E57" s="621" t="s">
        <v>150</v>
      </c>
      <c r="F57" s="621"/>
      <c r="G57" s="621"/>
      <c r="H57" s="618" t="s">
        <v>148</v>
      </c>
      <c r="I57" s="621"/>
      <c r="J57" s="622"/>
      <c r="K57" s="622">
        <v>4000000</v>
      </c>
      <c r="L57" s="622">
        <v>2649570.8295700001</v>
      </c>
      <c r="M57" s="622">
        <v>960980.72667</v>
      </c>
      <c r="N57" s="580"/>
      <c r="O57" s="577">
        <v>0.35</v>
      </c>
      <c r="P57" s="621" t="s">
        <v>20</v>
      </c>
      <c r="Q57" s="618"/>
    </row>
    <row r="58" spans="1:17" ht="25.5">
      <c r="A58" s="614" t="s">
        <v>317</v>
      </c>
      <c r="B58" s="614" t="s">
        <v>144</v>
      </c>
      <c r="C58" s="614"/>
      <c r="D58" s="621" t="s">
        <v>2711</v>
      </c>
      <c r="E58" s="621" t="s">
        <v>151</v>
      </c>
      <c r="F58" s="621"/>
      <c r="G58" s="621"/>
      <c r="H58" s="618" t="s">
        <v>152</v>
      </c>
      <c r="I58" s="621"/>
      <c r="J58" s="622"/>
      <c r="K58" s="622">
        <v>2730000</v>
      </c>
      <c r="L58" s="622">
        <v>603770.76642999996</v>
      </c>
      <c r="M58" s="622">
        <v>563379.12698000006</v>
      </c>
      <c r="N58" s="580"/>
      <c r="O58" s="577">
        <v>0.35</v>
      </c>
      <c r="P58" s="621" t="s">
        <v>20</v>
      </c>
      <c r="Q58" s="618"/>
    </row>
    <row r="59" spans="1:17" ht="25.5">
      <c r="A59" s="614" t="s">
        <v>317</v>
      </c>
      <c r="B59" s="614" t="s">
        <v>144</v>
      </c>
      <c r="C59" s="614"/>
      <c r="D59" s="621" t="s">
        <v>2711</v>
      </c>
      <c r="E59" s="621" t="s">
        <v>151</v>
      </c>
      <c r="F59" s="621"/>
      <c r="G59" s="621"/>
      <c r="H59" s="618" t="s">
        <v>153</v>
      </c>
      <c r="I59" s="621"/>
      <c r="J59" s="622"/>
      <c r="K59" s="622">
        <v>2000000</v>
      </c>
      <c r="L59" s="622">
        <v>1070656.74444</v>
      </c>
      <c r="M59" s="622">
        <v>819399.51109000004</v>
      </c>
      <c r="N59" s="580"/>
      <c r="O59" s="577">
        <v>0.7</v>
      </c>
      <c r="P59" s="621" t="s">
        <v>20</v>
      </c>
      <c r="Q59" s="618"/>
    </row>
    <row r="60" spans="1:17" ht="25.5">
      <c r="A60" s="614" t="s">
        <v>317</v>
      </c>
      <c r="B60" s="614" t="s">
        <v>144</v>
      </c>
      <c r="C60" s="614"/>
      <c r="D60" s="621" t="s">
        <v>2711</v>
      </c>
      <c r="E60" s="621" t="s">
        <v>151</v>
      </c>
      <c r="F60" s="621"/>
      <c r="G60" s="621"/>
      <c r="H60" s="618" t="s">
        <v>154</v>
      </c>
      <c r="I60" s="621"/>
      <c r="J60" s="622"/>
      <c r="K60" s="622">
        <v>3400000</v>
      </c>
      <c r="L60" s="622">
        <v>124623.52535</v>
      </c>
      <c r="M60" s="622">
        <v>13449.51281</v>
      </c>
      <c r="N60" s="580"/>
      <c r="O60" s="577">
        <v>0.02</v>
      </c>
      <c r="P60" s="621" t="s">
        <v>20</v>
      </c>
      <c r="Q60" s="618"/>
    </row>
    <row r="61" spans="1:17" ht="25.5">
      <c r="A61" s="614" t="s">
        <v>317</v>
      </c>
      <c r="B61" s="614" t="s">
        <v>144</v>
      </c>
      <c r="C61" s="614"/>
      <c r="D61" s="621" t="s">
        <v>2711</v>
      </c>
      <c r="E61" s="621" t="s">
        <v>151</v>
      </c>
      <c r="F61" s="621"/>
      <c r="G61" s="621"/>
      <c r="H61" s="618" t="s">
        <v>155</v>
      </c>
      <c r="I61" s="621"/>
      <c r="J61" s="622"/>
      <c r="K61" s="622">
        <v>4448000</v>
      </c>
      <c r="L61" s="622">
        <v>3958952.8348099999</v>
      </c>
      <c r="M61" s="622">
        <v>833517.22701999999</v>
      </c>
      <c r="N61" s="580"/>
      <c r="O61" s="577">
        <v>0.35</v>
      </c>
      <c r="P61" s="621" t="s">
        <v>20</v>
      </c>
      <c r="Q61" s="618"/>
    </row>
    <row r="62" spans="1:17" ht="51">
      <c r="A62" s="614" t="s">
        <v>317</v>
      </c>
      <c r="B62" s="614" t="s">
        <v>144</v>
      </c>
      <c r="C62" s="614"/>
      <c r="D62" s="621" t="s">
        <v>2716</v>
      </c>
      <c r="E62" s="621" t="s">
        <v>156</v>
      </c>
      <c r="F62" s="621"/>
      <c r="G62" s="621"/>
      <c r="H62" s="618" t="s">
        <v>157</v>
      </c>
      <c r="I62" s="621"/>
      <c r="J62" s="622"/>
      <c r="K62" s="622">
        <v>1100000</v>
      </c>
      <c r="L62" s="622">
        <v>1096253.23612</v>
      </c>
      <c r="M62" s="622">
        <v>892983.16842999996</v>
      </c>
      <c r="N62" s="580"/>
      <c r="O62" s="577">
        <v>0.95</v>
      </c>
      <c r="P62" s="621" t="s">
        <v>20</v>
      </c>
      <c r="Q62" s="618"/>
    </row>
    <row r="63" spans="1:17" ht="25.5">
      <c r="A63" s="614" t="s">
        <v>317</v>
      </c>
      <c r="B63" s="614" t="s">
        <v>144</v>
      </c>
      <c r="C63" s="614"/>
      <c r="D63" s="621" t="s">
        <v>2716</v>
      </c>
      <c r="E63" s="621" t="s">
        <v>156</v>
      </c>
      <c r="F63" s="621"/>
      <c r="G63" s="621"/>
      <c r="H63" s="618" t="s">
        <v>158</v>
      </c>
      <c r="I63" s="621"/>
      <c r="J63" s="622"/>
      <c r="K63" s="622">
        <v>1000000</v>
      </c>
      <c r="L63" s="622">
        <v>961564.05536</v>
      </c>
      <c r="M63" s="622">
        <v>803878.77549999999</v>
      </c>
      <c r="N63" s="580"/>
      <c r="O63" s="577">
        <v>0.95</v>
      </c>
      <c r="P63" s="621" t="s">
        <v>20</v>
      </c>
      <c r="Q63" s="618"/>
    </row>
    <row r="64" spans="1:17" ht="38.25">
      <c r="A64" s="614" t="s">
        <v>317</v>
      </c>
      <c r="B64" s="614" t="s">
        <v>144</v>
      </c>
      <c r="C64" s="614"/>
      <c r="D64" s="621" t="s">
        <v>2716</v>
      </c>
      <c r="E64" s="621" t="s">
        <v>160</v>
      </c>
      <c r="F64" s="621"/>
      <c r="G64" s="621"/>
      <c r="H64" s="618" t="s">
        <v>159</v>
      </c>
      <c r="I64" s="621"/>
      <c r="J64" s="622"/>
      <c r="K64" s="622">
        <v>2500000</v>
      </c>
      <c r="L64" s="622">
        <v>2487357.3569</v>
      </c>
      <c r="M64" s="622">
        <v>1054772</v>
      </c>
      <c r="N64" s="577"/>
      <c r="O64" s="577">
        <v>0.35</v>
      </c>
      <c r="P64" s="621" t="s">
        <v>20</v>
      </c>
      <c r="Q64" s="618"/>
    </row>
    <row r="65" spans="1:17" ht="51">
      <c r="A65" s="614" t="s">
        <v>317</v>
      </c>
      <c r="B65" s="614" t="s">
        <v>144</v>
      </c>
      <c r="C65" s="614"/>
      <c r="D65" s="621" t="s">
        <v>2704</v>
      </c>
      <c r="E65" s="624" t="s">
        <v>162</v>
      </c>
      <c r="F65" s="624"/>
      <c r="G65" s="624"/>
      <c r="H65" s="618" t="s">
        <v>161</v>
      </c>
      <c r="I65" s="621"/>
      <c r="J65" s="622"/>
      <c r="K65" s="622">
        <v>2023771.4240000001</v>
      </c>
      <c r="L65" s="622">
        <v>2004612.6216099998</v>
      </c>
      <c r="M65" s="622">
        <v>633165.14153000002</v>
      </c>
      <c r="N65" s="580"/>
      <c r="O65" s="577">
        <v>0.35</v>
      </c>
      <c r="P65" s="621" t="s">
        <v>20</v>
      </c>
      <c r="Q65" s="618"/>
    </row>
    <row r="66" spans="1:17" ht="25.5">
      <c r="A66" s="614" t="s">
        <v>317</v>
      </c>
      <c r="B66" s="614" t="s">
        <v>144</v>
      </c>
      <c r="C66" s="614"/>
      <c r="D66" s="621" t="s">
        <v>2703</v>
      </c>
      <c r="E66" s="621" t="s">
        <v>165</v>
      </c>
      <c r="F66" s="621"/>
      <c r="G66" s="621"/>
      <c r="H66" s="618" t="s">
        <v>163</v>
      </c>
      <c r="I66" s="621"/>
      <c r="J66" s="622"/>
      <c r="K66" s="622">
        <v>1500000</v>
      </c>
      <c r="L66" s="622">
        <v>1492019.9834799999</v>
      </c>
      <c r="M66" s="622">
        <v>1450673.42732</v>
      </c>
      <c r="N66" s="577"/>
      <c r="O66" s="577">
        <v>1</v>
      </c>
      <c r="P66" s="621"/>
      <c r="Q66" s="618"/>
    </row>
    <row r="67" spans="1:17" ht="25.5">
      <c r="A67" s="614" t="s">
        <v>317</v>
      </c>
      <c r="B67" s="614" t="s">
        <v>144</v>
      </c>
      <c r="C67" s="614"/>
      <c r="D67" s="621" t="s">
        <v>2703</v>
      </c>
      <c r="E67" s="621" t="s">
        <v>165</v>
      </c>
      <c r="F67" s="621"/>
      <c r="G67" s="621"/>
      <c r="H67" s="618" t="s">
        <v>164</v>
      </c>
      <c r="I67" s="621"/>
      <c r="J67" s="622"/>
      <c r="K67" s="622">
        <v>2500000</v>
      </c>
      <c r="L67" s="622">
        <v>1833365.2957899999</v>
      </c>
      <c r="M67" s="622">
        <v>1470926.7498399999</v>
      </c>
      <c r="N67" s="577"/>
      <c r="O67" s="577">
        <v>0.9</v>
      </c>
      <c r="P67" s="621"/>
      <c r="Q67" s="618"/>
    </row>
    <row r="68" spans="1:17" ht="76.5">
      <c r="A68" s="614" t="s">
        <v>317</v>
      </c>
      <c r="B68" s="614" t="s">
        <v>166</v>
      </c>
      <c r="C68" s="614"/>
      <c r="D68" s="621" t="s">
        <v>2716</v>
      </c>
      <c r="E68" s="621" t="s">
        <v>167</v>
      </c>
      <c r="F68" s="621"/>
      <c r="G68" s="621"/>
      <c r="H68" s="618" t="s">
        <v>3244</v>
      </c>
      <c r="I68" s="621"/>
      <c r="J68" s="622"/>
      <c r="K68" s="578">
        <v>900000</v>
      </c>
      <c r="L68" s="578">
        <v>747749</v>
      </c>
      <c r="M68" s="578">
        <v>554326</v>
      </c>
      <c r="N68" s="580"/>
      <c r="O68" s="580">
        <v>0.99</v>
      </c>
      <c r="P68" s="621"/>
      <c r="Q68" s="618"/>
    </row>
    <row r="69" spans="1:17" ht="38.25">
      <c r="A69" s="614" t="s">
        <v>317</v>
      </c>
      <c r="B69" s="614" t="s">
        <v>166</v>
      </c>
      <c r="C69" s="614"/>
      <c r="D69" s="621" t="s">
        <v>2716</v>
      </c>
      <c r="E69" s="621" t="s">
        <v>167</v>
      </c>
      <c r="F69" s="621"/>
      <c r="G69" s="621"/>
      <c r="H69" s="618" t="s">
        <v>169</v>
      </c>
      <c r="I69" s="621"/>
      <c r="J69" s="622"/>
      <c r="K69" s="578">
        <v>200000</v>
      </c>
      <c r="L69" s="578">
        <v>162512</v>
      </c>
      <c r="M69" s="578">
        <v>147833</v>
      </c>
      <c r="N69" s="580"/>
      <c r="O69" s="580">
        <v>0.99</v>
      </c>
      <c r="P69" s="621"/>
      <c r="Q69" s="618"/>
    </row>
    <row r="70" spans="1:17" ht="63.75">
      <c r="A70" s="614" t="s">
        <v>317</v>
      </c>
      <c r="B70" s="614" t="s">
        <v>166</v>
      </c>
      <c r="C70" s="614"/>
      <c r="D70" s="621" t="s">
        <v>2716</v>
      </c>
      <c r="E70" s="581" t="s">
        <v>170</v>
      </c>
      <c r="F70" s="581"/>
      <c r="G70" s="581"/>
      <c r="H70" s="618" t="s">
        <v>171</v>
      </c>
      <c r="I70" s="621"/>
      <c r="J70" s="622"/>
      <c r="K70" s="578">
        <v>200000</v>
      </c>
      <c r="L70" s="578">
        <v>193424</v>
      </c>
      <c r="M70" s="578">
        <v>192267</v>
      </c>
      <c r="N70" s="580"/>
      <c r="O70" s="580">
        <v>0.96</v>
      </c>
      <c r="P70" s="621"/>
      <c r="Q70" s="618"/>
    </row>
    <row r="71" spans="1:17" ht="38.25">
      <c r="A71" s="614" t="s">
        <v>317</v>
      </c>
      <c r="B71" s="614" t="s">
        <v>166</v>
      </c>
      <c r="C71" s="614"/>
      <c r="D71" s="621" t="s">
        <v>2716</v>
      </c>
      <c r="E71" s="581" t="s">
        <v>40</v>
      </c>
      <c r="F71" s="581"/>
      <c r="G71" s="581"/>
      <c r="H71" s="618" t="s">
        <v>172</v>
      </c>
      <c r="I71" s="621"/>
      <c r="J71" s="622"/>
      <c r="K71" s="578">
        <v>5000000</v>
      </c>
      <c r="L71" s="578">
        <v>0</v>
      </c>
      <c r="M71" s="578">
        <v>0</v>
      </c>
      <c r="N71" s="577"/>
      <c r="O71" s="580">
        <v>0</v>
      </c>
      <c r="P71" s="624"/>
      <c r="Q71" s="626" t="s">
        <v>175</v>
      </c>
    </row>
    <row r="72" spans="1:17" ht="38.25">
      <c r="A72" s="614" t="s">
        <v>317</v>
      </c>
      <c r="B72" s="614" t="s">
        <v>166</v>
      </c>
      <c r="C72" s="614"/>
      <c r="D72" s="621" t="s">
        <v>2716</v>
      </c>
      <c r="E72" s="581" t="s">
        <v>40</v>
      </c>
      <c r="F72" s="581"/>
      <c r="G72" s="581"/>
      <c r="H72" s="618" t="s">
        <v>173</v>
      </c>
      <c r="I72" s="621"/>
      <c r="J72" s="622"/>
      <c r="K72" s="578">
        <v>3500000</v>
      </c>
      <c r="L72" s="578">
        <v>0</v>
      </c>
      <c r="M72" s="578">
        <v>0</v>
      </c>
      <c r="N72" s="577"/>
      <c r="O72" s="580">
        <v>0</v>
      </c>
      <c r="P72" s="624"/>
      <c r="Q72" s="626" t="s">
        <v>175</v>
      </c>
    </row>
    <row r="73" spans="1:17" ht="25.5">
      <c r="A73" s="614" t="s">
        <v>317</v>
      </c>
      <c r="B73" s="614" t="s">
        <v>166</v>
      </c>
      <c r="C73" s="614"/>
      <c r="D73" s="621" t="s">
        <v>2716</v>
      </c>
      <c r="E73" s="581" t="s">
        <v>40</v>
      </c>
      <c r="F73" s="581"/>
      <c r="G73" s="581"/>
      <c r="H73" s="618" t="s">
        <v>174</v>
      </c>
      <c r="I73" s="621"/>
      <c r="J73" s="622"/>
      <c r="K73" s="578">
        <v>5494000</v>
      </c>
      <c r="L73" s="578"/>
      <c r="M73" s="578"/>
      <c r="N73" s="577"/>
      <c r="O73" s="580">
        <v>0.25</v>
      </c>
      <c r="P73" s="624"/>
      <c r="Q73" s="626" t="s">
        <v>176</v>
      </c>
    </row>
    <row r="74" spans="1:17" ht="38.25">
      <c r="A74" s="614" t="s">
        <v>317</v>
      </c>
      <c r="B74" s="614" t="s">
        <v>166</v>
      </c>
      <c r="C74" s="614"/>
      <c r="D74" s="621" t="s">
        <v>2708</v>
      </c>
      <c r="E74" s="621" t="s">
        <v>177</v>
      </c>
      <c r="F74" s="621"/>
      <c r="G74" s="621"/>
      <c r="H74" s="618" t="s">
        <v>178</v>
      </c>
      <c r="I74" s="621"/>
      <c r="J74" s="622"/>
      <c r="K74" s="578">
        <v>5900000</v>
      </c>
      <c r="L74" s="578">
        <v>5771602</v>
      </c>
      <c r="M74" s="578">
        <v>5428259</v>
      </c>
      <c r="N74" s="577"/>
      <c r="O74" s="580">
        <v>0.99</v>
      </c>
      <c r="P74" s="624"/>
      <c r="Q74" s="626"/>
    </row>
    <row r="75" spans="1:17" ht="51">
      <c r="A75" s="614" t="s">
        <v>317</v>
      </c>
      <c r="B75" s="614" t="s">
        <v>166</v>
      </c>
      <c r="C75" s="614"/>
      <c r="D75" s="621" t="s">
        <v>2708</v>
      </c>
      <c r="E75" s="621" t="s">
        <v>183</v>
      </c>
      <c r="F75" s="621"/>
      <c r="G75" s="621"/>
      <c r="H75" s="627" t="s">
        <v>179</v>
      </c>
      <c r="I75" s="628"/>
      <c r="J75" s="629"/>
      <c r="K75" s="578">
        <v>3000000</v>
      </c>
      <c r="L75" s="578">
        <v>1699931</v>
      </c>
      <c r="M75" s="578">
        <v>439863</v>
      </c>
      <c r="N75" s="577"/>
      <c r="O75" s="580">
        <v>0.25</v>
      </c>
      <c r="P75" s="624"/>
      <c r="Q75" s="626"/>
    </row>
    <row r="76" spans="1:17" ht="51">
      <c r="A76" s="614" t="s">
        <v>317</v>
      </c>
      <c r="B76" s="614" t="s">
        <v>166</v>
      </c>
      <c r="C76" s="614"/>
      <c r="D76" s="621" t="s">
        <v>2708</v>
      </c>
      <c r="E76" s="621" t="s">
        <v>184</v>
      </c>
      <c r="F76" s="621"/>
      <c r="G76" s="621"/>
      <c r="H76" s="627" t="s">
        <v>180</v>
      </c>
      <c r="I76" s="628"/>
      <c r="J76" s="629"/>
      <c r="K76" s="578">
        <v>3000000</v>
      </c>
      <c r="L76" s="578">
        <v>2160908</v>
      </c>
      <c r="M76" s="578">
        <v>749639</v>
      </c>
      <c r="N76" s="577"/>
      <c r="O76" s="580">
        <v>0.95</v>
      </c>
      <c r="P76" s="624"/>
      <c r="Q76" s="626"/>
    </row>
    <row r="77" spans="1:17" ht="38.25">
      <c r="A77" s="614" t="s">
        <v>317</v>
      </c>
      <c r="B77" s="614" t="s">
        <v>166</v>
      </c>
      <c r="C77" s="614"/>
      <c r="D77" s="621" t="s">
        <v>2695</v>
      </c>
      <c r="E77" s="621" t="s">
        <v>181</v>
      </c>
      <c r="F77" s="621"/>
      <c r="G77" s="621"/>
      <c r="H77" s="627" t="s">
        <v>182</v>
      </c>
      <c r="I77" s="628"/>
      <c r="J77" s="629"/>
      <c r="K77" s="578">
        <v>1000000</v>
      </c>
      <c r="L77" s="578">
        <v>989297</v>
      </c>
      <c r="M77" s="578">
        <v>199422</v>
      </c>
      <c r="N77" s="577"/>
      <c r="O77" s="580">
        <v>0.35</v>
      </c>
      <c r="P77" s="624"/>
      <c r="Q77" s="626"/>
    </row>
    <row r="78" spans="1:17" ht="38.25">
      <c r="A78" s="614" t="s">
        <v>317</v>
      </c>
      <c r="B78" s="614" t="s">
        <v>166</v>
      </c>
      <c r="C78" s="614"/>
      <c r="D78" s="621" t="s">
        <v>2711</v>
      </c>
      <c r="E78" s="621" t="s">
        <v>186</v>
      </c>
      <c r="F78" s="621"/>
      <c r="G78" s="621"/>
      <c r="H78" s="627" t="s">
        <v>187</v>
      </c>
      <c r="I78" s="628"/>
      <c r="J78" s="629"/>
      <c r="K78" s="578">
        <v>250000</v>
      </c>
      <c r="L78" s="578">
        <v>27688</v>
      </c>
      <c r="M78" s="578">
        <v>478</v>
      </c>
      <c r="N78" s="577"/>
      <c r="O78" s="580">
        <v>0</v>
      </c>
      <c r="P78" s="624"/>
      <c r="Q78" s="626"/>
    </row>
    <row r="79" spans="1:17" ht="51">
      <c r="A79" s="614" t="s">
        <v>317</v>
      </c>
      <c r="B79" s="614" t="s">
        <v>166</v>
      </c>
      <c r="C79" s="614"/>
      <c r="D79" s="624" t="s">
        <v>2704</v>
      </c>
      <c r="E79" s="624" t="s">
        <v>189</v>
      </c>
      <c r="F79" s="624"/>
      <c r="G79" s="624"/>
      <c r="H79" s="627" t="s">
        <v>190</v>
      </c>
      <c r="I79" s="628"/>
      <c r="J79" s="629"/>
      <c r="K79" s="578">
        <v>1517829</v>
      </c>
      <c r="L79" s="578">
        <v>1316051</v>
      </c>
      <c r="M79" s="578">
        <v>725356</v>
      </c>
      <c r="N79" s="577"/>
      <c r="O79" s="580">
        <v>0.85</v>
      </c>
      <c r="P79" s="624"/>
      <c r="Q79" s="626"/>
    </row>
    <row r="80" spans="1:17">
      <c r="A80" s="621" t="s">
        <v>318</v>
      </c>
      <c r="B80" s="621" t="s">
        <v>295</v>
      </c>
      <c r="C80" s="621" t="s">
        <v>319</v>
      </c>
      <c r="D80" s="630" t="s">
        <v>2691</v>
      </c>
      <c r="E80" s="630"/>
      <c r="F80" s="630"/>
      <c r="G80" s="630" t="s">
        <v>321</v>
      </c>
      <c r="H80" s="631"/>
      <c r="I80" s="630"/>
      <c r="J80" s="632">
        <v>500000</v>
      </c>
      <c r="K80" s="632">
        <v>2350000</v>
      </c>
      <c r="L80" s="632">
        <v>2064650.0142999999</v>
      </c>
      <c r="M80" s="632">
        <v>1435907</v>
      </c>
      <c r="N80" s="577"/>
      <c r="O80" s="577">
        <v>0.75</v>
      </c>
      <c r="P80" s="599"/>
      <c r="Q80" s="618" t="s">
        <v>20</v>
      </c>
    </row>
    <row r="81" spans="1:17" s="582" customFormat="1">
      <c r="A81" s="621" t="s">
        <v>318</v>
      </c>
      <c r="B81" s="621" t="s">
        <v>295</v>
      </c>
      <c r="C81" s="621" t="s">
        <v>319</v>
      </c>
      <c r="D81" s="630" t="s">
        <v>2703</v>
      </c>
      <c r="E81" s="630"/>
      <c r="F81" s="630"/>
      <c r="G81" s="630" t="s">
        <v>323</v>
      </c>
      <c r="H81" s="631"/>
      <c r="I81" s="630"/>
      <c r="J81" s="632">
        <v>72702</v>
      </c>
      <c r="K81" s="632">
        <v>1134702</v>
      </c>
      <c r="L81" s="632">
        <v>387110.56057999999</v>
      </c>
      <c r="M81" s="632">
        <v>180273</v>
      </c>
      <c r="N81" s="577"/>
      <c r="O81" s="577">
        <v>0.2</v>
      </c>
      <c r="P81" s="599"/>
      <c r="Q81" s="618" t="s">
        <v>67</v>
      </c>
    </row>
    <row r="82" spans="1:17" s="582" customFormat="1">
      <c r="A82" s="621" t="s">
        <v>318</v>
      </c>
      <c r="B82" s="621" t="s">
        <v>295</v>
      </c>
      <c r="C82" s="621" t="s">
        <v>319</v>
      </c>
      <c r="D82" s="633" t="s">
        <v>2705</v>
      </c>
      <c r="E82" s="633"/>
      <c r="F82" s="633"/>
      <c r="G82" s="633" t="s">
        <v>325</v>
      </c>
      <c r="H82" s="634"/>
      <c r="I82" s="633"/>
      <c r="J82" s="632">
        <v>2500000</v>
      </c>
      <c r="K82" s="632">
        <v>2500000</v>
      </c>
      <c r="L82" s="632">
        <v>1218477.3228</v>
      </c>
      <c r="M82" s="632">
        <v>115458</v>
      </c>
      <c r="N82" s="577"/>
      <c r="O82" s="577">
        <v>0.4</v>
      </c>
      <c r="P82" s="599"/>
      <c r="Q82" s="618" t="s">
        <v>326</v>
      </c>
    </row>
    <row r="83" spans="1:17" s="582" customFormat="1">
      <c r="A83" s="621" t="s">
        <v>318</v>
      </c>
      <c r="B83" s="621" t="s">
        <v>295</v>
      </c>
      <c r="C83" s="621" t="s">
        <v>319</v>
      </c>
      <c r="D83" s="630" t="s">
        <v>2708</v>
      </c>
      <c r="E83" s="630"/>
      <c r="F83" s="630"/>
      <c r="G83" s="630" t="s">
        <v>328</v>
      </c>
      <c r="H83" s="631"/>
      <c r="I83" s="630"/>
      <c r="J83" s="632">
        <v>1450000</v>
      </c>
      <c r="K83" s="632">
        <v>1450000</v>
      </c>
      <c r="L83" s="632">
        <v>1114943.40965</v>
      </c>
      <c r="M83" s="632">
        <v>1023623</v>
      </c>
      <c r="N83" s="577"/>
      <c r="O83" s="577">
        <v>0.05</v>
      </c>
      <c r="P83" s="599"/>
      <c r="Q83" s="618" t="s">
        <v>20</v>
      </c>
    </row>
    <row r="84" spans="1:17" s="582" customFormat="1">
      <c r="A84" s="621" t="s">
        <v>318</v>
      </c>
      <c r="B84" s="621" t="s">
        <v>295</v>
      </c>
      <c r="C84" s="621" t="s">
        <v>319</v>
      </c>
      <c r="D84" s="630" t="s">
        <v>2708</v>
      </c>
      <c r="E84" s="630"/>
      <c r="F84" s="630"/>
      <c r="G84" s="630" t="s">
        <v>329</v>
      </c>
      <c r="H84" s="631"/>
      <c r="I84" s="630"/>
      <c r="J84" s="632">
        <v>2086885</v>
      </c>
      <c r="K84" s="632">
        <v>2306885</v>
      </c>
      <c r="L84" s="632">
        <v>2278224.0315999999</v>
      </c>
      <c r="M84" s="632">
        <v>1921212</v>
      </c>
      <c r="N84" s="577"/>
      <c r="O84" s="577">
        <v>0.75</v>
      </c>
      <c r="P84" s="599"/>
      <c r="Q84" s="618" t="s">
        <v>330</v>
      </c>
    </row>
    <row r="85" spans="1:17" s="582" customFormat="1">
      <c r="A85" s="621" t="s">
        <v>318</v>
      </c>
      <c r="B85" s="621" t="s">
        <v>295</v>
      </c>
      <c r="C85" s="621" t="s">
        <v>319</v>
      </c>
      <c r="D85" s="630" t="s">
        <v>2708</v>
      </c>
      <c r="E85" s="630"/>
      <c r="F85" s="630"/>
      <c r="G85" s="630" t="s">
        <v>331</v>
      </c>
      <c r="H85" s="631"/>
      <c r="I85" s="630"/>
      <c r="J85" s="632">
        <v>2139000</v>
      </c>
      <c r="K85" s="632">
        <v>2139000</v>
      </c>
      <c r="L85" s="632">
        <v>2127611.2351899999</v>
      </c>
      <c r="M85" s="632">
        <v>88331</v>
      </c>
      <c r="N85" s="577"/>
      <c r="O85" s="577">
        <v>0</v>
      </c>
      <c r="P85" s="599"/>
      <c r="Q85" s="618" t="s">
        <v>20</v>
      </c>
    </row>
    <row r="86" spans="1:17" s="582" customFormat="1">
      <c r="A86" s="621" t="s">
        <v>318</v>
      </c>
      <c r="B86" s="621" t="s">
        <v>295</v>
      </c>
      <c r="C86" s="621" t="s">
        <v>319</v>
      </c>
      <c r="D86" s="630" t="s">
        <v>3094</v>
      </c>
      <c r="E86" s="630"/>
      <c r="F86" s="630"/>
      <c r="G86" s="630"/>
      <c r="H86" s="631"/>
      <c r="I86" s="630"/>
      <c r="J86" s="632">
        <v>5675885</v>
      </c>
      <c r="K86" s="632">
        <v>5895885</v>
      </c>
      <c r="L86" s="632">
        <v>5520778.6764399996</v>
      </c>
      <c r="M86" s="632">
        <v>3033166</v>
      </c>
      <c r="N86" s="577"/>
      <c r="O86" s="577"/>
      <c r="P86" s="599"/>
      <c r="Q86" s="618"/>
    </row>
    <row r="87" spans="1:17" s="582" customFormat="1" ht="25.5">
      <c r="A87" s="621" t="s">
        <v>318</v>
      </c>
      <c r="B87" s="621" t="s">
        <v>295</v>
      </c>
      <c r="C87" s="621" t="s">
        <v>319</v>
      </c>
      <c r="D87" s="633" t="s">
        <v>2711</v>
      </c>
      <c r="E87" s="633"/>
      <c r="F87" s="633"/>
      <c r="G87" s="633" t="s">
        <v>333</v>
      </c>
      <c r="H87" s="634"/>
      <c r="I87" s="633"/>
      <c r="J87" s="632">
        <v>1200000</v>
      </c>
      <c r="K87" s="632">
        <v>4906524</v>
      </c>
      <c r="L87" s="632">
        <v>1347.913</v>
      </c>
      <c r="M87" s="632">
        <v>1347.913</v>
      </c>
      <c r="N87" s="577"/>
      <c r="O87" s="577">
        <v>0</v>
      </c>
      <c r="P87" s="599"/>
      <c r="Q87" s="618" t="s">
        <v>334</v>
      </c>
    </row>
    <row r="88" spans="1:17" s="582" customFormat="1">
      <c r="A88" s="621" t="s">
        <v>318</v>
      </c>
      <c r="B88" s="621" t="s">
        <v>295</v>
      </c>
      <c r="C88" s="621" t="s">
        <v>319</v>
      </c>
      <c r="D88" s="630" t="s">
        <v>2716</v>
      </c>
      <c r="E88" s="630"/>
      <c r="F88" s="630"/>
      <c r="G88" s="630" t="s">
        <v>336</v>
      </c>
      <c r="H88" s="631"/>
      <c r="I88" s="630"/>
      <c r="J88" s="632">
        <v>1800000</v>
      </c>
      <c r="K88" s="632">
        <v>1800000</v>
      </c>
      <c r="L88" s="632">
        <v>1777648.38674</v>
      </c>
      <c r="M88" s="632">
        <v>1657587</v>
      </c>
      <c r="N88" s="577"/>
      <c r="O88" s="577">
        <v>0.9</v>
      </c>
      <c r="P88" s="599"/>
      <c r="Q88" s="618" t="s">
        <v>330</v>
      </c>
    </row>
    <row r="89" spans="1:17" s="582" customFormat="1">
      <c r="A89" s="621" t="s">
        <v>318</v>
      </c>
      <c r="B89" s="621" t="s">
        <v>295</v>
      </c>
      <c r="C89" s="621" t="s">
        <v>337</v>
      </c>
      <c r="D89" s="633" t="s">
        <v>2705</v>
      </c>
      <c r="E89" s="633"/>
      <c r="F89" s="633"/>
      <c r="G89" s="633" t="s">
        <v>338</v>
      </c>
      <c r="H89" s="634"/>
      <c r="I89" s="633"/>
      <c r="J89" s="635">
        <v>1500000</v>
      </c>
      <c r="K89" s="635">
        <v>1500000</v>
      </c>
      <c r="L89" s="635">
        <v>65993.354000000007</v>
      </c>
      <c r="M89" s="635">
        <v>40170.353999999999</v>
      </c>
      <c r="N89" s="577"/>
      <c r="O89" s="577">
        <v>0.05</v>
      </c>
      <c r="P89" s="599"/>
      <c r="Q89" s="618" t="s">
        <v>339</v>
      </c>
    </row>
    <row r="90" spans="1:17" s="582" customFormat="1">
      <c r="A90" s="621" t="s">
        <v>318</v>
      </c>
      <c r="B90" s="621" t="s">
        <v>295</v>
      </c>
      <c r="C90" s="621" t="s">
        <v>337</v>
      </c>
      <c r="D90" s="633" t="s">
        <v>2705</v>
      </c>
      <c r="E90" s="633"/>
      <c r="F90" s="633"/>
      <c r="G90" s="633" t="s">
        <v>340</v>
      </c>
      <c r="H90" s="634"/>
      <c r="I90" s="633"/>
      <c r="J90" s="635">
        <v>1500000</v>
      </c>
      <c r="K90" s="635">
        <v>1500000</v>
      </c>
      <c r="L90" s="635">
        <v>1439636.9235699999</v>
      </c>
      <c r="M90" s="635">
        <v>567854.47593000007</v>
      </c>
      <c r="N90" s="577"/>
      <c r="O90" s="577">
        <v>0.3</v>
      </c>
      <c r="P90" s="599"/>
      <c r="Q90" s="618" t="s">
        <v>339</v>
      </c>
    </row>
    <row r="91" spans="1:17" s="582" customFormat="1">
      <c r="A91" s="621" t="s">
        <v>318</v>
      </c>
      <c r="B91" s="621" t="s">
        <v>295</v>
      </c>
      <c r="C91" s="621" t="s">
        <v>337</v>
      </c>
      <c r="D91" s="633" t="s">
        <v>2705</v>
      </c>
      <c r="E91" s="633"/>
      <c r="F91" s="633"/>
      <c r="G91" s="633" t="s">
        <v>341</v>
      </c>
      <c r="H91" s="634"/>
      <c r="I91" s="633"/>
      <c r="J91" s="635">
        <v>1000000</v>
      </c>
      <c r="K91" s="635">
        <v>1000000</v>
      </c>
      <c r="L91" s="635">
        <v>9093.0596500000011</v>
      </c>
      <c r="M91" s="635">
        <v>7909.6372599999995</v>
      </c>
      <c r="N91" s="577"/>
      <c r="O91" s="577">
        <v>0.03</v>
      </c>
      <c r="P91" s="599"/>
      <c r="Q91" s="618" t="s">
        <v>339</v>
      </c>
    </row>
    <row r="92" spans="1:17" s="582" customFormat="1">
      <c r="A92" s="621" t="s">
        <v>318</v>
      </c>
      <c r="B92" s="621" t="s">
        <v>295</v>
      </c>
      <c r="C92" s="621" t="s">
        <v>337</v>
      </c>
      <c r="D92" s="630" t="s">
        <v>3094</v>
      </c>
      <c r="E92" s="630"/>
      <c r="F92" s="630"/>
      <c r="G92" s="630"/>
      <c r="H92" s="631"/>
      <c r="I92" s="630"/>
      <c r="J92" s="578">
        <v>4000000</v>
      </c>
      <c r="K92" s="578">
        <v>4000000</v>
      </c>
      <c r="L92" s="578">
        <v>1514723.3372199999</v>
      </c>
      <c r="M92" s="578">
        <v>615934.46719000011</v>
      </c>
      <c r="N92" s="577"/>
      <c r="O92" s="577"/>
      <c r="P92" s="599"/>
      <c r="Q92" s="618"/>
    </row>
    <row r="93" spans="1:17" s="582" customFormat="1">
      <c r="A93" s="621" t="s">
        <v>318</v>
      </c>
      <c r="B93" s="621" t="s">
        <v>295</v>
      </c>
      <c r="C93" s="621" t="s">
        <v>337</v>
      </c>
      <c r="D93" s="633" t="s">
        <v>2711</v>
      </c>
      <c r="E93" s="633"/>
      <c r="F93" s="633"/>
      <c r="G93" s="633" t="s">
        <v>342</v>
      </c>
      <c r="H93" s="634"/>
      <c r="I93" s="633"/>
      <c r="J93" s="635">
        <v>1091961</v>
      </c>
      <c r="K93" s="635">
        <v>1091961</v>
      </c>
      <c r="L93" s="635">
        <v>34970.849000000002</v>
      </c>
      <c r="M93" s="635">
        <v>0</v>
      </c>
      <c r="N93" s="577"/>
      <c r="O93" s="577">
        <v>0</v>
      </c>
      <c r="P93" s="599"/>
      <c r="Q93" s="618" t="s">
        <v>330</v>
      </c>
    </row>
    <row r="94" spans="1:17" s="582" customFormat="1">
      <c r="A94" s="621" t="s">
        <v>318</v>
      </c>
      <c r="B94" s="621" t="s">
        <v>295</v>
      </c>
      <c r="C94" s="621" t="s">
        <v>337</v>
      </c>
      <c r="D94" s="630" t="s">
        <v>2714</v>
      </c>
      <c r="E94" s="630"/>
      <c r="F94" s="630"/>
      <c r="G94" s="630" t="s">
        <v>344</v>
      </c>
      <c r="H94" s="631"/>
      <c r="I94" s="630"/>
      <c r="J94" s="635">
        <v>3500000</v>
      </c>
      <c r="K94" s="635">
        <v>3500000</v>
      </c>
      <c r="L94" s="635">
        <v>0</v>
      </c>
      <c r="M94" s="635">
        <v>0</v>
      </c>
      <c r="N94" s="577"/>
      <c r="O94" s="577">
        <v>0</v>
      </c>
      <c r="P94" s="599"/>
      <c r="Q94" s="618" t="s">
        <v>330</v>
      </c>
    </row>
    <row r="95" spans="1:17" s="582" customFormat="1">
      <c r="A95" s="621" t="s">
        <v>318</v>
      </c>
      <c r="B95" s="621" t="s">
        <v>308</v>
      </c>
      <c r="C95" s="621"/>
      <c r="D95" s="621" t="s">
        <v>2716</v>
      </c>
      <c r="E95" s="621"/>
      <c r="F95" s="621"/>
      <c r="G95" s="621">
        <v>1</v>
      </c>
      <c r="H95" s="618"/>
      <c r="I95" s="621"/>
      <c r="J95" s="578">
        <v>1092152</v>
      </c>
      <c r="K95" s="578">
        <v>1092152</v>
      </c>
      <c r="L95" s="578">
        <v>912990</v>
      </c>
      <c r="M95" s="578">
        <v>225847</v>
      </c>
      <c r="N95" s="577"/>
      <c r="O95" s="577">
        <v>0.6</v>
      </c>
      <c r="P95" s="599"/>
      <c r="Q95" s="618" t="s">
        <v>20</v>
      </c>
    </row>
    <row r="96" spans="1:17" s="582" customFormat="1">
      <c r="A96" s="621" t="s">
        <v>318</v>
      </c>
      <c r="B96" s="621" t="s">
        <v>308</v>
      </c>
      <c r="C96" s="621"/>
      <c r="D96" s="621" t="s">
        <v>2708</v>
      </c>
      <c r="E96" s="621"/>
      <c r="F96" s="621"/>
      <c r="G96" s="621" t="s">
        <v>347</v>
      </c>
      <c r="H96" s="618"/>
      <c r="I96" s="621"/>
      <c r="J96" s="578">
        <v>7187373</v>
      </c>
      <c r="K96" s="578">
        <v>7267373</v>
      </c>
      <c r="L96" s="578">
        <v>7185043</v>
      </c>
      <c r="M96" s="578">
        <v>3241237</v>
      </c>
      <c r="N96" s="577"/>
      <c r="O96" s="577">
        <v>0.86</v>
      </c>
      <c r="P96" s="599"/>
      <c r="Q96" s="618" t="s">
        <v>20</v>
      </c>
    </row>
    <row r="97" spans="1:17" s="582" customFormat="1">
      <c r="A97" s="621" t="s">
        <v>318</v>
      </c>
      <c r="B97" s="621" t="s">
        <v>308</v>
      </c>
      <c r="C97" s="621"/>
      <c r="D97" s="621" t="s">
        <v>2708</v>
      </c>
      <c r="E97" s="621"/>
      <c r="F97" s="621"/>
      <c r="G97" s="621" t="s">
        <v>348</v>
      </c>
      <c r="H97" s="618"/>
      <c r="I97" s="621"/>
      <c r="J97" s="578">
        <v>10125000</v>
      </c>
      <c r="K97" s="578">
        <v>10125000</v>
      </c>
      <c r="L97" s="578">
        <v>9926536</v>
      </c>
      <c r="M97" s="578">
        <v>496888</v>
      </c>
      <c r="N97" s="577"/>
      <c r="O97" s="577">
        <v>0.18</v>
      </c>
      <c r="P97" s="599"/>
      <c r="Q97" s="618" t="s">
        <v>20</v>
      </c>
    </row>
    <row r="98" spans="1:17" s="582" customFormat="1">
      <c r="A98" s="621" t="s">
        <v>318</v>
      </c>
      <c r="B98" s="621" t="s">
        <v>308</v>
      </c>
      <c r="C98" s="621"/>
      <c r="D98" s="621" t="s">
        <v>2708</v>
      </c>
      <c r="E98" s="621"/>
      <c r="F98" s="621"/>
      <c r="G98" s="621" t="s">
        <v>349</v>
      </c>
      <c r="H98" s="618"/>
      <c r="I98" s="621"/>
      <c r="J98" s="578">
        <v>10700000</v>
      </c>
      <c r="K98" s="578">
        <v>10700000</v>
      </c>
      <c r="L98" s="578">
        <v>10001729</v>
      </c>
      <c r="M98" s="578">
        <v>2668575</v>
      </c>
      <c r="N98" s="577"/>
      <c r="O98" s="577">
        <v>0.35</v>
      </c>
      <c r="P98" s="599"/>
      <c r="Q98" s="618" t="s">
        <v>20</v>
      </c>
    </row>
    <row r="99" spans="1:17" s="582" customFormat="1">
      <c r="A99" s="621" t="s">
        <v>318</v>
      </c>
      <c r="B99" s="621" t="s">
        <v>308</v>
      </c>
      <c r="C99" s="621"/>
      <c r="D99" s="621" t="s">
        <v>2708</v>
      </c>
      <c r="E99" s="621"/>
      <c r="F99" s="621"/>
      <c r="G99" s="621" t="s">
        <v>350</v>
      </c>
      <c r="H99" s="618"/>
      <c r="I99" s="621"/>
      <c r="J99" s="578">
        <v>1788831</v>
      </c>
      <c r="K99" s="578">
        <v>1788831</v>
      </c>
      <c r="L99" s="578">
        <v>836383</v>
      </c>
      <c r="M99" s="578">
        <v>0</v>
      </c>
      <c r="N99" s="577"/>
      <c r="O99" s="577">
        <v>0.87</v>
      </c>
      <c r="P99" s="599"/>
      <c r="Q99" s="618" t="s">
        <v>351</v>
      </c>
    </row>
    <row r="100" spans="1:17" s="582" customFormat="1">
      <c r="A100" s="621" t="s">
        <v>318</v>
      </c>
      <c r="B100" s="621" t="s">
        <v>308</v>
      </c>
      <c r="C100" s="621"/>
      <c r="D100" s="621" t="s">
        <v>2708</v>
      </c>
      <c r="E100" s="621"/>
      <c r="F100" s="621"/>
      <c r="G100" s="621" t="s">
        <v>352</v>
      </c>
      <c r="H100" s="618"/>
      <c r="I100" s="621"/>
      <c r="J100" s="578">
        <v>1500000</v>
      </c>
      <c r="K100" s="578">
        <v>1500000</v>
      </c>
      <c r="L100" s="578">
        <v>1409941</v>
      </c>
      <c r="M100" s="578">
        <v>0</v>
      </c>
      <c r="N100" s="577"/>
      <c r="O100" s="577">
        <v>0.05</v>
      </c>
      <c r="P100" s="599"/>
      <c r="Q100" s="618" t="s">
        <v>67</v>
      </c>
    </row>
    <row r="101" spans="1:17" s="582" customFormat="1">
      <c r="A101" s="621" t="s">
        <v>318</v>
      </c>
      <c r="B101" s="621" t="s">
        <v>308</v>
      </c>
      <c r="C101" s="621"/>
      <c r="D101" s="621" t="s">
        <v>2708</v>
      </c>
      <c r="E101" s="621"/>
      <c r="F101" s="621"/>
      <c r="G101" s="621" t="s">
        <v>353</v>
      </c>
      <c r="H101" s="618"/>
      <c r="I101" s="621"/>
      <c r="J101" s="578">
        <v>2900000</v>
      </c>
      <c r="K101" s="578">
        <v>2900000</v>
      </c>
      <c r="L101" s="578">
        <v>0</v>
      </c>
      <c r="M101" s="578">
        <v>0</v>
      </c>
      <c r="N101" s="577"/>
      <c r="O101" s="577">
        <v>0</v>
      </c>
      <c r="P101" s="599"/>
      <c r="Q101" s="613" t="s">
        <v>354</v>
      </c>
    </row>
    <row r="102" spans="1:17" s="582" customFormat="1">
      <c r="A102" s="621" t="s">
        <v>318</v>
      </c>
      <c r="B102" s="621" t="s">
        <v>308</v>
      </c>
      <c r="C102" s="621"/>
      <c r="D102" s="621" t="s">
        <v>2708</v>
      </c>
      <c r="E102" s="621"/>
      <c r="F102" s="621"/>
      <c r="G102" s="621" t="s">
        <v>353</v>
      </c>
      <c r="H102" s="618"/>
      <c r="I102" s="621"/>
      <c r="J102" s="578">
        <v>3633000</v>
      </c>
      <c r="K102" s="578">
        <v>3633000</v>
      </c>
      <c r="L102" s="578">
        <v>0</v>
      </c>
      <c r="M102" s="578">
        <v>0</v>
      </c>
      <c r="N102" s="577"/>
      <c r="O102" s="577">
        <v>0</v>
      </c>
      <c r="P102" s="599"/>
      <c r="Q102" s="613" t="s">
        <v>355</v>
      </c>
    </row>
    <row r="103" spans="1:17" s="582" customFormat="1" ht="25.5">
      <c r="A103" s="621" t="s">
        <v>318</v>
      </c>
      <c r="B103" s="621" t="s">
        <v>308</v>
      </c>
      <c r="C103" s="621"/>
      <c r="D103" s="621" t="s">
        <v>2708</v>
      </c>
      <c r="E103" s="621"/>
      <c r="F103" s="621"/>
      <c r="G103" s="621" t="s">
        <v>353</v>
      </c>
      <c r="H103" s="618"/>
      <c r="I103" s="621"/>
      <c r="J103" s="578">
        <v>1380000</v>
      </c>
      <c r="K103" s="578">
        <v>1380000</v>
      </c>
      <c r="L103" s="578">
        <v>0</v>
      </c>
      <c r="M103" s="578">
        <v>0</v>
      </c>
      <c r="N103" s="577"/>
      <c r="O103" s="577">
        <v>0</v>
      </c>
      <c r="P103" s="599"/>
      <c r="Q103" s="613" t="s">
        <v>356</v>
      </c>
    </row>
    <row r="104" spans="1:17" s="582" customFormat="1">
      <c r="A104" s="621" t="s">
        <v>318</v>
      </c>
      <c r="B104" s="621" t="s">
        <v>308</v>
      </c>
      <c r="C104" s="621"/>
      <c r="D104" s="621" t="s">
        <v>2708</v>
      </c>
      <c r="E104" s="621"/>
      <c r="F104" s="621"/>
      <c r="G104" s="621">
        <v>8</v>
      </c>
      <c r="H104" s="618"/>
      <c r="I104" s="621"/>
      <c r="J104" s="578">
        <v>39214204</v>
      </c>
      <c r="K104" s="578">
        <v>39294204</v>
      </c>
      <c r="L104" s="578">
        <v>29359632</v>
      </c>
      <c r="M104" s="578">
        <v>6406700</v>
      </c>
      <c r="N104" s="577"/>
      <c r="O104" s="577">
        <v>2.31</v>
      </c>
      <c r="P104" s="599"/>
      <c r="Q104" s="613" t="e">
        <v>#VALUE!</v>
      </c>
    </row>
    <row r="105" spans="1:17" s="582" customFormat="1">
      <c r="A105" s="621" t="s">
        <v>318</v>
      </c>
      <c r="B105" s="621" t="s">
        <v>308</v>
      </c>
      <c r="C105" s="621"/>
      <c r="D105" s="621" t="s">
        <v>2705</v>
      </c>
      <c r="E105" s="621"/>
      <c r="F105" s="621"/>
      <c r="G105" s="621">
        <v>1</v>
      </c>
      <c r="H105" s="618"/>
      <c r="I105" s="621"/>
      <c r="J105" s="578">
        <v>1000000</v>
      </c>
      <c r="K105" s="578">
        <v>1000000</v>
      </c>
      <c r="L105" s="578">
        <v>706252</v>
      </c>
      <c r="M105" s="578">
        <v>385985</v>
      </c>
      <c r="N105" s="577"/>
      <c r="O105" s="577">
        <v>0.73</v>
      </c>
      <c r="P105" s="599"/>
      <c r="Q105" s="618" t="s">
        <v>20</v>
      </c>
    </row>
    <row r="106" spans="1:17" s="582" customFormat="1" ht="51">
      <c r="A106" s="621" t="s">
        <v>318</v>
      </c>
      <c r="B106" s="621" t="s">
        <v>307</v>
      </c>
      <c r="C106" s="621"/>
      <c r="D106" s="621" t="s">
        <v>2704</v>
      </c>
      <c r="E106" s="599" t="s">
        <v>359</v>
      </c>
      <c r="F106" s="599" t="s">
        <v>360</v>
      </c>
      <c r="G106" s="621" t="s">
        <v>361</v>
      </c>
      <c r="H106" s="618" t="s">
        <v>362</v>
      </c>
      <c r="I106" s="621"/>
      <c r="J106" s="578">
        <v>2276743</v>
      </c>
      <c r="K106" s="578">
        <v>2276743</v>
      </c>
      <c r="L106" s="578">
        <v>2180272</v>
      </c>
      <c r="M106" s="578">
        <v>359184</v>
      </c>
      <c r="N106" s="577"/>
      <c r="O106" s="577" t="s">
        <v>363</v>
      </c>
      <c r="P106" s="599"/>
      <c r="Q106" s="618"/>
    </row>
    <row r="107" spans="1:17" s="582" customFormat="1" ht="38.25">
      <c r="A107" s="621" t="s">
        <v>318</v>
      </c>
      <c r="B107" s="621" t="s">
        <v>307</v>
      </c>
      <c r="C107" s="621"/>
      <c r="D107" s="621" t="s">
        <v>2704</v>
      </c>
      <c r="E107" s="599" t="s">
        <v>359</v>
      </c>
      <c r="F107" s="599" t="s">
        <v>364</v>
      </c>
      <c r="G107" s="621" t="s">
        <v>365</v>
      </c>
      <c r="H107" s="618" t="s">
        <v>366</v>
      </c>
      <c r="I107" s="621"/>
      <c r="J107" s="578">
        <v>4200000</v>
      </c>
      <c r="K107" s="578">
        <v>4200000</v>
      </c>
      <c r="L107" s="578">
        <v>0</v>
      </c>
      <c r="M107" s="578">
        <v>0</v>
      </c>
      <c r="N107" s="577"/>
      <c r="O107" s="577"/>
      <c r="P107" s="599"/>
      <c r="Q107" s="618"/>
    </row>
    <row r="108" spans="1:17" s="582" customFormat="1" ht="51">
      <c r="A108" s="621" t="s">
        <v>318</v>
      </c>
      <c r="B108" s="621" t="s">
        <v>307</v>
      </c>
      <c r="C108" s="621"/>
      <c r="D108" s="621" t="s">
        <v>2704</v>
      </c>
      <c r="E108" s="599" t="s">
        <v>367</v>
      </c>
      <c r="F108" s="599" t="s">
        <v>364</v>
      </c>
      <c r="G108" s="621" t="s">
        <v>365</v>
      </c>
      <c r="H108" s="618" t="s">
        <v>368</v>
      </c>
      <c r="I108" s="621"/>
      <c r="J108" s="578">
        <v>1050000</v>
      </c>
      <c r="K108" s="578">
        <v>1050000</v>
      </c>
      <c r="L108" s="578">
        <v>0</v>
      </c>
      <c r="M108" s="578">
        <v>0</v>
      </c>
      <c r="N108" s="577"/>
      <c r="O108" s="577"/>
      <c r="P108" s="599"/>
      <c r="Q108" s="618"/>
    </row>
    <row r="109" spans="1:17" s="582" customFormat="1" ht="25.5">
      <c r="A109" s="621" t="s">
        <v>318</v>
      </c>
      <c r="B109" s="621" t="s">
        <v>307</v>
      </c>
      <c r="C109" s="621"/>
      <c r="D109" s="621" t="s">
        <v>2708</v>
      </c>
      <c r="E109" s="621" t="s">
        <v>370</v>
      </c>
      <c r="F109" s="621" t="s">
        <v>371</v>
      </c>
      <c r="G109" s="621" t="s">
        <v>372</v>
      </c>
      <c r="H109" s="618" t="s">
        <v>373</v>
      </c>
      <c r="I109" s="621"/>
      <c r="J109" s="578">
        <v>1200000</v>
      </c>
      <c r="K109" s="578">
        <v>1200000</v>
      </c>
      <c r="L109" s="578">
        <v>633963</v>
      </c>
      <c r="M109" s="578" t="s">
        <v>363</v>
      </c>
      <c r="N109" s="577"/>
      <c r="O109" s="577"/>
      <c r="P109" s="599"/>
      <c r="Q109" s="613"/>
    </row>
    <row r="110" spans="1:17" s="582" customFormat="1" ht="25.5">
      <c r="A110" s="621" t="s">
        <v>318</v>
      </c>
      <c r="B110" s="621" t="s">
        <v>307</v>
      </c>
      <c r="C110" s="621"/>
      <c r="D110" s="621" t="s">
        <v>2691</v>
      </c>
      <c r="E110" s="621" t="s">
        <v>375</v>
      </c>
      <c r="F110" s="621" t="s">
        <v>376</v>
      </c>
      <c r="G110" s="621" t="s">
        <v>377</v>
      </c>
      <c r="H110" s="618" t="s">
        <v>378</v>
      </c>
      <c r="I110" s="621"/>
      <c r="J110" s="578">
        <v>2500000</v>
      </c>
      <c r="K110" s="578">
        <v>2500000</v>
      </c>
      <c r="L110" s="578">
        <v>60767</v>
      </c>
      <c r="M110" s="578" t="s">
        <v>363</v>
      </c>
      <c r="N110" s="577"/>
      <c r="O110" s="577"/>
      <c r="P110" s="599"/>
      <c r="Q110" s="613"/>
    </row>
    <row r="111" spans="1:17" s="582" customFormat="1" ht="25.5">
      <c r="A111" s="621" t="s">
        <v>318</v>
      </c>
      <c r="B111" s="621" t="s">
        <v>307</v>
      </c>
      <c r="C111" s="621"/>
      <c r="D111" s="621" t="s">
        <v>2711</v>
      </c>
      <c r="E111" s="621" t="s">
        <v>380</v>
      </c>
      <c r="F111" s="621" t="s">
        <v>381</v>
      </c>
      <c r="G111" s="621" t="s">
        <v>382</v>
      </c>
      <c r="H111" s="618" t="s">
        <v>383</v>
      </c>
      <c r="I111" s="621"/>
      <c r="J111" s="578">
        <v>3000000</v>
      </c>
      <c r="K111" s="578">
        <v>1630850</v>
      </c>
      <c r="L111" s="578">
        <v>1206759</v>
      </c>
      <c r="M111" s="578">
        <v>905796</v>
      </c>
      <c r="N111" s="577"/>
      <c r="O111" s="577"/>
      <c r="P111" s="599"/>
      <c r="Q111" s="613"/>
    </row>
    <row r="112" spans="1:17" s="582" customFormat="1" ht="25.5">
      <c r="A112" s="621" t="s">
        <v>318</v>
      </c>
      <c r="B112" s="621" t="s">
        <v>307</v>
      </c>
      <c r="C112" s="621"/>
      <c r="D112" s="621" t="s">
        <v>2705</v>
      </c>
      <c r="E112" s="621" t="s">
        <v>385</v>
      </c>
      <c r="F112" s="621" t="s">
        <v>386</v>
      </c>
      <c r="G112" s="621" t="s">
        <v>387</v>
      </c>
      <c r="H112" s="618" t="s">
        <v>388</v>
      </c>
      <c r="I112" s="621"/>
      <c r="J112" s="578">
        <v>1000000</v>
      </c>
      <c r="K112" s="578">
        <v>1000000</v>
      </c>
      <c r="L112" s="578">
        <v>998536</v>
      </c>
      <c r="M112" s="578" t="s">
        <v>363</v>
      </c>
      <c r="N112" s="577"/>
      <c r="O112" s="577"/>
      <c r="P112" s="599"/>
      <c r="Q112" s="613"/>
    </row>
    <row r="113" spans="1:17" s="582" customFormat="1" ht="25.5">
      <c r="A113" s="621" t="s">
        <v>318</v>
      </c>
      <c r="B113" s="621" t="s">
        <v>307</v>
      </c>
      <c r="C113" s="621"/>
      <c r="D113" s="621" t="s">
        <v>2693</v>
      </c>
      <c r="E113" s="621" t="s">
        <v>363</v>
      </c>
      <c r="F113" s="621" t="s">
        <v>363</v>
      </c>
      <c r="G113" s="621" t="s">
        <v>363</v>
      </c>
      <c r="H113" s="618" t="s">
        <v>390</v>
      </c>
      <c r="I113" s="621"/>
      <c r="J113" s="578">
        <v>136000000</v>
      </c>
      <c r="K113" s="578">
        <v>136000000</v>
      </c>
      <c r="L113" s="578"/>
      <c r="M113" s="578" t="s">
        <v>363</v>
      </c>
      <c r="N113" s="577"/>
      <c r="O113" s="577" t="s">
        <v>363</v>
      </c>
      <c r="P113" s="599"/>
      <c r="Q113" s="613"/>
    </row>
    <row r="114" spans="1:17" s="582" customFormat="1">
      <c r="A114" s="621" t="s">
        <v>318</v>
      </c>
      <c r="B114" s="621" t="s">
        <v>291</v>
      </c>
      <c r="C114" s="621" t="s">
        <v>391</v>
      </c>
      <c r="D114" s="621" t="s">
        <v>2708</v>
      </c>
      <c r="E114" s="621"/>
      <c r="F114" s="621"/>
      <c r="G114" s="621" t="s">
        <v>393</v>
      </c>
      <c r="H114" s="618"/>
      <c r="I114" s="621"/>
      <c r="J114" s="578">
        <v>1040000</v>
      </c>
      <c r="K114" s="578">
        <v>1590000</v>
      </c>
      <c r="L114" s="578">
        <v>1399975</v>
      </c>
      <c r="M114" s="578">
        <v>1345682</v>
      </c>
      <c r="N114" s="577"/>
      <c r="O114" s="577">
        <v>0.95</v>
      </c>
      <c r="P114" s="599"/>
      <c r="Q114" s="618"/>
    </row>
    <row r="115" spans="1:17" s="582" customFormat="1">
      <c r="A115" s="621" t="s">
        <v>318</v>
      </c>
      <c r="B115" s="621" t="s">
        <v>291</v>
      </c>
      <c r="C115" s="621" t="s">
        <v>391</v>
      </c>
      <c r="D115" s="621" t="s">
        <v>2708</v>
      </c>
      <c r="E115" s="621"/>
      <c r="F115" s="621"/>
      <c r="G115" s="621" t="s">
        <v>394</v>
      </c>
      <c r="H115" s="618"/>
      <c r="I115" s="621"/>
      <c r="J115" s="578">
        <v>3000000</v>
      </c>
      <c r="K115" s="578">
        <v>3000000</v>
      </c>
      <c r="L115" s="578">
        <v>2586220</v>
      </c>
      <c r="M115" s="578">
        <v>2301854</v>
      </c>
      <c r="N115" s="577"/>
      <c r="O115" s="577">
        <v>0.95</v>
      </c>
      <c r="P115" s="599"/>
      <c r="Q115" s="618"/>
    </row>
    <row r="116" spans="1:17" s="582" customFormat="1">
      <c r="A116" s="621" t="s">
        <v>318</v>
      </c>
      <c r="B116" s="621" t="s">
        <v>291</v>
      </c>
      <c r="C116" s="621" t="s">
        <v>391</v>
      </c>
      <c r="D116" s="621" t="s">
        <v>2708</v>
      </c>
      <c r="E116" s="621"/>
      <c r="F116" s="621"/>
      <c r="G116" s="621" t="s">
        <v>395</v>
      </c>
      <c r="H116" s="618"/>
      <c r="I116" s="621"/>
      <c r="J116" s="578">
        <v>3000000</v>
      </c>
      <c r="K116" s="578">
        <v>3000000</v>
      </c>
      <c r="L116" s="578">
        <v>1364878</v>
      </c>
      <c r="M116" s="578">
        <v>0</v>
      </c>
      <c r="N116" s="577"/>
      <c r="O116" s="577">
        <v>0.05</v>
      </c>
      <c r="P116" s="599"/>
      <c r="Q116" s="618"/>
    </row>
    <row r="117" spans="1:17" s="582" customFormat="1">
      <c r="A117" s="621" t="s">
        <v>318</v>
      </c>
      <c r="B117" s="621" t="s">
        <v>291</v>
      </c>
      <c r="C117" s="621" t="s">
        <v>391</v>
      </c>
      <c r="D117" s="621" t="s">
        <v>2708</v>
      </c>
      <c r="E117" s="621"/>
      <c r="F117" s="621"/>
      <c r="G117" s="621" t="s">
        <v>396</v>
      </c>
      <c r="H117" s="618"/>
      <c r="I117" s="621"/>
      <c r="J117" s="578">
        <v>1251000</v>
      </c>
      <c r="K117" s="578">
        <v>1251000</v>
      </c>
      <c r="L117" s="578">
        <v>0</v>
      </c>
      <c r="M117" s="578">
        <v>0</v>
      </c>
      <c r="N117" s="577"/>
      <c r="O117" s="577">
        <v>0</v>
      </c>
      <c r="P117" s="599"/>
      <c r="Q117" s="618"/>
    </row>
    <row r="118" spans="1:17" s="582" customFormat="1">
      <c r="A118" s="621" t="s">
        <v>318</v>
      </c>
      <c r="B118" s="621" t="s">
        <v>291</v>
      </c>
      <c r="C118" s="621" t="s">
        <v>391</v>
      </c>
      <c r="D118" s="621" t="s">
        <v>2708</v>
      </c>
      <c r="E118" s="621"/>
      <c r="F118" s="621"/>
      <c r="G118" s="621">
        <v>4</v>
      </c>
      <c r="H118" s="618"/>
      <c r="I118" s="621"/>
      <c r="J118" s="578">
        <v>8291000</v>
      </c>
      <c r="K118" s="578">
        <v>8841000</v>
      </c>
      <c r="L118" s="578">
        <v>5351073</v>
      </c>
      <c r="M118" s="578">
        <v>3647536</v>
      </c>
      <c r="N118" s="577"/>
      <c r="O118" s="577"/>
      <c r="P118" s="599"/>
      <c r="Q118" s="618"/>
    </row>
    <row r="119" spans="1:17" s="582" customFormat="1">
      <c r="A119" s="621" t="s">
        <v>318</v>
      </c>
      <c r="B119" s="621" t="s">
        <v>291</v>
      </c>
      <c r="C119" s="621" t="s">
        <v>391</v>
      </c>
      <c r="D119" s="621" t="s">
        <v>2711</v>
      </c>
      <c r="E119" s="621"/>
      <c r="F119" s="621"/>
      <c r="G119" s="621" t="s">
        <v>398</v>
      </c>
      <c r="H119" s="618"/>
      <c r="I119" s="621"/>
      <c r="J119" s="578">
        <v>610000</v>
      </c>
      <c r="K119" s="578">
        <v>2010000</v>
      </c>
      <c r="L119" s="578">
        <v>1848114</v>
      </c>
      <c r="M119" s="578">
        <v>1398553</v>
      </c>
      <c r="N119" s="577"/>
      <c r="O119" s="577">
        <v>0.77</v>
      </c>
      <c r="P119" s="599"/>
      <c r="Q119" s="618"/>
    </row>
    <row r="120" spans="1:17" s="582" customFormat="1">
      <c r="A120" s="621" t="s">
        <v>318</v>
      </c>
      <c r="B120" s="621" t="s">
        <v>291</v>
      </c>
      <c r="C120" s="621" t="s">
        <v>391</v>
      </c>
      <c r="D120" s="621" t="s">
        <v>2711</v>
      </c>
      <c r="E120" s="621"/>
      <c r="F120" s="621"/>
      <c r="G120" s="621" t="s">
        <v>399</v>
      </c>
      <c r="H120" s="618"/>
      <c r="I120" s="621"/>
      <c r="J120" s="578">
        <v>1200000</v>
      </c>
      <c r="K120" s="578">
        <v>3134000</v>
      </c>
      <c r="L120" s="578">
        <v>2399105</v>
      </c>
      <c r="M120" s="578">
        <v>742717</v>
      </c>
      <c r="N120" s="577"/>
      <c r="O120" s="577" t="s">
        <v>400</v>
      </c>
      <c r="P120" s="599"/>
      <c r="Q120" s="618"/>
    </row>
    <row r="121" spans="1:17" s="582" customFormat="1">
      <c r="A121" s="621" t="s">
        <v>318</v>
      </c>
      <c r="B121" s="621" t="s">
        <v>291</v>
      </c>
      <c r="C121" s="621" t="s">
        <v>391</v>
      </c>
      <c r="D121" s="621" t="s">
        <v>2711</v>
      </c>
      <c r="E121" s="621"/>
      <c r="F121" s="621"/>
      <c r="G121" s="621" t="s">
        <v>401</v>
      </c>
      <c r="H121" s="618"/>
      <c r="I121" s="621"/>
      <c r="J121" s="578">
        <v>1500000</v>
      </c>
      <c r="K121" s="578">
        <v>2608300</v>
      </c>
      <c r="L121" s="578">
        <v>1401097</v>
      </c>
      <c r="M121" s="578">
        <v>2238</v>
      </c>
      <c r="N121" s="577"/>
      <c r="O121" s="577">
        <v>0.05</v>
      </c>
      <c r="P121" s="599"/>
      <c r="Q121" s="618" t="s">
        <v>402</v>
      </c>
    </row>
    <row r="122" spans="1:17" s="582" customFormat="1">
      <c r="A122" s="621" t="s">
        <v>318</v>
      </c>
      <c r="B122" s="621" t="s">
        <v>291</v>
      </c>
      <c r="C122" s="621" t="s">
        <v>391</v>
      </c>
      <c r="D122" s="621" t="s">
        <v>2711</v>
      </c>
      <c r="E122" s="621"/>
      <c r="F122" s="621"/>
      <c r="G122" s="621">
        <v>3</v>
      </c>
      <c r="H122" s="618"/>
      <c r="I122" s="621"/>
      <c r="J122" s="578">
        <v>3310000</v>
      </c>
      <c r="K122" s="578">
        <v>7752300</v>
      </c>
      <c r="L122" s="578">
        <v>5648316</v>
      </c>
      <c r="M122" s="578">
        <v>2143508</v>
      </c>
      <c r="N122" s="577"/>
      <c r="O122" s="577">
        <v>0.82000000000000006</v>
      </c>
      <c r="P122" s="599"/>
      <c r="Q122" s="618"/>
    </row>
    <row r="123" spans="1:17" s="582" customFormat="1">
      <c r="A123" s="621" t="s">
        <v>318</v>
      </c>
      <c r="B123" s="621" t="s">
        <v>291</v>
      </c>
      <c r="C123" s="621" t="s">
        <v>391</v>
      </c>
      <c r="D123" s="621" t="s">
        <v>2690</v>
      </c>
      <c r="E123" s="621"/>
      <c r="F123" s="621"/>
      <c r="G123" s="621" t="s">
        <v>404</v>
      </c>
      <c r="H123" s="618"/>
      <c r="I123" s="621"/>
      <c r="J123" s="578">
        <v>415000</v>
      </c>
      <c r="K123" s="578">
        <v>1127000</v>
      </c>
      <c r="L123" s="578">
        <v>926530</v>
      </c>
      <c r="M123" s="578">
        <v>907820</v>
      </c>
      <c r="N123" s="577"/>
      <c r="O123" s="577">
        <v>0.95</v>
      </c>
      <c r="P123" s="599"/>
      <c r="Q123" s="618" t="s">
        <v>405</v>
      </c>
    </row>
    <row r="124" spans="1:17" s="582" customFormat="1">
      <c r="A124" s="621" t="s">
        <v>318</v>
      </c>
      <c r="B124" s="621" t="s">
        <v>291</v>
      </c>
      <c r="C124" s="621" t="s">
        <v>391</v>
      </c>
      <c r="D124" s="621" t="s">
        <v>2690</v>
      </c>
      <c r="E124" s="621"/>
      <c r="F124" s="621"/>
      <c r="G124" s="621" t="s">
        <v>406</v>
      </c>
      <c r="H124" s="618"/>
      <c r="I124" s="621"/>
      <c r="J124" s="578">
        <v>2380000</v>
      </c>
      <c r="K124" s="578">
        <v>2380000</v>
      </c>
      <c r="L124" s="578">
        <v>567280</v>
      </c>
      <c r="M124" s="578">
        <v>0</v>
      </c>
      <c r="N124" s="577"/>
      <c r="O124" s="577">
        <v>0.6</v>
      </c>
      <c r="P124" s="599"/>
      <c r="Q124" s="618"/>
    </row>
    <row r="125" spans="1:17" s="582" customFormat="1">
      <c r="A125" s="621" t="s">
        <v>318</v>
      </c>
      <c r="B125" s="621" t="s">
        <v>291</v>
      </c>
      <c r="C125" s="621" t="s">
        <v>391</v>
      </c>
      <c r="D125" s="621" t="s">
        <v>2690</v>
      </c>
      <c r="E125" s="621"/>
      <c r="F125" s="621"/>
      <c r="G125" s="621">
        <v>2</v>
      </c>
      <c r="H125" s="618"/>
      <c r="I125" s="621"/>
      <c r="J125" s="578">
        <v>2795000</v>
      </c>
      <c r="K125" s="578">
        <v>3507000</v>
      </c>
      <c r="L125" s="578">
        <v>1493810</v>
      </c>
      <c r="M125" s="578">
        <v>907820</v>
      </c>
      <c r="N125" s="577"/>
      <c r="O125" s="577"/>
      <c r="P125" s="599"/>
      <c r="Q125" s="618"/>
    </row>
    <row r="126" spans="1:17" s="582" customFormat="1">
      <c r="A126" s="621" t="s">
        <v>318</v>
      </c>
      <c r="B126" s="621" t="s">
        <v>291</v>
      </c>
      <c r="C126" s="621" t="s">
        <v>391</v>
      </c>
      <c r="D126" s="621" t="s">
        <v>2703</v>
      </c>
      <c r="E126" s="621"/>
      <c r="F126" s="621"/>
      <c r="G126" s="621" t="s">
        <v>408</v>
      </c>
      <c r="H126" s="618"/>
      <c r="I126" s="621"/>
      <c r="J126" s="578">
        <v>1000000</v>
      </c>
      <c r="K126" s="578">
        <v>1000000</v>
      </c>
      <c r="L126" s="578">
        <v>893898</v>
      </c>
      <c r="M126" s="578">
        <v>690814</v>
      </c>
      <c r="N126" s="577"/>
      <c r="O126" s="577">
        <v>0.85</v>
      </c>
      <c r="P126" s="599"/>
      <c r="Q126" s="870" t="s">
        <v>409</v>
      </c>
    </row>
    <row r="127" spans="1:17" s="582" customFormat="1">
      <c r="A127" s="621" t="s">
        <v>318</v>
      </c>
      <c r="B127" s="621" t="s">
        <v>291</v>
      </c>
      <c r="C127" s="621" t="s">
        <v>391</v>
      </c>
      <c r="D127" s="621" t="s">
        <v>2703</v>
      </c>
      <c r="E127" s="621"/>
      <c r="F127" s="621"/>
      <c r="G127" s="621" t="s">
        <v>410</v>
      </c>
      <c r="H127" s="618"/>
      <c r="I127" s="621"/>
      <c r="J127" s="578">
        <v>1500000</v>
      </c>
      <c r="K127" s="578">
        <v>1500000</v>
      </c>
      <c r="L127" s="578">
        <v>1490573</v>
      </c>
      <c r="M127" s="578">
        <v>1167398</v>
      </c>
      <c r="N127" s="577"/>
      <c r="O127" s="577">
        <v>0.8</v>
      </c>
      <c r="P127" s="599"/>
      <c r="Q127" s="870"/>
    </row>
    <row r="128" spans="1:17" s="582" customFormat="1">
      <c r="A128" s="621" t="s">
        <v>318</v>
      </c>
      <c r="B128" s="621" t="s">
        <v>291</v>
      </c>
      <c r="C128" s="621" t="s">
        <v>391</v>
      </c>
      <c r="D128" s="621" t="s">
        <v>2703</v>
      </c>
      <c r="E128" s="621"/>
      <c r="F128" s="621"/>
      <c r="G128" s="621">
        <v>2</v>
      </c>
      <c r="H128" s="618"/>
      <c r="I128" s="621"/>
      <c r="J128" s="578">
        <v>2500000</v>
      </c>
      <c r="K128" s="578">
        <v>2500000</v>
      </c>
      <c r="L128" s="578">
        <v>2384471</v>
      </c>
      <c r="M128" s="578">
        <v>1858212</v>
      </c>
      <c r="N128" s="577"/>
      <c r="O128" s="577"/>
      <c r="P128" s="599"/>
      <c r="Q128" s="618"/>
    </row>
    <row r="129" spans="1:17" s="582" customFormat="1">
      <c r="A129" s="621" t="s">
        <v>318</v>
      </c>
      <c r="B129" s="621" t="s">
        <v>291</v>
      </c>
      <c r="C129" s="621" t="s">
        <v>391</v>
      </c>
      <c r="D129" s="621" t="s">
        <v>2705</v>
      </c>
      <c r="E129" s="621"/>
      <c r="F129" s="621"/>
      <c r="G129" s="621">
        <v>1</v>
      </c>
      <c r="H129" s="618"/>
      <c r="I129" s="621"/>
      <c r="J129" s="578">
        <v>1200000</v>
      </c>
      <c r="K129" s="578">
        <v>1200000</v>
      </c>
      <c r="L129" s="578">
        <v>1182853</v>
      </c>
      <c r="M129" s="578">
        <v>996542</v>
      </c>
      <c r="N129" s="577"/>
      <c r="O129" s="577">
        <v>0.83</v>
      </c>
      <c r="P129" s="599"/>
      <c r="Q129" s="618"/>
    </row>
    <row r="130" spans="1:17" s="582" customFormat="1">
      <c r="A130" s="621" t="s">
        <v>318</v>
      </c>
      <c r="B130" s="621" t="s">
        <v>291</v>
      </c>
      <c r="C130" s="621" t="s">
        <v>391</v>
      </c>
      <c r="D130" s="621" t="s">
        <v>2697</v>
      </c>
      <c r="E130" s="621"/>
      <c r="F130" s="621"/>
      <c r="G130" s="621">
        <v>1</v>
      </c>
      <c r="H130" s="618"/>
      <c r="I130" s="621"/>
      <c r="J130" s="578">
        <v>800000</v>
      </c>
      <c r="K130" s="578">
        <v>1650000</v>
      </c>
      <c r="L130" s="578">
        <v>990669</v>
      </c>
      <c r="M130" s="578">
        <v>967483</v>
      </c>
      <c r="N130" s="577"/>
      <c r="O130" s="577">
        <v>0.95</v>
      </c>
      <c r="P130" s="599"/>
      <c r="Q130" s="618" t="s">
        <v>413</v>
      </c>
    </row>
    <row r="131" spans="1:17" s="582" customFormat="1">
      <c r="A131" s="621" t="s">
        <v>318</v>
      </c>
      <c r="B131" s="621" t="s">
        <v>291</v>
      </c>
      <c r="C131" s="621" t="s">
        <v>391</v>
      </c>
      <c r="D131" s="621" t="s">
        <v>2704</v>
      </c>
      <c r="E131" s="621"/>
      <c r="F131" s="621"/>
      <c r="G131" s="621" t="s">
        <v>396</v>
      </c>
      <c r="H131" s="618"/>
      <c r="I131" s="621"/>
      <c r="J131" s="578">
        <v>2754006</v>
      </c>
      <c r="K131" s="578">
        <v>2754006</v>
      </c>
      <c r="L131" s="578">
        <v>0</v>
      </c>
      <c r="M131" s="578">
        <v>0</v>
      </c>
      <c r="N131" s="577"/>
      <c r="O131" s="577">
        <v>0</v>
      </c>
      <c r="P131" s="599"/>
      <c r="Q131" s="618" t="s">
        <v>415</v>
      </c>
    </row>
    <row r="132" spans="1:17" s="582" customFormat="1">
      <c r="A132" s="621" t="s">
        <v>318</v>
      </c>
      <c r="B132" s="621" t="s">
        <v>291</v>
      </c>
      <c r="C132" s="621" t="s">
        <v>391</v>
      </c>
      <c r="D132" s="621" t="s">
        <v>2704</v>
      </c>
      <c r="E132" s="621"/>
      <c r="F132" s="621"/>
      <c r="G132" s="621" t="s">
        <v>416</v>
      </c>
      <c r="H132" s="618"/>
      <c r="I132" s="621"/>
      <c r="J132" s="578">
        <v>1770800</v>
      </c>
      <c r="K132" s="578">
        <v>1770800</v>
      </c>
      <c r="L132" s="578">
        <v>1415972</v>
      </c>
      <c r="M132" s="578">
        <v>13708</v>
      </c>
      <c r="N132" s="577"/>
      <c r="O132" s="577">
        <v>0.25</v>
      </c>
      <c r="P132" s="599"/>
      <c r="Q132" s="618" t="s">
        <v>417</v>
      </c>
    </row>
    <row r="133" spans="1:17" s="582" customFormat="1">
      <c r="A133" s="621" t="s">
        <v>318</v>
      </c>
      <c r="B133" s="621" t="s">
        <v>291</v>
      </c>
      <c r="C133" s="621" t="s">
        <v>391</v>
      </c>
      <c r="D133" s="621" t="s">
        <v>2704</v>
      </c>
      <c r="E133" s="621"/>
      <c r="F133" s="621"/>
      <c r="G133" s="621">
        <v>2</v>
      </c>
      <c r="H133" s="618"/>
      <c r="I133" s="621"/>
      <c r="J133" s="578">
        <v>4524806</v>
      </c>
      <c r="K133" s="578">
        <v>4524806</v>
      </c>
      <c r="L133" s="578">
        <v>1415972</v>
      </c>
      <c r="M133" s="578">
        <v>13708</v>
      </c>
      <c r="N133" s="577"/>
      <c r="O133" s="577"/>
      <c r="P133" s="599"/>
      <c r="Q133" s="618"/>
    </row>
    <row r="134" spans="1:17" s="582" customFormat="1">
      <c r="A134" s="621" t="s">
        <v>318</v>
      </c>
      <c r="B134" s="621" t="s">
        <v>291</v>
      </c>
      <c r="C134" s="621" t="s">
        <v>418</v>
      </c>
      <c r="D134" s="621" t="s">
        <v>2708</v>
      </c>
      <c r="E134" s="621"/>
      <c r="F134" s="621"/>
      <c r="G134" s="621" t="s">
        <v>419</v>
      </c>
      <c r="H134" s="618"/>
      <c r="I134" s="621"/>
      <c r="J134" s="622">
        <v>1056371</v>
      </c>
      <c r="K134" s="622">
        <v>1056371</v>
      </c>
      <c r="L134" s="622">
        <v>1028094</v>
      </c>
      <c r="M134" s="622">
        <v>1017397</v>
      </c>
      <c r="N134" s="577"/>
      <c r="O134" s="577">
        <v>0.96</v>
      </c>
      <c r="P134" s="621"/>
      <c r="Q134" s="618"/>
    </row>
    <row r="135" spans="1:17" s="582" customFormat="1">
      <c r="A135" s="621" t="s">
        <v>318</v>
      </c>
      <c r="B135" s="621" t="s">
        <v>291</v>
      </c>
      <c r="C135" s="621" t="s">
        <v>418</v>
      </c>
      <c r="D135" s="621" t="s">
        <v>2708</v>
      </c>
      <c r="E135" s="621"/>
      <c r="F135" s="621"/>
      <c r="G135" s="621" t="s">
        <v>420</v>
      </c>
      <c r="H135" s="618"/>
      <c r="I135" s="621"/>
      <c r="J135" s="622">
        <v>1088088</v>
      </c>
      <c r="K135" s="622">
        <v>1088088</v>
      </c>
      <c r="L135" s="622">
        <v>1086807</v>
      </c>
      <c r="M135" s="622">
        <v>1055880</v>
      </c>
      <c r="N135" s="577"/>
      <c r="O135" s="577">
        <v>0.97</v>
      </c>
      <c r="P135" s="621"/>
      <c r="Q135" s="618"/>
    </row>
    <row r="136" spans="1:17" s="582" customFormat="1">
      <c r="A136" s="621" t="s">
        <v>318</v>
      </c>
      <c r="B136" s="621" t="s">
        <v>291</v>
      </c>
      <c r="C136" s="621" t="s">
        <v>418</v>
      </c>
      <c r="D136" s="621" t="s">
        <v>2708</v>
      </c>
      <c r="E136" s="621"/>
      <c r="F136" s="621"/>
      <c r="G136" s="621">
        <v>2</v>
      </c>
      <c r="H136" s="618"/>
      <c r="I136" s="621"/>
      <c r="J136" s="622">
        <v>2144459</v>
      </c>
      <c r="K136" s="622">
        <v>2144459</v>
      </c>
      <c r="L136" s="622">
        <v>2114901</v>
      </c>
      <c r="M136" s="622">
        <v>2073277</v>
      </c>
      <c r="N136" s="577"/>
      <c r="O136" s="577"/>
      <c r="P136" s="621"/>
      <c r="Q136" s="618"/>
    </row>
    <row r="137" spans="1:17">
      <c r="A137" s="621" t="s">
        <v>318</v>
      </c>
      <c r="B137" s="621" t="s">
        <v>291</v>
      </c>
      <c r="C137" s="621" t="s">
        <v>418</v>
      </c>
      <c r="D137" s="621" t="s">
        <v>2704</v>
      </c>
      <c r="E137" s="621"/>
      <c r="F137" s="621"/>
      <c r="G137" s="621"/>
      <c r="H137" s="618"/>
      <c r="I137" s="621"/>
      <c r="J137" s="622">
        <v>1275529</v>
      </c>
      <c r="K137" s="622">
        <v>1275529</v>
      </c>
      <c r="L137" s="622">
        <v>1275529</v>
      </c>
      <c r="M137" s="622">
        <v>366834</v>
      </c>
      <c r="N137" s="577"/>
      <c r="O137" s="577">
        <v>0.9</v>
      </c>
      <c r="P137" s="621"/>
      <c r="Q137" s="618"/>
    </row>
    <row r="138" spans="1:17" s="582" customFormat="1">
      <c r="A138" s="621" t="s">
        <v>318</v>
      </c>
      <c r="B138" s="621" t="s">
        <v>291</v>
      </c>
      <c r="C138" s="621" t="s">
        <v>418</v>
      </c>
      <c r="D138" s="621" t="s">
        <v>2704</v>
      </c>
      <c r="E138" s="621"/>
      <c r="F138" s="621"/>
      <c r="G138" s="621"/>
      <c r="H138" s="618"/>
      <c r="I138" s="621"/>
      <c r="J138" s="622"/>
      <c r="K138" s="622"/>
      <c r="L138" s="622">
        <v>17022505</v>
      </c>
      <c r="M138" s="622">
        <v>2215327</v>
      </c>
      <c r="N138" s="577"/>
      <c r="O138" s="577" t="s">
        <v>20</v>
      </c>
      <c r="P138" s="621"/>
      <c r="Q138" s="618"/>
    </row>
    <row r="139" spans="1:17" s="582" customFormat="1">
      <c r="A139" s="621" t="s">
        <v>318</v>
      </c>
      <c r="B139" s="621" t="s">
        <v>291</v>
      </c>
      <c r="C139" s="621" t="s">
        <v>418</v>
      </c>
      <c r="D139" s="621" t="s">
        <v>2704</v>
      </c>
      <c r="E139" s="621"/>
      <c r="F139" s="621"/>
      <c r="G139" s="621">
        <v>2</v>
      </c>
      <c r="H139" s="618"/>
      <c r="I139" s="621"/>
      <c r="J139" s="622">
        <v>1275529</v>
      </c>
      <c r="K139" s="622"/>
      <c r="L139" s="622">
        <v>18298034</v>
      </c>
      <c r="M139" s="622">
        <v>2582161</v>
      </c>
      <c r="N139" s="577"/>
      <c r="O139" s="577"/>
      <c r="P139" s="621"/>
      <c r="Q139" s="618"/>
    </row>
    <row r="140" spans="1:17" s="582" customFormat="1">
      <c r="A140" s="621" t="s">
        <v>318</v>
      </c>
      <c r="B140" s="621" t="s">
        <v>291</v>
      </c>
      <c r="C140" s="621" t="s">
        <v>418</v>
      </c>
      <c r="D140" s="621" t="s">
        <v>2709</v>
      </c>
      <c r="E140" s="621"/>
      <c r="F140" s="621"/>
      <c r="G140" s="621">
        <v>1</v>
      </c>
      <c r="H140" s="618"/>
      <c r="I140" s="621"/>
      <c r="J140" s="622">
        <v>50000000</v>
      </c>
      <c r="K140" s="622">
        <v>50000000</v>
      </c>
      <c r="L140" s="622"/>
      <c r="M140" s="622">
        <v>38500000</v>
      </c>
      <c r="N140" s="577">
        <v>0.77</v>
      </c>
      <c r="O140" s="577">
        <v>0.77</v>
      </c>
      <c r="P140" s="621"/>
      <c r="Q140" s="618"/>
    </row>
    <row r="141" spans="1:17" s="582" customFormat="1">
      <c r="A141" s="621" t="s">
        <v>318</v>
      </c>
      <c r="B141" s="621" t="s">
        <v>291</v>
      </c>
      <c r="C141" s="621" t="s">
        <v>418</v>
      </c>
      <c r="D141" s="621" t="s">
        <v>2693</v>
      </c>
      <c r="E141" s="621"/>
      <c r="F141" s="621"/>
      <c r="G141" s="621"/>
      <c r="H141" s="618"/>
      <c r="I141" s="621"/>
      <c r="J141" s="622">
        <v>1200000</v>
      </c>
      <c r="K141" s="622">
        <v>1200000</v>
      </c>
      <c r="L141" s="622"/>
      <c r="M141" s="622"/>
      <c r="N141" s="577"/>
      <c r="O141" s="577">
        <v>0.95</v>
      </c>
      <c r="P141" s="621"/>
      <c r="Q141" s="627"/>
    </row>
    <row r="142" spans="1:17" s="582" customFormat="1">
      <c r="A142" s="621" t="s">
        <v>318</v>
      </c>
      <c r="B142" s="621" t="s">
        <v>291</v>
      </c>
      <c r="C142" s="621" t="s">
        <v>418</v>
      </c>
      <c r="D142" s="621" t="s">
        <v>2693</v>
      </c>
      <c r="E142" s="621"/>
      <c r="F142" s="621"/>
      <c r="G142" s="621"/>
      <c r="H142" s="618"/>
      <c r="I142" s="621"/>
      <c r="J142" s="622">
        <v>2031000</v>
      </c>
      <c r="K142" s="622">
        <v>2031000</v>
      </c>
      <c r="L142" s="622"/>
      <c r="M142" s="622"/>
      <c r="N142" s="577"/>
      <c r="O142" s="636"/>
      <c r="P142" s="628"/>
      <c r="Q142" s="618" t="s">
        <v>424</v>
      </c>
    </row>
    <row r="143" spans="1:17" s="582" customFormat="1">
      <c r="A143" s="621" t="s">
        <v>318</v>
      </c>
      <c r="B143" s="621" t="s">
        <v>291</v>
      </c>
      <c r="C143" s="621" t="s">
        <v>418</v>
      </c>
      <c r="D143" s="621" t="s">
        <v>2693</v>
      </c>
      <c r="E143" s="621"/>
      <c r="F143" s="621"/>
      <c r="G143" s="621"/>
      <c r="H143" s="618"/>
      <c r="I143" s="621"/>
      <c r="J143" s="622">
        <v>2000000</v>
      </c>
      <c r="K143" s="622">
        <v>2000000</v>
      </c>
      <c r="L143" s="622"/>
      <c r="M143" s="622"/>
      <c r="N143" s="577"/>
      <c r="O143" s="577">
        <v>0.92</v>
      </c>
      <c r="P143" s="621"/>
      <c r="Q143" s="627"/>
    </row>
    <row r="144" spans="1:17" s="582" customFormat="1" ht="25.5">
      <c r="A144" s="621" t="s">
        <v>318</v>
      </c>
      <c r="B144" s="621" t="s">
        <v>291</v>
      </c>
      <c r="C144" s="621" t="s">
        <v>418</v>
      </c>
      <c r="D144" s="621" t="s">
        <v>2693</v>
      </c>
      <c r="E144" s="621"/>
      <c r="F144" s="621"/>
      <c r="G144" s="621"/>
      <c r="H144" s="618"/>
      <c r="I144" s="621"/>
      <c r="J144" s="622">
        <v>3600000</v>
      </c>
      <c r="K144" s="622">
        <v>3600000</v>
      </c>
      <c r="L144" s="622">
        <v>3600000</v>
      </c>
      <c r="M144" s="622"/>
      <c r="N144" s="577"/>
      <c r="O144" s="577">
        <v>0.42</v>
      </c>
      <c r="P144" s="621"/>
      <c r="Q144" s="627" t="s">
        <v>425</v>
      </c>
    </row>
    <row r="145" spans="1:17" s="582" customFormat="1">
      <c r="A145" s="621" t="s">
        <v>318</v>
      </c>
      <c r="B145" s="621" t="s">
        <v>291</v>
      </c>
      <c r="C145" s="621" t="s">
        <v>418</v>
      </c>
      <c r="D145" s="621" t="s">
        <v>2693</v>
      </c>
      <c r="E145" s="621"/>
      <c r="F145" s="621"/>
      <c r="G145" s="621">
        <v>4</v>
      </c>
      <c r="H145" s="618"/>
      <c r="I145" s="621"/>
      <c r="J145" s="622">
        <v>8831000</v>
      </c>
      <c r="K145" s="622">
        <v>8831000</v>
      </c>
      <c r="L145" s="622">
        <v>3600000</v>
      </c>
      <c r="M145" s="622">
        <v>0</v>
      </c>
      <c r="N145" s="577"/>
      <c r="O145" s="577"/>
      <c r="P145" s="621"/>
      <c r="Q145" s="618"/>
    </row>
    <row r="146" spans="1:17" s="582" customFormat="1" ht="51">
      <c r="A146" s="621" t="s">
        <v>318</v>
      </c>
      <c r="B146" s="621" t="s">
        <v>266</v>
      </c>
      <c r="C146" s="621"/>
      <c r="D146" s="621" t="s">
        <v>2704</v>
      </c>
      <c r="E146" s="621"/>
      <c r="F146" s="621"/>
      <c r="G146" s="621" t="s">
        <v>427</v>
      </c>
      <c r="H146" s="618"/>
      <c r="I146" s="621"/>
      <c r="J146" s="578">
        <v>1050000</v>
      </c>
      <c r="K146" s="578">
        <v>1050000</v>
      </c>
      <c r="L146" s="578">
        <v>0</v>
      </c>
      <c r="M146" s="578">
        <v>0</v>
      </c>
      <c r="N146" s="577"/>
      <c r="O146" s="577">
        <v>0</v>
      </c>
      <c r="P146" s="621"/>
      <c r="Q146" s="618" t="s">
        <v>428</v>
      </c>
    </row>
    <row r="147" spans="1:17" s="582" customFormat="1">
      <c r="A147" s="621" t="s">
        <v>318</v>
      </c>
      <c r="B147" s="621" t="s">
        <v>266</v>
      </c>
      <c r="C147" s="621"/>
      <c r="D147" s="621" t="s">
        <v>2704</v>
      </c>
      <c r="E147" s="621"/>
      <c r="F147" s="621"/>
      <c r="G147" s="621" t="s">
        <v>427</v>
      </c>
      <c r="H147" s="618"/>
      <c r="I147" s="621"/>
      <c r="J147" s="578">
        <v>3000000</v>
      </c>
      <c r="K147" s="578">
        <v>3000000</v>
      </c>
      <c r="L147" s="578">
        <v>0</v>
      </c>
      <c r="M147" s="578">
        <v>0</v>
      </c>
      <c r="N147" s="577"/>
      <c r="O147" s="577">
        <v>0</v>
      </c>
      <c r="P147" s="621"/>
      <c r="Q147" s="618" t="s">
        <v>429</v>
      </c>
    </row>
    <row r="148" spans="1:17" s="582" customFormat="1" ht="38.25">
      <c r="A148" s="621" t="s">
        <v>318</v>
      </c>
      <c r="B148" s="621" t="s">
        <v>266</v>
      </c>
      <c r="C148" s="621"/>
      <c r="D148" s="621" t="s">
        <v>2704</v>
      </c>
      <c r="E148" s="621"/>
      <c r="F148" s="621"/>
      <c r="G148" s="621" t="s">
        <v>430</v>
      </c>
      <c r="H148" s="618"/>
      <c r="I148" s="621"/>
      <c r="J148" s="578">
        <v>2782686</v>
      </c>
      <c r="K148" s="578">
        <v>2782686</v>
      </c>
      <c r="L148" s="578">
        <v>2590291</v>
      </c>
      <c r="M148" s="578">
        <v>179870</v>
      </c>
      <c r="N148" s="577"/>
      <c r="O148" s="577">
        <v>50</v>
      </c>
      <c r="P148" s="599"/>
      <c r="Q148" s="618" t="s">
        <v>431</v>
      </c>
    </row>
    <row r="149" spans="1:17" s="582" customFormat="1">
      <c r="A149" s="621" t="s">
        <v>318</v>
      </c>
      <c r="B149" s="621" t="s">
        <v>266</v>
      </c>
      <c r="C149" s="621"/>
      <c r="D149" s="621" t="s">
        <v>3094</v>
      </c>
      <c r="E149" s="621"/>
      <c r="F149" s="621"/>
      <c r="G149" s="621"/>
      <c r="H149" s="618"/>
      <c r="I149" s="621"/>
      <c r="J149" s="578">
        <v>6832686</v>
      </c>
      <c r="K149" s="578">
        <v>6832686</v>
      </c>
      <c r="L149" s="578">
        <v>2590291</v>
      </c>
      <c r="M149" s="578">
        <v>179870</v>
      </c>
      <c r="N149" s="577"/>
      <c r="O149" s="577"/>
      <c r="P149" s="599"/>
      <c r="Q149" s="618"/>
    </row>
    <row r="150" spans="1:17" s="582" customFormat="1">
      <c r="A150" s="621" t="s">
        <v>318</v>
      </c>
      <c r="B150" s="621" t="s">
        <v>266</v>
      </c>
      <c r="C150" s="621"/>
      <c r="D150" s="621" t="s">
        <v>2708</v>
      </c>
      <c r="E150" s="621"/>
      <c r="F150" s="621"/>
      <c r="G150" s="621" t="s">
        <v>433</v>
      </c>
      <c r="H150" s="618"/>
      <c r="I150" s="621"/>
      <c r="J150" s="578">
        <v>3000000</v>
      </c>
      <c r="K150" s="578">
        <v>3000000</v>
      </c>
      <c r="L150" s="578">
        <v>0</v>
      </c>
      <c r="M150" s="578">
        <v>0</v>
      </c>
      <c r="N150" s="577"/>
      <c r="O150" s="577"/>
      <c r="P150" s="599"/>
      <c r="Q150" s="618" t="s">
        <v>434</v>
      </c>
    </row>
    <row r="151" spans="1:17" s="582" customFormat="1">
      <c r="A151" s="621" t="s">
        <v>318</v>
      </c>
      <c r="B151" s="621" t="s">
        <v>266</v>
      </c>
      <c r="C151" s="621"/>
      <c r="D151" s="621" t="s">
        <v>2708</v>
      </c>
      <c r="E151" s="621"/>
      <c r="F151" s="621"/>
      <c r="G151" s="621" t="s">
        <v>435</v>
      </c>
      <c r="H151" s="618"/>
      <c r="I151" s="621"/>
      <c r="J151" s="578">
        <v>4500000</v>
      </c>
      <c r="K151" s="578">
        <v>4500000</v>
      </c>
      <c r="L151" s="578">
        <v>3801162</v>
      </c>
      <c r="M151" s="578">
        <v>399109</v>
      </c>
      <c r="N151" s="577"/>
      <c r="O151" s="577">
        <v>15</v>
      </c>
      <c r="P151" s="599"/>
      <c r="Q151" s="618" t="s">
        <v>436</v>
      </c>
    </row>
    <row r="152" spans="1:17" s="582" customFormat="1">
      <c r="A152" s="621" t="s">
        <v>318</v>
      </c>
      <c r="B152" s="621" t="s">
        <v>266</v>
      </c>
      <c r="C152" s="621"/>
      <c r="D152" s="621" t="s">
        <v>2708</v>
      </c>
      <c r="E152" s="621"/>
      <c r="F152" s="621"/>
      <c r="G152" s="621" t="s">
        <v>437</v>
      </c>
      <c r="H152" s="618"/>
      <c r="I152" s="621"/>
      <c r="J152" s="578">
        <v>15000000</v>
      </c>
      <c r="K152" s="578">
        <v>4300000</v>
      </c>
      <c r="L152" s="578">
        <v>3782556</v>
      </c>
      <c r="M152" s="578">
        <v>821935</v>
      </c>
      <c r="N152" s="577"/>
      <c r="O152" s="577">
        <v>45</v>
      </c>
      <c r="P152" s="599"/>
      <c r="Q152" s="618" t="s">
        <v>436</v>
      </c>
    </row>
    <row r="153" spans="1:17" s="582" customFormat="1">
      <c r="A153" s="621" t="s">
        <v>318</v>
      </c>
      <c r="B153" s="621" t="s">
        <v>266</v>
      </c>
      <c r="C153" s="621"/>
      <c r="D153" s="621" t="s">
        <v>2708</v>
      </c>
      <c r="E153" s="621"/>
      <c r="F153" s="621"/>
      <c r="G153" s="621" t="s">
        <v>438</v>
      </c>
      <c r="H153" s="618"/>
      <c r="I153" s="621"/>
      <c r="J153" s="578">
        <v>15000000</v>
      </c>
      <c r="K153" s="578">
        <v>4875000</v>
      </c>
      <c r="L153" s="578">
        <v>4730789</v>
      </c>
      <c r="M153" s="578">
        <v>421255</v>
      </c>
      <c r="N153" s="577"/>
      <c r="O153" s="577">
        <v>5</v>
      </c>
      <c r="P153" s="599"/>
      <c r="Q153" s="618" t="s">
        <v>436</v>
      </c>
    </row>
    <row r="154" spans="1:17" s="582" customFormat="1">
      <c r="A154" s="621" t="s">
        <v>318</v>
      </c>
      <c r="B154" s="621" t="s">
        <v>266</v>
      </c>
      <c r="C154" s="621"/>
      <c r="D154" s="621" t="s">
        <v>2708</v>
      </c>
      <c r="E154" s="621"/>
      <c r="F154" s="621"/>
      <c r="G154" s="621" t="s">
        <v>439</v>
      </c>
      <c r="H154" s="618"/>
      <c r="I154" s="621"/>
      <c r="J154" s="578">
        <v>4500000</v>
      </c>
      <c r="K154" s="578">
        <v>4500000</v>
      </c>
      <c r="L154" s="578">
        <v>4191770</v>
      </c>
      <c r="M154" s="578">
        <v>2184926</v>
      </c>
      <c r="N154" s="577"/>
      <c r="O154" s="577">
        <v>85</v>
      </c>
      <c r="P154" s="599"/>
      <c r="Q154" s="618" t="s">
        <v>436</v>
      </c>
    </row>
    <row r="155" spans="1:17" s="582" customFormat="1">
      <c r="A155" s="621" t="s">
        <v>318</v>
      </c>
      <c r="B155" s="621" t="s">
        <v>266</v>
      </c>
      <c r="C155" s="621"/>
      <c r="D155" s="621" t="s">
        <v>2708</v>
      </c>
      <c r="E155" s="621"/>
      <c r="F155" s="621"/>
      <c r="G155" s="621" t="s">
        <v>440</v>
      </c>
      <c r="H155" s="618"/>
      <c r="I155" s="621"/>
      <c r="J155" s="578">
        <v>500000</v>
      </c>
      <c r="K155" s="578">
        <v>1100000</v>
      </c>
      <c r="L155" s="578">
        <v>616982</v>
      </c>
      <c r="M155" s="578">
        <v>262446</v>
      </c>
      <c r="N155" s="577"/>
      <c r="O155" s="577">
        <v>52</v>
      </c>
      <c r="P155" s="599"/>
      <c r="Q155" s="618" t="s">
        <v>436</v>
      </c>
    </row>
    <row r="156" spans="1:17" s="582" customFormat="1">
      <c r="A156" s="621" t="s">
        <v>318</v>
      </c>
      <c r="B156" s="621" t="s">
        <v>266</v>
      </c>
      <c r="C156" s="621"/>
      <c r="D156" s="621" t="s">
        <v>2708</v>
      </c>
      <c r="E156" s="621"/>
      <c r="F156" s="621"/>
      <c r="G156" s="621" t="s">
        <v>441</v>
      </c>
      <c r="H156" s="618"/>
      <c r="I156" s="621"/>
      <c r="J156" s="578">
        <v>1000000</v>
      </c>
      <c r="K156" s="578">
        <v>1671326</v>
      </c>
      <c r="L156" s="578">
        <v>1251753</v>
      </c>
      <c r="M156" s="578">
        <v>1215635</v>
      </c>
      <c r="N156" s="577"/>
      <c r="O156" s="577">
        <v>86</v>
      </c>
      <c r="P156" s="599"/>
      <c r="Q156" s="618" t="s">
        <v>436</v>
      </c>
    </row>
    <row r="157" spans="1:17" s="582" customFormat="1">
      <c r="A157" s="621" t="s">
        <v>318</v>
      </c>
      <c r="B157" s="621" t="s">
        <v>266</v>
      </c>
      <c r="C157" s="621"/>
      <c r="D157" s="621" t="s">
        <v>3094</v>
      </c>
      <c r="E157" s="621"/>
      <c r="F157" s="621"/>
      <c r="G157" s="621">
        <v>7</v>
      </c>
      <c r="H157" s="618"/>
      <c r="I157" s="621"/>
      <c r="J157" s="578">
        <v>43500000</v>
      </c>
      <c r="K157" s="578">
        <v>23946326</v>
      </c>
      <c r="L157" s="578">
        <v>18375012</v>
      </c>
      <c r="M157" s="578">
        <v>5305306</v>
      </c>
      <c r="N157" s="577"/>
      <c r="O157" s="577"/>
      <c r="P157" s="599"/>
      <c r="Q157" s="618"/>
    </row>
    <row r="158" spans="1:17" s="582" customFormat="1">
      <c r="A158" s="621" t="s">
        <v>318</v>
      </c>
      <c r="B158" s="621" t="s">
        <v>266</v>
      </c>
      <c r="C158" s="621"/>
      <c r="D158" s="621" t="s">
        <v>2716</v>
      </c>
      <c r="E158" s="621"/>
      <c r="F158" s="621"/>
      <c r="G158" s="621" t="s">
        <v>442</v>
      </c>
      <c r="H158" s="618"/>
      <c r="I158" s="621"/>
      <c r="J158" s="578">
        <v>1000000</v>
      </c>
      <c r="K158" s="578">
        <v>1000000</v>
      </c>
      <c r="L158" s="578">
        <v>0</v>
      </c>
      <c r="M158" s="578">
        <v>0</v>
      </c>
      <c r="N158" s="577"/>
      <c r="O158" s="577"/>
      <c r="P158" s="599"/>
      <c r="Q158" s="618" t="s">
        <v>434</v>
      </c>
    </row>
    <row r="159" spans="1:17" s="582" customFormat="1">
      <c r="A159" s="621" t="s">
        <v>318</v>
      </c>
      <c r="B159" s="621" t="s">
        <v>266</v>
      </c>
      <c r="C159" s="621"/>
      <c r="D159" s="621" t="s">
        <v>2716</v>
      </c>
      <c r="E159" s="621"/>
      <c r="F159" s="621"/>
      <c r="G159" s="621" t="s">
        <v>443</v>
      </c>
      <c r="H159" s="618"/>
      <c r="I159" s="621"/>
      <c r="J159" s="578">
        <v>3000000</v>
      </c>
      <c r="K159" s="578">
        <v>4999035</v>
      </c>
      <c r="L159" s="578">
        <v>4486348</v>
      </c>
      <c r="M159" s="578">
        <v>3873676</v>
      </c>
      <c r="N159" s="577"/>
      <c r="O159" s="577">
        <v>86</v>
      </c>
      <c r="P159" s="599"/>
      <c r="Q159" s="618" t="s">
        <v>436</v>
      </c>
    </row>
    <row r="160" spans="1:17" s="582" customFormat="1">
      <c r="A160" s="621" t="s">
        <v>318</v>
      </c>
      <c r="B160" s="621" t="s">
        <v>266</v>
      </c>
      <c r="C160" s="621"/>
      <c r="D160" s="621" t="s">
        <v>3094</v>
      </c>
      <c r="E160" s="621"/>
      <c r="F160" s="621"/>
      <c r="G160" s="621">
        <v>2</v>
      </c>
      <c r="H160" s="618"/>
      <c r="I160" s="621"/>
      <c r="J160" s="578">
        <v>4000000</v>
      </c>
      <c r="K160" s="578">
        <v>5999035</v>
      </c>
      <c r="L160" s="578">
        <v>4486348</v>
      </c>
      <c r="M160" s="578">
        <v>3873676</v>
      </c>
      <c r="N160" s="577"/>
      <c r="O160" s="577"/>
      <c r="P160" s="599"/>
      <c r="Q160" s="618"/>
    </row>
    <row r="161" spans="1:17" s="582" customFormat="1">
      <c r="A161" s="621" t="s">
        <v>318</v>
      </c>
      <c r="B161" s="621" t="s">
        <v>266</v>
      </c>
      <c r="C161" s="621"/>
      <c r="D161" s="621" t="s">
        <v>2703</v>
      </c>
      <c r="E161" s="621"/>
      <c r="F161" s="621"/>
      <c r="G161" s="621" t="s">
        <v>445</v>
      </c>
      <c r="H161" s="618"/>
      <c r="I161" s="621"/>
      <c r="J161" s="578">
        <v>1500000</v>
      </c>
      <c r="K161" s="578">
        <v>1500000</v>
      </c>
      <c r="L161" s="578">
        <v>1495698</v>
      </c>
      <c r="M161" s="578">
        <v>1048774</v>
      </c>
      <c r="N161" s="577"/>
      <c r="O161" s="577">
        <v>85</v>
      </c>
      <c r="P161" s="599"/>
      <c r="Q161" s="618" t="s">
        <v>436</v>
      </c>
    </row>
    <row r="162" spans="1:17" s="582" customFormat="1">
      <c r="A162" s="621" t="s">
        <v>318</v>
      </c>
      <c r="B162" s="621" t="s">
        <v>266</v>
      </c>
      <c r="C162" s="621"/>
      <c r="D162" s="621" t="s">
        <v>2703</v>
      </c>
      <c r="E162" s="621"/>
      <c r="F162" s="621"/>
      <c r="G162" s="621" t="s">
        <v>446</v>
      </c>
      <c r="H162" s="618"/>
      <c r="I162" s="621"/>
      <c r="J162" s="578">
        <v>2000000</v>
      </c>
      <c r="K162" s="578">
        <v>2000000</v>
      </c>
      <c r="L162" s="578">
        <v>1343157</v>
      </c>
      <c r="M162" s="578">
        <v>798928</v>
      </c>
      <c r="N162" s="577"/>
      <c r="O162" s="577">
        <v>70</v>
      </c>
      <c r="P162" s="599"/>
      <c r="Q162" s="618" t="s">
        <v>436</v>
      </c>
    </row>
    <row r="163" spans="1:17" s="582" customFormat="1">
      <c r="A163" s="621" t="s">
        <v>318</v>
      </c>
      <c r="B163" s="621" t="s">
        <v>266</v>
      </c>
      <c r="C163" s="621"/>
      <c r="D163" s="621" t="s">
        <v>2703</v>
      </c>
      <c r="E163" s="621"/>
      <c r="F163" s="621"/>
      <c r="G163" s="621" t="s">
        <v>447</v>
      </c>
      <c r="H163" s="618"/>
      <c r="I163" s="621"/>
      <c r="J163" s="578">
        <v>1600000</v>
      </c>
      <c r="K163" s="578">
        <v>1600000</v>
      </c>
      <c r="L163" s="578">
        <v>1365021</v>
      </c>
      <c r="M163" s="578">
        <v>41529</v>
      </c>
      <c r="N163" s="577"/>
      <c r="O163" s="577">
        <v>30</v>
      </c>
      <c r="P163" s="599"/>
      <c r="Q163" s="618" t="s">
        <v>436</v>
      </c>
    </row>
    <row r="164" spans="1:17" s="582" customFormat="1">
      <c r="A164" s="621" t="s">
        <v>318</v>
      </c>
      <c r="B164" s="621" t="s">
        <v>266</v>
      </c>
      <c r="C164" s="621"/>
      <c r="D164" s="621" t="s">
        <v>3094</v>
      </c>
      <c r="E164" s="621"/>
      <c r="F164" s="621"/>
      <c r="G164" s="621">
        <v>3</v>
      </c>
      <c r="H164" s="618"/>
      <c r="I164" s="621"/>
      <c r="J164" s="578">
        <v>5100000</v>
      </c>
      <c r="K164" s="578">
        <v>5100000</v>
      </c>
      <c r="L164" s="578">
        <v>4203876</v>
      </c>
      <c r="M164" s="578"/>
      <c r="N164" s="577"/>
      <c r="O164" s="577"/>
      <c r="P164" s="599"/>
      <c r="Q164" s="618"/>
    </row>
    <row r="165" spans="1:17" s="582" customFormat="1">
      <c r="A165" s="621" t="s">
        <v>318</v>
      </c>
      <c r="B165" s="621" t="s">
        <v>266</v>
      </c>
      <c r="C165" s="621"/>
      <c r="D165" s="621" t="s">
        <v>2711</v>
      </c>
      <c r="E165" s="621"/>
      <c r="F165" s="621"/>
      <c r="G165" s="621" t="s">
        <v>448</v>
      </c>
      <c r="H165" s="618"/>
      <c r="I165" s="621"/>
      <c r="J165" s="578">
        <v>3000000</v>
      </c>
      <c r="K165" s="578">
        <v>1819150</v>
      </c>
      <c r="L165" s="578">
        <v>1413716</v>
      </c>
      <c r="M165" s="578">
        <v>1990350</v>
      </c>
      <c r="N165" s="577">
        <v>1.0941098864854466</v>
      </c>
      <c r="O165" s="577">
        <v>0.85</v>
      </c>
      <c r="P165" s="599"/>
      <c r="Q165" s="618" t="s">
        <v>436</v>
      </c>
    </row>
    <row r="166" spans="1:17" s="582" customFormat="1">
      <c r="A166" s="621" t="s">
        <v>318</v>
      </c>
      <c r="B166" s="621" t="s">
        <v>266</v>
      </c>
      <c r="C166" s="621"/>
      <c r="D166" s="621" t="s">
        <v>2705</v>
      </c>
      <c r="E166" s="621"/>
      <c r="F166" s="621"/>
      <c r="G166" s="621" t="s">
        <v>450</v>
      </c>
      <c r="H166" s="618"/>
      <c r="I166" s="621"/>
      <c r="J166" s="578">
        <v>5600000</v>
      </c>
      <c r="K166" s="578">
        <v>7700000</v>
      </c>
      <c r="L166" s="578">
        <v>5171738</v>
      </c>
      <c r="M166" s="578">
        <v>2347093</v>
      </c>
      <c r="N166" s="577"/>
      <c r="O166" s="577">
        <v>32</v>
      </c>
      <c r="P166" s="599"/>
      <c r="Q166" s="618" t="s">
        <v>436</v>
      </c>
    </row>
    <row r="167" spans="1:17" s="582" customFormat="1">
      <c r="A167" s="621" t="s">
        <v>318</v>
      </c>
      <c r="B167" s="621" t="s">
        <v>266</v>
      </c>
      <c r="C167" s="621"/>
      <c r="D167" s="621" t="s">
        <v>2705</v>
      </c>
      <c r="E167" s="621"/>
      <c r="F167" s="621"/>
      <c r="G167" s="621" t="s">
        <v>451</v>
      </c>
      <c r="H167" s="618"/>
      <c r="I167" s="621"/>
      <c r="J167" s="578">
        <v>2000000</v>
      </c>
      <c r="K167" s="578">
        <v>2000000</v>
      </c>
      <c r="L167" s="578">
        <v>1958887</v>
      </c>
      <c r="M167" s="578">
        <v>1256459</v>
      </c>
      <c r="N167" s="577"/>
      <c r="O167" s="577">
        <v>70</v>
      </c>
      <c r="P167" s="599"/>
      <c r="Q167" s="618" t="s">
        <v>436</v>
      </c>
    </row>
    <row r="168" spans="1:17" s="582" customFormat="1">
      <c r="A168" s="621" t="s">
        <v>318</v>
      </c>
      <c r="B168" s="621" t="s">
        <v>266</v>
      </c>
      <c r="C168" s="621"/>
      <c r="D168" s="621" t="s">
        <v>2705</v>
      </c>
      <c r="E168" s="621"/>
      <c r="F168" s="621"/>
      <c r="G168" s="621" t="s">
        <v>452</v>
      </c>
      <c r="H168" s="618"/>
      <c r="I168" s="621"/>
      <c r="J168" s="578">
        <v>1600000</v>
      </c>
      <c r="K168" s="578">
        <v>1600000</v>
      </c>
      <c r="L168" s="578">
        <v>1573149</v>
      </c>
      <c r="M168" s="578">
        <v>1303935</v>
      </c>
      <c r="N168" s="577"/>
      <c r="O168" s="577">
        <v>70</v>
      </c>
      <c r="P168" s="599"/>
      <c r="Q168" s="618" t="s">
        <v>436</v>
      </c>
    </row>
    <row r="169" spans="1:17" s="582" customFormat="1">
      <c r="A169" s="621" t="s">
        <v>318</v>
      </c>
      <c r="B169" s="621" t="s">
        <v>266</v>
      </c>
      <c r="C169" s="621"/>
      <c r="D169" s="621" t="s">
        <v>3094</v>
      </c>
      <c r="E169" s="621"/>
      <c r="F169" s="621"/>
      <c r="G169" s="621"/>
      <c r="H169" s="618"/>
      <c r="I169" s="621"/>
      <c r="J169" s="578">
        <v>9200000</v>
      </c>
      <c r="K169" s="578">
        <v>11300000</v>
      </c>
      <c r="L169" s="578">
        <v>8703774</v>
      </c>
      <c r="M169" s="578">
        <v>4907487</v>
      </c>
      <c r="N169" s="577"/>
      <c r="O169" s="577"/>
      <c r="P169" s="599"/>
      <c r="Q169" s="618"/>
    </row>
    <row r="170" spans="1:17" s="582" customFormat="1">
      <c r="A170" s="621" t="s">
        <v>318</v>
      </c>
      <c r="B170" s="621" t="s">
        <v>266</v>
      </c>
      <c r="C170" s="621"/>
      <c r="D170" s="621" t="s">
        <v>2690</v>
      </c>
      <c r="E170" s="621"/>
      <c r="F170" s="621"/>
      <c r="G170" s="621" t="s">
        <v>454</v>
      </c>
      <c r="H170" s="618"/>
      <c r="I170" s="621"/>
      <c r="J170" s="578">
        <v>650000</v>
      </c>
      <c r="K170" s="578">
        <v>3164000</v>
      </c>
      <c r="L170" s="578">
        <v>3152919</v>
      </c>
      <c r="M170" s="578">
        <v>1729204</v>
      </c>
      <c r="N170" s="577"/>
      <c r="O170" s="577">
        <v>85</v>
      </c>
      <c r="P170" s="599"/>
      <c r="Q170" s="618" t="s">
        <v>436</v>
      </c>
    </row>
    <row r="171" spans="1:17" s="582" customFormat="1">
      <c r="A171" s="621" t="s">
        <v>318</v>
      </c>
      <c r="B171" s="621" t="s">
        <v>272</v>
      </c>
      <c r="C171" s="621" t="s">
        <v>319</v>
      </c>
      <c r="D171" s="621" t="s">
        <v>2695</v>
      </c>
      <c r="E171" s="621"/>
      <c r="F171" s="621"/>
      <c r="G171" s="621" t="s">
        <v>456</v>
      </c>
      <c r="H171" s="618"/>
      <c r="I171" s="621"/>
      <c r="J171" s="637">
        <v>973000</v>
      </c>
      <c r="K171" s="720">
        <v>2688400</v>
      </c>
      <c r="L171" s="720">
        <v>1796419</v>
      </c>
      <c r="M171" s="622">
        <v>1583884</v>
      </c>
      <c r="N171" s="577"/>
      <c r="O171" s="577">
        <v>0.7</v>
      </c>
      <c r="P171" s="621"/>
      <c r="Q171" s="618" t="s">
        <v>149</v>
      </c>
    </row>
    <row r="172" spans="1:17" s="582" customFormat="1">
      <c r="A172" s="621" t="s">
        <v>318</v>
      </c>
      <c r="B172" s="621" t="s">
        <v>272</v>
      </c>
      <c r="C172" s="621" t="s">
        <v>319</v>
      </c>
      <c r="D172" s="638" t="s">
        <v>2703</v>
      </c>
      <c r="E172" s="621"/>
      <c r="F172" s="621"/>
      <c r="G172" s="621" t="s">
        <v>458</v>
      </c>
      <c r="H172" s="618"/>
      <c r="I172" s="621"/>
      <c r="J172" s="622">
        <v>1500000</v>
      </c>
      <c r="K172" s="622">
        <v>1500000</v>
      </c>
      <c r="L172" s="578">
        <v>1498260</v>
      </c>
      <c r="M172" s="622">
        <v>1141482</v>
      </c>
      <c r="N172" s="577"/>
      <c r="O172" s="577">
        <v>0.99</v>
      </c>
      <c r="P172" s="621"/>
      <c r="Q172" s="618" t="s">
        <v>149</v>
      </c>
    </row>
    <row r="173" spans="1:17" s="582" customFormat="1">
      <c r="A173" s="621" t="s">
        <v>318</v>
      </c>
      <c r="B173" s="621" t="s">
        <v>272</v>
      </c>
      <c r="C173" s="621" t="s">
        <v>319</v>
      </c>
      <c r="D173" s="638" t="s">
        <v>2703</v>
      </c>
      <c r="E173" s="621"/>
      <c r="F173" s="621"/>
      <c r="G173" s="621" t="s">
        <v>459</v>
      </c>
      <c r="H173" s="618"/>
      <c r="I173" s="621"/>
      <c r="J173" s="622">
        <v>2000000</v>
      </c>
      <c r="K173" s="622">
        <v>2000000</v>
      </c>
      <c r="L173" s="578">
        <v>197366</v>
      </c>
      <c r="M173" s="622">
        <v>42411</v>
      </c>
      <c r="N173" s="577"/>
      <c r="O173" s="577">
        <v>0.15</v>
      </c>
      <c r="P173" s="621"/>
      <c r="Q173" s="618" t="s">
        <v>149</v>
      </c>
    </row>
    <row r="174" spans="1:17" s="582" customFormat="1">
      <c r="A174" s="621" t="s">
        <v>318</v>
      </c>
      <c r="B174" s="621" t="s">
        <v>272</v>
      </c>
      <c r="C174" s="621" t="s">
        <v>319</v>
      </c>
      <c r="D174" s="621" t="s">
        <v>3094</v>
      </c>
      <c r="E174" s="621"/>
      <c r="F174" s="621"/>
      <c r="G174" s="621"/>
      <c r="H174" s="618"/>
      <c r="I174" s="621"/>
      <c r="J174" s="622">
        <v>3500000</v>
      </c>
      <c r="K174" s="622">
        <v>3500000</v>
      </c>
      <c r="L174" s="622">
        <v>1695626</v>
      </c>
      <c r="M174" s="622">
        <v>1183893</v>
      </c>
      <c r="N174" s="577"/>
      <c r="O174" s="577"/>
      <c r="P174" s="621"/>
      <c r="Q174" s="618"/>
    </row>
    <row r="175" spans="1:17" s="582" customFormat="1" ht="51">
      <c r="A175" s="621" t="s">
        <v>318</v>
      </c>
      <c r="B175" s="621" t="s">
        <v>272</v>
      </c>
      <c r="C175" s="621" t="s">
        <v>319</v>
      </c>
      <c r="D175" s="621" t="s">
        <v>2711</v>
      </c>
      <c r="E175" s="621"/>
      <c r="F175" s="621"/>
      <c r="G175" s="621" t="s">
        <v>461</v>
      </c>
      <c r="H175" s="618"/>
      <c r="I175" s="621"/>
      <c r="J175" s="622">
        <v>5000000</v>
      </c>
      <c r="K175" s="622">
        <v>10000000</v>
      </c>
      <c r="L175" s="578">
        <v>5018</v>
      </c>
      <c r="M175" s="622">
        <v>5018</v>
      </c>
      <c r="N175" s="577"/>
      <c r="O175" s="577">
        <v>0</v>
      </c>
      <c r="P175" s="621"/>
      <c r="Q175" s="618" t="s">
        <v>462</v>
      </c>
    </row>
    <row r="176" spans="1:17" s="582" customFormat="1">
      <c r="A176" s="621" t="s">
        <v>318</v>
      </c>
      <c r="B176" s="621" t="s">
        <v>272</v>
      </c>
      <c r="C176" s="621" t="s">
        <v>319</v>
      </c>
      <c r="D176" s="621" t="s">
        <v>2711</v>
      </c>
      <c r="E176" s="621"/>
      <c r="F176" s="621"/>
      <c r="G176" s="621" t="s">
        <v>464</v>
      </c>
      <c r="H176" s="618"/>
      <c r="I176" s="621"/>
      <c r="J176" s="622">
        <v>1300000</v>
      </c>
      <c r="K176" s="622">
        <v>3073000</v>
      </c>
      <c r="L176" s="578">
        <v>1807922</v>
      </c>
      <c r="M176" s="622">
        <v>1483077</v>
      </c>
      <c r="N176" s="577"/>
      <c r="O176" s="577">
        <v>0.55000000000000004</v>
      </c>
      <c r="P176" s="621"/>
      <c r="Q176" s="618" t="s">
        <v>149</v>
      </c>
    </row>
    <row r="177" spans="1:17" s="582" customFormat="1">
      <c r="A177" s="621" t="s">
        <v>318</v>
      </c>
      <c r="B177" s="621" t="s">
        <v>272</v>
      </c>
      <c r="C177" s="621" t="s">
        <v>319</v>
      </c>
      <c r="D177" s="621" t="s">
        <v>2711</v>
      </c>
      <c r="E177" s="621"/>
      <c r="F177" s="621"/>
      <c r="G177" s="621" t="s">
        <v>466</v>
      </c>
      <c r="H177" s="618"/>
      <c r="I177" s="621"/>
      <c r="J177" s="622">
        <v>350000</v>
      </c>
      <c r="K177" s="622">
        <v>1118000</v>
      </c>
      <c r="L177" s="578">
        <v>955639</v>
      </c>
      <c r="M177" s="622">
        <v>912399</v>
      </c>
      <c r="N177" s="577"/>
      <c r="O177" s="577">
        <v>0.92</v>
      </c>
      <c r="P177" s="621"/>
      <c r="Q177" s="618" t="s">
        <v>149</v>
      </c>
    </row>
    <row r="178" spans="1:17" s="582" customFormat="1">
      <c r="A178" s="621" t="s">
        <v>318</v>
      </c>
      <c r="B178" s="621" t="s">
        <v>272</v>
      </c>
      <c r="C178" s="621" t="s">
        <v>319</v>
      </c>
      <c r="D178" s="621" t="s">
        <v>2711</v>
      </c>
      <c r="E178" s="621"/>
      <c r="F178" s="621"/>
      <c r="G178" s="621"/>
      <c r="H178" s="618"/>
      <c r="I178" s="621"/>
      <c r="J178" s="622">
        <v>6650000</v>
      </c>
      <c r="K178" s="622">
        <v>14191000</v>
      </c>
      <c r="L178" s="622">
        <v>2768579</v>
      </c>
      <c r="M178" s="622">
        <v>2400494</v>
      </c>
      <c r="N178" s="577"/>
      <c r="O178" s="577"/>
      <c r="P178" s="621"/>
      <c r="Q178" s="618"/>
    </row>
    <row r="179" spans="1:17" s="582" customFormat="1">
      <c r="A179" s="621" t="s">
        <v>318</v>
      </c>
      <c r="B179" s="621" t="s">
        <v>272</v>
      </c>
      <c r="C179" s="621" t="s">
        <v>319</v>
      </c>
      <c r="D179" s="621" t="s">
        <v>2716</v>
      </c>
      <c r="E179" s="621"/>
      <c r="F179" s="621"/>
      <c r="G179" s="621" t="s">
        <v>469</v>
      </c>
      <c r="H179" s="618"/>
      <c r="I179" s="621"/>
      <c r="J179" s="622">
        <v>2500000</v>
      </c>
      <c r="K179" s="622">
        <v>5000000</v>
      </c>
      <c r="L179" s="578">
        <v>4833170</v>
      </c>
      <c r="M179" s="622">
        <v>3554920</v>
      </c>
      <c r="N179" s="577"/>
      <c r="O179" s="577">
        <v>0.98</v>
      </c>
      <c r="P179" s="621"/>
      <c r="Q179" s="618" t="s">
        <v>149</v>
      </c>
    </row>
    <row r="180" spans="1:17" s="582" customFormat="1">
      <c r="A180" s="621" t="s">
        <v>318</v>
      </c>
      <c r="B180" s="621" t="s">
        <v>272</v>
      </c>
      <c r="C180" s="621" t="s">
        <v>319</v>
      </c>
      <c r="D180" s="621" t="s">
        <v>2697</v>
      </c>
      <c r="E180" s="621"/>
      <c r="F180" s="621"/>
      <c r="G180" s="621" t="s">
        <v>471</v>
      </c>
      <c r="H180" s="618"/>
      <c r="I180" s="621"/>
      <c r="J180" s="622">
        <v>770000</v>
      </c>
      <c r="K180" s="622">
        <v>2080000</v>
      </c>
      <c r="L180" s="578">
        <v>2016877</v>
      </c>
      <c r="M180" s="622">
        <v>1535444</v>
      </c>
      <c r="N180" s="577"/>
      <c r="O180" s="577">
        <v>0.92</v>
      </c>
      <c r="P180" s="621"/>
      <c r="Q180" s="618" t="s">
        <v>149</v>
      </c>
    </row>
    <row r="181" spans="1:17" s="582" customFormat="1">
      <c r="A181" s="621" t="s">
        <v>318</v>
      </c>
      <c r="B181" s="621" t="s">
        <v>272</v>
      </c>
      <c r="C181" s="621" t="s">
        <v>472</v>
      </c>
      <c r="D181" s="621" t="s">
        <v>2708</v>
      </c>
      <c r="E181" s="621"/>
      <c r="F181" s="621"/>
      <c r="G181" s="621" t="s">
        <v>474</v>
      </c>
      <c r="H181" s="618"/>
      <c r="I181" s="621"/>
      <c r="J181" s="622">
        <v>19900000</v>
      </c>
      <c r="K181" s="622">
        <v>19900000</v>
      </c>
      <c r="L181" s="578">
        <v>0</v>
      </c>
      <c r="M181" s="622">
        <v>0</v>
      </c>
      <c r="N181" s="577"/>
      <c r="O181" s="577">
        <v>0</v>
      </c>
      <c r="P181" s="621"/>
      <c r="Q181" s="618" t="s">
        <v>475</v>
      </c>
    </row>
    <row r="182" spans="1:17" s="582" customFormat="1">
      <c r="A182" s="621" t="s">
        <v>318</v>
      </c>
      <c r="B182" s="621" t="s">
        <v>272</v>
      </c>
      <c r="C182" s="621" t="s">
        <v>472</v>
      </c>
      <c r="D182" s="621" t="s">
        <v>2716</v>
      </c>
      <c r="E182" s="621"/>
      <c r="F182" s="621"/>
      <c r="G182" s="621" t="s">
        <v>476</v>
      </c>
      <c r="H182" s="618"/>
      <c r="I182" s="621"/>
      <c r="J182" s="622">
        <v>1500000</v>
      </c>
      <c r="K182" s="622">
        <v>1500000</v>
      </c>
      <c r="L182" s="578">
        <v>970670</v>
      </c>
      <c r="M182" s="622">
        <v>0</v>
      </c>
      <c r="N182" s="577"/>
      <c r="O182" s="577">
        <v>0.1</v>
      </c>
      <c r="P182" s="621"/>
      <c r="Q182" s="618" t="s">
        <v>477</v>
      </c>
    </row>
    <row r="183" spans="1:17" s="582" customFormat="1" ht="25.5">
      <c r="A183" s="621" t="s">
        <v>318</v>
      </c>
      <c r="B183" s="621" t="s">
        <v>272</v>
      </c>
      <c r="C183" s="621" t="s">
        <v>472</v>
      </c>
      <c r="D183" s="621" t="s">
        <v>2716</v>
      </c>
      <c r="E183" s="621"/>
      <c r="F183" s="621"/>
      <c r="G183" s="621" t="s">
        <v>474</v>
      </c>
      <c r="H183" s="618"/>
      <c r="I183" s="621"/>
      <c r="J183" s="622">
        <v>1320000</v>
      </c>
      <c r="K183" s="622">
        <v>1320000</v>
      </c>
      <c r="L183" s="578">
        <v>0</v>
      </c>
      <c r="M183" s="622">
        <v>0</v>
      </c>
      <c r="N183" s="577"/>
      <c r="O183" s="577">
        <v>0.7</v>
      </c>
      <c r="P183" s="621"/>
      <c r="Q183" s="618" t="s">
        <v>478</v>
      </c>
    </row>
    <row r="184" spans="1:17" s="582" customFormat="1" ht="25.5">
      <c r="A184" s="621" t="s">
        <v>318</v>
      </c>
      <c r="B184" s="621" t="s">
        <v>272</v>
      </c>
      <c r="C184" s="621" t="s">
        <v>472</v>
      </c>
      <c r="D184" s="621" t="s">
        <v>2716</v>
      </c>
      <c r="E184" s="621"/>
      <c r="F184" s="621"/>
      <c r="G184" s="621" t="s">
        <v>474</v>
      </c>
      <c r="H184" s="618"/>
      <c r="I184" s="621"/>
      <c r="J184" s="622">
        <v>5170000</v>
      </c>
      <c r="K184" s="622">
        <v>5170000</v>
      </c>
      <c r="L184" s="578">
        <v>0</v>
      </c>
      <c r="M184" s="622">
        <v>0</v>
      </c>
      <c r="N184" s="577"/>
      <c r="O184" s="577">
        <v>0</v>
      </c>
      <c r="P184" s="621"/>
      <c r="Q184" s="618" t="s">
        <v>479</v>
      </c>
    </row>
    <row r="185" spans="1:17" s="582" customFormat="1">
      <c r="A185" s="621" t="s">
        <v>318</v>
      </c>
      <c r="B185" s="621" t="s">
        <v>272</v>
      </c>
      <c r="C185" s="621" t="s">
        <v>472</v>
      </c>
      <c r="D185" s="621" t="s">
        <v>2708</v>
      </c>
      <c r="E185" s="621"/>
      <c r="F185" s="621"/>
      <c r="G185" s="639"/>
      <c r="H185" s="640"/>
      <c r="I185" s="639"/>
      <c r="J185" s="622">
        <v>7990000</v>
      </c>
      <c r="K185" s="622">
        <v>7990000</v>
      </c>
      <c r="L185" s="622">
        <v>970670</v>
      </c>
      <c r="M185" s="622">
        <v>0</v>
      </c>
      <c r="N185" s="577"/>
      <c r="O185" s="577"/>
      <c r="P185" s="621"/>
      <c r="Q185" s="618"/>
    </row>
    <row r="186" spans="1:17" s="582" customFormat="1">
      <c r="A186" s="621" t="s">
        <v>318</v>
      </c>
      <c r="B186" s="621" t="s">
        <v>272</v>
      </c>
      <c r="C186" s="621" t="s">
        <v>480</v>
      </c>
      <c r="D186" s="621" t="s">
        <v>2708</v>
      </c>
      <c r="E186" s="621"/>
      <c r="F186" s="621"/>
      <c r="G186" s="621" t="s">
        <v>474</v>
      </c>
      <c r="H186" s="618"/>
      <c r="I186" s="621"/>
      <c r="J186" s="622">
        <v>168206000</v>
      </c>
      <c r="K186" s="622">
        <v>168206000</v>
      </c>
      <c r="L186" s="578" t="s">
        <v>474</v>
      </c>
      <c r="M186" s="622">
        <v>4940000</v>
      </c>
      <c r="N186" s="577"/>
      <c r="O186" s="577">
        <v>0.62</v>
      </c>
      <c r="P186" s="621"/>
      <c r="Q186" s="618" t="s">
        <v>474</v>
      </c>
    </row>
    <row r="187" spans="1:17" s="582" customFormat="1">
      <c r="A187" s="621" t="s">
        <v>318</v>
      </c>
      <c r="B187" s="621" t="s">
        <v>272</v>
      </c>
      <c r="C187" s="621" t="s">
        <v>480</v>
      </c>
      <c r="D187" s="621" t="s">
        <v>2704</v>
      </c>
      <c r="E187" s="621"/>
      <c r="F187" s="621"/>
      <c r="G187" s="621" t="s">
        <v>474</v>
      </c>
      <c r="H187" s="618"/>
      <c r="I187" s="621"/>
      <c r="J187" s="622">
        <v>6673308</v>
      </c>
      <c r="K187" s="622">
        <v>6673308</v>
      </c>
      <c r="L187" s="578" t="s">
        <v>474</v>
      </c>
      <c r="M187" s="622">
        <v>0</v>
      </c>
      <c r="N187" s="577"/>
      <c r="O187" s="577">
        <v>0.05</v>
      </c>
      <c r="P187" s="621"/>
      <c r="Q187" s="618" t="s">
        <v>474</v>
      </c>
    </row>
    <row r="188" spans="1:17" s="582" customFormat="1" ht="25.5">
      <c r="A188" s="621" t="s">
        <v>318</v>
      </c>
      <c r="B188" s="621" t="s">
        <v>272</v>
      </c>
      <c r="C188" s="621" t="s">
        <v>480</v>
      </c>
      <c r="D188" s="621" t="s">
        <v>2705</v>
      </c>
      <c r="E188" s="621"/>
      <c r="F188" s="621"/>
      <c r="G188" s="621" t="s">
        <v>474</v>
      </c>
      <c r="H188" s="618"/>
      <c r="I188" s="621"/>
      <c r="J188" s="622">
        <v>35000000</v>
      </c>
      <c r="K188" s="622">
        <v>35000000</v>
      </c>
      <c r="L188" s="578" t="s">
        <v>474</v>
      </c>
      <c r="M188" s="622">
        <v>1753249</v>
      </c>
      <c r="N188" s="577"/>
      <c r="O188" s="577">
        <v>0.1</v>
      </c>
      <c r="P188" s="621"/>
      <c r="Q188" s="618" t="s">
        <v>483</v>
      </c>
    </row>
    <row r="189" spans="1:17" s="582" customFormat="1">
      <c r="A189" s="621" t="s">
        <v>318</v>
      </c>
      <c r="B189" s="621" t="s">
        <v>272</v>
      </c>
      <c r="C189" s="621" t="s">
        <v>480</v>
      </c>
      <c r="D189" s="621" t="s">
        <v>2716</v>
      </c>
      <c r="E189" s="621"/>
      <c r="F189" s="621"/>
      <c r="G189" s="621" t="s">
        <v>474</v>
      </c>
      <c r="H189" s="618"/>
      <c r="I189" s="621"/>
      <c r="J189" s="622">
        <v>32000000</v>
      </c>
      <c r="K189" s="622">
        <v>32000000</v>
      </c>
      <c r="L189" s="578" t="s">
        <v>474</v>
      </c>
      <c r="M189" s="622">
        <v>23900000</v>
      </c>
      <c r="N189" s="577"/>
      <c r="O189" s="577">
        <v>0.98</v>
      </c>
      <c r="P189" s="621"/>
      <c r="Q189" s="618" t="s">
        <v>474</v>
      </c>
    </row>
    <row r="190" spans="1:17" s="582" customFormat="1">
      <c r="A190" s="621" t="s">
        <v>318</v>
      </c>
      <c r="B190" s="621" t="s">
        <v>303</v>
      </c>
      <c r="C190" s="621" t="s">
        <v>319</v>
      </c>
      <c r="D190" s="621" t="s">
        <v>2697</v>
      </c>
      <c r="E190" s="621"/>
      <c r="F190" s="621"/>
      <c r="G190" s="879" t="s">
        <v>485</v>
      </c>
      <c r="H190" s="618"/>
      <c r="I190" s="621"/>
      <c r="J190" s="622">
        <v>800000</v>
      </c>
      <c r="K190" s="622">
        <v>1035000</v>
      </c>
      <c r="L190" s="622">
        <v>955091.47426000005</v>
      </c>
      <c r="M190" s="622">
        <v>924400.83663999999</v>
      </c>
      <c r="N190" s="577"/>
      <c r="O190" s="881">
        <v>1</v>
      </c>
      <c r="P190" s="621"/>
      <c r="Q190" s="883"/>
    </row>
    <row r="191" spans="1:17" s="582" customFormat="1">
      <c r="A191" s="621" t="s">
        <v>318</v>
      </c>
      <c r="B191" s="621" t="s">
        <v>303</v>
      </c>
      <c r="C191" s="621" t="s">
        <v>319</v>
      </c>
      <c r="D191" s="621" t="s">
        <v>2697</v>
      </c>
      <c r="E191" s="621"/>
      <c r="F191" s="621"/>
      <c r="G191" s="880"/>
      <c r="H191" s="618"/>
      <c r="I191" s="621"/>
      <c r="J191" s="622">
        <v>0</v>
      </c>
      <c r="K191" s="622">
        <v>0</v>
      </c>
      <c r="L191" s="622">
        <v>0</v>
      </c>
      <c r="M191" s="622">
        <v>0</v>
      </c>
      <c r="N191" s="577"/>
      <c r="O191" s="882"/>
      <c r="P191" s="621"/>
      <c r="Q191" s="884"/>
    </row>
    <row r="192" spans="1:17" s="582" customFormat="1">
      <c r="A192" s="621" t="s">
        <v>318</v>
      </c>
      <c r="B192" s="621" t="s">
        <v>303</v>
      </c>
      <c r="C192" s="621" t="s">
        <v>319</v>
      </c>
      <c r="D192" s="621" t="s">
        <v>2697</v>
      </c>
      <c r="E192" s="621"/>
      <c r="F192" s="621"/>
      <c r="G192" s="621" t="s">
        <v>486</v>
      </c>
      <c r="H192" s="618"/>
      <c r="I192" s="621"/>
      <c r="J192" s="622">
        <v>500000</v>
      </c>
      <c r="K192" s="622">
        <v>1180300</v>
      </c>
      <c r="L192" s="622">
        <v>1007597.70303</v>
      </c>
      <c r="M192" s="622">
        <v>994534.50607000012</v>
      </c>
      <c r="N192" s="577"/>
      <c r="O192" s="577">
        <v>100</v>
      </c>
      <c r="P192" s="599"/>
      <c r="Q192" s="618"/>
    </row>
    <row r="193" spans="1:17" s="582" customFormat="1">
      <c r="A193" s="621" t="s">
        <v>318</v>
      </c>
      <c r="B193" s="621" t="s">
        <v>303</v>
      </c>
      <c r="C193" s="621" t="s">
        <v>319</v>
      </c>
      <c r="D193" s="621" t="s">
        <v>2697</v>
      </c>
      <c r="E193" s="621"/>
      <c r="F193" s="621"/>
      <c r="G193" s="621">
        <v>2</v>
      </c>
      <c r="H193" s="618"/>
      <c r="I193" s="621"/>
      <c r="J193" s="622">
        <v>1300000</v>
      </c>
      <c r="K193" s="622">
        <v>2215300</v>
      </c>
      <c r="L193" s="622">
        <v>1962689.17729</v>
      </c>
      <c r="M193" s="622">
        <v>1918935.34271</v>
      </c>
      <c r="N193" s="577"/>
      <c r="O193" s="577"/>
      <c r="P193" s="599"/>
      <c r="Q193" s="618"/>
    </row>
    <row r="194" spans="1:17" s="582" customFormat="1">
      <c r="A194" s="621" t="s">
        <v>318</v>
      </c>
      <c r="B194" s="621" t="s">
        <v>303</v>
      </c>
      <c r="C194" s="621" t="s">
        <v>319</v>
      </c>
      <c r="D194" s="621" t="s">
        <v>2705</v>
      </c>
      <c r="E194" s="621"/>
      <c r="F194" s="621"/>
      <c r="G194" s="621" t="s">
        <v>488</v>
      </c>
      <c r="H194" s="618"/>
      <c r="I194" s="621"/>
      <c r="J194" s="622">
        <v>6000000</v>
      </c>
      <c r="K194" s="622">
        <v>6070000</v>
      </c>
      <c r="L194" s="622">
        <v>5984278.6646800004</v>
      </c>
      <c r="M194" s="622">
        <v>5800323.9127500001</v>
      </c>
      <c r="N194" s="577"/>
      <c r="O194" s="577">
        <v>100</v>
      </c>
      <c r="P194" s="599"/>
      <c r="Q194" s="618"/>
    </row>
    <row r="195" spans="1:17" s="582" customFormat="1">
      <c r="A195" s="621" t="s">
        <v>318</v>
      </c>
      <c r="B195" s="621" t="s">
        <v>303</v>
      </c>
      <c r="C195" s="621" t="s">
        <v>319</v>
      </c>
      <c r="D195" s="621" t="s">
        <v>2705</v>
      </c>
      <c r="E195" s="621"/>
      <c r="F195" s="621"/>
      <c r="G195" s="621" t="s">
        <v>489</v>
      </c>
      <c r="H195" s="618"/>
      <c r="I195" s="621"/>
      <c r="J195" s="622">
        <v>1700429</v>
      </c>
      <c r="K195" s="622">
        <v>1900429</v>
      </c>
      <c r="L195" s="622">
        <v>1895673.2991900002</v>
      </c>
      <c r="M195" s="622">
        <v>1879815.8291599995</v>
      </c>
      <c r="N195" s="577"/>
      <c r="O195" s="577">
        <v>100</v>
      </c>
      <c r="P195" s="621"/>
      <c r="Q195" s="618"/>
    </row>
    <row r="196" spans="1:17" s="582" customFormat="1">
      <c r="A196" s="621" t="s">
        <v>318</v>
      </c>
      <c r="B196" s="621" t="s">
        <v>303</v>
      </c>
      <c r="C196" s="621" t="s">
        <v>319</v>
      </c>
      <c r="D196" s="621" t="s">
        <v>2705</v>
      </c>
      <c r="E196" s="621"/>
      <c r="F196" s="621"/>
      <c r="G196" s="621" t="s">
        <v>490</v>
      </c>
      <c r="H196" s="618"/>
      <c r="I196" s="621"/>
      <c r="J196" s="622">
        <v>1920000</v>
      </c>
      <c r="K196" s="622">
        <v>1920000</v>
      </c>
      <c r="L196" s="622">
        <v>1915832.6932099999</v>
      </c>
      <c r="M196" s="622">
        <v>1914304.0723700006</v>
      </c>
      <c r="N196" s="577"/>
      <c r="O196" s="577">
        <v>100</v>
      </c>
      <c r="P196" s="621"/>
      <c r="Q196" s="618"/>
    </row>
    <row r="197" spans="1:17" s="582" customFormat="1">
      <c r="A197" s="621" t="s">
        <v>318</v>
      </c>
      <c r="B197" s="621" t="s">
        <v>303</v>
      </c>
      <c r="C197" s="621" t="s">
        <v>319</v>
      </c>
      <c r="D197" s="621" t="s">
        <v>2705</v>
      </c>
      <c r="E197" s="621"/>
      <c r="F197" s="621"/>
      <c r="G197" s="621" t="s">
        <v>491</v>
      </c>
      <c r="H197" s="618"/>
      <c r="I197" s="621"/>
      <c r="J197" s="622">
        <v>1480000</v>
      </c>
      <c r="K197" s="622">
        <v>1480000</v>
      </c>
      <c r="L197" s="622">
        <v>1476024.8841400002</v>
      </c>
      <c r="M197" s="622">
        <v>1455793.88687</v>
      </c>
      <c r="N197" s="577"/>
      <c r="O197" s="577">
        <v>98</v>
      </c>
      <c r="P197" s="621"/>
      <c r="Q197" s="618"/>
    </row>
    <row r="198" spans="1:17" s="582" customFormat="1">
      <c r="A198" s="621" t="s">
        <v>318</v>
      </c>
      <c r="B198" s="621" t="s">
        <v>303</v>
      </c>
      <c r="C198" s="621" t="s">
        <v>319</v>
      </c>
      <c r="D198" s="621" t="s">
        <v>2705</v>
      </c>
      <c r="E198" s="621"/>
      <c r="F198" s="621"/>
      <c r="G198" s="621" t="s">
        <v>492</v>
      </c>
      <c r="H198" s="618"/>
      <c r="I198" s="621"/>
      <c r="J198" s="622">
        <v>1000000</v>
      </c>
      <c r="K198" s="622">
        <v>1000000</v>
      </c>
      <c r="L198" s="622">
        <v>959637.21280999994</v>
      </c>
      <c r="M198" s="622">
        <v>911207.79450000008</v>
      </c>
      <c r="N198" s="577"/>
      <c r="O198" s="577">
        <v>92</v>
      </c>
      <c r="P198" s="621"/>
      <c r="Q198" s="618"/>
    </row>
    <row r="199" spans="1:17" s="582" customFormat="1">
      <c r="A199" s="621" t="s">
        <v>318</v>
      </c>
      <c r="B199" s="621" t="s">
        <v>303</v>
      </c>
      <c r="C199" s="621" t="s">
        <v>319</v>
      </c>
      <c r="D199" s="621" t="s">
        <v>3094</v>
      </c>
      <c r="E199" s="621"/>
      <c r="F199" s="621"/>
      <c r="G199" s="621">
        <v>5</v>
      </c>
      <c r="H199" s="618"/>
      <c r="I199" s="621"/>
      <c r="J199" s="622">
        <v>12100429</v>
      </c>
      <c r="K199" s="622">
        <v>12370429</v>
      </c>
      <c r="L199" s="622">
        <v>12231446.75403</v>
      </c>
      <c r="M199" s="622">
        <v>11961445.495650001</v>
      </c>
      <c r="N199" s="577"/>
      <c r="O199" s="577">
        <v>490</v>
      </c>
      <c r="P199" s="621"/>
      <c r="Q199" s="618"/>
    </row>
    <row r="200" spans="1:17" s="582" customFormat="1">
      <c r="A200" s="621" t="s">
        <v>318</v>
      </c>
      <c r="B200" s="621" t="s">
        <v>303</v>
      </c>
      <c r="C200" s="621" t="s">
        <v>319</v>
      </c>
      <c r="D200" s="621" t="s">
        <v>2716</v>
      </c>
      <c r="E200" s="621"/>
      <c r="F200" s="621"/>
      <c r="G200" s="621" t="s">
        <v>493</v>
      </c>
      <c r="H200" s="618"/>
      <c r="I200" s="621"/>
      <c r="J200" s="622">
        <v>1000000</v>
      </c>
      <c r="K200" s="622">
        <v>1000000</v>
      </c>
      <c r="L200" s="622">
        <v>755666.29110000003</v>
      </c>
      <c r="M200" s="622">
        <v>332657.05060000002</v>
      </c>
      <c r="N200" s="577"/>
      <c r="O200" s="577">
        <v>63</v>
      </c>
      <c r="P200" s="621"/>
      <c r="Q200" s="618"/>
    </row>
    <row r="201" spans="1:17" s="582" customFormat="1">
      <c r="A201" s="621" t="s">
        <v>318</v>
      </c>
      <c r="B201" s="621" t="s">
        <v>303</v>
      </c>
      <c r="C201" s="621" t="s">
        <v>319</v>
      </c>
      <c r="D201" s="621" t="s">
        <v>2703</v>
      </c>
      <c r="E201" s="621"/>
      <c r="F201" s="621"/>
      <c r="G201" s="621" t="s">
        <v>495</v>
      </c>
      <c r="H201" s="618"/>
      <c r="I201" s="621"/>
      <c r="J201" s="622">
        <v>1000000</v>
      </c>
      <c r="K201" s="622">
        <v>1000000</v>
      </c>
      <c r="L201" s="622">
        <v>939400.36078999995</v>
      </c>
      <c r="M201" s="622">
        <v>1001943.7507300001</v>
      </c>
      <c r="N201" s="577">
        <v>1.0019437507300002</v>
      </c>
      <c r="O201" s="577">
        <v>0.95</v>
      </c>
      <c r="P201" s="621"/>
      <c r="Q201" s="870" t="s">
        <v>496</v>
      </c>
    </row>
    <row r="202" spans="1:17" s="582" customFormat="1">
      <c r="A202" s="621" t="s">
        <v>318</v>
      </c>
      <c r="B202" s="621" t="s">
        <v>303</v>
      </c>
      <c r="C202" s="621" t="s">
        <v>319</v>
      </c>
      <c r="D202" s="621" t="s">
        <v>2703</v>
      </c>
      <c r="E202" s="621"/>
      <c r="F202" s="621"/>
      <c r="G202" s="621" t="s">
        <v>497</v>
      </c>
      <c r="H202" s="618"/>
      <c r="I202" s="621"/>
      <c r="J202" s="622">
        <v>1200000</v>
      </c>
      <c r="K202" s="622">
        <v>1200000</v>
      </c>
      <c r="L202" s="622">
        <v>1194695.3380100001</v>
      </c>
      <c r="M202" s="622">
        <v>1132151.9480599998</v>
      </c>
      <c r="N202" s="577"/>
      <c r="O202" s="577">
        <v>100</v>
      </c>
      <c r="P202" s="621"/>
      <c r="Q202" s="870"/>
    </row>
    <row r="203" spans="1:17" s="582" customFormat="1">
      <c r="A203" s="621" t="s">
        <v>318</v>
      </c>
      <c r="B203" s="621" t="s">
        <v>303</v>
      </c>
      <c r="C203" s="621" t="s">
        <v>319</v>
      </c>
      <c r="D203" s="621" t="s">
        <v>3094</v>
      </c>
      <c r="E203" s="621"/>
      <c r="F203" s="621"/>
      <c r="G203" s="621">
        <v>2</v>
      </c>
      <c r="H203" s="618"/>
      <c r="I203" s="621"/>
      <c r="J203" s="622">
        <v>2200000</v>
      </c>
      <c r="K203" s="622">
        <v>2200000</v>
      </c>
      <c r="L203" s="622">
        <v>2134095.6987999999</v>
      </c>
      <c r="M203" s="622">
        <v>2134095.6987899998</v>
      </c>
      <c r="N203" s="577"/>
      <c r="O203" s="577"/>
      <c r="P203" s="621"/>
      <c r="Q203" s="618"/>
    </row>
    <row r="204" spans="1:17" s="582" customFormat="1">
      <c r="A204" s="621" t="s">
        <v>318</v>
      </c>
      <c r="B204" s="621" t="s">
        <v>303</v>
      </c>
      <c r="C204" s="621" t="s">
        <v>319</v>
      </c>
      <c r="D204" s="621" t="s">
        <v>2691</v>
      </c>
      <c r="E204" s="621"/>
      <c r="F204" s="621"/>
      <c r="G204" s="621" t="s">
        <v>499</v>
      </c>
      <c r="H204" s="618"/>
      <c r="I204" s="621"/>
      <c r="J204" s="622">
        <v>482000</v>
      </c>
      <c r="K204" s="622">
        <v>1345500</v>
      </c>
      <c r="L204" s="622">
        <v>1216254.17552</v>
      </c>
      <c r="M204" s="622">
        <v>1124854.11895</v>
      </c>
      <c r="N204" s="577"/>
      <c r="O204" s="577">
        <v>95</v>
      </c>
      <c r="P204" s="599"/>
      <c r="Q204" s="618"/>
    </row>
    <row r="205" spans="1:17" s="582" customFormat="1">
      <c r="A205" s="621" t="s">
        <v>318</v>
      </c>
      <c r="B205" s="621" t="s">
        <v>303</v>
      </c>
      <c r="C205" s="621" t="s">
        <v>319</v>
      </c>
      <c r="D205" s="621" t="s">
        <v>2691</v>
      </c>
      <c r="E205" s="621"/>
      <c r="F205" s="621"/>
      <c r="G205" s="621" t="s">
        <v>500</v>
      </c>
      <c r="H205" s="618"/>
      <c r="I205" s="621"/>
      <c r="J205" s="622">
        <v>270000</v>
      </c>
      <c r="K205" s="622">
        <v>2089000</v>
      </c>
      <c r="L205" s="622">
        <v>2086767.755270001</v>
      </c>
      <c r="M205" s="622">
        <v>1857077.5193599996</v>
      </c>
      <c r="N205" s="577"/>
      <c r="O205" s="577">
        <v>100</v>
      </c>
      <c r="P205" s="621"/>
      <c r="Q205" s="618"/>
    </row>
    <row r="206" spans="1:17" s="582" customFormat="1">
      <c r="A206" s="621" t="s">
        <v>318</v>
      </c>
      <c r="B206" s="621" t="s">
        <v>303</v>
      </c>
      <c r="C206" s="621" t="s">
        <v>319</v>
      </c>
      <c r="D206" s="621" t="s">
        <v>2691</v>
      </c>
      <c r="E206" s="621"/>
      <c r="F206" s="621"/>
      <c r="G206" s="621">
        <v>2</v>
      </c>
      <c r="H206" s="618"/>
      <c r="I206" s="621"/>
      <c r="J206" s="622">
        <v>752000</v>
      </c>
      <c r="K206" s="622">
        <v>3434500</v>
      </c>
      <c r="L206" s="622">
        <v>3303021.9307900011</v>
      </c>
      <c r="M206" s="622">
        <v>2981931.6383099994</v>
      </c>
      <c r="N206" s="577"/>
      <c r="O206" s="577"/>
      <c r="P206" s="621"/>
      <c r="Q206" s="618"/>
    </row>
    <row r="207" spans="1:17" s="582" customFormat="1">
      <c r="A207" s="621" t="s">
        <v>318</v>
      </c>
      <c r="B207" s="621" t="s">
        <v>303</v>
      </c>
      <c r="C207" s="621" t="s">
        <v>319</v>
      </c>
      <c r="D207" s="621" t="s">
        <v>2691</v>
      </c>
      <c r="E207" s="621"/>
      <c r="F207" s="621"/>
      <c r="G207" s="621" t="s">
        <v>501</v>
      </c>
      <c r="H207" s="618"/>
      <c r="I207" s="621"/>
      <c r="J207" s="622">
        <v>1000000</v>
      </c>
      <c r="K207" s="622">
        <v>2460000</v>
      </c>
      <c r="L207" s="622">
        <v>2401183.24266</v>
      </c>
      <c r="M207" s="622">
        <v>2368986.2050099997</v>
      </c>
      <c r="N207" s="577"/>
      <c r="O207" s="577">
        <v>100</v>
      </c>
      <c r="P207" s="599"/>
      <c r="Q207" s="618"/>
    </row>
    <row r="208" spans="1:17" s="582" customFormat="1">
      <c r="A208" s="621" t="s">
        <v>318</v>
      </c>
      <c r="B208" s="621" t="s">
        <v>303</v>
      </c>
      <c r="C208" s="621" t="s">
        <v>319</v>
      </c>
      <c r="D208" s="621" t="s">
        <v>3094</v>
      </c>
      <c r="E208" s="621"/>
      <c r="F208" s="621"/>
      <c r="G208" s="621">
        <v>3</v>
      </c>
      <c r="H208" s="618"/>
      <c r="I208" s="621"/>
      <c r="J208" s="622">
        <v>1752000</v>
      </c>
      <c r="K208" s="622">
        <v>5894500</v>
      </c>
      <c r="L208" s="622">
        <v>5704205.1734500006</v>
      </c>
      <c r="M208" s="622">
        <v>5350917.8433199991</v>
      </c>
      <c r="N208" s="577"/>
      <c r="O208" s="577"/>
      <c r="P208" s="599"/>
      <c r="Q208" s="618"/>
    </row>
    <row r="209" spans="1:17" s="582" customFormat="1">
      <c r="A209" s="621" t="s">
        <v>318</v>
      </c>
      <c r="B209" s="621" t="s">
        <v>303</v>
      </c>
      <c r="C209" s="621" t="s">
        <v>319</v>
      </c>
      <c r="D209" s="621" t="s">
        <v>2708</v>
      </c>
      <c r="E209" s="621"/>
      <c r="F209" s="621"/>
      <c r="G209" s="621" t="s">
        <v>503</v>
      </c>
      <c r="H209" s="618"/>
      <c r="I209" s="621"/>
      <c r="J209" s="622">
        <v>7000000</v>
      </c>
      <c r="K209" s="622">
        <v>9000000</v>
      </c>
      <c r="L209" s="622">
        <v>8979498.2900200002</v>
      </c>
      <c r="M209" s="622">
        <v>8969950.6052699983</v>
      </c>
      <c r="N209" s="577"/>
      <c r="O209" s="577">
        <v>99</v>
      </c>
      <c r="P209" s="599"/>
      <c r="Q209" s="618"/>
    </row>
    <row r="210" spans="1:17" s="582" customFormat="1">
      <c r="A210" s="621" t="s">
        <v>318</v>
      </c>
      <c r="B210" s="621" t="s">
        <v>303</v>
      </c>
      <c r="C210" s="621" t="s">
        <v>319</v>
      </c>
      <c r="D210" s="621" t="s">
        <v>2708</v>
      </c>
      <c r="E210" s="621"/>
      <c r="F210" s="621"/>
      <c r="G210" s="621" t="s">
        <v>504</v>
      </c>
      <c r="H210" s="618"/>
      <c r="I210" s="621"/>
      <c r="J210" s="622">
        <v>4766000</v>
      </c>
      <c r="K210" s="622">
        <v>4916000</v>
      </c>
      <c r="L210" s="622">
        <v>4856582.5360000003</v>
      </c>
      <c r="M210" s="622">
        <v>4542655.4452300007</v>
      </c>
      <c r="N210" s="577"/>
      <c r="O210" s="577">
        <v>100</v>
      </c>
      <c r="P210" s="599"/>
      <c r="Q210" s="618"/>
    </row>
    <row r="211" spans="1:17" s="582" customFormat="1">
      <c r="A211" s="621" t="s">
        <v>318</v>
      </c>
      <c r="B211" s="621" t="s">
        <v>303</v>
      </c>
      <c r="C211" s="621" t="s">
        <v>319</v>
      </c>
      <c r="D211" s="621" t="s">
        <v>2708</v>
      </c>
      <c r="E211" s="621"/>
      <c r="F211" s="621"/>
      <c r="G211" s="621" t="s">
        <v>505</v>
      </c>
      <c r="H211" s="618"/>
      <c r="I211" s="621"/>
      <c r="J211" s="622">
        <v>2000000</v>
      </c>
      <c r="K211" s="622">
        <v>2000000</v>
      </c>
      <c r="L211" s="622">
        <v>1966975.5164100002</v>
      </c>
      <c r="M211" s="622">
        <v>1840522.3861500002</v>
      </c>
      <c r="N211" s="577"/>
      <c r="O211" s="577">
        <v>85</v>
      </c>
      <c r="P211" s="599"/>
      <c r="Q211" s="618"/>
    </row>
    <row r="212" spans="1:17" s="582" customFormat="1">
      <c r="A212" s="621" t="s">
        <v>318</v>
      </c>
      <c r="B212" s="621" t="s">
        <v>303</v>
      </c>
      <c r="C212" s="621" t="s">
        <v>480</v>
      </c>
      <c r="D212" s="630" t="s">
        <v>2705</v>
      </c>
      <c r="E212" s="630"/>
      <c r="F212" s="630"/>
      <c r="G212" s="621" t="s">
        <v>507</v>
      </c>
      <c r="H212" s="618"/>
      <c r="I212" s="621"/>
      <c r="J212" s="622">
        <v>1000000</v>
      </c>
      <c r="K212" s="622">
        <v>1000000</v>
      </c>
      <c r="L212" s="622">
        <v>858807</v>
      </c>
      <c r="M212" s="622">
        <v>682716</v>
      </c>
      <c r="N212" s="577"/>
      <c r="O212" s="577">
        <v>80</v>
      </c>
      <c r="P212" s="621"/>
      <c r="Q212" s="626"/>
    </row>
    <row r="213" spans="1:17" s="582" customFormat="1">
      <c r="A213" s="621" t="s">
        <v>318</v>
      </c>
      <c r="B213" s="621" t="s">
        <v>303</v>
      </c>
      <c r="C213" s="621" t="s">
        <v>480</v>
      </c>
      <c r="D213" s="630" t="s">
        <v>2708</v>
      </c>
      <c r="E213" s="630"/>
      <c r="F213" s="630"/>
      <c r="G213" s="621" t="s">
        <v>509</v>
      </c>
      <c r="H213" s="618"/>
      <c r="I213" s="621"/>
      <c r="J213" s="622">
        <v>19689</v>
      </c>
      <c r="K213" s="622">
        <v>3834295</v>
      </c>
      <c r="L213" s="622">
        <v>3813323</v>
      </c>
      <c r="M213" s="622">
        <v>4627</v>
      </c>
      <c r="N213" s="577"/>
      <c r="O213" s="577">
        <v>85</v>
      </c>
      <c r="P213" s="621"/>
      <c r="Q213" s="626"/>
    </row>
    <row r="214" spans="1:17" s="582" customFormat="1" ht="63.75">
      <c r="A214" s="621" t="s">
        <v>318</v>
      </c>
      <c r="B214" s="621" t="s">
        <v>303</v>
      </c>
      <c r="C214" s="621" t="s">
        <v>510</v>
      </c>
      <c r="D214" s="621" t="s">
        <v>2704</v>
      </c>
      <c r="E214" s="621"/>
      <c r="F214" s="621"/>
      <c r="G214" s="621"/>
      <c r="H214" s="618" t="s">
        <v>512</v>
      </c>
      <c r="I214" s="621"/>
      <c r="J214" s="622">
        <v>2023771.4240000001</v>
      </c>
      <c r="K214" s="622">
        <v>2023771.4240000001</v>
      </c>
      <c r="L214" s="622">
        <v>2023771.4240000001</v>
      </c>
      <c r="M214" s="622">
        <v>0</v>
      </c>
      <c r="N214" s="577"/>
      <c r="O214" s="577">
        <v>15</v>
      </c>
      <c r="P214" s="621"/>
      <c r="Q214" s="618" t="s">
        <v>513</v>
      </c>
    </row>
    <row r="215" spans="1:17" s="582" customFormat="1" ht="38.25">
      <c r="A215" s="621" t="s">
        <v>318</v>
      </c>
      <c r="B215" s="621" t="s">
        <v>303</v>
      </c>
      <c r="C215" s="621" t="s">
        <v>510</v>
      </c>
      <c r="D215" s="621" t="s">
        <v>2704</v>
      </c>
      <c r="E215" s="621"/>
      <c r="F215" s="621"/>
      <c r="G215" s="621"/>
      <c r="H215" s="618" t="s">
        <v>514</v>
      </c>
      <c r="I215" s="621"/>
      <c r="J215" s="622">
        <v>1000000</v>
      </c>
      <c r="K215" s="622">
        <v>1000000</v>
      </c>
      <c r="L215" s="622">
        <v>0</v>
      </c>
      <c r="M215" s="622">
        <v>0</v>
      </c>
      <c r="N215" s="577"/>
      <c r="O215" s="577">
        <v>0</v>
      </c>
      <c r="P215" s="621"/>
      <c r="Q215" s="618"/>
    </row>
    <row r="216" spans="1:17" s="582" customFormat="1">
      <c r="A216" s="621" t="s">
        <v>318</v>
      </c>
      <c r="B216" s="621" t="s">
        <v>303</v>
      </c>
      <c r="C216" s="621" t="s">
        <v>510</v>
      </c>
      <c r="D216" s="621" t="s">
        <v>3094</v>
      </c>
      <c r="E216" s="621"/>
      <c r="F216" s="621"/>
      <c r="G216" s="621"/>
      <c r="H216" s="618"/>
      <c r="I216" s="621"/>
      <c r="J216" s="622">
        <v>3023771.4240000001</v>
      </c>
      <c r="K216" s="622">
        <v>3023771.4240000001</v>
      </c>
      <c r="L216" s="622">
        <v>2023771.4240000001</v>
      </c>
      <c r="M216" s="622">
        <v>0</v>
      </c>
      <c r="N216" s="577"/>
      <c r="O216" s="577">
        <v>15</v>
      </c>
      <c r="P216" s="621"/>
      <c r="Q216" s="618"/>
    </row>
    <row r="217" spans="1:17" s="582" customFormat="1">
      <c r="A217" s="621" t="s">
        <v>318</v>
      </c>
      <c r="B217" s="621" t="s">
        <v>303</v>
      </c>
      <c r="C217" s="621" t="s">
        <v>510</v>
      </c>
      <c r="D217" s="621" t="s">
        <v>2697</v>
      </c>
      <c r="E217" s="621"/>
      <c r="F217" s="621"/>
      <c r="G217" s="621"/>
      <c r="H217" s="618" t="s">
        <v>515</v>
      </c>
      <c r="I217" s="621"/>
      <c r="J217" s="622">
        <v>1500000</v>
      </c>
      <c r="K217" s="622">
        <v>1500000</v>
      </c>
      <c r="L217" s="622">
        <v>1492235.7244899999</v>
      </c>
      <c r="M217" s="622">
        <v>59689.428079999998</v>
      </c>
      <c r="N217" s="577"/>
      <c r="O217" s="577">
        <v>10</v>
      </c>
      <c r="P217" s="621"/>
      <c r="Q217" s="618"/>
    </row>
    <row r="218" spans="1:17" s="582" customFormat="1">
      <c r="A218" s="621" t="s">
        <v>318</v>
      </c>
      <c r="B218" s="621" t="s">
        <v>303</v>
      </c>
      <c r="C218" s="621" t="s">
        <v>510</v>
      </c>
      <c r="D218" s="621" t="s">
        <v>2697</v>
      </c>
      <c r="E218" s="621"/>
      <c r="F218" s="621"/>
      <c r="G218" s="621"/>
      <c r="H218" s="618" t="s">
        <v>516</v>
      </c>
      <c r="I218" s="621"/>
      <c r="J218" s="622">
        <v>1500000</v>
      </c>
      <c r="K218" s="622">
        <v>1500000</v>
      </c>
      <c r="L218" s="622">
        <v>913686.19054999994</v>
      </c>
      <c r="M218" s="622">
        <v>0</v>
      </c>
      <c r="N218" s="577"/>
      <c r="O218" s="577">
        <v>5</v>
      </c>
      <c r="P218" s="621"/>
      <c r="Q218" s="618"/>
    </row>
    <row r="219" spans="1:17" s="582" customFormat="1">
      <c r="A219" s="621" t="s">
        <v>318</v>
      </c>
      <c r="B219" s="621" t="s">
        <v>303</v>
      </c>
      <c r="C219" s="621" t="s">
        <v>510</v>
      </c>
      <c r="D219" s="621" t="s">
        <v>3094</v>
      </c>
      <c r="E219" s="621"/>
      <c r="F219" s="621"/>
      <c r="G219" s="621"/>
      <c r="H219" s="618"/>
      <c r="I219" s="621"/>
      <c r="J219" s="622">
        <v>3000000</v>
      </c>
      <c r="K219" s="622">
        <v>3000000</v>
      </c>
      <c r="L219" s="622">
        <v>2405921.9150399999</v>
      </c>
      <c r="M219" s="622">
        <v>59689.428079999998</v>
      </c>
      <c r="N219" s="577"/>
      <c r="O219" s="577"/>
      <c r="P219" s="621"/>
      <c r="Q219" s="618"/>
    </row>
    <row r="220" spans="1:17" s="582" customFormat="1" ht="25.5">
      <c r="A220" s="621" t="s">
        <v>318</v>
      </c>
      <c r="B220" s="621" t="s">
        <v>303</v>
      </c>
      <c r="C220" s="621" t="s">
        <v>510</v>
      </c>
      <c r="D220" s="621" t="s">
        <v>2691</v>
      </c>
      <c r="E220" s="621"/>
      <c r="F220" s="621"/>
      <c r="G220" s="621"/>
      <c r="H220" s="618" t="s">
        <v>517</v>
      </c>
      <c r="I220" s="621"/>
      <c r="J220" s="622">
        <v>3500000</v>
      </c>
      <c r="K220" s="622">
        <v>3500000</v>
      </c>
      <c r="L220" s="622">
        <v>0</v>
      </c>
      <c r="M220" s="622">
        <v>0</v>
      </c>
      <c r="N220" s="577"/>
      <c r="O220" s="577">
        <v>0</v>
      </c>
      <c r="P220" s="621"/>
      <c r="Q220" s="618"/>
    </row>
    <row r="221" spans="1:17" s="582" customFormat="1" ht="25.5">
      <c r="A221" s="621" t="s">
        <v>318</v>
      </c>
      <c r="B221" s="621" t="s">
        <v>303</v>
      </c>
      <c r="C221" s="621" t="s">
        <v>510</v>
      </c>
      <c r="D221" s="621" t="s">
        <v>2708</v>
      </c>
      <c r="E221" s="621"/>
      <c r="F221" s="621"/>
      <c r="G221" s="621"/>
      <c r="H221" s="618" t="s">
        <v>518</v>
      </c>
      <c r="I221" s="621"/>
      <c r="J221" s="622">
        <v>1000000</v>
      </c>
      <c r="K221" s="622">
        <v>1000000</v>
      </c>
      <c r="L221" s="622">
        <v>0</v>
      </c>
      <c r="M221" s="622">
        <v>0</v>
      </c>
      <c r="N221" s="577"/>
      <c r="O221" s="577">
        <v>0</v>
      </c>
      <c r="P221" s="621"/>
      <c r="Q221" s="618"/>
    </row>
    <row r="222" spans="1:17" s="582" customFormat="1" ht="38.25">
      <c r="A222" s="621" t="s">
        <v>318</v>
      </c>
      <c r="B222" s="621" t="s">
        <v>303</v>
      </c>
      <c r="C222" s="621" t="s">
        <v>510</v>
      </c>
      <c r="D222" s="621" t="s">
        <v>2708</v>
      </c>
      <c r="E222" s="621"/>
      <c r="F222" s="621"/>
      <c r="G222" s="621"/>
      <c r="H222" s="618" t="s">
        <v>519</v>
      </c>
      <c r="I222" s="621"/>
      <c r="J222" s="622">
        <v>1340118</v>
      </c>
      <c r="K222" s="622">
        <v>1340118</v>
      </c>
      <c r="L222" s="622">
        <v>0</v>
      </c>
      <c r="M222" s="622">
        <v>0</v>
      </c>
      <c r="N222" s="577"/>
      <c r="O222" s="577">
        <v>0</v>
      </c>
      <c r="P222" s="621"/>
      <c r="Q222" s="618"/>
    </row>
    <row r="223" spans="1:17" s="582" customFormat="1" ht="25.5">
      <c r="A223" s="621" t="s">
        <v>318</v>
      </c>
      <c r="B223" s="621" t="s">
        <v>310</v>
      </c>
      <c r="C223" s="621"/>
      <c r="D223" s="621" t="s">
        <v>2708</v>
      </c>
      <c r="E223" s="621" t="s">
        <v>521</v>
      </c>
      <c r="F223" s="621" t="s">
        <v>522</v>
      </c>
      <c r="G223" s="621" t="s">
        <v>396</v>
      </c>
      <c r="H223" s="618" t="s">
        <v>523</v>
      </c>
      <c r="I223" s="621"/>
      <c r="J223" s="578">
        <v>1082000</v>
      </c>
      <c r="K223" s="578">
        <v>1082000</v>
      </c>
      <c r="L223" s="578">
        <v>0</v>
      </c>
      <c r="M223" s="578">
        <v>0</v>
      </c>
      <c r="N223" s="577"/>
      <c r="O223" s="577" t="s">
        <v>474</v>
      </c>
      <c r="P223" s="599"/>
      <c r="Q223" s="618" t="s">
        <v>524</v>
      </c>
    </row>
    <row r="224" spans="1:17" ht="38.25">
      <c r="A224" s="621" t="s">
        <v>527</v>
      </c>
      <c r="B224" s="621" t="s">
        <v>289</v>
      </c>
      <c r="C224" s="621" t="s">
        <v>319</v>
      </c>
      <c r="D224" s="641" t="s">
        <v>2690</v>
      </c>
      <c r="E224" s="584"/>
      <c r="F224" s="584"/>
      <c r="G224" s="641"/>
      <c r="H224" s="642" t="s">
        <v>538</v>
      </c>
      <c r="I224" s="643">
        <v>2021</v>
      </c>
      <c r="J224" s="644">
        <v>1500000</v>
      </c>
      <c r="K224" s="644">
        <v>1700000</v>
      </c>
      <c r="L224" s="644">
        <v>1595608.8231500001</v>
      </c>
      <c r="M224" s="644">
        <v>1069196.5272599999</v>
      </c>
      <c r="N224" s="577"/>
      <c r="O224" s="577">
        <v>0.9</v>
      </c>
      <c r="P224" s="641"/>
      <c r="Q224" s="611" t="s">
        <v>539</v>
      </c>
    </row>
    <row r="225" spans="1:17" ht="38.25">
      <c r="A225" s="621" t="s">
        <v>527</v>
      </c>
      <c r="B225" s="621" t="s">
        <v>289</v>
      </c>
      <c r="C225" s="621" t="s">
        <v>319</v>
      </c>
      <c r="D225" s="641" t="s">
        <v>2690</v>
      </c>
      <c r="E225" s="641" t="s">
        <v>540</v>
      </c>
      <c r="F225" s="641"/>
      <c r="G225" s="641"/>
      <c r="H225" s="642" t="s">
        <v>541</v>
      </c>
      <c r="I225" s="583">
        <v>2006</v>
      </c>
      <c r="J225" s="644">
        <v>1000000</v>
      </c>
      <c r="K225" s="644">
        <v>6558000</v>
      </c>
      <c r="L225" s="644">
        <v>1172441.412</v>
      </c>
      <c r="M225" s="644">
        <v>388525</v>
      </c>
      <c r="N225" s="577"/>
      <c r="O225" s="577">
        <v>0.08</v>
      </c>
      <c r="P225" s="641"/>
      <c r="Q225" s="645" t="s">
        <v>542</v>
      </c>
    </row>
    <row r="226" spans="1:17" ht="38.25">
      <c r="A226" s="621" t="s">
        <v>527</v>
      </c>
      <c r="B226" s="621" t="s">
        <v>289</v>
      </c>
      <c r="C226" s="621" t="s">
        <v>319</v>
      </c>
      <c r="D226" s="641" t="s">
        <v>2690</v>
      </c>
      <c r="E226" s="584"/>
      <c r="F226" s="584"/>
      <c r="G226" s="641"/>
      <c r="H226" s="642" t="s">
        <v>543</v>
      </c>
      <c r="I226" s="584">
        <v>2012</v>
      </c>
      <c r="J226" s="644">
        <v>380000</v>
      </c>
      <c r="K226" s="644">
        <v>380000</v>
      </c>
      <c r="L226" s="644">
        <v>379138.53502999997</v>
      </c>
      <c r="M226" s="644">
        <v>53647.754160000004</v>
      </c>
      <c r="N226" s="577"/>
      <c r="O226" s="577">
        <v>0.2</v>
      </c>
      <c r="P226" s="641"/>
      <c r="Q226" s="646" t="s">
        <v>544</v>
      </c>
    </row>
    <row r="227" spans="1:17" ht="25.5">
      <c r="A227" s="621" t="s">
        <v>527</v>
      </c>
      <c r="B227" s="621" t="s">
        <v>289</v>
      </c>
      <c r="C227" s="621" t="s">
        <v>319</v>
      </c>
      <c r="D227" s="584" t="s">
        <v>2690</v>
      </c>
      <c r="E227" s="584"/>
      <c r="F227" s="584"/>
      <c r="G227" s="584"/>
      <c r="H227" s="605" t="s">
        <v>545</v>
      </c>
      <c r="I227" s="584">
        <v>3</v>
      </c>
      <c r="J227" s="585">
        <v>2880000</v>
      </c>
      <c r="K227" s="585">
        <v>8638000</v>
      </c>
      <c r="L227" s="585">
        <v>3147188.77018</v>
      </c>
      <c r="M227" s="585">
        <v>1511369.2814199999</v>
      </c>
      <c r="N227" s="577"/>
      <c r="O227" s="577"/>
      <c r="P227" s="584"/>
      <c r="Q227" s="605">
        <v>3</v>
      </c>
    </row>
    <row r="228" spans="1:17" ht="38.25">
      <c r="A228" s="621" t="s">
        <v>527</v>
      </c>
      <c r="B228" s="621" t="s">
        <v>289</v>
      </c>
      <c r="C228" s="621" t="s">
        <v>319</v>
      </c>
      <c r="D228" s="641" t="s">
        <v>2691</v>
      </c>
      <c r="E228" s="641" t="s">
        <v>547</v>
      </c>
      <c r="F228" s="641" t="s">
        <v>548</v>
      </c>
      <c r="G228" s="641"/>
      <c r="H228" s="642" t="s">
        <v>549</v>
      </c>
      <c r="I228" s="647">
        <v>2002</v>
      </c>
      <c r="J228" s="644">
        <v>160000</v>
      </c>
      <c r="K228" s="644">
        <v>1296000</v>
      </c>
      <c r="L228" s="644">
        <v>1213944.3656300001</v>
      </c>
      <c r="M228" s="644">
        <v>1190478.7422</v>
      </c>
      <c r="N228" s="577"/>
      <c r="O228" s="577">
        <v>0.98</v>
      </c>
      <c r="P228" s="641"/>
      <c r="Q228" s="608" t="s">
        <v>550</v>
      </c>
    </row>
    <row r="229" spans="1:17" ht="38.25">
      <c r="A229" s="621" t="s">
        <v>527</v>
      </c>
      <c r="B229" s="621" t="s">
        <v>289</v>
      </c>
      <c r="C229" s="621" t="s">
        <v>319</v>
      </c>
      <c r="D229" s="641" t="s">
        <v>2691</v>
      </c>
      <c r="E229" s="641"/>
      <c r="F229" s="641"/>
      <c r="G229" s="641"/>
      <c r="H229" s="642" t="s">
        <v>551</v>
      </c>
      <c r="I229" s="586">
        <v>2006</v>
      </c>
      <c r="J229" s="644">
        <v>500000</v>
      </c>
      <c r="K229" s="644">
        <v>2323500</v>
      </c>
      <c r="L229" s="644">
        <v>1843758.9983299999</v>
      </c>
      <c r="M229" s="644">
        <v>1843191.2396300002</v>
      </c>
      <c r="N229" s="577"/>
      <c r="O229" s="577">
        <v>1</v>
      </c>
      <c r="P229" s="641"/>
      <c r="Q229" s="608" t="s">
        <v>552</v>
      </c>
    </row>
    <row r="230" spans="1:17" ht="38.25">
      <c r="A230" s="621" t="s">
        <v>527</v>
      </c>
      <c r="B230" s="621" t="s">
        <v>289</v>
      </c>
      <c r="C230" s="621" t="s">
        <v>319</v>
      </c>
      <c r="D230" s="641" t="s">
        <v>2691</v>
      </c>
      <c r="E230" s="641"/>
      <c r="F230" s="641"/>
      <c r="G230" s="641"/>
      <c r="H230" s="642" t="s">
        <v>553</v>
      </c>
      <c r="I230" s="584">
        <v>2007</v>
      </c>
      <c r="J230" s="644">
        <v>500000</v>
      </c>
      <c r="K230" s="644">
        <v>2333500</v>
      </c>
      <c r="L230" s="644">
        <v>1913768.5094100002</v>
      </c>
      <c r="M230" s="644">
        <v>1909369.31461</v>
      </c>
      <c r="N230" s="577"/>
      <c r="O230" s="577">
        <v>1</v>
      </c>
      <c r="P230" s="641"/>
      <c r="Q230" s="608" t="s">
        <v>554</v>
      </c>
    </row>
    <row r="231" spans="1:17" ht="25.5">
      <c r="A231" s="621" t="s">
        <v>527</v>
      </c>
      <c r="B231" s="621" t="s">
        <v>289</v>
      </c>
      <c r="C231" s="621" t="s">
        <v>319</v>
      </c>
      <c r="D231" s="584" t="s">
        <v>2697</v>
      </c>
      <c r="E231" s="584"/>
      <c r="F231" s="584"/>
      <c r="G231" s="584"/>
      <c r="H231" s="605" t="s">
        <v>555</v>
      </c>
      <c r="I231" s="584"/>
      <c r="J231" s="585"/>
      <c r="K231" s="585"/>
      <c r="L231" s="585"/>
      <c r="M231" s="585"/>
      <c r="N231" s="577"/>
      <c r="O231" s="577"/>
      <c r="P231" s="584"/>
      <c r="Q231" s="605"/>
    </row>
    <row r="232" spans="1:17" ht="25.5">
      <c r="A232" s="621" t="s">
        <v>527</v>
      </c>
      <c r="B232" s="621" t="s">
        <v>289</v>
      </c>
      <c r="C232" s="621" t="s">
        <v>319</v>
      </c>
      <c r="D232" s="641" t="s">
        <v>2697</v>
      </c>
      <c r="E232" s="641"/>
      <c r="F232" s="641"/>
      <c r="G232" s="641"/>
      <c r="H232" s="642" t="s">
        <v>556</v>
      </c>
      <c r="I232" s="648">
        <v>2012</v>
      </c>
      <c r="J232" s="644">
        <v>1155000</v>
      </c>
      <c r="K232" s="644">
        <v>1155000</v>
      </c>
      <c r="L232" s="644">
        <v>139.28148000000002</v>
      </c>
      <c r="M232" s="644">
        <v>139.28148000000002</v>
      </c>
      <c r="N232" s="577"/>
      <c r="O232" s="577">
        <v>0</v>
      </c>
      <c r="P232" s="641"/>
      <c r="Q232" s="646" t="s">
        <v>557</v>
      </c>
    </row>
    <row r="233" spans="1:17" ht="25.5">
      <c r="A233" s="621" t="s">
        <v>527</v>
      </c>
      <c r="B233" s="621" t="s">
        <v>289</v>
      </c>
      <c r="C233" s="621" t="s">
        <v>319</v>
      </c>
      <c r="D233" s="641" t="s">
        <v>2697</v>
      </c>
      <c r="E233" s="641"/>
      <c r="F233" s="641"/>
      <c r="G233" s="641"/>
      <c r="H233" s="642" t="s">
        <v>558</v>
      </c>
      <c r="I233" s="649">
        <v>2011</v>
      </c>
      <c r="J233" s="644">
        <v>2310000</v>
      </c>
      <c r="K233" s="644">
        <v>6818355</v>
      </c>
      <c r="L233" s="644">
        <v>6055151.7649799995</v>
      </c>
      <c r="M233" s="644">
        <v>5351323.0448500002</v>
      </c>
      <c r="N233" s="577"/>
      <c r="O233" s="577">
        <v>0.7</v>
      </c>
      <c r="P233" s="641"/>
      <c r="Q233" s="609" t="s">
        <v>20</v>
      </c>
    </row>
    <row r="234" spans="1:17" ht="25.5">
      <c r="A234" s="621" t="s">
        <v>527</v>
      </c>
      <c r="B234" s="621" t="s">
        <v>289</v>
      </c>
      <c r="C234" s="621" t="s">
        <v>319</v>
      </c>
      <c r="D234" s="641" t="s">
        <v>2697</v>
      </c>
      <c r="E234" s="641"/>
      <c r="F234" s="641"/>
      <c r="G234" s="641"/>
      <c r="H234" s="642" t="s">
        <v>559</v>
      </c>
      <c r="I234" s="648">
        <v>2012</v>
      </c>
      <c r="J234" s="644">
        <v>711000</v>
      </c>
      <c r="K234" s="644">
        <v>2051821</v>
      </c>
      <c r="L234" s="644">
        <v>1824430.2120899998</v>
      </c>
      <c r="M234" s="644">
        <v>1810721.88576</v>
      </c>
      <c r="N234" s="577"/>
      <c r="O234" s="577">
        <v>0.97</v>
      </c>
      <c r="P234" s="641"/>
      <c r="Q234" s="642" t="s">
        <v>560</v>
      </c>
    </row>
    <row r="235" spans="1:17" ht="25.5">
      <c r="A235" s="621" t="s">
        <v>527</v>
      </c>
      <c r="B235" s="621" t="s">
        <v>289</v>
      </c>
      <c r="C235" s="621" t="s">
        <v>319</v>
      </c>
      <c r="D235" s="641" t="s">
        <v>2697</v>
      </c>
      <c r="E235" s="641"/>
      <c r="F235" s="641"/>
      <c r="G235" s="641"/>
      <c r="H235" s="642" t="s">
        <v>561</v>
      </c>
      <c r="I235" s="649">
        <v>2011</v>
      </c>
      <c r="J235" s="644">
        <v>1422000</v>
      </c>
      <c r="K235" s="644">
        <v>3409000</v>
      </c>
      <c r="L235" s="644">
        <v>944.40995999999996</v>
      </c>
      <c r="M235" s="644">
        <v>944.40995999999996</v>
      </c>
      <c r="N235" s="577"/>
      <c r="O235" s="577">
        <v>0</v>
      </c>
      <c r="P235" s="641"/>
      <c r="Q235" s="646" t="s">
        <v>557</v>
      </c>
    </row>
    <row r="236" spans="1:17" ht="25.5">
      <c r="A236" s="621" t="s">
        <v>527</v>
      </c>
      <c r="B236" s="621" t="s">
        <v>289</v>
      </c>
      <c r="C236" s="621" t="s">
        <v>319</v>
      </c>
      <c r="D236" s="584" t="s">
        <v>2697</v>
      </c>
      <c r="E236" s="584"/>
      <c r="F236" s="584"/>
      <c r="G236" s="584"/>
      <c r="H236" s="605" t="s">
        <v>562</v>
      </c>
      <c r="I236" s="584">
        <v>4</v>
      </c>
      <c r="J236" s="585">
        <v>5598000</v>
      </c>
      <c r="K236" s="585">
        <v>13434176</v>
      </c>
      <c r="L236" s="585">
        <v>7880665.6685099993</v>
      </c>
      <c r="M236" s="585">
        <v>7163128.6220500004</v>
      </c>
      <c r="N236" s="577"/>
      <c r="O236" s="577"/>
      <c r="P236" s="584"/>
      <c r="Q236" s="605">
        <v>4</v>
      </c>
    </row>
    <row r="237" spans="1:17" ht="51">
      <c r="A237" s="621" t="s">
        <v>527</v>
      </c>
      <c r="B237" s="621" t="s">
        <v>289</v>
      </c>
      <c r="C237" s="621" t="s">
        <v>319</v>
      </c>
      <c r="D237" s="641" t="s">
        <v>2700</v>
      </c>
      <c r="E237" s="641"/>
      <c r="F237" s="641"/>
      <c r="G237" s="641"/>
      <c r="H237" s="642" t="s">
        <v>564</v>
      </c>
      <c r="I237" s="641">
        <v>2010</v>
      </c>
      <c r="J237" s="644">
        <v>300000</v>
      </c>
      <c r="K237" s="644">
        <v>1284000</v>
      </c>
      <c r="L237" s="644">
        <v>996882.25138999999</v>
      </c>
      <c r="M237" s="644">
        <v>996865.81183000002</v>
      </c>
      <c r="N237" s="577"/>
      <c r="O237" s="577">
        <v>0.98</v>
      </c>
      <c r="P237" s="641"/>
      <c r="Q237" s="642" t="s">
        <v>565</v>
      </c>
    </row>
    <row r="238" spans="1:17" ht="38.25">
      <c r="A238" s="621" t="s">
        <v>527</v>
      </c>
      <c r="B238" s="621" t="s">
        <v>289</v>
      </c>
      <c r="C238" s="621" t="s">
        <v>319</v>
      </c>
      <c r="D238" s="641" t="s">
        <v>2700</v>
      </c>
      <c r="E238" s="641"/>
      <c r="F238" s="641"/>
      <c r="G238" s="641"/>
      <c r="H238" s="642" t="s">
        <v>566</v>
      </c>
      <c r="I238" s="586">
        <v>2006</v>
      </c>
      <c r="J238" s="644">
        <v>250000</v>
      </c>
      <c r="K238" s="644">
        <v>1029000</v>
      </c>
      <c r="L238" s="644">
        <v>959593.90622</v>
      </c>
      <c r="M238" s="644">
        <v>789288.48423000006</v>
      </c>
      <c r="N238" s="577"/>
      <c r="O238" s="577">
        <v>0.88</v>
      </c>
      <c r="P238" s="641"/>
      <c r="Q238" s="645" t="s">
        <v>20</v>
      </c>
    </row>
    <row r="239" spans="1:17" ht="51">
      <c r="A239" s="621" t="s">
        <v>527</v>
      </c>
      <c r="B239" s="621" t="s">
        <v>289</v>
      </c>
      <c r="C239" s="621" t="s">
        <v>319</v>
      </c>
      <c r="D239" s="641" t="s">
        <v>2700</v>
      </c>
      <c r="E239" s="641"/>
      <c r="F239" s="641"/>
      <c r="G239" s="641"/>
      <c r="H239" s="642" t="s">
        <v>567</v>
      </c>
      <c r="I239" s="641">
        <v>2010</v>
      </c>
      <c r="J239" s="644">
        <v>800000</v>
      </c>
      <c r="K239" s="644">
        <v>1945360</v>
      </c>
      <c r="L239" s="644">
        <v>1707147.2703800001</v>
      </c>
      <c r="M239" s="644">
        <v>1717555.4268800002</v>
      </c>
      <c r="N239" s="577"/>
      <c r="O239" s="577">
        <v>0.98</v>
      </c>
      <c r="P239" s="641"/>
      <c r="Q239" s="642" t="s">
        <v>568</v>
      </c>
    </row>
    <row r="240" spans="1:17" ht="25.5">
      <c r="A240" s="621" t="s">
        <v>527</v>
      </c>
      <c r="B240" s="621" t="s">
        <v>289</v>
      </c>
      <c r="C240" s="621" t="s">
        <v>319</v>
      </c>
      <c r="D240" s="641" t="s">
        <v>2703</v>
      </c>
      <c r="E240" s="641"/>
      <c r="F240" s="641"/>
      <c r="G240" s="641"/>
      <c r="H240" s="642" t="s">
        <v>570</v>
      </c>
      <c r="I240" s="587">
        <v>2015</v>
      </c>
      <c r="J240" s="644">
        <v>1800000</v>
      </c>
      <c r="K240" s="644">
        <v>1800000</v>
      </c>
      <c r="L240" s="644">
        <v>0</v>
      </c>
      <c r="M240" s="644">
        <v>0</v>
      </c>
      <c r="N240" s="577"/>
      <c r="O240" s="577">
        <v>0</v>
      </c>
      <c r="P240" s="641"/>
      <c r="Q240" s="646" t="s">
        <v>557</v>
      </c>
    </row>
    <row r="241" spans="1:17" ht="38.25">
      <c r="A241" s="621" t="s">
        <v>527</v>
      </c>
      <c r="B241" s="621" t="s">
        <v>289</v>
      </c>
      <c r="C241" s="621" t="s">
        <v>319</v>
      </c>
      <c r="D241" s="641" t="s">
        <v>2703</v>
      </c>
      <c r="E241" s="641"/>
      <c r="F241" s="641"/>
      <c r="G241" s="641"/>
      <c r="H241" s="642" t="s">
        <v>571</v>
      </c>
      <c r="I241" s="648">
        <v>2018</v>
      </c>
      <c r="J241" s="644">
        <v>3000000</v>
      </c>
      <c r="K241" s="644">
        <v>3000000</v>
      </c>
      <c r="L241" s="644">
        <v>1745931.3465499999</v>
      </c>
      <c r="M241" s="644">
        <v>1447097.70242</v>
      </c>
      <c r="N241" s="577"/>
      <c r="O241" s="577">
        <v>0.95</v>
      </c>
      <c r="P241" s="641"/>
      <c r="Q241" s="642" t="s">
        <v>20</v>
      </c>
    </row>
    <row r="242" spans="1:17" ht="38.25">
      <c r="A242" s="621" t="s">
        <v>527</v>
      </c>
      <c r="B242" s="621" t="s">
        <v>289</v>
      </c>
      <c r="C242" s="621" t="s">
        <v>319</v>
      </c>
      <c r="D242" s="641" t="s">
        <v>2703</v>
      </c>
      <c r="E242" s="641"/>
      <c r="F242" s="641"/>
      <c r="G242" s="641"/>
      <c r="H242" s="642" t="s">
        <v>572</v>
      </c>
      <c r="I242" s="648">
        <v>2018</v>
      </c>
      <c r="J242" s="644">
        <v>4000000</v>
      </c>
      <c r="K242" s="644">
        <v>4000000</v>
      </c>
      <c r="L242" s="644">
        <v>1026443.6347899999</v>
      </c>
      <c r="M242" s="644">
        <v>768461.64741000009</v>
      </c>
      <c r="N242" s="577"/>
      <c r="O242" s="577">
        <v>0.95</v>
      </c>
      <c r="P242" s="641"/>
      <c r="Q242" s="642" t="s">
        <v>20</v>
      </c>
    </row>
    <row r="243" spans="1:17" ht="51">
      <c r="A243" s="621" t="s">
        <v>527</v>
      </c>
      <c r="B243" s="621" t="s">
        <v>289</v>
      </c>
      <c r="C243" s="621" t="s">
        <v>319</v>
      </c>
      <c r="D243" s="641" t="s">
        <v>2704</v>
      </c>
      <c r="E243" s="641"/>
      <c r="F243" s="641"/>
      <c r="G243" s="641"/>
      <c r="H243" s="642" t="s">
        <v>574</v>
      </c>
      <c r="I243" s="650">
        <v>2014</v>
      </c>
      <c r="J243" s="644">
        <v>1210000</v>
      </c>
      <c r="K243" s="644">
        <v>1161162</v>
      </c>
      <c r="L243" s="644">
        <v>1063288.1438800001</v>
      </c>
      <c r="M243" s="644">
        <v>930820.38634000008</v>
      </c>
      <c r="N243" s="577"/>
      <c r="O243" s="577">
        <v>0.89</v>
      </c>
      <c r="P243" s="641"/>
      <c r="Q243" s="642" t="s">
        <v>436</v>
      </c>
    </row>
    <row r="244" spans="1:17" ht="51">
      <c r="A244" s="621" t="s">
        <v>527</v>
      </c>
      <c r="B244" s="621" t="s">
        <v>289</v>
      </c>
      <c r="C244" s="621" t="s">
        <v>319</v>
      </c>
      <c r="D244" s="641" t="s">
        <v>2704</v>
      </c>
      <c r="E244" s="641"/>
      <c r="F244" s="641"/>
      <c r="G244" s="641"/>
      <c r="H244" s="642" t="s">
        <v>575</v>
      </c>
      <c r="I244" s="650">
        <v>2013</v>
      </c>
      <c r="J244" s="644">
        <v>1210000</v>
      </c>
      <c r="K244" s="644">
        <v>1210000</v>
      </c>
      <c r="L244" s="644">
        <v>1173955.87185</v>
      </c>
      <c r="M244" s="644">
        <v>883084.08652999997</v>
      </c>
      <c r="N244" s="577"/>
      <c r="O244" s="577">
        <v>0.9</v>
      </c>
      <c r="P244" s="641"/>
      <c r="Q244" s="642" t="s">
        <v>436</v>
      </c>
    </row>
    <row r="245" spans="1:17" ht="51">
      <c r="A245" s="621" t="s">
        <v>527</v>
      </c>
      <c r="B245" s="621" t="s">
        <v>289</v>
      </c>
      <c r="C245" s="621" t="s">
        <v>319</v>
      </c>
      <c r="D245" s="641" t="s">
        <v>2704</v>
      </c>
      <c r="E245" s="641"/>
      <c r="F245" s="641"/>
      <c r="G245" s="641"/>
      <c r="H245" s="642" t="s">
        <v>576</v>
      </c>
      <c r="I245" s="650">
        <v>2012</v>
      </c>
      <c r="J245" s="644">
        <v>1210000</v>
      </c>
      <c r="K245" s="644">
        <v>1075148</v>
      </c>
      <c r="L245" s="644">
        <v>946653.00538999995</v>
      </c>
      <c r="M245" s="644">
        <v>830032.32250000001</v>
      </c>
      <c r="N245" s="577"/>
      <c r="O245" s="577">
        <v>0.88</v>
      </c>
      <c r="P245" s="641"/>
      <c r="Q245" s="642" t="s">
        <v>436</v>
      </c>
    </row>
    <row r="246" spans="1:17" ht="25.5">
      <c r="A246" s="621" t="s">
        <v>527</v>
      </c>
      <c r="B246" s="621" t="s">
        <v>289</v>
      </c>
      <c r="C246" s="621" t="s">
        <v>319</v>
      </c>
      <c r="D246" s="641" t="s">
        <v>2704</v>
      </c>
      <c r="E246" s="641"/>
      <c r="F246" s="641"/>
      <c r="G246" s="641"/>
      <c r="H246" s="642" t="s">
        <v>578</v>
      </c>
      <c r="I246" s="650">
        <v>2009</v>
      </c>
      <c r="J246" s="644">
        <v>2250000</v>
      </c>
      <c r="K246" s="644">
        <v>2799122</v>
      </c>
      <c r="L246" s="644">
        <v>2720979.5278400001</v>
      </c>
      <c r="M246" s="644">
        <v>2660229.6950400001</v>
      </c>
      <c r="N246" s="577"/>
      <c r="O246" s="577">
        <v>0.75</v>
      </c>
      <c r="P246" s="641"/>
      <c r="Q246" s="642" t="s">
        <v>579</v>
      </c>
    </row>
    <row r="247" spans="1:17" ht="51">
      <c r="A247" s="621" t="s">
        <v>527</v>
      </c>
      <c r="B247" s="621" t="s">
        <v>289</v>
      </c>
      <c r="C247" s="621" t="s">
        <v>319</v>
      </c>
      <c r="D247" s="641" t="s">
        <v>2704</v>
      </c>
      <c r="E247" s="641"/>
      <c r="F247" s="641"/>
      <c r="G247" s="641"/>
      <c r="H247" s="642" t="s">
        <v>580</v>
      </c>
      <c r="I247" s="650">
        <v>2018</v>
      </c>
      <c r="J247" s="644">
        <v>2500000</v>
      </c>
      <c r="K247" s="644">
        <v>1370000</v>
      </c>
      <c r="L247" s="644">
        <v>1304918.0270100001</v>
      </c>
      <c r="M247" s="644">
        <v>771976.81697000004</v>
      </c>
      <c r="N247" s="577"/>
      <c r="O247" s="577">
        <v>0.75</v>
      </c>
      <c r="P247" s="641"/>
      <c r="Q247" s="642" t="s">
        <v>20</v>
      </c>
    </row>
    <row r="248" spans="1:17" ht="76.5">
      <c r="A248" s="621" t="s">
        <v>527</v>
      </c>
      <c r="B248" s="621" t="s">
        <v>289</v>
      </c>
      <c r="C248" s="621" t="s">
        <v>319</v>
      </c>
      <c r="D248" s="641" t="s">
        <v>2704</v>
      </c>
      <c r="E248" s="641"/>
      <c r="F248" s="641"/>
      <c r="G248" s="641"/>
      <c r="H248" s="642" t="s">
        <v>581</v>
      </c>
      <c r="I248" s="584">
        <v>2022</v>
      </c>
      <c r="J248" s="644">
        <v>1600000</v>
      </c>
      <c r="K248" s="644">
        <v>1600000</v>
      </c>
      <c r="L248" s="644">
        <v>1197586.37396</v>
      </c>
      <c r="M248" s="644">
        <v>46828.811179999997</v>
      </c>
      <c r="N248" s="577"/>
      <c r="O248" s="577">
        <v>0.15</v>
      </c>
      <c r="P248" s="641"/>
      <c r="Q248" s="642" t="s">
        <v>20</v>
      </c>
    </row>
    <row r="249" spans="1:17" ht="63.75">
      <c r="A249" s="621" t="s">
        <v>527</v>
      </c>
      <c r="B249" s="621" t="s">
        <v>289</v>
      </c>
      <c r="C249" s="621" t="s">
        <v>319</v>
      </c>
      <c r="D249" s="641" t="s">
        <v>2704</v>
      </c>
      <c r="E249" s="641"/>
      <c r="F249" s="641"/>
      <c r="G249" s="641"/>
      <c r="H249" s="642" t="s">
        <v>582</v>
      </c>
      <c r="I249" s="584">
        <v>2022</v>
      </c>
      <c r="J249" s="644">
        <v>2000000</v>
      </c>
      <c r="K249" s="644">
        <v>2000000</v>
      </c>
      <c r="L249" s="644">
        <v>1754714.00987</v>
      </c>
      <c r="M249" s="644">
        <v>340640.52132</v>
      </c>
      <c r="N249" s="577"/>
      <c r="O249" s="577">
        <v>0.3</v>
      </c>
      <c r="P249" s="641"/>
      <c r="Q249" s="642" t="s">
        <v>20</v>
      </c>
    </row>
    <row r="250" spans="1:17" ht="38.25">
      <c r="A250" s="621" t="s">
        <v>527</v>
      </c>
      <c r="B250" s="621" t="s">
        <v>289</v>
      </c>
      <c r="C250" s="621" t="s">
        <v>319</v>
      </c>
      <c r="D250" s="641" t="s">
        <v>2711</v>
      </c>
      <c r="E250" s="641"/>
      <c r="F250" s="641"/>
      <c r="G250" s="641"/>
      <c r="H250" s="642" t="s">
        <v>584</v>
      </c>
      <c r="I250" s="650">
        <v>2012</v>
      </c>
      <c r="J250" s="644">
        <v>600000</v>
      </c>
      <c r="K250" s="644">
        <v>1188162</v>
      </c>
      <c r="L250" s="644">
        <v>31091.867489999997</v>
      </c>
      <c r="M250" s="644">
        <v>4237.6137900000003</v>
      </c>
      <c r="N250" s="577"/>
      <c r="O250" s="577">
        <v>0</v>
      </c>
      <c r="P250" s="641"/>
      <c r="Q250" s="610" t="s">
        <v>585</v>
      </c>
    </row>
    <row r="251" spans="1:17" ht="25.5">
      <c r="A251" s="621" t="s">
        <v>527</v>
      </c>
      <c r="B251" s="621" t="s">
        <v>289</v>
      </c>
      <c r="C251" s="621" t="s">
        <v>319</v>
      </c>
      <c r="D251" s="641" t="s">
        <v>2711</v>
      </c>
      <c r="E251" s="641"/>
      <c r="F251" s="641"/>
      <c r="G251" s="641"/>
      <c r="H251" s="642" t="s">
        <v>586</v>
      </c>
      <c r="I251" s="641">
        <v>2013</v>
      </c>
      <c r="J251" s="644">
        <v>500000</v>
      </c>
      <c r="K251" s="644">
        <v>2906000</v>
      </c>
      <c r="L251" s="644">
        <v>2706416.0718299998</v>
      </c>
      <c r="M251" s="644">
        <v>737492.51922999998</v>
      </c>
      <c r="N251" s="577"/>
      <c r="O251" s="577">
        <v>0.65</v>
      </c>
      <c r="P251" s="641"/>
      <c r="Q251" s="646" t="s">
        <v>20</v>
      </c>
    </row>
    <row r="252" spans="1:17" ht="38.25">
      <c r="A252" s="621" t="s">
        <v>527</v>
      </c>
      <c r="B252" s="621" t="s">
        <v>289</v>
      </c>
      <c r="C252" s="621" t="s">
        <v>319</v>
      </c>
      <c r="D252" s="641" t="s">
        <v>2711</v>
      </c>
      <c r="E252" s="641"/>
      <c r="F252" s="641"/>
      <c r="G252" s="641"/>
      <c r="H252" s="642" t="s">
        <v>587</v>
      </c>
      <c r="I252" s="588">
        <v>2018</v>
      </c>
      <c r="J252" s="644">
        <v>5000000</v>
      </c>
      <c r="K252" s="644">
        <v>25000000</v>
      </c>
      <c r="L252" s="644">
        <v>23977964.659110002</v>
      </c>
      <c r="M252" s="644">
        <v>3893705.9654099997</v>
      </c>
      <c r="N252" s="577"/>
      <c r="O252" s="577">
        <v>0.15</v>
      </c>
      <c r="P252" s="641"/>
      <c r="Q252" s="646" t="s">
        <v>588</v>
      </c>
    </row>
    <row r="253" spans="1:17" ht="76.5">
      <c r="A253" s="621" t="s">
        <v>527</v>
      </c>
      <c r="B253" s="621" t="s">
        <v>289</v>
      </c>
      <c r="C253" s="621" t="s">
        <v>319</v>
      </c>
      <c r="D253" s="641" t="s">
        <v>2716</v>
      </c>
      <c r="E253" s="641"/>
      <c r="F253" s="641"/>
      <c r="G253" s="641"/>
      <c r="H253" s="642" t="s">
        <v>590</v>
      </c>
      <c r="I253" s="643">
        <v>2022</v>
      </c>
      <c r="J253" s="644">
        <v>1400000</v>
      </c>
      <c r="K253" s="644">
        <v>1400000</v>
      </c>
      <c r="L253" s="644">
        <v>1383159.6507000001</v>
      </c>
      <c r="M253" s="644">
        <v>1061921.2086199999</v>
      </c>
      <c r="N253" s="577"/>
      <c r="O253" s="577">
        <v>1</v>
      </c>
      <c r="P253" s="641"/>
      <c r="Q253" s="611" t="s">
        <v>591</v>
      </c>
    </row>
    <row r="254" spans="1:17" ht="25.5">
      <c r="A254" s="621" t="s">
        <v>527</v>
      </c>
      <c r="B254" s="621" t="s">
        <v>313</v>
      </c>
      <c r="C254" s="621" t="s">
        <v>319</v>
      </c>
      <c r="D254" s="621" t="s">
        <v>2705</v>
      </c>
      <c r="E254" s="621" t="s">
        <v>593</v>
      </c>
      <c r="F254" s="621" t="s">
        <v>594</v>
      </c>
      <c r="G254" s="621"/>
      <c r="H254" s="618" t="s">
        <v>595</v>
      </c>
      <c r="I254" s="621"/>
      <c r="J254" s="622">
        <v>3307000</v>
      </c>
      <c r="K254" s="622">
        <v>3307000</v>
      </c>
      <c r="L254" s="622">
        <v>2573379</v>
      </c>
      <c r="M254" s="622">
        <v>883361</v>
      </c>
      <c r="N254" s="577"/>
      <c r="O254" s="577">
        <v>70</v>
      </c>
      <c r="P254" s="621"/>
      <c r="Q254" s="618"/>
    </row>
    <row r="255" spans="1:17" ht="38.25">
      <c r="A255" s="621" t="s">
        <v>527</v>
      </c>
      <c r="B255" s="621" t="s">
        <v>313</v>
      </c>
      <c r="C255" s="621" t="s">
        <v>319</v>
      </c>
      <c r="D255" s="621" t="s">
        <v>2705</v>
      </c>
      <c r="E255" s="621" t="s">
        <v>593</v>
      </c>
      <c r="F255" s="621" t="s">
        <v>594</v>
      </c>
      <c r="G255" s="621"/>
      <c r="H255" s="618" t="s">
        <v>596</v>
      </c>
      <c r="I255" s="621"/>
      <c r="J255" s="622">
        <v>1130000</v>
      </c>
      <c r="K255" s="622">
        <v>1130000</v>
      </c>
      <c r="L255" s="622">
        <v>221270</v>
      </c>
      <c r="M255" s="622">
        <v>221270</v>
      </c>
      <c r="N255" s="577"/>
      <c r="O255" s="577">
        <v>0</v>
      </c>
      <c r="P255" s="621"/>
      <c r="Q255" s="618" t="s">
        <v>597</v>
      </c>
    </row>
    <row r="256" spans="1:17" ht="25.5">
      <c r="A256" s="621" t="s">
        <v>527</v>
      </c>
      <c r="B256" s="621" t="s">
        <v>313</v>
      </c>
      <c r="C256" s="621" t="s">
        <v>319</v>
      </c>
      <c r="D256" s="621" t="s">
        <v>2711</v>
      </c>
      <c r="E256" s="621" t="s">
        <v>599</v>
      </c>
      <c r="F256" s="621" t="s">
        <v>600</v>
      </c>
      <c r="G256" s="621"/>
      <c r="H256" s="618" t="s">
        <v>601</v>
      </c>
      <c r="I256" s="621"/>
      <c r="J256" s="622">
        <v>950000</v>
      </c>
      <c r="K256" s="622">
        <v>1550000</v>
      </c>
      <c r="L256" s="622">
        <v>1248685</v>
      </c>
      <c r="M256" s="622">
        <v>1248685</v>
      </c>
      <c r="N256" s="577"/>
      <c r="O256" s="577">
        <v>30</v>
      </c>
      <c r="P256" s="621"/>
      <c r="Q256" s="618" t="s">
        <v>602</v>
      </c>
    </row>
    <row r="257" spans="1:17" ht="25.5">
      <c r="A257" s="621" t="s">
        <v>527</v>
      </c>
      <c r="B257" s="621" t="s">
        <v>313</v>
      </c>
      <c r="C257" s="621" t="s">
        <v>319</v>
      </c>
      <c r="D257" s="621" t="s">
        <v>2711</v>
      </c>
      <c r="E257" s="621" t="s">
        <v>599</v>
      </c>
      <c r="F257" s="621" t="s">
        <v>600</v>
      </c>
      <c r="G257" s="621"/>
      <c r="H257" s="618" t="s">
        <v>603</v>
      </c>
      <c r="I257" s="621"/>
      <c r="J257" s="622">
        <v>1279583</v>
      </c>
      <c r="K257" s="622">
        <v>1279583</v>
      </c>
      <c r="L257" s="622">
        <v>1226844</v>
      </c>
      <c r="M257" s="622">
        <v>239020</v>
      </c>
      <c r="N257" s="577"/>
      <c r="O257" s="577">
        <v>98</v>
      </c>
      <c r="P257" s="621"/>
      <c r="Q257" s="618" t="s">
        <v>604</v>
      </c>
    </row>
    <row r="258" spans="1:17" ht="25.5">
      <c r="A258" s="621" t="s">
        <v>527</v>
      </c>
      <c r="B258" s="621" t="s">
        <v>297</v>
      </c>
      <c r="C258" s="621" t="s">
        <v>319</v>
      </c>
      <c r="D258" s="651" t="s">
        <v>2691</v>
      </c>
      <c r="E258" s="651" t="s">
        <v>606</v>
      </c>
      <c r="F258" s="651" t="s">
        <v>607</v>
      </c>
      <c r="G258" s="651" t="s">
        <v>608</v>
      </c>
      <c r="H258" s="652" t="s">
        <v>609</v>
      </c>
      <c r="I258" s="651" t="s">
        <v>610</v>
      </c>
      <c r="J258" s="591">
        <v>900000</v>
      </c>
      <c r="K258" s="591">
        <v>2316607</v>
      </c>
      <c r="L258" s="591">
        <v>29895</v>
      </c>
      <c r="M258" s="591">
        <v>28459.572620000003</v>
      </c>
      <c r="N258" s="592"/>
      <c r="O258" s="592">
        <v>0</v>
      </c>
      <c r="P258" s="594"/>
      <c r="Q258" s="653" t="s">
        <v>611</v>
      </c>
    </row>
    <row r="259" spans="1:17" ht="25.5">
      <c r="A259" s="621" t="s">
        <v>527</v>
      </c>
      <c r="B259" s="621" t="s">
        <v>297</v>
      </c>
      <c r="C259" s="621" t="s">
        <v>319</v>
      </c>
      <c r="D259" s="654" t="s">
        <v>2691</v>
      </c>
      <c r="E259" s="654" t="s">
        <v>606</v>
      </c>
      <c r="F259" s="654" t="s">
        <v>607</v>
      </c>
      <c r="G259" s="654" t="s">
        <v>612</v>
      </c>
      <c r="H259" s="655" t="s">
        <v>613</v>
      </c>
      <c r="I259" s="656" t="s">
        <v>614</v>
      </c>
      <c r="J259" s="589">
        <v>500000</v>
      </c>
      <c r="K259" s="589">
        <v>1800000</v>
      </c>
      <c r="L259" s="589">
        <v>16640</v>
      </c>
      <c r="M259" s="589">
        <v>16310.22517</v>
      </c>
      <c r="N259" s="590"/>
      <c r="O259" s="590">
        <v>0</v>
      </c>
      <c r="P259" s="657"/>
      <c r="Q259" s="658" t="s">
        <v>611</v>
      </c>
    </row>
    <row r="260" spans="1:17" ht="38.25">
      <c r="A260" s="621" t="s">
        <v>527</v>
      </c>
      <c r="B260" s="621" t="s">
        <v>297</v>
      </c>
      <c r="C260" s="621" t="s">
        <v>319</v>
      </c>
      <c r="D260" s="654" t="s">
        <v>2696</v>
      </c>
      <c r="E260" s="654" t="s">
        <v>616</v>
      </c>
      <c r="F260" s="654" t="s">
        <v>617</v>
      </c>
      <c r="G260" s="654" t="s">
        <v>618</v>
      </c>
      <c r="H260" s="655" t="s">
        <v>619</v>
      </c>
      <c r="I260" s="659">
        <v>2010</v>
      </c>
      <c r="J260" s="591">
        <v>1044000</v>
      </c>
      <c r="K260" s="591">
        <v>1527000</v>
      </c>
      <c r="L260" s="591">
        <v>1490013</v>
      </c>
      <c r="M260" s="591">
        <v>1478610.8300900001</v>
      </c>
      <c r="N260" s="592"/>
      <c r="O260" s="592">
        <v>1</v>
      </c>
      <c r="P260" s="593"/>
      <c r="Q260" s="653" t="s">
        <v>13</v>
      </c>
    </row>
    <row r="261" spans="1:17">
      <c r="A261" s="621" t="s">
        <v>527</v>
      </c>
      <c r="B261" s="621" t="s">
        <v>297</v>
      </c>
      <c r="C261" s="621" t="s">
        <v>319</v>
      </c>
      <c r="D261" s="654" t="s">
        <v>2697</v>
      </c>
      <c r="E261" s="654" t="s">
        <v>621</v>
      </c>
      <c r="F261" s="654" t="s">
        <v>622</v>
      </c>
      <c r="G261" s="654" t="s">
        <v>623</v>
      </c>
      <c r="H261" s="655" t="s">
        <v>624</v>
      </c>
      <c r="I261" s="654">
        <v>2011</v>
      </c>
      <c r="J261" s="591">
        <v>2310000</v>
      </c>
      <c r="K261" s="591">
        <v>3104000</v>
      </c>
      <c r="L261" s="591">
        <v>3065910</v>
      </c>
      <c r="M261" s="591">
        <v>3057058.8769800002</v>
      </c>
      <c r="N261" s="592"/>
      <c r="O261" s="592">
        <v>1</v>
      </c>
      <c r="P261" s="651"/>
      <c r="Q261" s="653" t="s">
        <v>13</v>
      </c>
    </row>
    <row r="262" spans="1:17" ht="25.5">
      <c r="A262" s="621" t="s">
        <v>527</v>
      </c>
      <c r="B262" s="621" t="s">
        <v>297</v>
      </c>
      <c r="C262" s="621" t="s">
        <v>319</v>
      </c>
      <c r="D262" s="654" t="s">
        <v>2703</v>
      </c>
      <c r="E262" s="654" t="s">
        <v>626</v>
      </c>
      <c r="F262" s="654" t="s">
        <v>627</v>
      </c>
      <c r="G262" s="654" t="s">
        <v>628</v>
      </c>
      <c r="H262" s="655" t="s">
        <v>629</v>
      </c>
      <c r="I262" s="654">
        <v>2018</v>
      </c>
      <c r="J262" s="591">
        <v>2000000</v>
      </c>
      <c r="K262" s="591">
        <v>2000000</v>
      </c>
      <c r="L262" s="591">
        <v>1691351</v>
      </c>
      <c r="M262" s="591">
        <v>957852.66949999996</v>
      </c>
      <c r="N262" s="592"/>
      <c r="O262" s="592">
        <v>0.6</v>
      </c>
      <c r="P262" s="651"/>
      <c r="Q262" s="653" t="s">
        <v>630</v>
      </c>
    </row>
    <row r="263" spans="1:17">
      <c r="A263" s="621" t="s">
        <v>527</v>
      </c>
      <c r="B263" s="621" t="s">
        <v>297</v>
      </c>
      <c r="C263" s="621" t="s">
        <v>319</v>
      </c>
      <c r="D263" s="651" t="s">
        <v>2705</v>
      </c>
      <c r="E263" s="651" t="s">
        <v>632</v>
      </c>
      <c r="F263" s="651" t="s">
        <v>633</v>
      </c>
      <c r="G263" s="651" t="s">
        <v>634</v>
      </c>
      <c r="H263" s="652" t="s">
        <v>635</v>
      </c>
      <c r="I263" s="651">
        <v>2014</v>
      </c>
      <c r="J263" s="591">
        <v>2800000</v>
      </c>
      <c r="K263" s="591">
        <v>2856358</v>
      </c>
      <c r="L263" s="591">
        <v>2854809</v>
      </c>
      <c r="M263" s="591">
        <v>2714835.5651700003</v>
      </c>
      <c r="N263" s="592"/>
      <c r="O263" s="592">
        <v>1</v>
      </c>
      <c r="P263" s="594"/>
      <c r="Q263" s="653" t="s">
        <v>13</v>
      </c>
    </row>
    <row r="264" spans="1:17" ht="63.75">
      <c r="A264" s="621" t="s">
        <v>527</v>
      </c>
      <c r="B264" s="621" t="s">
        <v>297</v>
      </c>
      <c r="C264" s="621" t="s">
        <v>319</v>
      </c>
      <c r="D264" s="654" t="s">
        <v>2705</v>
      </c>
      <c r="E264" s="654" t="s">
        <v>636</v>
      </c>
      <c r="F264" s="654" t="s">
        <v>637</v>
      </c>
      <c r="G264" s="654" t="s">
        <v>638</v>
      </c>
      <c r="H264" s="655" t="s">
        <v>639</v>
      </c>
      <c r="I264" s="659">
        <v>2022</v>
      </c>
      <c r="J264" s="591">
        <v>1350000</v>
      </c>
      <c r="K264" s="591">
        <v>1350000</v>
      </c>
      <c r="L264" s="591">
        <v>434473</v>
      </c>
      <c r="M264" s="591">
        <v>102459.8625</v>
      </c>
      <c r="N264" s="592"/>
      <c r="O264" s="592">
        <v>0.25</v>
      </c>
      <c r="P264" s="593"/>
      <c r="Q264" s="653" t="s">
        <v>20</v>
      </c>
    </row>
    <row r="265" spans="1:17" ht="38.25">
      <c r="A265" s="621" t="s">
        <v>527</v>
      </c>
      <c r="B265" s="621" t="s">
        <v>297</v>
      </c>
      <c r="C265" s="621" t="s">
        <v>319</v>
      </c>
      <c r="D265" s="654" t="s">
        <v>2705</v>
      </c>
      <c r="E265" s="654" t="s">
        <v>636</v>
      </c>
      <c r="F265" s="654" t="s">
        <v>637</v>
      </c>
      <c r="G265" s="654" t="s">
        <v>640</v>
      </c>
      <c r="H265" s="655" t="s">
        <v>641</v>
      </c>
      <c r="I265" s="659">
        <v>2018</v>
      </c>
      <c r="J265" s="591">
        <v>2300000</v>
      </c>
      <c r="K265" s="591">
        <v>2300000</v>
      </c>
      <c r="L265" s="591">
        <v>2244858</v>
      </c>
      <c r="M265" s="591">
        <v>1925463.4642</v>
      </c>
      <c r="N265" s="592"/>
      <c r="O265" s="592">
        <v>0.8</v>
      </c>
      <c r="P265" s="593"/>
      <c r="Q265" s="653" t="s">
        <v>630</v>
      </c>
    </row>
    <row r="266" spans="1:17" ht="25.5">
      <c r="A266" s="621" t="s">
        <v>527</v>
      </c>
      <c r="B266" s="621" t="s">
        <v>297</v>
      </c>
      <c r="C266" s="621" t="s">
        <v>319</v>
      </c>
      <c r="D266" s="659" t="s">
        <v>2705</v>
      </c>
      <c r="E266" s="659" t="s">
        <v>636</v>
      </c>
      <c r="F266" s="659" t="s">
        <v>637</v>
      </c>
      <c r="G266" s="659" t="s">
        <v>642</v>
      </c>
      <c r="H266" s="653" t="s">
        <v>643</v>
      </c>
      <c r="I266" s="659">
        <v>2018</v>
      </c>
      <c r="J266" s="591">
        <v>1000000</v>
      </c>
      <c r="K266" s="591">
        <v>1000000</v>
      </c>
      <c r="L266" s="591">
        <v>727956</v>
      </c>
      <c r="M266" s="591">
        <v>618847.92944999994</v>
      </c>
      <c r="N266" s="592"/>
      <c r="O266" s="592">
        <v>0.56000000000000005</v>
      </c>
      <c r="P266" s="651"/>
      <c r="Q266" s="652" t="s">
        <v>630</v>
      </c>
    </row>
    <row r="267" spans="1:17" ht="38.25">
      <c r="A267" s="621" t="s">
        <v>527</v>
      </c>
      <c r="B267" s="621" t="s">
        <v>297</v>
      </c>
      <c r="C267" s="621" t="s">
        <v>319</v>
      </c>
      <c r="D267" s="651" t="s">
        <v>2705</v>
      </c>
      <c r="E267" s="651" t="s">
        <v>636</v>
      </c>
      <c r="F267" s="651" t="s">
        <v>637</v>
      </c>
      <c r="G267" s="651" t="s">
        <v>644</v>
      </c>
      <c r="H267" s="652" t="s">
        <v>645</v>
      </c>
      <c r="I267" s="651">
        <v>2020</v>
      </c>
      <c r="J267" s="591">
        <v>4000000</v>
      </c>
      <c r="K267" s="591">
        <v>4000000</v>
      </c>
      <c r="L267" s="591">
        <v>3880909</v>
      </c>
      <c r="M267" s="591">
        <v>2755539.2608399997</v>
      </c>
      <c r="N267" s="592"/>
      <c r="O267" s="592">
        <v>0.65</v>
      </c>
      <c r="P267" s="594"/>
      <c r="Q267" s="653" t="s">
        <v>114</v>
      </c>
    </row>
    <row r="268" spans="1:17" ht="51">
      <c r="A268" s="621" t="s">
        <v>527</v>
      </c>
      <c r="B268" s="621" t="s">
        <v>297</v>
      </c>
      <c r="C268" s="621" t="s">
        <v>319</v>
      </c>
      <c r="D268" s="654" t="s">
        <v>2708</v>
      </c>
      <c r="E268" s="654" t="s">
        <v>647</v>
      </c>
      <c r="F268" s="654" t="s">
        <v>648</v>
      </c>
      <c r="G268" s="654" t="s">
        <v>649</v>
      </c>
      <c r="H268" s="655" t="s">
        <v>650</v>
      </c>
      <c r="I268" s="659">
        <v>2017</v>
      </c>
      <c r="J268" s="591">
        <v>2500000</v>
      </c>
      <c r="K268" s="591">
        <v>4043000</v>
      </c>
      <c r="L268" s="591">
        <v>3914424</v>
      </c>
      <c r="M268" s="591">
        <v>3897680.6171900001</v>
      </c>
      <c r="N268" s="592"/>
      <c r="O268" s="592">
        <v>0.95</v>
      </c>
      <c r="P268" s="593"/>
      <c r="Q268" s="653" t="s">
        <v>630</v>
      </c>
    </row>
    <row r="269" spans="1:17" ht="25.5">
      <c r="A269" s="621" t="s">
        <v>527</v>
      </c>
      <c r="B269" s="621" t="s">
        <v>297</v>
      </c>
      <c r="C269" s="621" t="s">
        <v>319</v>
      </c>
      <c r="D269" s="654" t="s">
        <v>2711</v>
      </c>
      <c r="E269" s="654" t="s">
        <v>652</v>
      </c>
      <c r="F269" s="654" t="s">
        <v>653</v>
      </c>
      <c r="G269" s="654" t="s">
        <v>654</v>
      </c>
      <c r="H269" s="655" t="s">
        <v>655</v>
      </c>
      <c r="I269" s="659" t="s">
        <v>610</v>
      </c>
      <c r="J269" s="591">
        <v>1000000</v>
      </c>
      <c r="K269" s="591">
        <v>1000000</v>
      </c>
      <c r="L269" s="591">
        <v>165893</v>
      </c>
      <c r="M269" s="591">
        <v>62104.633000000002</v>
      </c>
      <c r="N269" s="592"/>
      <c r="O269" s="592">
        <v>0.05</v>
      </c>
      <c r="P269" s="593"/>
      <c r="Q269" s="653" t="s">
        <v>114</v>
      </c>
    </row>
    <row r="270" spans="1:17" ht="25.5">
      <c r="A270" s="621" t="s">
        <v>527</v>
      </c>
      <c r="B270" s="621" t="s">
        <v>297</v>
      </c>
      <c r="C270" s="621" t="s">
        <v>319</v>
      </c>
      <c r="D270" s="659" t="s">
        <v>2711</v>
      </c>
      <c r="E270" s="659" t="s">
        <v>652</v>
      </c>
      <c r="F270" s="659" t="s">
        <v>653</v>
      </c>
      <c r="G270" s="659" t="s">
        <v>656</v>
      </c>
      <c r="H270" s="653" t="s">
        <v>657</v>
      </c>
      <c r="I270" s="659" t="s">
        <v>658</v>
      </c>
      <c r="J270" s="591">
        <v>600000</v>
      </c>
      <c r="K270" s="591">
        <v>1410000</v>
      </c>
      <c r="L270" s="591">
        <v>1115018</v>
      </c>
      <c r="M270" s="591">
        <v>935632.54171999998</v>
      </c>
      <c r="N270" s="592"/>
      <c r="O270" s="592">
        <v>0.9</v>
      </c>
      <c r="P270" s="651"/>
      <c r="Q270" s="612" t="s">
        <v>630</v>
      </c>
    </row>
    <row r="271" spans="1:17" ht="25.5">
      <c r="A271" s="621" t="s">
        <v>527</v>
      </c>
      <c r="B271" s="621" t="s">
        <v>297</v>
      </c>
      <c r="C271" s="621" t="s">
        <v>319</v>
      </c>
      <c r="D271" s="651" t="s">
        <v>2711</v>
      </c>
      <c r="E271" s="651" t="s">
        <v>652</v>
      </c>
      <c r="F271" s="651" t="s">
        <v>653</v>
      </c>
      <c r="G271" s="651" t="s">
        <v>659</v>
      </c>
      <c r="H271" s="652" t="s">
        <v>660</v>
      </c>
      <c r="I271" s="651" t="s">
        <v>661</v>
      </c>
      <c r="J271" s="591">
        <v>2800000</v>
      </c>
      <c r="K271" s="591">
        <v>4975000</v>
      </c>
      <c r="L271" s="591">
        <v>4573964</v>
      </c>
      <c r="M271" s="591">
        <v>3481534.4893899993</v>
      </c>
      <c r="N271" s="592"/>
      <c r="O271" s="592">
        <v>1</v>
      </c>
      <c r="P271" s="594"/>
      <c r="Q271" s="653" t="s">
        <v>13</v>
      </c>
    </row>
    <row r="272" spans="1:17" ht="38.25">
      <c r="A272" s="621" t="s">
        <v>527</v>
      </c>
      <c r="B272" s="621" t="s">
        <v>315</v>
      </c>
      <c r="C272" s="621" t="s">
        <v>319</v>
      </c>
      <c r="D272" s="621" t="s">
        <v>2691</v>
      </c>
      <c r="E272" s="621" t="s">
        <v>663</v>
      </c>
      <c r="F272" s="621" t="s">
        <v>664</v>
      </c>
      <c r="G272" s="651" t="s">
        <v>665</v>
      </c>
      <c r="H272" s="652" t="s">
        <v>665</v>
      </c>
      <c r="I272" s="651">
        <v>2022</v>
      </c>
      <c r="J272" s="591">
        <v>1391251</v>
      </c>
      <c r="K272" s="591">
        <v>1391251</v>
      </c>
      <c r="L272" s="591">
        <v>863681</v>
      </c>
      <c r="M272" s="591">
        <v>13744</v>
      </c>
      <c r="N272" s="592"/>
      <c r="O272" s="592">
        <v>0.55000000000000004</v>
      </c>
      <c r="P272" s="594"/>
      <c r="Q272" s="653" t="s">
        <v>114</v>
      </c>
    </row>
    <row r="273" spans="1:17" ht="25.5">
      <c r="A273" s="621" t="s">
        <v>527</v>
      </c>
      <c r="B273" s="621" t="s">
        <v>315</v>
      </c>
      <c r="C273" s="621" t="s">
        <v>319</v>
      </c>
      <c r="D273" s="621" t="s">
        <v>2691</v>
      </c>
      <c r="E273" s="621" t="s">
        <v>663</v>
      </c>
      <c r="F273" s="621" t="s">
        <v>664</v>
      </c>
      <c r="G273" s="651" t="s">
        <v>666</v>
      </c>
      <c r="H273" s="652" t="s">
        <v>666</v>
      </c>
      <c r="I273" s="651">
        <v>2022</v>
      </c>
      <c r="J273" s="591">
        <v>1796366</v>
      </c>
      <c r="K273" s="591">
        <v>1796366</v>
      </c>
      <c r="L273" s="591">
        <v>122598</v>
      </c>
      <c r="M273" s="591">
        <v>245</v>
      </c>
      <c r="N273" s="592"/>
      <c r="O273" s="592">
        <v>0</v>
      </c>
      <c r="P273" s="594"/>
      <c r="Q273" s="653" t="s">
        <v>114</v>
      </c>
    </row>
    <row r="274" spans="1:17" ht="25.5">
      <c r="A274" s="621" t="s">
        <v>527</v>
      </c>
      <c r="B274" s="621" t="s">
        <v>315</v>
      </c>
      <c r="C274" s="621" t="s">
        <v>319</v>
      </c>
      <c r="D274" s="621" t="s">
        <v>2708</v>
      </c>
      <c r="E274" s="621" t="s">
        <v>668</v>
      </c>
      <c r="F274" s="621" t="s">
        <v>669</v>
      </c>
      <c r="G274" s="651" t="s">
        <v>670</v>
      </c>
      <c r="H274" s="652" t="s">
        <v>670</v>
      </c>
      <c r="I274" s="651">
        <v>2022</v>
      </c>
      <c r="J274" s="591">
        <v>1292512</v>
      </c>
      <c r="K274" s="591">
        <v>1402868</v>
      </c>
      <c r="L274" s="591">
        <v>1371741</v>
      </c>
      <c r="M274" s="591">
        <v>1233334</v>
      </c>
      <c r="N274" s="592"/>
      <c r="O274" s="592">
        <v>0.95</v>
      </c>
      <c r="P274" s="594"/>
      <c r="Q274" s="653" t="s">
        <v>114</v>
      </c>
    </row>
    <row r="275" spans="1:17" ht="38.25">
      <c r="A275" s="621" t="s">
        <v>527</v>
      </c>
      <c r="B275" s="621" t="s">
        <v>315</v>
      </c>
      <c r="C275" s="621" t="s">
        <v>319</v>
      </c>
      <c r="D275" s="621" t="s">
        <v>2711</v>
      </c>
      <c r="E275" s="621" t="s">
        <v>672</v>
      </c>
      <c r="F275" s="621" t="s">
        <v>673</v>
      </c>
      <c r="G275" s="651" t="s">
        <v>674</v>
      </c>
      <c r="H275" s="652" t="s">
        <v>674</v>
      </c>
      <c r="I275" s="651">
        <v>2022</v>
      </c>
      <c r="J275" s="591">
        <v>1749275</v>
      </c>
      <c r="K275" s="591">
        <v>2749275</v>
      </c>
      <c r="L275" s="591">
        <v>1661774</v>
      </c>
      <c r="M275" s="591">
        <v>631367</v>
      </c>
      <c r="N275" s="592"/>
      <c r="O275" s="592">
        <v>0.9</v>
      </c>
      <c r="P275" s="594"/>
      <c r="Q275" s="653" t="s">
        <v>114</v>
      </c>
    </row>
    <row r="276" spans="1:17" ht="38.25">
      <c r="A276" s="621" t="s">
        <v>527</v>
      </c>
      <c r="B276" s="621" t="s">
        <v>271</v>
      </c>
      <c r="C276" s="621" t="s">
        <v>319</v>
      </c>
      <c r="D276" s="621" t="s">
        <v>2691</v>
      </c>
      <c r="E276" s="621" t="s">
        <v>676</v>
      </c>
      <c r="F276" s="621" t="s">
        <v>677</v>
      </c>
      <c r="G276" s="621"/>
      <c r="H276" s="618" t="s">
        <v>678</v>
      </c>
      <c r="I276" s="621">
        <v>2004</v>
      </c>
      <c r="J276" s="622">
        <v>200000</v>
      </c>
      <c r="K276" s="622">
        <v>1135000</v>
      </c>
      <c r="L276" s="622">
        <v>1083832</v>
      </c>
      <c r="M276" s="622">
        <v>1012970</v>
      </c>
      <c r="N276" s="577"/>
      <c r="O276" s="577">
        <v>98</v>
      </c>
      <c r="P276" s="621"/>
      <c r="Q276" s="618"/>
    </row>
    <row r="277" spans="1:17" ht="51">
      <c r="A277" s="621" t="s">
        <v>527</v>
      </c>
      <c r="B277" s="621" t="s">
        <v>271</v>
      </c>
      <c r="C277" s="621" t="s">
        <v>319</v>
      </c>
      <c r="D277" s="621" t="s">
        <v>2691</v>
      </c>
      <c r="E277" s="624" t="s">
        <v>676</v>
      </c>
      <c r="F277" s="621" t="s">
        <v>677</v>
      </c>
      <c r="G277" s="621"/>
      <c r="H277" s="618" t="s">
        <v>679</v>
      </c>
      <c r="I277" s="621">
        <v>2007</v>
      </c>
      <c r="J277" s="622">
        <v>500000</v>
      </c>
      <c r="K277" s="622">
        <v>5129400</v>
      </c>
      <c r="L277" s="622">
        <v>89285</v>
      </c>
      <c r="M277" s="622">
        <v>64133</v>
      </c>
      <c r="N277" s="577"/>
      <c r="O277" s="577">
        <v>0</v>
      </c>
      <c r="P277" s="621"/>
      <c r="Q277" s="618" t="s">
        <v>107</v>
      </c>
    </row>
    <row r="278" spans="1:17" ht="51">
      <c r="A278" s="621" t="s">
        <v>527</v>
      </c>
      <c r="B278" s="621" t="s">
        <v>271</v>
      </c>
      <c r="C278" s="621" t="s">
        <v>319</v>
      </c>
      <c r="D278" s="621" t="s">
        <v>2697</v>
      </c>
      <c r="E278" s="621" t="s">
        <v>681</v>
      </c>
      <c r="F278" s="621" t="s">
        <v>682</v>
      </c>
      <c r="G278" s="621"/>
      <c r="H278" s="618" t="s">
        <v>683</v>
      </c>
      <c r="I278" s="621">
        <v>2011</v>
      </c>
      <c r="J278" s="622">
        <v>2310000</v>
      </c>
      <c r="K278" s="622">
        <v>3220800</v>
      </c>
      <c r="L278" s="622">
        <v>2573730</v>
      </c>
      <c r="M278" s="622">
        <v>2290066</v>
      </c>
      <c r="N278" s="577"/>
      <c r="O278" s="577">
        <v>98</v>
      </c>
      <c r="P278" s="621"/>
      <c r="Q278" s="618" t="s">
        <v>684</v>
      </c>
    </row>
    <row r="279" spans="1:17" ht="51">
      <c r="A279" s="621" t="s">
        <v>527</v>
      </c>
      <c r="B279" s="621" t="s">
        <v>271</v>
      </c>
      <c r="C279" s="621" t="s">
        <v>319</v>
      </c>
      <c r="D279" s="621" t="s">
        <v>2697</v>
      </c>
      <c r="E279" s="621" t="s">
        <v>685</v>
      </c>
      <c r="F279" s="621" t="s">
        <v>686</v>
      </c>
      <c r="G279" s="621"/>
      <c r="H279" s="618" t="s">
        <v>687</v>
      </c>
      <c r="I279" s="621">
        <v>2011</v>
      </c>
      <c r="J279" s="622">
        <v>1422000</v>
      </c>
      <c r="K279" s="622">
        <v>1568740</v>
      </c>
      <c r="L279" s="622">
        <v>1514318</v>
      </c>
      <c r="M279" s="622">
        <v>1505560</v>
      </c>
      <c r="N279" s="577"/>
      <c r="O279" s="577">
        <v>100</v>
      </c>
      <c r="P279" s="621"/>
      <c r="Q279" s="618" t="s">
        <v>688</v>
      </c>
    </row>
    <row r="280" spans="1:17" ht="51">
      <c r="A280" s="621" t="s">
        <v>527</v>
      </c>
      <c r="B280" s="621" t="s">
        <v>271</v>
      </c>
      <c r="C280" s="621" t="s">
        <v>319</v>
      </c>
      <c r="D280" s="621" t="s">
        <v>2699</v>
      </c>
      <c r="E280" s="621" t="s">
        <v>690</v>
      </c>
      <c r="F280" s="621" t="s">
        <v>691</v>
      </c>
      <c r="G280" s="621"/>
      <c r="H280" s="618" t="s">
        <v>692</v>
      </c>
      <c r="I280" s="621">
        <v>2014</v>
      </c>
      <c r="J280" s="622">
        <v>1600000</v>
      </c>
      <c r="K280" s="622">
        <v>1600000</v>
      </c>
      <c r="L280" s="622">
        <v>0</v>
      </c>
      <c r="M280" s="622">
        <v>0</v>
      </c>
      <c r="N280" s="577"/>
      <c r="O280" s="577">
        <v>0</v>
      </c>
      <c r="P280" s="621"/>
      <c r="Q280" s="618" t="s">
        <v>693</v>
      </c>
    </row>
    <row r="281" spans="1:17" ht="51">
      <c r="A281" s="621" t="s">
        <v>527</v>
      </c>
      <c r="B281" s="621" t="s">
        <v>271</v>
      </c>
      <c r="C281" s="621" t="s">
        <v>319</v>
      </c>
      <c r="D281" s="621" t="s">
        <v>2700</v>
      </c>
      <c r="E281" s="621" t="s">
        <v>695</v>
      </c>
      <c r="F281" s="621" t="s">
        <v>696</v>
      </c>
      <c r="G281" s="621"/>
      <c r="H281" s="618" t="s">
        <v>697</v>
      </c>
      <c r="I281" s="621">
        <v>2006</v>
      </c>
      <c r="J281" s="622">
        <v>400000</v>
      </c>
      <c r="K281" s="622">
        <v>1326178</v>
      </c>
      <c r="L281" s="622">
        <v>1317631</v>
      </c>
      <c r="M281" s="622">
        <v>1309697</v>
      </c>
      <c r="N281" s="577"/>
      <c r="O281" s="577">
        <v>100</v>
      </c>
      <c r="P281" s="621"/>
      <c r="Q281" s="618" t="s">
        <v>688</v>
      </c>
    </row>
    <row r="282" spans="1:17" ht="51">
      <c r="A282" s="621" t="s">
        <v>527</v>
      </c>
      <c r="B282" s="621" t="s">
        <v>271</v>
      </c>
      <c r="C282" s="621" t="s">
        <v>319</v>
      </c>
      <c r="D282" s="621" t="s">
        <v>2703</v>
      </c>
      <c r="E282" s="621" t="s">
        <v>699</v>
      </c>
      <c r="F282" s="621" t="s">
        <v>700</v>
      </c>
      <c r="G282" s="621"/>
      <c r="H282" s="618" t="s">
        <v>701</v>
      </c>
      <c r="I282" s="621">
        <v>2018</v>
      </c>
      <c r="J282" s="622">
        <v>800000</v>
      </c>
      <c r="K282" s="622">
        <v>800000</v>
      </c>
      <c r="L282" s="622">
        <v>683885</v>
      </c>
      <c r="M282" s="622">
        <v>72295</v>
      </c>
      <c r="N282" s="577"/>
      <c r="O282" s="577">
        <v>10</v>
      </c>
      <c r="P282" s="621"/>
      <c r="Q282" s="618"/>
    </row>
    <row r="283" spans="1:17" ht="51">
      <c r="A283" s="621" t="s">
        <v>527</v>
      </c>
      <c r="B283" s="621" t="s">
        <v>271</v>
      </c>
      <c r="C283" s="621" t="s">
        <v>319</v>
      </c>
      <c r="D283" s="621" t="s">
        <v>2703</v>
      </c>
      <c r="E283" s="621" t="s">
        <v>699</v>
      </c>
      <c r="F283" s="621" t="s">
        <v>700</v>
      </c>
      <c r="G283" s="621"/>
      <c r="H283" s="618" t="s">
        <v>702</v>
      </c>
      <c r="I283" s="621">
        <v>2018</v>
      </c>
      <c r="J283" s="622">
        <v>1200000</v>
      </c>
      <c r="K283" s="622">
        <v>1200000</v>
      </c>
      <c r="L283" s="622">
        <v>717230</v>
      </c>
      <c r="M283" s="622">
        <v>182169</v>
      </c>
      <c r="N283" s="577"/>
      <c r="O283" s="577">
        <v>35</v>
      </c>
      <c r="P283" s="621"/>
      <c r="Q283" s="618"/>
    </row>
    <row r="284" spans="1:17" ht="51">
      <c r="A284" s="621" t="s">
        <v>527</v>
      </c>
      <c r="B284" s="621" t="s">
        <v>271</v>
      </c>
      <c r="C284" s="621" t="s">
        <v>319</v>
      </c>
      <c r="D284" s="621" t="s">
        <v>2703</v>
      </c>
      <c r="E284" s="621" t="s">
        <v>699</v>
      </c>
      <c r="F284" s="621" t="s">
        <v>700</v>
      </c>
      <c r="G284" s="621"/>
      <c r="H284" s="618" t="s">
        <v>703</v>
      </c>
      <c r="I284" s="621">
        <v>2014</v>
      </c>
      <c r="J284" s="622">
        <v>1000000</v>
      </c>
      <c r="K284" s="622">
        <v>1000000</v>
      </c>
      <c r="L284" s="622">
        <v>11762</v>
      </c>
      <c r="M284" s="622">
        <v>2999</v>
      </c>
      <c r="N284" s="577"/>
      <c r="O284" s="577">
        <v>0</v>
      </c>
      <c r="P284" s="621"/>
      <c r="Q284" s="618" t="s">
        <v>704</v>
      </c>
    </row>
    <row r="285" spans="1:17" ht="38.25">
      <c r="A285" s="621" t="s">
        <v>527</v>
      </c>
      <c r="B285" s="621" t="s">
        <v>271</v>
      </c>
      <c r="C285" s="621" t="s">
        <v>319</v>
      </c>
      <c r="D285" s="621" t="s">
        <v>2708</v>
      </c>
      <c r="E285" s="621" t="s">
        <v>706</v>
      </c>
      <c r="F285" s="621" t="s">
        <v>707</v>
      </c>
      <c r="G285" s="621"/>
      <c r="H285" s="618" t="s">
        <v>708</v>
      </c>
      <c r="I285" s="621">
        <v>2021</v>
      </c>
      <c r="J285" s="622">
        <v>1000000</v>
      </c>
      <c r="K285" s="622">
        <v>1000000</v>
      </c>
      <c r="L285" s="622">
        <v>975633</v>
      </c>
      <c r="M285" s="622">
        <v>952835</v>
      </c>
      <c r="N285" s="577"/>
      <c r="O285" s="577">
        <v>100</v>
      </c>
      <c r="P285" s="621"/>
      <c r="Q285" s="618" t="s">
        <v>709</v>
      </c>
    </row>
    <row r="286" spans="1:17" ht="38.25">
      <c r="A286" s="621" t="s">
        <v>527</v>
      </c>
      <c r="B286" s="621" t="s">
        <v>271</v>
      </c>
      <c r="C286" s="621" t="s">
        <v>319</v>
      </c>
      <c r="D286" s="621" t="s">
        <v>2711</v>
      </c>
      <c r="E286" s="621" t="s">
        <v>711</v>
      </c>
      <c r="F286" s="621" t="s">
        <v>712</v>
      </c>
      <c r="G286" s="621"/>
      <c r="H286" s="618" t="s">
        <v>713</v>
      </c>
      <c r="I286" s="621">
        <v>2006</v>
      </c>
      <c r="J286" s="622">
        <v>345000</v>
      </c>
      <c r="K286" s="622">
        <v>1195000</v>
      </c>
      <c r="L286" s="622">
        <v>1187723</v>
      </c>
      <c r="M286" s="622">
        <v>1125550</v>
      </c>
      <c r="N286" s="577"/>
      <c r="O286" s="577">
        <v>95</v>
      </c>
      <c r="P286" s="621"/>
      <c r="Q286" s="618" t="s">
        <v>714</v>
      </c>
    </row>
    <row r="287" spans="1:17" ht="38.25">
      <c r="A287" s="621" t="s">
        <v>527</v>
      </c>
      <c r="B287" s="621" t="s">
        <v>271</v>
      </c>
      <c r="C287" s="621" t="s">
        <v>319</v>
      </c>
      <c r="D287" s="621" t="s">
        <v>2711</v>
      </c>
      <c r="E287" s="621" t="s">
        <v>711</v>
      </c>
      <c r="F287" s="621" t="s">
        <v>712</v>
      </c>
      <c r="G287" s="621"/>
      <c r="H287" s="618" t="s">
        <v>715</v>
      </c>
      <c r="I287" s="621">
        <v>2010</v>
      </c>
      <c r="J287" s="622">
        <v>200000</v>
      </c>
      <c r="K287" s="622">
        <v>200000</v>
      </c>
      <c r="L287" s="622">
        <v>165325</v>
      </c>
      <c r="M287" s="622">
        <v>165325</v>
      </c>
      <c r="N287" s="577"/>
      <c r="O287" s="577">
        <v>98</v>
      </c>
      <c r="P287" s="621"/>
      <c r="Q287" s="618" t="s">
        <v>716</v>
      </c>
    </row>
    <row r="288" spans="1:17" ht="38.25">
      <c r="A288" s="621" t="s">
        <v>527</v>
      </c>
      <c r="B288" s="621" t="s">
        <v>271</v>
      </c>
      <c r="C288" s="621" t="s">
        <v>319</v>
      </c>
      <c r="D288" s="621" t="s">
        <v>2711</v>
      </c>
      <c r="E288" s="621" t="s">
        <v>711</v>
      </c>
      <c r="F288" s="621" t="s">
        <v>712</v>
      </c>
      <c r="G288" s="621"/>
      <c r="H288" s="618" t="s">
        <v>717</v>
      </c>
      <c r="I288" s="621">
        <v>2008</v>
      </c>
      <c r="J288" s="622">
        <v>600000</v>
      </c>
      <c r="K288" s="622">
        <v>1828983</v>
      </c>
      <c r="L288" s="622">
        <v>1605246</v>
      </c>
      <c r="M288" s="622">
        <v>1178978</v>
      </c>
      <c r="N288" s="577"/>
      <c r="O288" s="577">
        <v>50</v>
      </c>
      <c r="P288" s="621"/>
      <c r="Q288" s="618" t="s">
        <v>718</v>
      </c>
    </row>
    <row r="289" spans="1:17" ht="51">
      <c r="A289" s="621" t="s">
        <v>527</v>
      </c>
      <c r="B289" s="621" t="s">
        <v>271</v>
      </c>
      <c r="C289" s="621" t="s">
        <v>319</v>
      </c>
      <c r="D289" s="621" t="s">
        <v>2711</v>
      </c>
      <c r="E289" s="621" t="s">
        <v>711</v>
      </c>
      <c r="F289" s="621" t="s">
        <v>712</v>
      </c>
      <c r="G289" s="621"/>
      <c r="H289" s="618" t="s">
        <v>719</v>
      </c>
      <c r="I289" s="621">
        <v>2015</v>
      </c>
      <c r="J289" s="622">
        <v>300000</v>
      </c>
      <c r="K289" s="622">
        <v>300000</v>
      </c>
      <c r="L289" s="622">
        <v>179497</v>
      </c>
      <c r="M289" s="622">
        <v>15390</v>
      </c>
      <c r="N289" s="577"/>
      <c r="O289" s="577">
        <v>5</v>
      </c>
      <c r="P289" s="621"/>
      <c r="Q289" s="618" t="s">
        <v>720</v>
      </c>
    </row>
    <row r="290" spans="1:17" ht="51">
      <c r="A290" s="621" t="s">
        <v>527</v>
      </c>
      <c r="B290" s="621" t="s">
        <v>271</v>
      </c>
      <c r="C290" s="621" t="s">
        <v>319</v>
      </c>
      <c r="D290" s="621" t="s">
        <v>2711</v>
      </c>
      <c r="E290" s="621" t="s">
        <v>711</v>
      </c>
      <c r="F290" s="621" t="s">
        <v>712</v>
      </c>
      <c r="G290" s="621"/>
      <c r="H290" s="618" t="s">
        <v>721</v>
      </c>
      <c r="I290" s="621">
        <v>2015</v>
      </c>
      <c r="J290" s="622">
        <v>50000</v>
      </c>
      <c r="K290" s="622">
        <v>50000</v>
      </c>
      <c r="L290" s="622">
        <v>18287</v>
      </c>
      <c r="M290" s="622">
        <v>14029</v>
      </c>
      <c r="N290" s="577"/>
      <c r="O290" s="577">
        <v>28</v>
      </c>
      <c r="P290" s="621"/>
      <c r="Q290" s="618" t="s">
        <v>720</v>
      </c>
    </row>
    <row r="291" spans="1:17" ht="51">
      <c r="A291" s="621" t="s">
        <v>527</v>
      </c>
      <c r="B291" s="621" t="s">
        <v>271</v>
      </c>
      <c r="C291" s="621" t="s">
        <v>319</v>
      </c>
      <c r="D291" s="621" t="s">
        <v>2711</v>
      </c>
      <c r="E291" s="621" t="s">
        <v>711</v>
      </c>
      <c r="F291" s="621" t="s">
        <v>712</v>
      </c>
      <c r="G291" s="621"/>
      <c r="H291" s="618" t="s">
        <v>722</v>
      </c>
      <c r="I291" s="621">
        <v>2013</v>
      </c>
      <c r="J291" s="622">
        <v>60000</v>
      </c>
      <c r="K291" s="622">
        <v>60000</v>
      </c>
      <c r="L291" s="622">
        <v>55040</v>
      </c>
      <c r="M291" s="622">
        <v>706</v>
      </c>
      <c r="N291" s="577"/>
      <c r="O291" s="577">
        <v>50</v>
      </c>
      <c r="P291" s="621"/>
      <c r="Q291" s="618" t="s">
        <v>723</v>
      </c>
    </row>
    <row r="292" spans="1:17" ht="51">
      <c r="A292" s="621" t="s">
        <v>527</v>
      </c>
      <c r="B292" s="621" t="s">
        <v>271</v>
      </c>
      <c r="C292" s="621" t="s">
        <v>319</v>
      </c>
      <c r="D292" s="621" t="s">
        <v>2711</v>
      </c>
      <c r="E292" s="621" t="s">
        <v>711</v>
      </c>
      <c r="F292" s="621" t="s">
        <v>712</v>
      </c>
      <c r="G292" s="621"/>
      <c r="H292" s="618" t="s">
        <v>724</v>
      </c>
      <c r="I292" s="621">
        <v>2014</v>
      </c>
      <c r="J292" s="622">
        <v>600000</v>
      </c>
      <c r="K292" s="622">
        <v>2258000</v>
      </c>
      <c r="L292" s="622">
        <v>207</v>
      </c>
      <c r="M292" s="622">
        <v>0</v>
      </c>
      <c r="N292" s="577"/>
      <c r="O292" s="577">
        <v>0</v>
      </c>
      <c r="P292" s="621"/>
      <c r="Q292" s="618" t="s">
        <v>725</v>
      </c>
    </row>
    <row r="293" spans="1:17" ht="63.75">
      <c r="A293" s="621" t="s">
        <v>527</v>
      </c>
      <c r="B293" s="621" t="s">
        <v>271</v>
      </c>
      <c r="C293" s="621" t="s">
        <v>319</v>
      </c>
      <c r="D293" s="621" t="s">
        <v>2711</v>
      </c>
      <c r="E293" s="621" t="s">
        <v>711</v>
      </c>
      <c r="F293" s="621" t="s">
        <v>712</v>
      </c>
      <c r="G293" s="621"/>
      <c r="H293" s="618" t="s">
        <v>726</v>
      </c>
      <c r="I293" s="621">
        <v>2014</v>
      </c>
      <c r="J293" s="622">
        <v>4000000</v>
      </c>
      <c r="K293" s="622">
        <v>8983000</v>
      </c>
      <c r="L293" s="622">
        <v>3690356</v>
      </c>
      <c r="M293" s="622">
        <v>891936</v>
      </c>
      <c r="N293" s="577"/>
      <c r="O293" s="577">
        <v>35</v>
      </c>
      <c r="P293" s="621"/>
      <c r="Q293" s="618" t="s">
        <v>727</v>
      </c>
    </row>
    <row r="294" spans="1:17" ht="51">
      <c r="A294" s="621" t="s">
        <v>527</v>
      </c>
      <c r="B294" s="621" t="s">
        <v>271</v>
      </c>
      <c r="C294" s="621" t="s">
        <v>319</v>
      </c>
      <c r="D294" s="621" t="s">
        <v>2711</v>
      </c>
      <c r="E294" s="621" t="s">
        <v>711</v>
      </c>
      <c r="F294" s="621" t="s">
        <v>712</v>
      </c>
      <c r="G294" s="621"/>
      <c r="H294" s="618" t="s">
        <v>728</v>
      </c>
      <c r="I294" s="621">
        <v>2014</v>
      </c>
      <c r="J294" s="622">
        <v>1200000</v>
      </c>
      <c r="K294" s="622">
        <v>2464000</v>
      </c>
      <c r="L294" s="622">
        <v>123376</v>
      </c>
      <c r="M294" s="622">
        <v>2372</v>
      </c>
      <c r="N294" s="577"/>
      <c r="O294" s="577">
        <v>25</v>
      </c>
      <c r="P294" s="621"/>
      <c r="Q294" s="618" t="s">
        <v>729</v>
      </c>
    </row>
    <row r="295" spans="1:17" ht="51">
      <c r="A295" s="621" t="s">
        <v>527</v>
      </c>
      <c r="B295" s="621" t="s">
        <v>271</v>
      </c>
      <c r="C295" s="621" t="s">
        <v>319</v>
      </c>
      <c r="D295" s="621" t="s">
        <v>2711</v>
      </c>
      <c r="E295" s="621" t="s">
        <v>730</v>
      </c>
      <c r="F295" s="621" t="s">
        <v>731</v>
      </c>
      <c r="G295" s="621"/>
      <c r="H295" s="618" t="s">
        <v>732</v>
      </c>
      <c r="I295" s="621">
        <v>2017</v>
      </c>
      <c r="J295" s="622">
        <v>500000</v>
      </c>
      <c r="K295" s="622">
        <v>1000000</v>
      </c>
      <c r="L295" s="622">
        <v>881930</v>
      </c>
      <c r="M295" s="622">
        <v>563865</v>
      </c>
      <c r="N295" s="577"/>
      <c r="O295" s="577">
        <v>90</v>
      </c>
      <c r="P295" s="621"/>
      <c r="Q295" s="618"/>
    </row>
    <row r="296" spans="1:17" ht="38.25">
      <c r="A296" s="621" t="s">
        <v>527</v>
      </c>
      <c r="B296" s="621" t="s">
        <v>271</v>
      </c>
      <c r="C296" s="621" t="s">
        <v>319</v>
      </c>
      <c r="D296" s="621" t="s">
        <v>2716</v>
      </c>
      <c r="E296" s="621" t="s">
        <v>734</v>
      </c>
      <c r="F296" s="621" t="s">
        <v>735</v>
      </c>
      <c r="G296" s="621"/>
      <c r="H296" s="618" t="s">
        <v>736</v>
      </c>
      <c r="I296" s="621">
        <v>2006</v>
      </c>
      <c r="J296" s="622">
        <v>2000000</v>
      </c>
      <c r="K296" s="622">
        <v>4384000</v>
      </c>
      <c r="L296" s="622">
        <v>4040539</v>
      </c>
      <c r="M296" s="622">
        <v>1092885</v>
      </c>
      <c r="N296" s="577"/>
      <c r="O296" s="577">
        <v>48</v>
      </c>
      <c r="P296" s="621"/>
      <c r="Q296" s="618"/>
    </row>
    <row r="297" spans="1:17" ht="63.75">
      <c r="A297" s="621" t="s">
        <v>527</v>
      </c>
      <c r="B297" s="621" t="s">
        <v>271</v>
      </c>
      <c r="C297" s="621" t="s">
        <v>319</v>
      </c>
      <c r="D297" s="621" t="s">
        <v>2716</v>
      </c>
      <c r="E297" s="621" t="s">
        <v>734</v>
      </c>
      <c r="F297" s="621" t="s">
        <v>735</v>
      </c>
      <c r="G297" s="621"/>
      <c r="H297" s="618" t="s">
        <v>737</v>
      </c>
      <c r="I297" s="621">
        <v>2012</v>
      </c>
      <c r="J297" s="622">
        <v>1000000</v>
      </c>
      <c r="K297" s="622">
        <v>1282330</v>
      </c>
      <c r="L297" s="622">
        <v>1276755</v>
      </c>
      <c r="M297" s="622">
        <v>1250468</v>
      </c>
      <c r="N297" s="577"/>
      <c r="O297" s="577">
        <v>100</v>
      </c>
      <c r="P297" s="621"/>
      <c r="Q297" s="618" t="s">
        <v>738</v>
      </c>
    </row>
    <row r="298" spans="1:17" ht="63.75">
      <c r="A298" s="621" t="s">
        <v>527</v>
      </c>
      <c r="B298" s="621" t="s">
        <v>309</v>
      </c>
      <c r="C298" s="621" t="s">
        <v>319</v>
      </c>
      <c r="D298" s="621" t="s">
        <v>2705</v>
      </c>
      <c r="E298" s="621" t="s">
        <v>740</v>
      </c>
      <c r="F298" s="621" t="s">
        <v>741</v>
      </c>
      <c r="G298" s="621"/>
      <c r="H298" s="618" t="s">
        <v>742</v>
      </c>
      <c r="I298" s="621">
        <v>2022</v>
      </c>
      <c r="J298" s="622">
        <v>1630000</v>
      </c>
      <c r="K298" s="622">
        <v>1630000</v>
      </c>
      <c r="L298" s="622">
        <v>1615525.97621</v>
      </c>
      <c r="M298" s="622">
        <v>1041339.69309</v>
      </c>
      <c r="N298" s="577"/>
      <c r="O298" s="577">
        <v>0.8</v>
      </c>
      <c r="P298" s="579"/>
      <c r="Q298" s="607" t="s">
        <v>743</v>
      </c>
    </row>
    <row r="299" spans="1:17" ht="38.25">
      <c r="A299" s="621" t="s">
        <v>527</v>
      </c>
      <c r="B299" s="621" t="s">
        <v>309</v>
      </c>
      <c r="C299" s="621" t="s">
        <v>319</v>
      </c>
      <c r="D299" s="621" t="s">
        <v>2711</v>
      </c>
      <c r="E299" s="621" t="s">
        <v>745</v>
      </c>
      <c r="F299" s="621" t="s">
        <v>746</v>
      </c>
      <c r="G299" s="621"/>
      <c r="H299" s="618" t="s">
        <v>747</v>
      </c>
      <c r="I299" s="621">
        <v>2022</v>
      </c>
      <c r="J299" s="622">
        <v>2400000</v>
      </c>
      <c r="K299" s="622">
        <v>2400000</v>
      </c>
      <c r="L299" s="622">
        <v>152003.33850000001</v>
      </c>
      <c r="M299" s="622">
        <v>0</v>
      </c>
      <c r="N299" s="577"/>
      <c r="O299" s="577" t="s">
        <v>748</v>
      </c>
      <c r="P299" s="579"/>
      <c r="Q299" s="607" t="s">
        <v>749</v>
      </c>
    </row>
    <row r="300" spans="1:17" ht="38.25">
      <c r="A300" s="621" t="s">
        <v>527</v>
      </c>
      <c r="B300" s="621" t="s">
        <v>309</v>
      </c>
      <c r="C300" s="621" t="s">
        <v>319</v>
      </c>
      <c r="D300" s="621" t="s">
        <v>2711</v>
      </c>
      <c r="E300" s="621" t="s">
        <v>745</v>
      </c>
      <c r="F300" s="621" t="s">
        <v>746</v>
      </c>
      <c r="G300" s="621"/>
      <c r="H300" s="618" t="s">
        <v>750</v>
      </c>
      <c r="I300" s="621">
        <v>2022</v>
      </c>
      <c r="J300" s="622">
        <v>3206617</v>
      </c>
      <c r="K300" s="622">
        <v>3206617</v>
      </c>
      <c r="L300" s="622">
        <v>222559.27</v>
      </c>
      <c r="M300" s="622">
        <v>0</v>
      </c>
      <c r="N300" s="577"/>
      <c r="O300" s="577" t="s">
        <v>751</v>
      </c>
      <c r="P300" s="579"/>
      <c r="Q300" s="607" t="s">
        <v>749</v>
      </c>
    </row>
    <row r="301" spans="1:17" ht="25.5">
      <c r="A301" s="621" t="s">
        <v>527</v>
      </c>
      <c r="B301" s="621" t="s">
        <v>309</v>
      </c>
      <c r="C301" s="621" t="s">
        <v>319</v>
      </c>
      <c r="D301" s="621" t="s">
        <v>2716</v>
      </c>
      <c r="E301" s="621" t="s">
        <v>753</v>
      </c>
      <c r="F301" s="621" t="s">
        <v>754</v>
      </c>
      <c r="G301" s="621"/>
      <c r="H301" s="618" t="s">
        <v>755</v>
      </c>
      <c r="I301" s="621">
        <v>2022</v>
      </c>
      <c r="J301" s="622">
        <v>3780000</v>
      </c>
      <c r="K301" s="622">
        <v>3780000</v>
      </c>
      <c r="L301" s="622">
        <v>3410044.4959</v>
      </c>
      <c r="M301" s="622">
        <v>0</v>
      </c>
      <c r="N301" s="577"/>
      <c r="O301" s="577">
        <v>0.05</v>
      </c>
      <c r="P301" s="579"/>
      <c r="Q301" s="607" t="s">
        <v>743</v>
      </c>
    </row>
    <row r="302" spans="1:17" ht="51">
      <c r="A302" s="621" t="s">
        <v>527</v>
      </c>
      <c r="B302" s="621" t="s">
        <v>305</v>
      </c>
      <c r="C302" s="621" t="s">
        <v>319</v>
      </c>
      <c r="D302" s="621" t="s">
        <v>2716</v>
      </c>
      <c r="E302" s="621" t="s">
        <v>757</v>
      </c>
      <c r="F302" s="621" t="s">
        <v>758</v>
      </c>
      <c r="G302" s="621"/>
      <c r="H302" s="618" t="s">
        <v>759</v>
      </c>
      <c r="I302" s="621">
        <v>2022</v>
      </c>
      <c r="J302" s="660">
        <v>1000000</v>
      </c>
      <c r="K302" s="660">
        <v>1000000</v>
      </c>
      <c r="L302" s="622">
        <v>989494.98604999995</v>
      </c>
      <c r="M302" s="622">
        <v>456955.25388999999</v>
      </c>
      <c r="N302" s="577"/>
      <c r="O302" s="577">
        <v>0.6</v>
      </c>
      <c r="P302" s="579"/>
      <c r="Q302" s="618" t="s">
        <v>20</v>
      </c>
    </row>
    <row r="303" spans="1:17" ht="38.25">
      <c r="A303" s="621" t="s">
        <v>527</v>
      </c>
      <c r="B303" s="621" t="s">
        <v>305</v>
      </c>
      <c r="C303" s="621" t="s">
        <v>319</v>
      </c>
      <c r="D303" s="621" t="s">
        <v>2716</v>
      </c>
      <c r="E303" s="621" t="s">
        <v>757</v>
      </c>
      <c r="F303" s="621" t="s">
        <v>758</v>
      </c>
      <c r="G303" s="621"/>
      <c r="H303" s="618" t="s">
        <v>760</v>
      </c>
      <c r="I303" s="621">
        <v>2022</v>
      </c>
      <c r="J303" s="660">
        <v>1500000</v>
      </c>
      <c r="K303" s="660">
        <v>1500000</v>
      </c>
      <c r="L303" s="622">
        <v>517232.25</v>
      </c>
      <c r="M303" s="622">
        <v>0</v>
      </c>
      <c r="N303" s="577"/>
      <c r="O303" s="577">
        <v>0.05</v>
      </c>
      <c r="P303" s="579"/>
      <c r="Q303" s="618" t="s">
        <v>20</v>
      </c>
    </row>
    <row r="304" spans="1:17" ht="40.5">
      <c r="A304" s="621" t="s">
        <v>527</v>
      </c>
      <c r="B304" s="621" t="s">
        <v>305</v>
      </c>
      <c r="C304" s="621" t="s">
        <v>319</v>
      </c>
      <c r="D304" s="621" t="s">
        <v>2716</v>
      </c>
      <c r="E304" s="621" t="s">
        <v>757</v>
      </c>
      <c r="F304" s="621" t="s">
        <v>758</v>
      </c>
      <c r="G304" s="621"/>
      <c r="H304" s="618" t="s">
        <v>3229</v>
      </c>
      <c r="I304" s="621" t="s">
        <v>610</v>
      </c>
      <c r="J304" s="660">
        <v>1200000</v>
      </c>
      <c r="K304" s="660">
        <v>3130000</v>
      </c>
      <c r="L304" s="622">
        <v>3087749.5848300001</v>
      </c>
      <c r="M304" s="622">
        <v>3084348.60507</v>
      </c>
      <c r="N304" s="577"/>
      <c r="O304" s="577">
        <v>1</v>
      </c>
      <c r="P304" s="579"/>
      <c r="Q304" s="618" t="s">
        <v>762</v>
      </c>
    </row>
    <row r="305" spans="1:17">
      <c r="A305" s="621" t="s">
        <v>527</v>
      </c>
      <c r="B305" s="621" t="s">
        <v>305</v>
      </c>
      <c r="C305" s="621" t="s">
        <v>319</v>
      </c>
      <c r="D305" s="621" t="s">
        <v>2716</v>
      </c>
      <c r="E305" s="621" t="s">
        <v>757</v>
      </c>
      <c r="F305" s="621" t="s">
        <v>758</v>
      </c>
      <c r="G305" s="621"/>
      <c r="H305" s="618" t="s">
        <v>763</v>
      </c>
      <c r="I305" s="621"/>
      <c r="J305" s="622"/>
      <c r="K305" s="622"/>
      <c r="L305" s="622"/>
      <c r="M305" s="622"/>
      <c r="N305" s="577"/>
      <c r="O305" s="577"/>
      <c r="P305" s="621"/>
      <c r="Q305" s="618"/>
    </row>
    <row r="306" spans="1:17" ht="25.5">
      <c r="A306" s="621" t="s">
        <v>527</v>
      </c>
      <c r="B306" s="621" t="s">
        <v>305</v>
      </c>
      <c r="C306" s="621" t="s">
        <v>319</v>
      </c>
      <c r="D306" s="621" t="s">
        <v>2716</v>
      </c>
      <c r="E306" s="621" t="s">
        <v>757</v>
      </c>
      <c r="F306" s="621" t="s">
        <v>758</v>
      </c>
      <c r="G306" s="621"/>
      <c r="H306" s="618" t="s">
        <v>764</v>
      </c>
      <c r="I306" s="621"/>
      <c r="J306" s="622"/>
      <c r="K306" s="622"/>
      <c r="L306" s="622"/>
      <c r="M306" s="622"/>
      <c r="N306" s="577"/>
      <c r="O306" s="577"/>
      <c r="P306" s="621"/>
      <c r="Q306" s="618"/>
    </row>
    <row r="307" spans="1:17" ht="51">
      <c r="A307" s="621" t="s">
        <v>527</v>
      </c>
      <c r="B307" s="621" t="s">
        <v>305</v>
      </c>
      <c r="C307" s="621" t="s">
        <v>319</v>
      </c>
      <c r="D307" s="621" t="s">
        <v>2716</v>
      </c>
      <c r="E307" s="621" t="s">
        <v>757</v>
      </c>
      <c r="F307" s="621" t="s">
        <v>758</v>
      </c>
      <c r="G307" s="621"/>
      <c r="H307" s="618" t="s">
        <v>765</v>
      </c>
      <c r="I307" s="621">
        <v>2022</v>
      </c>
      <c r="J307" s="660">
        <v>1000000</v>
      </c>
      <c r="K307" s="660">
        <v>1000000</v>
      </c>
      <c r="L307" s="622">
        <v>535696.97385000007</v>
      </c>
      <c r="M307" s="622">
        <v>6120.9851500000004</v>
      </c>
      <c r="N307" s="577"/>
      <c r="O307" s="577">
        <v>0.1</v>
      </c>
      <c r="P307" s="579"/>
      <c r="Q307" s="618" t="s">
        <v>20</v>
      </c>
    </row>
    <row r="308" spans="1:17" ht="51">
      <c r="A308" s="621" t="s">
        <v>527</v>
      </c>
      <c r="B308" s="621" t="s">
        <v>305</v>
      </c>
      <c r="C308" s="621" t="s">
        <v>319</v>
      </c>
      <c r="D308" s="621" t="s">
        <v>2706</v>
      </c>
      <c r="E308" s="621" t="s">
        <v>767</v>
      </c>
      <c r="F308" s="621" t="s">
        <v>768</v>
      </c>
      <c r="G308" s="621"/>
      <c r="H308" s="618" t="s">
        <v>769</v>
      </c>
      <c r="I308" s="621" t="s">
        <v>770</v>
      </c>
      <c r="J308" s="660">
        <v>100000</v>
      </c>
      <c r="K308" s="660">
        <v>1535000</v>
      </c>
      <c r="L308" s="622">
        <v>38198.837469999999</v>
      </c>
      <c r="M308" s="622">
        <v>31040.13953</v>
      </c>
      <c r="N308" s="577"/>
      <c r="O308" s="577">
        <v>0</v>
      </c>
      <c r="P308" s="579"/>
      <c r="Q308" s="618" t="s">
        <v>107</v>
      </c>
    </row>
    <row r="309" spans="1:17" ht="51">
      <c r="A309" s="621" t="s">
        <v>527</v>
      </c>
      <c r="B309" s="621" t="s">
        <v>305</v>
      </c>
      <c r="C309" s="621" t="s">
        <v>319</v>
      </c>
      <c r="D309" s="621" t="s">
        <v>2708</v>
      </c>
      <c r="E309" s="621" t="s">
        <v>772</v>
      </c>
      <c r="F309" s="621" t="s">
        <v>773</v>
      </c>
      <c r="G309" s="621"/>
      <c r="H309" s="618" t="s">
        <v>774</v>
      </c>
      <c r="I309" s="621" t="s">
        <v>775</v>
      </c>
      <c r="J309" s="660">
        <v>3000000</v>
      </c>
      <c r="K309" s="660">
        <v>5000000</v>
      </c>
      <c r="L309" s="622">
        <v>4962880.0656199995</v>
      </c>
      <c r="M309" s="622">
        <v>4949597.8772999998</v>
      </c>
      <c r="N309" s="577"/>
      <c r="O309" s="577">
        <v>0.95</v>
      </c>
      <c r="P309" s="579"/>
      <c r="Q309" s="618" t="s">
        <v>20</v>
      </c>
    </row>
    <row r="310" spans="1:17" ht="51">
      <c r="A310" s="621" t="s">
        <v>527</v>
      </c>
      <c r="B310" s="621" t="s">
        <v>305</v>
      </c>
      <c r="C310" s="621" t="s">
        <v>319</v>
      </c>
      <c r="D310" s="621" t="s">
        <v>2708</v>
      </c>
      <c r="E310" s="621" t="s">
        <v>772</v>
      </c>
      <c r="F310" s="621" t="s">
        <v>773</v>
      </c>
      <c r="G310" s="621"/>
      <c r="H310" s="618" t="s">
        <v>776</v>
      </c>
      <c r="I310" s="621" t="s">
        <v>777</v>
      </c>
      <c r="J310" s="660">
        <v>3000000</v>
      </c>
      <c r="K310" s="660">
        <v>3000000</v>
      </c>
      <c r="L310" s="622">
        <v>2799424.94264</v>
      </c>
      <c r="M310" s="622">
        <v>2766528.7379000001</v>
      </c>
      <c r="N310" s="577"/>
      <c r="O310" s="577">
        <v>0.95</v>
      </c>
      <c r="P310" s="579"/>
      <c r="Q310" s="618" t="s">
        <v>20</v>
      </c>
    </row>
    <row r="311" spans="1:17" ht="38.25">
      <c r="A311" s="621" t="s">
        <v>527</v>
      </c>
      <c r="B311" s="621" t="s">
        <v>305</v>
      </c>
      <c r="C311" s="621" t="s">
        <v>319</v>
      </c>
      <c r="D311" s="621" t="s">
        <v>2708</v>
      </c>
      <c r="E311" s="621" t="s">
        <v>772</v>
      </c>
      <c r="F311" s="621" t="s">
        <v>773</v>
      </c>
      <c r="G311" s="621"/>
      <c r="H311" s="618" t="s">
        <v>778</v>
      </c>
      <c r="I311" s="621" t="s">
        <v>661</v>
      </c>
      <c r="J311" s="660">
        <v>3000000</v>
      </c>
      <c r="K311" s="660">
        <v>3000000</v>
      </c>
      <c r="L311" s="622">
        <v>2944506</v>
      </c>
      <c r="M311" s="622">
        <v>2730117</v>
      </c>
      <c r="N311" s="577"/>
      <c r="O311" s="577">
        <v>1</v>
      </c>
      <c r="P311" s="579"/>
      <c r="Q311" s="618" t="s">
        <v>762</v>
      </c>
    </row>
    <row r="312" spans="1:17" ht="38.25">
      <c r="A312" s="621" t="s">
        <v>527</v>
      </c>
      <c r="B312" s="621" t="s">
        <v>305</v>
      </c>
      <c r="C312" s="621" t="s">
        <v>319</v>
      </c>
      <c r="D312" s="621" t="s">
        <v>2697</v>
      </c>
      <c r="E312" s="621" t="s">
        <v>780</v>
      </c>
      <c r="F312" s="621" t="s">
        <v>781</v>
      </c>
      <c r="G312" s="621"/>
      <c r="H312" s="618" t="s">
        <v>782</v>
      </c>
      <c r="I312" s="621">
        <v>2012</v>
      </c>
      <c r="J312" s="660">
        <v>474000</v>
      </c>
      <c r="K312" s="660">
        <v>1749100</v>
      </c>
      <c r="L312" s="622">
        <v>1299672.7009000001</v>
      </c>
      <c r="M312" s="622">
        <v>1239973.1208500003</v>
      </c>
      <c r="N312" s="577"/>
      <c r="O312" s="577">
        <v>0.8</v>
      </c>
      <c r="P312" s="579"/>
      <c r="Q312" s="618" t="s">
        <v>20</v>
      </c>
    </row>
    <row r="313" spans="1:17" ht="38.25">
      <c r="A313" s="621" t="s">
        <v>527</v>
      </c>
      <c r="B313" s="621" t="s">
        <v>305</v>
      </c>
      <c r="C313" s="621" t="s">
        <v>319</v>
      </c>
      <c r="D313" s="621" t="s">
        <v>2697</v>
      </c>
      <c r="E313" s="621" t="s">
        <v>780</v>
      </c>
      <c r="F313" s="621" t="s">
        <v>781</v>
      </c>
      <c r="G313" s="621"/>
      <c r="H313" s="618" t="s">
        <v>783</v>
      </c>
      <c r="I313" s="621">
        <v>2011</v>
      </c>
      <c r="J313" s="660">
        <v>948000</v>
      </c>
      <c r="K313" s="660">
        <v>1987500</v>
      </c>
      <c r="L313" s="622">
        <v>626.53091000008578</v>
      </c>
      <c r="M313" s="622">
        <v>626.53091000000006</v>
      </c>
      <c r="N313" s="577"/>
      <c r="O313" s="577">
        <v>0</v>
      </c>
      <c r="P313" s="579"/>
      <c r="Q313" s="618" t="s">
        <v>107</v>
      </c>
    </row>
    <row r="314" spans="1:17" ht="51">
      <c r="A314" s="621" t="s">
        <v>527</v>
      </c>
      <c r="B314" s="621" t="s">
        <v>305</v>
      </c>
      <c r="C314" s="621" t="s">
        <v>319</v>
      </c>
      <c r="D314" s="621" t="s">
        <v>2690</v>
      </c>
      <c r="E314" s="621" t="s">
        <v>785</v>
      </c>
      <c r="F314" s="621" t="s">
        <v>786</v>
      </c>
      <c r="G314" s="621"/>
      <c r="H314" s="618" t="s">
        <v>787</v>
      </c>
      <c r="I314" s="621" t="s">
        <v>788</v>
      </c>
      <c r="J314" s="660">
        <v>500000</v>
      </c>
      <c r="K314" s="660">
        <v>1433000</v>
      </c>
      <c r="L314" s="622">
        <v>1362085.0604699997</v>
      </c>
      <c r="M314" s="622">
        <v>1360940.63757</v>
      </c>
      <c r="N314" s="577"/>
      <c r="O314" s="577">
        <v>0.95</v>
      </c>
      <c r="P314" s="579"/>
      <c r="Q314" s="618" t="s">
        <v>20</v>
      </c>
    </row>
    <row r="315" spans="1:17" ht="51">
      <c r="A315" s="621" t="s">
        <v>527</v>
      </c>
      <c r="B315" s="621" t="s">
        <v>305</v>
      </c>
      <c r="C315" s="621" t="s">
        <v>319</v>
      </c>
      <c r="D315" s="621" t="s">
        <v>2705</v>
      </c>
      <c r="E315" s="621" t="s">
        <v>790</v>
      </c>
      <c r="F315" s="621" t="s">
        <v>791</v>
      </c>
      <c r="G315" s="621"/>
      <c r="H315" s="618" t="s">
        <v>792</v>
      </c>
      <c r="I315" s="621" t="s">
        <v>770</v>
      </c>
      <c r="J315" s="660">
        <v>2075000</v>
      </c>
      <c r="K315" s="660">
        <v>4432000</v>
      </c>
      <c r="L315" s="622">
        <v>4381828.5828900002</v>
      </c>
      <c r="M315" s="622">
        <v>3887117.0308599998</v>
      </c>
      <c r="N315" s="577"/>
      <c r="O315" s="577">
        <v>0.9</v>
      </c>
      <c r="P315" s="579"/>
      <c r="Q315" s="618" t="s">
        <v>20</v>
      </c>
    </row>
    <row r="316" spans="1:17" ht="76.5">
      <c r="A316" s="621" t="s">
        <v>527</v>
      </c>
      <c r="B316" s="621" t="s">
        <v>305</v>
      </c>
      <c r="C316" s="621" t="s">
        <v>319</v>
      </c>
      <c r="D316" s="621" t="s">
        <v>2705</v>
      </c>
      <c r="E316" s="621" t="s">
        <v>790</v>
      </c>
      <c r="F316" s="621" t="s">
        <v>791</v>
      </c>
      <c r="G316" s="621"/>
      <c r="H316" s="618" t="s">
        <v>793</v>
      </c>
      <c r="I316" s="621" t="s">
        <v>794</v>
      </c>
      <c r="J316" s="660">
        <v>2000000</v>
      </c>
      <c r="K316" s="660">
        <v>2000000</v>
      </c>
      <c r="L316" s="622">
        <v>326431.64513000002</v>
      </c>
      <c r="M316" s="622">
        <v>75042.899609999993</v>
      </c>
      <c r="N316" s="577"/>
      <c r="O316" s="577">
        <v>0.25</v>
      </c>
      <c r="P316" s="579"/>
      <c r="Q316" s="618" t="s">
        <v>20</v>
      </c>
    </row>
    <row r="317" spans="1:17" ht="51">
      <c r="A317" s="621" t="s">
        <v>527</v>
      </c>
      <c r="B317" s="621" t="s">
        <v>305</v>
      </c>
      <c r="C317" s="621" t="s">
        <v>319</v>
      </c>
      <c r="D317" s="621" t="s">
        <v>2705</v>
      </c>
      <c r="E317" s="621" t="s">
        <v>790</v>
      </c>
      <c r="F317" s="621" t="s">
        <v>791</v>
      </c>
      <c r="G317" s="621"/>
      <c r="H317" s="618" t="s">
        <v>795</v>
      </c>
      <c r="I317" s="621" t="s">
        <v>770</v>
      </c>
      <c r="J317" s="660">
        <v>1650000</v>
      </c>
      <c r="K317" s="660">
        <v>1650000</v>
      </c>
      <c r="L317" s="622">
        <v>1643459</v>
      </c>
      <c r="M317" s="622">
        <v>1535585</v>
      </c>
      <c r="N317" s="577"/>
      <c r="O317" s="577">
        <v>1</v>
      </c>
      <c r="P317" s="579"/>
      <c r="Q317" s="618" t="s">
        <v>762</v>
      </c>
    </row>
    <row r="318" spans="1:17" ht="38.25">
      <c r="A318" s="621" t="s">
        <v>527</v>
      </c>
      <c r="B318" s="621" t="s">
        <v>305</v>
      </c>
      <c r="C318" s="621" t="s">
        <v>319</v>
      </c>
      <c r="D318" s="621" t="s">
        <v>2705</v>
      </c>
      <c r="E318" s="621" t="s">
        <v>790</v>
      </c>
      <c r="F318" s="621" t="s">
        <v>791</v>
      </c>
      <c r="G318" s="621"/>
      <c r="H318" s="618" t="s">
        <v>796</v>
      </c>
      <c r="I318" s="621" t="s">
        <v>661</v>
      </c>
      <c r="J318" s="660">
        <v>2101200</v>
      </c>
      <c r="K318" s="660">
        <v>2101200</v>
      </c>
      <c r="L318" s="622">
        <v>1863984</v>
      </c>
      <c r="M318" s="622">
        <v>1774364</v>
      </c>
      <c r="N318" s="577"/>
      <c r="O318" s="577">
        <v>0.7</v>
      </c>
      <c r="P318" s="579"/>
      <c r="Q318" s="618" t="s">
        <v>20</v>
      </c>
    </row>
    <row r="319" spans="1:17" ht="51">
      <c r="A319" s="621" t="s">
        <v>527</v>
      </c>
      <c r="B319" s="621" t="s">
        <v>305</v>
      </c>
      <c r="C319" s="621" t="s">
        <v>319</v>
      </c>
      <c r="D319" s="621" t="s">
        <v>2705</v>
      </c>
      <c r="E319" s="621" t="s">
        <v>790</v>
      </c>
      <c r="F319" s="621" t="s">
        <v>791</v>
      </c>
      <c r="G319" s="621"/>
      <c r="H319" s="618" t="s">
        <v>797</v>
      </c>
      <c r="I319" s="621" t="s">
        <v>661</v>
      </c>
      <c r="J319" s="660">
        <v>1500000</v>
      </c>
      <c r="K319" s="660">
        <v>1500000</v>
      </c>
      <c r="L319" s="622">
        <v>1497726</v>
      </c>
      <c r="M319" s="622">
        <v>1360116</v>
      </c>
      <c r="N319" s="577"/>
      <c r="O319" s="577">
        <v>1</v>
      </c>
      <c r="P319" s="579"/>
      <c r="Q319" s="618" t="s">
        <v>762</v>
      </c>
    </row>
    <row r="320" spans="1:17" ht="51">
      <c r="A320" s="621" t="s">
        <v>527</v>
      </c>
      <c r="B320" s="621" t="s">
        <v>305</v>
      </c>
      <c r="C320" s="621" t="s">
        <v>319</v>
      </c>
      <c r="D320" s="621" t="s">
        <v>2705</v>
      </c>
      <c r="E320" s="621" t="s">
        <v>790</v>
      </c>
      <c r="F320" s="621" t="s">
        <v>791</v>
      </c>
      <c r="G320" s="621"/>
      <c r="H320" s="618" t="s">
        <v>798</v>
      </c>
      <c r="I320" s="621" t="s">
        <v>799</v>
      </c>
      <c r="J320" s="660">
        <v>1800000</v>
      </c>
      <c r="K320" s="660">
        <v>1800000</v>
      </c>
      <c r="L320" s="622">
        <v>1528138</v>
      </c>
      <c r="M320" s="622">
        <v>1237628</v>
      </c>
      <c r="N320" s="577"/>
      <c r="O320" s="577">
        <v>0.7</v>
      </c>
      <c r="P320" s="579"/>
      <c r="Q320" s="618" t="s">
        <v>20</v>
      </c>
    </row>
    <row r="321" spans="1:17" ht="76.5">
      <c r="A321" s="621" t="s">
        <v>527</v>
      </c>
      <c r="B321" s="621" t="s">
        <v>305</v>
      </c>
      <c r="C321" s="621" t="s">
        <v>319</v>
      </c>
      <c r="D321" s="621" t="s">
        <v>2705</v>
      </c>
      <c r="E321" s="621" t="s">
        <v>790</v>
      </c>
      <c r="F321" s="621" t="s">
        <v>791</v>
      </c>
      <c r="G321" s="621"/>
      <c r="H321" s="618" t="s">
        <v>800</v>
      </c>
      <c r="I321" s="621" t="s">
        <v>801</v>
      </c>
      <c r="J321" s="660">
        <v>2000000</v>
      </c>
      <c r="K321" s="660">
        <v>2000000</v>
      </c>
      <c r="L321" s="622">
        <v>1985248</v>
      </c>
      <c r="M321" s="622">
        <v>1801555</v>
      </c>
      <c r="N321" s="577"/>
      <c r="O321" s="577">
        <v>0.9</v>
      </c>
      <c r="P321" s="579"/>
      <c r="Q321" s="618" t="s">
        <v>20</v>
      </c>
    </row>
    <row r="322" spans="1:17" ht="38.25">
      <c r="A322" s="621" t="s">
        <v>527</v>
      </c>
      <c r="B322" s="621" t="s">
        <v>305</v>
      </c>
      <c r="C322" s="621" t="s">
        <v>319</v>
      </c>
      <c r="D322" s="621" t="s">
        <v>2705</v>
      </c>
      <c r="E322" s="621" t="s">
        <v>802</v>
      </c>
      <c r="F322" s="621" t="s">
        <v>803</v>
      </c>
      <c r="G322" s="621"/>
      <c r="H322" s="618" t="s">
        <v>804</v>
      </c>
      <c r="I322" s="621" t="s">
        <v>661</v>
      </c>
      <c r="J322" s="660">
        <v>2400000</v>
      </c>
      <c r="K322" s="660">
        <v>2950425</v>
      </c>
      <c r="L322" s="622">
        <v>2929175</v>
      </c>
      <c r="M322" s="622">
        <v>1886771</v>
      </c>
      <c r="N322" s="577"/>
      <c r="O322" s="577">
        <v>0.85</v>
      </c>
      <c r="P322" s="579"/>
      <c r="Q322" s="618" t="s">
        <v>20</v>
      </c>
    </row>
    <row r="323" spans="1:17" ht="38.25">
      <c r="A323" s="621" t="s">
        <v>527</v>
      </c>
      <c r="B323" s="621" t="s">
        <v>305</v>
      </c>
      <c r="C323" s="621" t="s">
        <v>319</v>
      </c>
      <c r="D323" s="621" t="s">
        <v>2705</v>
      </c>
      <c r="E323" s="621"/>
      <c r="F323" s="621"/>
      <c r="G323" s="621"/>
      <c r="H323" s="618" t="s">
        <v>805</v>
      </c>
      <c r="I323" s="621" t="s">
        <v>661</v>
      </c>
      <c r="J323" s="660">
        <v>1000000</v>
      </c>
      <c r="K323" s="660">
        <v>1000000</v>
      </c>
      <c r="L323" s="622">
        <v>938715</v>
      </c>
      <c r="M323" s="622">
        <v>412816</v>
      </c>
      <c r="N323" s="577"/>
      <c r="O323" s="577">
        <v>0.9</v>
      </c>
      <c r="P323" s="579"/>
      <c r="Q323" s="618" t="s">
        <v>20</v>
      </c>
    </row>
    <row r="324" spans="1:17" ht="38.25">
      <c r="A324" s="621" t="s">
        <v>527</v>
      </c>
      <c r="B324" s="621" t="s">
        <v>305</v>
      </c>
      <c r="C324" s="621" t="s">
        <v>319</v>
      </c>
      <c r="D324" s="621" t="s">
        <v>2691</v>
      </c>
      <c r="E324" s="621" t="s">
        <v>807</v>
      </c>
      <c r="F324" s="621" t="s">
        <v>808</v>
      </c>
      <c r="G324" s="621"/>
      <c r="H324" s="618" t="s">
        <v>809</v>
      </c>
      <c r="I324" s="621" t="s">
        <v>810</v>
      </c>
      <c r="J324" s="660">
        <v>200000</v>
      </c>
      <c r="K324" s="660">
        <v>1052000</v>
      </c>
      <c r="L324" s="622">
        <v>1032674.28258</v>
      </c>
      <c r="M324" s="622">
        <v>976344.34471999994</v>
      </c>
      <c r="N324" s="577"/>
      <c r="O324" s="577">
        <v>1</v>
      </c>
      <c r="P324" s="579"/>
      <c r="Q324" s="618" t="s">
        <v>762</v>
      </c>
    </row>
    <row r="325" spans="1:17" ht="51">
      <c r="A325" s="621" t="s">
        <v>527</v>
      </c>
      <c r="B325" s="621" t="s">
        <v>305</v>
      </c>
      <c r="C325" s="621" t="s">
        <v>319</v>
      </c>
      <c r="D325" s="621" t="s">
        <v>2691</v>
      </c>
      <c r="E325" s="621" t="s">
        <v>811</v>
      </c>
      <c r="F325" s="621" t="s">
        <v>812</v>
      </c>
      <c r="G325" s="621"/>
      <c r="H325" s="618" t="s">
        <v>813</v>
      </c>
      <c r="I325" s="621" t="s">
        <v>614</v>
      </c>
      <c r="J325" s="660">
        <v>900000</v>
      </c>
      <c r="K325" s="660">
        <v>3000000</v>
      </c>
      <c r="L325" s="622">
        <v>2846076.3834000002</v>
      </c>
      <c r="M325" s="622">
        <v>2842479.2944300002</v>
      </c>
      <c r="N325" s="577"/>
      <c r="O325" s="577">
        <v>1</v>
      </c>
      <c r="P325" s="579"/>
      <c r="Q325" s="618" t="s">
        <v>762</v>
      </c>
    </row>
    <row r="326" spans="1:17" ht="38.25">
      <c r="A326" s="621" t="s">
        <v>527</v>
      </c>
      <c r="B326" s="621" t="s">
        <v>305</v>
      </c>
      <c r="C326" s="621" t="s">
        <v>319</v>
      </c>
      <c r="D326" s="621" t="s">
        <v>2711</v>
      </c>
      <c r="E326" s="621" t="s">
        <v>119</v>
      </c>
      <c r="F326" s="621" t="s">
        <v>815</v>
      </c>
      <c r="G326" s="621"/>
      <c r="H326" s="618" t="s">
        <v>816</v>
      </c>
      <c r="I326" s="621" t="s">
        <v>614</v>
      </c>
      <c r="J326" s="660">
        <v>300000</v>
      </c>
      <c r="K326" s="660">
        <v>1200000</v>
      </c>
      <c r="L326" s="622">
        <v>1177669.1114000001</v>
      </c>
      <c r="M326" s="622">
        <v>1097621.71261</v>
      </c>
      <c r="N326" s="577"/>
      <c r="O326" s="577">
        <v>0.95</v>
      </c>
      <c r="P326" s="579"/>
      <c r="Q326" s="618" t="s">
        <v>20</v>
      </c>
    </row>
    <row r="327" spans="1:17" ht="38.25">
      <c r="A327" s="621" t="s">
        <v>527</v>
      </c>
      <c r="B327" s="621" t="s">
        <v>305</v>
      </c>
      <c r="C327" s="621" t="s">
        <v>319</v>
      </c>
      <c r="D327" s="621" t="s">
        <v>2711</v>
      </c>
      <c r="E327" s="621" t="s">
        <v>119</v>
      </c>
      <c r="F327" s="621" t="s">
        <v>815</v>
      </c>
      <c r="G327" s="621"/>
      <c r="H327" s="618" t="s">
        <v>817</v>
      </c>
      <c r="I327" s="621" t="s">
        <v>610</v>
      </c>
      <c r="J327" s="660">
        <v>700000</v>
      </c>
      <c r="K327" s="660">
        <v>2225000</v>
      </c>
      <c r="L327" s="622">
        <v>2180431.60898</v>
      </c>
      <c r="M327" s="622">
        <v>2122090.1335899998</v>
      </c>
      <c r="N327" s="577"/>
      <c r="O327" s="577">
        <v>0.98</v>
      </c>
      <c r="P327" s="579"/>
      <c r="Q327" s="618" t="s">
        <v>20</v>
      </c>
    </row>
    <row r="328" spans="1:17" ht="38.25">
      <c r="A328" s="621" t="s">
        <v>527</v>
      </c>
      <c r="B328" s="621" t="s">
        <v>305</v>
      </c>
      <c r="C328" s="621" t="s">
        <v>319</v>
      </c>
      <c r="D328" s="621" t="s">
        <v>2711</v>
      </c>
      <c r="E328" s="621" t="s">
        <v>119</v>
      </c>
      <c r="F328" s="621" t="s">
        <v>815</v>
      </c>
      <c r="G328" s="621"/>
      <c r="H328" s="618" t="s">
        <v>818</v>
      </c>
      <c r="I328" s="621" t="s">
        <v>614</v>
      </c>
      <c r="J328" s="660">
        <v>1200000</v>
      </c>
      <c r="K328" s="660">
        <v>2993180</v>
      </c>
      <c r="L328" s="622">
        <v>2868098.8927600002</v>
      </c>
      <c r="M328" s="622">
        <v>2718218.2877600002</v>
      </c>
      <c r="N328" s="577"/>
      <c r="O328" s="577">
        <v>0.95</v>
      </c>
      <c r="P328" s="579"/>
      <c r="Q328" s="618" t="s">
        <v>20</v>
      </c>
    </row>
    <row r="329" spans="1:17" ht="38.25">
      <c r="A329" s="621" t="s">
        <v>527</v>
      </c>
      <c r="B329" s="621" t="s">
        <v>305</v>
      </c>
      <c r="C329" s="621" t="s">
        <v>319</v>
      </c>
      <c r="D329" s="621" t="s">
        <v>2711</v>
      </c>
      <c r="E329" s="621" t="s">
        <v>119</v>
      </c>
      <c r="F329" s="621" t="s">
        <v>815</v>
      </c>
      <c r="G329" s="621"/>
      <c r="H329" s="618" t="s">
        <v>819</v>
      </c>
      <c r="I329" s="621" t="s">
        <v>661</v>
      </c>
      <c r="J329" s="660">
        <v>5000000</v>
      </c>
      <c r="K329" s="660">
        <v>8801607</v>
      </c>
      <c r="L329" s="622">
        <v>8208624</v>
      </c>
      <c r="M329" s="622">
        <v>7674792</v>
      </c>
      <c r="N329" s="577"/>
      <c r="O329" s="577">
        <v>0.98</v>
      </c>
      <c r="P329" s="579"/>
      <c r="Q329" s="618" t="s">
        <v>820</v>
      </c>
    </row>
    <row r="330" spans="1:17" ht="51">
      <c r="A330" s="621" t="s">
        <v>527</v>
      </c>
      <c r="B330" s="621" t="s">
        <v>292</v>
      </c>
      <c r="C330" s="621" t="s">
        <v>319</v>
      </c>
      <c r="D330" s="621" t="s">
        <v>2690</v>
      </c>
      <c r="E330" s="621" t="s">
        <v>822</v>
      </c>
      <c r="F330" s="621" t="s">
        <v>823</v>
      </c>
      <c r="G330" s="621"/>
      <c r="H330" s="618" t="s">
        <v>824</v>
      </c>
      <c r="I330" s="621">
        <v>2006</v>
      </c>
      <c r="J330" s="660">
        <v>400000</v>
      </c>
      <c r="K330" s="660">
        <v>1027000</v>
      </c>
      <c r="L330" s="622">
        <v>925561</v>
      </c>
      <c r="M330" s="622">
        <v>924783</v>
      </c>
      <c r="N330" s="577"/>
      <c r="O330" s="577">
        <v>0.98</v>
      </c>
      <c r="P330" s="579"/>
      <c r="Q330" s="618"/>
    </row>
    <row r="331" spans="1:17" ht="51">
      <c r="A331" s="621" t="s">
        <v>527</v>
      </c>
      <c r="B331" s="621" t="s">
        <v>292</v>
      </c>
      <c r="C331" s="621" t="s">
        <v>319</v>
      </c>
      <c r="D331" s="621" t="s">
        <v>2690</v>
      </c>
      <c r="E331" s="621" t="s">
        <v>825</v>
      </c>
      <c r="F331" s="621" t="s">
        <v>826</v>
      </c>
      <c r="G331" s="621"/>
      <c r="H331" s="618" t="s">
        <v>827</v>
      </c>
      <c r="I331" s="621">
        <v>2014</v>
      </c>
      <c r="J331" s="660">
        <v>700000</v>
      </c>
      <c r="K331" s="660">
        <v>1000000</v>
      </c>
      <c r="L331" s="622">
        <v>596060</v>
      </c>
      <c r="M331" s="622">
        <v>536898</v>
      </c>
      <c r="N331" s="577"/>
      <c r="O331" s="577">
        <v>0.7</v>
      </c>
      <c r="P331" s="579"/>
      <c r="Q331" s="618"/>
    </row>
    <row r="332" spans="1:17" ht="38.25">
      <c r="A332" s="621" t="s">
        <v>527</v>
      </c>
      <c r="B332" s="621" t="s">
        <v>292</v>
      </c>
      <c r="C332" s="621" t="s">
        <v>319</v>
      </c>
      <c r="D332" s="621" t="s">
        <v>2691</v>
      </c>
      <c r="E332" s="621" t="s">
        <v>829</v>
      </c>
      <c r="F332" s="621" t="s">
        <v>830</v>
      </c>
      <c r="G332" s="621"/>
      <c r="H332" s="618" t="s">
        <v>831</v>
      </c>
      <c r="I332" s="621">
        <v>2008</v>
      </c>
      <c r="J332" s="660">
        <v>400000</v>
      </c>
      <c r="K332" s="660">
        <v>2229000</v>
      </c>
      <c r="L332" s="622">
        <v>1869825</v>
      </c>
      <c r="M332" s="622">
        <v>680030</v>
      </c>
      <c r="N332" s="577"/>
      <c r="O332" s="577">
        <v>0.38</v>
      </c>
      <c r="P332" s="579"/>
      <c r="Q332" s="618"/>
    </row>
    <row r="333" spans="1:17" ht="38.25">
      <c r="A333" s="621" t="s">
        <v>527</v>
      </c>
      <c r="B333" s="621" t="s">
        <v>292</v>
      </c>
      <c r="C333" s="621" t="s">
        <v>319</v>
      </c>
      <c r="D333" s="621" t="s">
        <v>2705</v>
      </c>
      <c r="E333" s="621" t="s">
        <v>833</v>
      </c>
      <c r="F333" s="621" t="s">
        <v>834</v>
      </c>
      <c r="G333" s="621"/>
      <c r="H333" s="618" t="s">
        <v>835</v>
      </c>
      <c r="I333" s="621">
        <v>2014</v>
      </c>
      <c r="J333" s="660">
        <v>5600000</v>
      </c>
      <c r="K333" s="660">
        <v>8060000</v>
      </c>
      <c r="L333" s="622">
        <v>3625053</v>
      </c>
      <c r="M333" s="622">
        <v>1245157</v>
      </c>
      <c r="N333" s="577"/>
      <c r="O333" s="577">
        <v>0.3</v>
      </c>
      <c r="P333" s="579"/>
      <c r="Q333" s="618"/>
    </row>
    <row r="334" spans="1:17" ht="38.25">
      <c r="A334" s="621" t="s">
        <v>527</v>
      </c>
      <c r="B334" s="621" t="s">
        <v>292</v>
      </c>
      <c r="C334" s="621" t="s">
        <v>319</v>
      </c>
      <c r="D334" s="621" t="s">
        <v>2705</v>
      </c>
      <c r="E334" s="621" t="s">
        <v>836</v>
      </c>
      <c r="F334" s="621" t="s">
        <v>837</v>
      </c>
      <c r="G334" s="621"/>
      <c r="H334" s="618" t="s">
        <v>838</v>
      </c>
      <c r="I334" s="621">
        <v>2018</v>
      </c>
      <c r="J334" s="660">
        <v>1300000</v>
      </c>
      <c r="K334" s="660">
        <v>1300000</v>
      </c>
      <c r="L334" s="622">
        <v>1225865</v>
      </c>
      <c r="M334" s="622">
        <v>979353</v>
      </c>
      <c r="N334" s="577"/>
      <c r="O334" s="577">
        <v>0.95</v>
      </c>
      <c r="P334" s="579"/>
      <c r="Q334" s="618"/>
    </row>
    <row r="335" spans="1:17" ht="38.25">
      <c r="A335" s="621" t="s">
        <v>527</v>
      </c>
      <c r="B335" s="621" t="s">
        <v>292</v>
      </c>
      <c r="C335" s="621" t="s">
        <v>319</v>
      </c>
      <c r="D335" s="621" t="s">
        <v>2708</v>
      </c>
      <c r="E335" s="621" t="s">
        <v>840</v>
      </c>
      <c r="F335" s="621" t="s">
        <v>841</v>
      </c>
      <c r="G335" s="621"/>
      <c r="H335" s="618" t="s">
        <v>842</v>
      </c>
      <c r="I335" s="621">
        <v>2019</v>
      </c>
      <c r="J335" s="660">
        <v>3150000</v>
      </c>
      <c r="K335" s="660">
        <v>3150000</v>
      </c>
      <c r="L335" s="622">
        <v>1706706</v>
      </c>
      <c r="M335" s="622">
        <v>783427</v>
      </c>
      <c r="N335" s="577"/>
      <c r="O335" s="577">
        <v>0.35</v>
      </c>
      <c r="P335" s="579"/>
      <c r="Q335" s="618"/>
    </row>
    <row r="336" spans="1:17" ht="38.25">
      <c r="A336" s="621" t="s">
        <v>527</v>
      </c>
      <c r="B336" s="621" t="s">
        <v>292</v>
      </c>
      <c r="C336" s="621" t="s">
        <v>319</v>
      </c>
      <c r="D336" s="621" t="s">
        <v>2708</v>
      </c>
      <c r="E336" s="621" t="s">
        <v>840</v>
      </c>
      <c r="F336" s="621" t="s">
        <v>841</v>
      </c>
      <c r="G336" s="621"/>
      <c r="H336" s="618" t="s">
        <v>843</v>
      </c>
      <c r="I336" s="621">
        <v>2014</v>
      </c>
      <c r="J336" s="660">
        <v>3700000</v>
      </c>
      <c r="K336" s="660">
        <v>3700000</v>
      </c>
      <c r="L336" s="622">
        <v>3675938</v>
      </c>
      <c r="M336" s="622">
        <v>3277183</v>
      </c>
      <c r="N336" s="577"/>
      <c r="O336" s="577">
        <v>1</v>
      </c>
      <c r="P336" s="579"/>
      <c r="Q336" s="618"/>
    </row>
    <row r="337" spans="1:17" ht="51">
      <c r="A337" s="621" t="s">
        <v>527</v>
      </c>
      <c r="B337" s="621" t="s">
        <v>292</v>
      </c>
      <c r="C337" s="621" t="s">
        <v>319</v>
      </c>
      <c r="D337" s="621" t="s">
        <v>2708</v>
      </c>
      <c r="E337" s="621" t="s">
        <v>840</v>
      </c>
      <c r="F337" s="621" t="s">
        <v>841</v>
      </c>
      <c r="G337" s="621"/>
      <c r="H337" s="618" t="s">
        <v>844</v>
      </c>
      <c r="I337" s="621">
        <v>2014</v>
      </c>
      <c r="J337" s="660">
        <v>1200000</v>
      </c>
      <c r="K337" s="660">
        <v>4620000</v>
      </c>
      <c r="L337" s="622">
        <v>4266211</v>
      </c>
      <c r="M337" s="622">
        <v>2363149</v>
      </c>
      <c r="N337" s="577"/>
      <c r="O337" s="577">
        <v>0.56000000000000005</v>
      </c>
      <c r="P337" s="579"/>
      <c r="Q337" s="618"/>
    </row>
    <row r="338" spans="1:17" ht="38.25">
      <c r="A338" s="621" t="s">
        <v>527</v>
      </c>
      <c r="B338" s="621" t="s">
        <v>292</v>
      </c>
      <c r="C338" s="621" t="s">
        <v>319</v>
      </c>
      <c r="D338" s="621" t="s">
        <v>2708</v>
      </c>
      <c r="E338" s="621" t="s">
        <v>840</v>
      </c>
      <c r="F338" s="621" t="s">
        <v>845</v>
      </c>
      <c r="G338" s="621"/>
      <c r="H338" s="618" t="s">
        <v>846</v>
      </c>
      <c r="I338" s="621">
        <v>2007</v>
      </c>
      <c r="J338" s="660">
        <v>2000000</v>
      </c>
      <c r="K338" s="660">
        <v>3200000</v>
      </c>
      <c r="L338" s="622">
        <v>3199702</v>
      </c>
      <c r="M338" s="622">
        <v>2359161</v>
      </c>
      <c r="N338" s="577"/>
      <c r="O338" s="577">
        <v>1</v>
      </c>
      <c r="P338" s="579"/>
      <c r="Q338" s="618"/>
    </row>
    <row r="339" spans="1:17" ht="25.5">
      <c r="A339" s="621" t="s">
        <v>527</v>
      </c>
      <c r="B339" s="621" t="s">
        <v>292</v>
      </c>
      <c r="C339" s="621" t="s">
        <v>319</v>
      </c>
      <c r="D339" s="621" t="s">
        <v>2708</v>
      </c>
      <c r="E339" s="621" t="s">
        <v>847</v>
      </c>
      <c r="F339" s="621" t="s">
        <v>848</v>
      </c>
      <c r="G339" s="621"/>
      <c r="H339" s="618" t="s">
        <v>849</v>
      </c>
      <c r="I339" s="621">
        <v>2006</v>
      </c>
      <c r="J339" s="660">
        <v>1200000</v>
      </c>
      <c r="K339" s="660">
        <v>4948000</v>
      </c>
      <c r="L339" s="622">
        <v>4697120</v>
      </c>
      <c r="M339" s="622">
        <v>3809726</v>
      </c>
      <c r="N339" s="577"/>
      <c r="O339" s="577">
        <v>0.99</v>
      </c>
      <c r="P339" s="579"/>
      <c r="Q339" s="618"/>
    </row>
    <row r="340" spans="1:17" ht="38.25">
      <c r="A340" s="621" t="s">
        <v>527</v>
      </c>
      <c r="B340" s="621" t="s">
        <v>292</v>
      </c>
      <c r="C340" s="621" t="s">
        <v>319</v>
      </c>
      <c r="D340" s="621" t="s">
        <v>2711</v>
      </c>
      <c r="E340" s="621" t="s">
        <v>851</v>
      </c>
      <c r="F340" s="621" t="s">
        <v>852</v>
      </c>
      <c r="G340" s="621"/>
      <c r="H340" s="618" t="s">
        <v>853</v>
      </c>
      <c r="I340" s="621">
        <v>2008</v>
      </c>
      <c r="J340" s="660">
        <v>600000</v>
      </c>
      <c r="K340" s="660">
        <v>1676320</v>
      </c>
      <c r="L340" s="622">
        <v>1634450</v>
      </c>
      <c r="M340" s="622">
        <v>1534223</v>
      </c>
      <c r="N340" s="577"/>
      <c r="O340" s="577">
        <v>0.95</v>
      </c>
      <c r="P340" s="579"/>
      <c r="Q340" s="618"/>
    </row>
    <row r="341" spans="1:17" ht="38.25">
      <c r="A341" s="621" t="s">
        <v>527</v>
      </c>
      <c r="B341" s="621" t="s">
        <v>292</v>
      </c>
      <c r="C341" s="621" t="s">
        <v>319</v>
      </c>
      <c r="D341" s="621" t="s">
        <v>2711</v>
      </c>
      <c r="E341" s="621" t="s">
        <v>851</v>
      </c>
      <c r="F341" s="621" t="s">
        <v>852</v>
      </c>
      <c r="G341" s="621"/>
      <c r="H341" s="618" t="s">
        <v>854</v>
      </c>
      <c r="I341" s="621">
        <v>2008</v>
      </c>
      <c r="J341" s="660">
        <v>600000</v>
      </c>
      <c r="K341" s="660">
        <v>1828000</v>
      </c>
      <c r="L341" s="622">
        <v>1805927</v>
      </c>
      <c r="M341" s="622">
        <v>1742042</v>
      </c>
      <c r="N341" s="577"/>
      <c r="O341" s="577">
        <v>0.98</v>
      </c>
      <c r="P341" s="579"/>
      <c r="Q341" s="618"/>
    </row>
    <row r="342" spans="1:17" ht="38.25">
      <c r="A342" s="621" t="s">
        <v>527</v>
      </c>
      <c r="B342" s="621" t="s">
        <v>292</v>
      </c>
      <c r="C342" s="621" t="s">
        <v>319</v>
      </c>
      <c r="D342" s="621" t="s">
        <v>2711</v>
      </c>
      <c r="E342" s="621" t="s">
        <v>851</v>
      </c>
      <c r="F342" s="621" t="s">
        <v>852</v>
      </c>
      <c r="G342" s="621"/>
      <c r="H342" s="618" t="s">
        <v>855</v>
      </c>
      <c r="I342" s="621">
        <v>2019</v>
      </c>
      <c r="J342" s="660">
        <v>2300000</v>
      </c>
      <c r="K342" s="660">
        <v>3163900</v>
      </c>
      <c r="L342" s="622">
        <v>2642122</v>
      </c>
      <c r="M342" s="622">
        <v>683570</v>
      </c>
      <c r="N342" s="577"/>
      <c r="O342" s="577">
        <v>0.48</v>
      </c>
      <c r="P342" s="579"/>
      <c r="Q342" s="618"/>
    </row>
    <row r="343" spans="1:17" ht="38.25">
      <c r="A343" s="621" t="s">
        <v>527</v>
      </c>
      <c r="B343" s="621" t="s">
        <v>292</v>
      </c>
      <c r="C343" s="621" t="s">
        <v>319</v>
      </c>
      <c r="D343" s="621" t="s">
        <v>2711</v>
      </c>
      <c r="E343" s="621" t="s">
        <v>851</v>
      </c>
      <c r="F343" s="621" t="s">
        <v>852</v>
      </c>
      <c r="G343" s="621"/>
      <c r="H343" s="618" t="s">
        <v>856</v>
      </c>
      <c r="I343" s="621">
        <v>2019</v>
      </c>
      <c r="J343" s="660">
        <v>1500000</v>
      </c>
      <c r="K343" s="660">
        <v>2035616</v>
      </c>
      <c r="L343" s="622">
        <v>1797750</v>
      </c>
      <c r="M343" s="622">
        <v>901401</v>
      </c>
      <c r="N343" s="577"/>
      <c r="O343" s="577">
        <v>0.7</v>
      </c>
      <c r="P343" s="579"/>
      <c r="Q343" s="618"/>
    </row>
    <row r="344" spans="1:17" ht="38.25">
      <c r="A344" s="621" t="s">
        <v>527</v>
      </c>
      <c r="B344" s="621" t="s">
        <v>292</v>
      </c>
      <c r="C344" s="621" t="s">
        <v>319</v>
      </c>
      <c r="D344" s="621" t="s">
        <v>2716</v>
      </c>
      <c r="E344" s="621" t="s">
        <v>858</v>
      </c>
      <c r="F344" s="621" t="s">
        <v>859</v>
      </c>
      <c r="G344" s="621"/>
      <c r="H344" s="618" t="s">
        <v>860</v>
      </c>
      <c r="I344" s="621">
        <v>2012</v>
      </c>
      <c r="J344" s="660">
        <v>500000</v>
      </c>
      <c r="K344" s="660">
        <v>2700000</v>
      </c>
      <c r="L344" s="622">
        <v>2106112</v>
      </c>
      <c r="M344" s="622">
        <v>2081867</v>
      </c>
      <c r="N344" s="577"/>
      <c r="O344" s="577">
        <v>1</v>
      </c>
      <c r="P344" s="579"/>
      <c r="Q344" s="618"/>
    </row>
    <row r="345" spans="1:17" ht="38.25">
      <c r="A345" s="621" t="s">
        <v>527</v>
      </c>
      <c r="B345" s="621" t="s">
        <v>314</v>
      </c>
      <c r="C345" s="621" t="s">
        <v>319</v>
      </c>
      <c r="D345" s="621" t="s">
        <v>2691</v>
      </c>
      <c r="E345" s="621" t="s">
        <v>862</v>
      </c>
      <c r="F345" s="621" t="s">
        <v>863</v>
      </c>
      <c r="G345" s="621"/>
      <c r="H345" s="618" t="s">
        <v>864</v>
      </c>
      <c r="I345" s="621">
        <v>2007</v>
      </c>
      <c r="J345" s="661">
        <v>500000</v>
      </c>
      <c r="K345" s="661">
        <v>3593000</v>
      </c>
      <c r="L345" s="661">
        <v>3022704</v>
      </c>
      <c r="M345" s="661">
        <v>1873705</v>
      </c>
      <c r="N345" s="577"/>
      <c r="O345" s="577">
        <v>0.85</v>
      </c>
      <c r="P345" s="621"/>
      <c r="Q345" s="618" t="s">
        <v>865</v>
      </c>
    </row>
    <row r="346" spans="1:17" ht="51">
      <c r="A346" s="621" t="s">
        <v>527</v>
      </c>
      <c r="B346" s="621" t="s">
        <v>314</v>
      </c>
      <c r="C346" s="621" t="s">
        <v>319</v>
      </c>
      <c r="D346" s="621" t="s">
        <v>2705</v>
      </c>
      <c r="E346" s="621" t="s">
        <v>867</v>
      </c>
      <c r="F346" s="621" t="s">
        <v>868</v>
      </c>
      <c r="G346" s="621"/>
      <c r="H346" s="618" t="s">
        <v>869</v>
      </c>
      <c r="I346" s="621">
        <v>2014</v>
      </c>
      <c r="J346" s="661">
        <v>1540000</v>
      </c>
      <c r="K346" s="661">
        <v>2040000</v>
      </c>
      <c r="L346" s="661">
        <v>83831</v>
      </c>
      <c r="M346" s="661">
        <v>10092</v>
      </c>
      <c r="N346" s="577"/>
      <c r="O346" s="577">
        <v>0</v>
      </c>
      <c r="P346" s="621"/>
      <c r="Q346" s="618" t="s">
        <v>870</v>
      </c>
    </row>
    <row r="347" spans="1:17" ht="38.25">
      <c r="A347" s="621" t="s">
        <v>527</v>
      </c>
      <c r="B347" s="621" t="s">
        <v>314</v>
      </c>
      <c r="C347" s="621" t="s">
        <v>319</v>
      </c>
      <c r="D347" s="621" t="s">
        <v>2705</v>
      </c>
      <c r="E347" s="621" t="s">
        <v>871</v>
      </c>
      <c r="F347" s="621" t="s">
        <v>872</v>
      </c>
      <c r="G347" s="621"/>
      <c r="H347" s="618" t="s">
        <v>873</v>
      </c>
      <c r="I347" s="621">
        <v>2012</v>
      </c>
      <c r="J347" s="661">
        <v>1500000</v>
      </c>
      <c r="K347" s="661">
        <v>1500000</v>
      </c>
      <c r="L347" s="661">
        <v>484693</v>
      </c>
      <c r="M347" s="661">
        <v>267492</v>
      </c>
      <c r="N347" s="577"/>
      <c r="O347" s="577">
        <v>0.05</v>
      </c>
      <c r="P347" s="621"/>
      <c r="Q347" s="618" t="s">
        <v>865</v>
      </c>
    </row>
    <row r="348" spans="1:17" ht="38.25">
      <c r="A348" s="621" t="s">
        <v>527</v>
      </c>
      <c r="B348" s="621" t="s">
        <v>314</v>
      </c>
      <c r="C348" s="621" t="s">
        <v>319</v>
      </c>
      <c r="D348" s="621" t="s">
        <v>2711</v>
      </c>
      <c r="E348" s="621" t="s">
        <v>875</v>
      </c>
      <c r="F348" s="621" t="s">
        <v>876</v>
      </c>
      <c r="G348" s="621"/>
      <c r="H348" s="618" t="s">
        <v>877</v>
      </c>
      <c r="I348" s="621">
        <v>2019</v>
      </c>
      <c r="J348" s="661">
        <v>2300000</v>
      </c>
      <c r="K348" s="661">
        <v>2300000</v>
      </c>
      <c r="L348" s="661">
        <v>2078467</v>
      </c>
      <c r="M348" s="661">
        <v>2091</v>
      </c>
      <c r="N348" s="577"/>
      <c r="O348" s="577">
        <v>0.15</v>
      </c>
      <c r="P348" s="621"/>
      <c r="Q348" s="618" t="s">
        <v>865</v>
      </c>
    </row>
    <row r="349" spans="1:17" ht="51">
      <c r="A349" s="621" t="s">
        <v>527</v>
      </c>
      <c r="B349" s="621" t="s">
        <v>314</v>
      </c>
      <c r="C349" s="621" t="s">
        <v>319</v>
      </c>
      <c r="D349" s="621" t="s">
        <v>2716</v>
      </c>
      <c r="E349" s="621" t="s">
        <v>879</v>
      </c>
      <c r="F349" s="621" t="s">
        <v>880</v>
      </c>
      <c r="G349" s="621"/>
      <c r="H349" s="618" t="s">
        <v>881</v>
      </c>
      <c r="I349" s="621">
        <v>2019</v>
      </c>
      <c r="J349" s="661">
        <v>1200000</v>
      </c>
      <c r="K349" s="661">
        <v>1200000</v>
      </c>
      <c r="L349" s="661">
        <v>1762</v>
      </c>
      <c r="M349" s="661">
        <v>1762</v>
      </c>
      <c r="N349" s="577"/>
      <c r="O349" s="577">
        <v>0</v>
      </c>
      <c r="P349" s="621"/>
      <c r="Q349" s="618" t="s">
        <v>882</v>
      </c>
    </row>
    <row r="350" spans="1:17" ht="76.5">
      <c r="A350" s="621" t="s">
        <v>527</v>
      </c>
      <c r="B350" s="621" t="s">
        <v>273</v>
      </c>
      <c r="C350" s="621" t="s">
        <v>883</v>
      </c>
      <c r="D350" s="621" t="s">
        <v>2690</v>
      </c>
      <c r="E350" s="621" t="s">
        <v>885</v>
      </c>
      <c r="F350" s="621" t="s">
        <v>886</v>
      </c>
      <c r="G350" s="621" t="s">
        <v>887</v>
      </c>
      <c r="H350" s="618" t="s">
        <v>888</v>
      </c>
      <c r="I350" s="621">
        <v>2011</v>
      </c>
      <c r="J350" s="622">
        <v>900000</v>
      </c>
      <c r="K350" s="622">
        <v>1100000</v>
      </c>
      <c r="L350" s="622">
        <v>1099098</v>
      </c>
      <c r="M350" s="622">
        <v>1083386</v>
      </c>
      <c r="N350" s="577"/>
      <c r="O350" s="577">
        <v>0.98</v>
      </c>
      <c r="P350" s="621"/>
      <c r="Q350" s="618" t="s">
        <v>889</v>
      </c>
    </row>
    <row r="351" spans="1:17" ht="25.5">
      <c r="A351" s="621" t="s">
        <v>527</v>
      </c>
      <c r="B351" s="621" t="s">
        <v>273</v>
      </c>
      <c r="C351" s="621" t="s">
        <v>319</v>
      </c>
      <c r="D351" s="621" t="s">
        <v>2690</v>
      </c>
      <c r="E351" s="621" t="s">
        <v>890</v>
      </c>
      <c r="F351" s="621" t="s">
        <v>891</v>
      </c>
      <c r="G351" s="621" t="s">
        <v>892</v>
      </c>
      <c r="H351" s="618" t="s">
        <v>893</v>
      </c>
      <c r="I351" s="621">
        <v>2007</v>
      </c>
      <c r="J351" s="622">
        <v>180000</v>
      </c>
      <c r="K351" s="622">
        <v>1075000</v>
      </c>
      <c r="L351" s="622">
        <v>97282</v>
      </c>
      <c r="M351" s="622">
        <v>97985</v>
      </c>
      <c r="N351" s="577"/>
      <c r="O351" s="577">
        <v>0.5</v>
      </c>
      <c r="P351" s="621"/>
      <c r="Q351" s="618" t="s">
        <v>894</v>
      </c>
    </row>
    <row r="352" spans="1:17" ht="25.5">
      <c r="A352" s="621" t="s">
        <v>527</v>
      </c>
      <c r="B352" s="621" t="s">
        <v>273</v>
      </c>
      <c r="C352" s="621" t="s">
        <v>319</v>
      </c>
      <c r="D352" s="621" t="s">
        <v>2691</v>
      </c>
      <c r="E352" s="621" t="s">
        <v>895</v>
      </c>
      <c r="F352" s="621" t="s">
        <v>896</v>
      </c>
      <c r="G352" s="621" t="s">
        <v>897</v>
      </c>
      <c r="H352" s="618" t="s">
        <v>898</v>
      </c>
      <c r="I352" s="621">
        <v>2007</v>
      </c>
      <c r="J352" s="622">
        <v>900000</v>
      </c>
      <c r="K352" s="622">
        <v>3802332</v>
      </c>
      <c r="L352" s="622">
        <v>3761620</v>
      </c>
      <c r="M352" s="622">
        <v>3508425</v>
      </c>
      <c r="N352" s="577"/>
      <c r="O352" s="577">
        <v>0.98</v>
      </c>
      <c r="P352" s="621"/>
      <c r="Q352" s="618" t="s">
        <v>899</v>
      </c>
    </row>
    <row r="353" spans="1:17" ht="25.5">
      <c r="A353" s="621" t="s">
        <v>527</v>
      </c>
      <c r="B353" s="621" t="s">
        <v>273</v>
      </c>
      <c r="C353" s="621" t="s">
        <v>319</v>
      </c>
      <c r="D353" s="621" t="s">
        <v>2691</v>
      </c>
      <c r="E353" s="621" t="s">
        <v>895</v>
      </c>
      <c r="F353" s="621" t="s">
        <v>896</v>
      </c>
      <c r="G353" s="621" t="s">
        <v>900</v>
      </c>
      <c r="H353" s="618" t="s">
        <v>901</v>
      </c>
      <c r="I353" s="621">
        <v>2006</v>
      </c>
      <c r="J353" s="622">
        <v>500000</v>
      </c>
      <c r="K353" s="622">
        <v>3272000</v>
      </c>
      <c r="L353" s="622">
        <v>3116122</v>
      </c>
      <c r="M353" s="622">
        <v>2702312</v>
      </c>
      <c r="N353" s="577"/>
      <c r="O353" s="577">
        <v>0.95</v>
      </c>
      <c r="P353" s="621"/>
      <c r="Q353" s="618" t="s">
        <v>902</v>
      </c>
    </row>
    <row r="354" spans="1:17" ht="25.5">
      <c r="A354" s="621" t="s">
        <v>527</v>
      </c>
      <c r="B354" s="621" t="s">
        <v>273</v>
      </c>
      <c r="C354" s="621" t="s">
        <v>319</v>
      </c>
      <c r="D354" s="621" t="s">
        <v>2691</v>
      </c>
      <c r="E354" s="621" t="s">
        <v>895</v>
      </c>
      <c r="F354" s="621" t="s">
        <v>896</v>
      </c>
      <c r="G354" s="621" t="s">
        <v>903</v>
      </c>
      <c r="H354" s="618" t="s">
        <v>904</v>
      </c>
      <c r="I354" s="621">
        <v>2006</v>
      </c>
      <c r="J354" s="622">
        <v>500000</v>
      </c>
      <c r="K354" s="622">
        <v>3245500</v>
      </c>
      <c r="L354" s="622">
        <v>3085772</v>
      </c>
      <c r="M354" s="622">
        <v>2690245</v>
      </c>
      <c r="N354" s="577"/>
      <c r="O354" s="577">
        <v>0.8</v>
      </c>
      <c r="P354" s="621"/>
      <c r="Q354" s="618" t="s">
        <v>902</v>
      </c>
    </row>
    <row r="355" spans="1:17" ht="25.5">
      <c r="A355" s="621" t="s">
        <v>527</v>
      </c>
      <c r="B355" s="621" t="s">
        <v>273</v>
      </c>
      <c r="C355" s="621" t="s">
        <v>319</v>
      </c>
      <c r="D355" s="621" t="s">
        <v>2697</v>
      </c>
      <c r="E355" s="621" t="s">
        <v>906</v>
      </c>
      <c r="F355" s="621" t="s">
        <v>907</v>
      </c>
      <c r="G355" s="621" t="s">
        <v>908</v>
      </c>
      <c r="H355" s="618" t="s">
        <v>909</v>
      </c>
      <c r="I355" s="621">
        <v>2020</v>
      </c>
      <c r="J355" s="622">
        <v>1000000</v>
      </c>
      <c r="K355" s="622">
        <v>1293000</v>
      </c>
      <c r="L355" s="622">
        <v>1263690</v>
      </c>
      <c r="M355" s="622">
        <v>864750</v>
      </c>
      <c r="N355" s="577"/>
      <c r="O355" s="577">
        <v>0.85</v>
      </c>
      <c r="P355" s="621"/>
      <c r="Q355" s="618" t="s">
        <v>910</v>
      </c>
    </row>
    <row r="356" spans="1:17" ht="38.25">
      <c r="A356" s="621" t="s">
        <v>527</v>
      </c>
      <c r="B356" s="621" t="s">
        <v>273</v>
      </c>
      <c r="C356" s="621" t="s">
        <v>319</v>
      </c>
      <c r="D356" s="621" t="s">
        <v>2700</v>
      </c>
      <c r="E356" s="621" t="s">
        <v>912</v>
      </c>
      <c r="F356" s="621" t="s">
        <v>913</v>
      </c>
      <c r="G356" s="621"/>
      <c r="H356" s="618" t="s">
        <v>914</v>
      </c>
      <c r="I356" s="621">
        <v>2011</v>
      </c>
      <c r="J356" s="622">
        <v>750000</v>
      </c>
      <c r="K356" s="622">
        <v>1020000</v>
      </c>
      <c r="L356" s="622">
        <v>937279</v>
      </c>
      <c r="M356" s="622">
        <v>936730</v>
      </c>
      <c r="N356" s="577"/>
      <c r="O356" s="577">
        <v>1</v>
      </c>
      <c r="P356" s="621"/>
      <c r="Q356" s="618" t="s">
        <v>13</v>
      </c>
    </row>
    <row r="357" spans="1:17" ht="51">
      <c r="A357" s="621" t="s">
        <v>527</v>
      </c>
      <c r="B357" s="621" t="s">
        <v>273</v>
      </c>
      <c r="C357" s="621" t="s">
        <v>319</v>
      </c>
      <c r="D357" s="621" t="s">
        <v>2705</v>
      </c>
      <c r="E357" s="621" t="s">
        <v>916</v>
      </c>
      <c r="F357" s="621" t="s">
        <v>917</v>
      </c>
      <c r="G357" s="621" t="s">
        <v>918</v>
      </c>
      <c r="H357" s="618" t="s">
        <v>919</v>
      </c>
      <c r="I357" s="621">
        <v>2011</v>
      </c>
      <c r="J357" s="622">
        <v>1500000</v>
      </c>
      <c r="K357" s="622">
        <v>1500000</v>
      </c>
      <c r="L357" s="622">
        <v>1499412</v>
      </c>
      <c r="M357" s="622">
        <v>442606</v>
      </c>
      <c r="N357" s="577"/>
      <c r="O357" s="577">
        <v>0.3</v>
      </c>
      <c r="P357" s="621"/>
      <c r="Q357" s="618" t="s">
        <v>920</v>
      </c>
    </row>
    <row r="358" spans="1:17" ht="38.25">
      <c r="A358" s="621" t="s">
        <v>527</v>
      </c>
      <c r="B358" s="621" t="s">
        <v>273</v>
      </c>
      <c r="C358" s="621" t="s">
        <v>319</v>
      </c>
      <c r="D358" s="621" t="s">
        <v>2705</v>
      </c>
      <c r="E358" s="621" t="s">
        <v>916</v>
      </c>
      <c r="F358" s="621" t="s">
        <v>917</v>
      </c>
      <c r="G358" s="621" t="s">
        <v>921</v>
      </c>
      <c r="H358" s="618" t="s">
        <v>922</v>
      </c>
      <c r="I358" s="621">
        <v>2018</v>
      </c>
      <c r="J358" s="622">
        <v>1400000</v>
      </c>
      <c r="K358" s="622">
        <v>1400000</v>
      </c>
      <c r="L358" s="622">
        <v>1386210</v>
      </c>
      <c r="M358" s="622">
        <v>1037588</v>
      </c>
      <c r="N358" s="577"/>
      <c r="O358" s="577">
        <v>0.8</v>
      </c>
      <c r="P358" s="621"/>
      <c r="Q358" s="618" t="s">
        <v>923</v>
      </c>
    </row>
    <row r="359" spans="1:17" ht="25.5">
      <c r="A359" s="621" t="s">
        <v>527</v>
      </c>
      <c r="B359" s="621" t="s">
        <v>273</v>
      </c>
      <c r="C359" s="621" t="s">
        <v>319</v>
      </c>
      <c r="D359" s="621" t="s">
        <v>2708</v>
      </c>
      <c r="E359" s="621" t="s">
        <v>130</v>
      </c>
      <c r="F359" s="621" t="s">
        <v>925</v>
      </c>
      <c r="G359" s="621" t="s">
        <v>926</v>
      </c>
      <c r="H359" s="618" t="s">
        <v>927</v>
      </c>
      <c r="I359" s="621">
        <v>2018</v>
      </c>
      <c r="J359" s="622">
        <v>2000000</v>
      </c>
      <c r="K359" s="622">
        <v>8950000</v>
      </c>
      <c r="L359" s="622">
        <v>8811188</v>
      </c>
      <c r="M359" s="622">
        <v>8007590</v>
      </c>
      <c r="N359" s="577"/>
      <c r="O359" s="577">
        <v>0.98</v>
      </c>
      <c r="P359" s="621"/>
      <c r="Q359" s="618" t="s">
        <v>928</v>
      </c>
    </row>
    <row r="360" spans="1:17" ht="25.5">
      <c r="A360" s="621" t="s">
        <v>527</v>
      </c>
      <c r="B360" s="621" t="s">
        <v>273</v>
      </c>
      <c r="C360" s="621" t="s">
        <v>319</v>
      </c>
      <c r="D360" s="624" t="s">
        <v>2708</v>
      </c>
      <c r="E360" s="621" t="s">
        <v>130</v>
      </c>
      <c r="F360" s="621" t="s">
        <v>925</v>
      </c>
      <c r="G360" s="621" t="s">
        <v>929</v>
      </c>
      <c r="H360" s="618" t="s">
        <v>930</v>
      </c>
      <c r="I360" s="621">
        <v>2013</v>
      </c>
      <c r="J360" s="622">
        <v>5711741</v>
      </c>
      <c r="K360" s="622">
        <v>6411741</v>
      </c>
      <c r="L360" s="622">
        <v>5784414</v>
      </c>
      <c r="M360" s="622">
        <v>5190993</v>
      </c>
      <c r="N360" s="577"/>
      <c r="O360" s="577">
        <v>0.81</v>
      </c>
      <c r="P360" s="621"/>
      <c r="Q360" s="618" t="s">
        <v>931</v>
      </c>
    </row>
    <row r="361" spans="1:17" ht="25.5">
      <c r="A361" s="621" t="s">
        <v>527</v>
      </c>
      <c r="B361" s="621" t="s">
        <v>273</v>
      </c>
      <c r="C361" s="621" t="s">
        <v>319</v>
      </c>
      <c r="D361" s="621" t="s">
        <v>2708</v>
      </c>
      <c r="E361" s="621" t="s">
        <v>130</v>
      </c>
      <c r="F361" s="621" t="s">
        <v>925</v>
      </c>
      <c r="G361" s="621" t="s">
        <v>932</v>
      </c>
      <c r="H361" s="618" t="s">
        <v>933</v>
      </c>
      <c r="I361" s="621">
        <v>2018</v>
      </c>
      <c r="J361" s="622">
        <v>1000000</v>
      </c>
      <c r="K361" s="622">
        <v>6000000</v>
      </c>
      <c r="L361" s="622">
        <v>5950356</v>
      </c>
      <c r="M361" s="622">
        <v>5522703</v>
      </c>
      <c r="N361" s="577"/>
      <c r="O361" s="577">
        <v>0.95</v>
      </c>
      <c r="P361" s="621"/>
      <c r="Q361" s="618" t="s">
        <v>20</v>
      </c>
    </row>
    <row r="362" spans="1:17" ht="25.5">
      <c r="A362" s="621" t="s">
        <v>527</v>
      </c>
      <c r="B362" s="621" t="s">
        <v>273</v>
      </c>
      <c r="C362" s="621" t="s">
        <v>319</v>
      </c>
      <c r="D362" s="621" t="s">
        <v>2708</v>
      </c>
      <c r="E362" s="621" t="s">
        <v>130</v>
      </c>
      <c r="F362" s="621" t="s">
        <v>925</v>
      </c>
      <c r="G362" s="621" t="s">
        <v>934</v>
      </c>
      <c r="H362" s="618" t="s">
        <v>935</v>
      </c>
      <c r="I362" s="621">
        <v>2011</v>
      </c>
      <c r="J362" s="622">
        <v>4640000</v>
      </c>
      <c r="K362" s="622">
        <v>5690000</v>
      </c>
      <c r="L362" s="622">
        <v>5673108</v>
      </c>
      <c r="M362" s="622">
        <v>5567592</v>
      </c>
      <c r="N362" s="577"/>
      <c r="O362" s="577">
        <v>1</v>
      </c>
      <c r="P362" s="621"/>
      <c r="Q362" s="618" t="s">
        <v>936</v>
      </c>
    </row>
    <row r="363" spans="1:17" ht="25.5">
      <c r="A363" s="621" t="s">
        <v>527</v>
      </c>
      <c r="B363" s="621" t="s">
        <v>273</v>
      </c>
      <c r="C363" s="621" t="s">
        <v>319</v>
      </c>
      <c r="D363" s="621" t="s">
        <v>2708</v>
      </c>
      <c r="E363" s="621" t="s">
        <v>130</v>
      </c>
      <c r="F363" s="621" t="s">
        <v>925</v>
      </c>
      <c r="G363" s="621" t="s">
        <v>937</v>
      </c>
      <c r="H363" s="618" t="s">
        <v>938</v>
      </c>
      <c r="I363" s="621">
        <v>2017</v>
      </c>
      <c r="J363" s="622">
        <v>5000000</v>
      </c>
      <c r="K363" s="622">
        <v>5200000</v>
      </c>
      <c r="L363" s="622">
        <v>5037134</v>
      </c>
      <c r="M363" s="622">
        <v>4560094</v>
      </c>
      <c r="N363" s="577"/>
      <c r="O363" s="577">
        <v>0.97</v>
      </c>
      <c r="P363" s="621"/>
      <c r="Q363" s="618" t="s">
        <v>939</v>
      </c>
    </row>
    <row r="364" spans="1:17" ht="25.5">
      <c r="A364" s="621" t="s">
        <v>527</v>
      </c>
      <c r="B364" s="621" t="s">
        <v>273</v>
      </c>
      <c r="C364" s="621" t="s">
        <v>319</v>
      </c>
      <c r="D364" s="621" t="s">
        <v>2708</v>
      </c>
      <c r="E364" s="621" t="s">
        <v>130</v>
      </c>
      <c r="F364" s="621" t="s">
        <v>925</v>
      </c>
      <c r="G364" s="621" t="s">
        <v>940</v>
      </c>
      <c r="H364" s="618" t="s">
        <v>941</v>
      </c>
      <c r="I364" s="621">
        <v>2018</v>
      </c>
      <c r="J364" s="622">
        <v>1500000</v>
      </c>
      <c r="K364" s="622">
        <v>4500000</v>
      </c>
      <c r="L364" s="622">
        <v>4468123</v>
      </c>
      <c r="M364" s="622">
        <v>3594023</v>
      </c>
      <c r="N364" s="577"/>
      <c r="O364" s="577">
        <v>0.79</v>
      </c>
      <c r="P364" s="621"/>
      <c r="Q364" s="618" t="s">
        <v>20</v>
      </c>
    </row>
    <row r="365" spans="1:17" ht="25.5">
      <c r="A365" s="621" t="s">
        <v>527</v>
      </c>
      <c r="B365" s="621" t="s">
        <v>273</v>
      </c>
      <c r="C365" s="621" t="s">
        <v>319</v>
      </c>
      <c r="D365" s="621" t="s">
        <v>2708</v>
      </c>
      <c r="E365" s="621" t="s">
        <v>130</v>
      </c>
      <c r="F365" s="621" t="s">
        <v>925</v>
      </c>
      <c r="G365" s="621" t="s">
        <v>942</v>
      </c>
      <c r="H365" s="618" t="s">
        <v>943</v>
      </c>
      <c r="I365" s="621">
        <v>2021</v>
      </c>
      <c r="J365" s="622">
        <v>3000000</v>
      </c>
      <c r="K365" s="622">
        <v>3000000</v>
      </c>
      <c r="L365" s="622">
        <v>2588276</v>
      </c>
      <c r="M365" s="622">
        <v>1161857</v>
      </c>
      <c r="N365" s="577"/>
      <c r="O365" s="577">
        <v>0.66</v>
      </c>
      <c r="P365" s="621"/>
      <c r="Q365" s="618" t="s">
        <v>20</v>
      </c>
    </row>
    <row r="366" spans="1:17">
      <c r="A366" s="621" t="s">
        <v>527</v>
      </c>
      <c r="B366" s="621" t="s">
        <v>273</v>
      </c>
      <c r="C366" s="621" t="s">
        <v>319</v>
      </c>
      <c r="D366" s="621" t="s">
        <v>2708</v>
      </c>
      <c r="E366" s="621" t="s">
        <v>130</v>
      </c>
      <c r="F366" s="621" t="s">
        <v>925</v>
      </c>
      <c r="G366" s="621" t="s">
        <v>944</v>
      </c>
      <c r="H366" s="618" t="s">
        <v>945</v>
      </c>
      <c r="I366" s="621">
        <v>2014</v>
      </c>
      <c r="J366" s="622">
        <v>1500000</v>
      </c>
      <c r="K366" s="622">
        <v>2600000</v>
      </c>
      <c r="L366" s="622">
        <v>2593690</v>
      </c>
      <c r="M366" s="622">
        <v>2079365</v>
      </c>
      <c r="N366" s="577"/>
      <c r="O366" s="577">
        <v>0.8</v>
      </c>
      <c r="P366" s="621"/>
      <c r="Q366" s="618" t="s">
        <v>20</v>
      </c>
    </row>
    <row r="367" spans="1:17" ht="38.25">
      <c r="A367" s="621" t="s">
        <v>527</v>
      </c>
      <c r="B367" s="621" t="s">
        <v>273</v>
      </c>
      <c r="C367" s="621" t="s">
        <v>319</v>
      </c>
      <c r="D367" s="621" t="s">
        <v>2708</v>
      </c>
      <c r="E367" s="621" t="s">
        <v>130</v>
      </c>
      <c r="F367" s="621" t="s">
        <v>925</v>
      </c>
      <c r="G367" s="621" t="s">
        <v>946</v>
      </c>
      <c r="H367" s="618" t="s">
        <v>947</v>
      </c>
      <c r="I367" s="621">
        <v>2021</v>
      </c>
      <c r="J367" s="622">
        <v>2060000</v>
      </c>
      <c r="K367" s="622">
        <v>2060000</v>
      </c>
      <c r="L367" s="622">
        <v>1553148</v>
      </c>
      <c r="M367" s="622">
        <v>433584</v>
      </c>
      <c r="N367" s="577"/>
      <c r="O367" s="577">
        <v>0.43</v>
      </c>
      <c r="P367" s="621"/>
      <c r="Q367" s="618" t="s">
        <v>20</v>
      </c>
    </row>
    <row r="368" spans="1:17" ht="25.5">
      <c r="A368" s="621" t="s">
        <v>527</v>
      </c>
      <c r="B368" s="621" t="s">
        <v>273</v>
      </c>
      <c r="C368" s="621" t="s">
        <v>319</v>
      </c>
      <c r="D368" s="621" t="s">
        <v>2708</v>
      </c>
      <c r="E368" s="621" t="s">
        <v>130</v>
      </c>
      <c r="F368" s="621" t="s">
        <v>925</v>
      </c>
      <c r="G368" s="621" t="s">
        <v>948</v>
      </c>
      <c r="H368" s="618" t="s">
        <v>949</v>
      </c>
      <c r="I368" s="621">
        <v>2014</v>
      </c>
      <c r="J368" s="622">
        <v>3100000</v>
      </c>
      <c r="K368" s="622">
        <v>1739169</v>
      </c>
      <c r="L368" s="622">
        <v>546582</v>
      </c>
      <c r="M368" s="622">
        <v>1246965</v>
      </c>
      <c r="N368" s="577"/>
      <c r="O368" s="577">
        <v>0.93</v>
      </c>
      <c r="P368" s="621"/>
      <c r="Q368" s="618" t="s">
        <v>20</v>
      </c>
    </row>
    <row r="369" spans="1:17" ht="25.5">
      <c r="A369" s="621" t="s">
        <v>527</v>
      </c>
      <c r="B369" s="621" t="s">
        <v>273</v>
      </c>
      <c r="C369" s="621" t="s">
        <v>319</v>
      </c>
      <c r="D369" s="621" t="s">
        <v>2708</v>
      </c>
      <c r="E369" s="621" t="s">
        <v>130</v>
      </c>
      <c r="F369" s="621" t="s">
        <v>925</v>
      </c>
      <c r="G369" s="621" t="s">
        <v>950</v>
      </c>
      <c r="H369" s="618" t="s">
        <v>951</v>
      </c>
      <c r="I369" s="621">
        <v>2014</v>
      </c>
      <c r="J369" s="622">
        <v>850000</v>
      </c>
      <c r="K369" s="622">
        <v>1700000</v>
      </c>
      <c r="L369" s="622">
        <v>1503482</v>
      </c>
      <c r="M369" s="622">
        <v>1435574</v>
      </c>
      <c r="N369" s="577"/>
      <c r="O369" s="577">
        <v>0.98</v>
      </c>
      <c r="P369" s="621"/>
      <c r="Q369" s="618" t="s">
        <v>952</v>
      </c>
    </row>
    <row r="370" spans="1:17" ht="51">
      <c r="A370" s="621" t="s">
        <v>527</v>
      </c>
      <c r="B370" s="621" t="s">
        <v>273</v>
      </c>
      <c r="C370" s="621" t="s">
        <v>319</v>
      </c>
      <c r="D370" s="621" t="s">
        <v>2708</v>
      </c>
      <c r="E370" s="621" t="s">
        <v>130</v>
      </c>
      <c r="F370" s="621" t="s">
        <v>925</v>
      </c>
      <c r="G370" s="621" t="s">
        <v>953</v>
      </c>
      <c r="H370" s="618" t="s">
        <v>954</v>
      </c>
      <c r="I370" s="621">
        <v>2018</v>
      </c>
      <c r="J370" s="622">
        <v>1300000</v>
      </c>
      <c r="K370" s="622">
        <v>1300000</v>
      </c>
      <c r="L370" s="622">
        <v>154084</v>
      </c>
      <c r="M370" s="622">
        <v>153812</v>
      </c>
      <c r="N370" s="577"/>
      <c r="O370" s="577">
        <v>0.12</v>
      </c>
      <c r="P370" s="621"/>
      <c r="Q370" s="618" t="s">
        <v>955</v>
      </c>
    </row>
    <row r="371" spans="1:17" ht="25.5">
      <c r="A371" s="621" t="s">
        <v>527</v>
      </c>
      <c r="B371" s="621" t="s">
        <v>273</v>
      </c>
      <c r="C371" s="621" t="s">
        <v>319</v>
      </c>
      <c r="D371" s="621" t="s">
        <v>2708</v>
      </c>
      <c r="E371" s="621" t="s">
        <v>130</v>
      </c>
      <c r="F371" s="621" t="s">
        <v>925</v>
      </c>
      <c r="G371" s="621" t="s">
        <v>956</v>
      </c>
      <c r="H371" s="618" t="s">
        <v>957</v>
      </c>
      <c r="I371" s="621">
        <v>2011</v>
      </c>
      <c r="J371" s="622">
        <v>3000000</v>
      </c>
      <c r="K371" s="622">
        <v>3910000</v>
      </c>
      <c r="L371" s="622">
        <v>2548470</v>
      </c>
      <c r="M371" s="622">
        <v>3807750</v>
      </c>
      <c r="N371" s="577"/>
      <c r="O371" s="577">
        <v>1</v>
      </c>
      <c r="P371" s="621"/>
      <c r="Q371" s="618" t="s">
        <v>958</v>
      </c>
    </row>
    <row r="372" spans="1:17" ht="63.75">
      <c r="A372" s="621" t="s">
        <v>527</v>
      </c>
      <c r="B372" s="621" t="s">
        <v>273</v>
      </c>
      <c r="C372" s="621" t="s">
        <v>319</v>
      </c>
      <c r="D372" s="621" t="s">
        <v>2711</v>
      </c>
      <c r="E372" s="621" t="s">
        <v>119</v>
      </c>
      <c r="F372" s="621" t="s">
        <v>119</v>
      </c>
      <c r="G372" s="621" t="s">
        <v>959</v>
      </c>
      <c r="H372" s="618" t="s">
        <v>960</v>
      </c>
      <c r="I372" s="621">
        <v>2014</v>
      </c>
      <c r="J372" s="622">
        <v>4000000</v>
      </c>
      <c r="K372" s="622">
        <v>8221457</v>
      </c>
      <c r="L372" s="622">
        <v>8019567</v>
      </c>
      <c r="M372" s="622">
        <v>6808093</v>
      </c>
      <c r="N372" s="577"/>
      <c r="O372" s="577">
        <v>0.99</v>
      </c>
      <c r="P372" s="621"/>
      <c r="Q372" s="618" t="s">
        <v>961</v>
      </c>
    </row>
    <row r="373" spans="1:17" ht="51">
      <c r="A373" s="621" t="s">
        <v>527</v>
      </c>
      <c r="B373" s="621" t="s">
        <v>273</v>
      </c>
      <c r="C373" s="621" t="s">
        <v>319</v>
      </c>
      <c r="D373" s="621" t="s">
        <v>2711</v>
      </c>
      <c r="E373" s="621" t="s">
        <v>119</v>
      </c>
      <c r="F373" s="621" t="s">
        <v>119</v>
      </c>
      <c r="G373" s="621" t="s">
        <v>962</v>
      </c>
      <c r="H373" s="618" t="s">
        <v>963</v>
      </c>
      <c r="I373" s="621">
        <v>2006</v>
      </c>
      <c r="J373" s="622">
        <v>350000</v>
      </c>
      <c r="K373" s="622">
        <v>1187000</v>
      </c>
      <c r="L373" s="622">
        <v>1051254</v>
      </c>
      <c r="M373" s="622">
        <v>1048651</v>
      </c>
      <c r="N373" s="577"/>
      <c r="O373" s="577">
        <v>0.97</v>
      </c>
      <c r="P373" s="621"/>
      <c r="Q373" s="618" t="s">
        <v>964</v>
      </c>
    </row>
    <row r="374" spans="1:17" ht="25.5">
      <c r="A374" s="621" t="s">
        <v>527</v>
      </c>
      <c r="B374" s="621" t="s">
        <v>273</v>
      </c>
      <c r="C374" s="621" t="s">
        <v>319</v>
      </c>
      <c r="D374" s="621" t="s">
        <v>2716</v>
      </c>
      <c r="E374" s="621" t="s">
        <v>966</v>
      </c>
      <c r="F374" s="621" t="s">
        <v>967</v>
      </c>
      <c r="G374" s="621" t="s">
        <v>968</v>
      </c>
      <c r="H374" s="618" t="s">
        <v>969</v>
      </c>
      <c r="I374" s="621">
        <v>2022</v>
      </c>
      <c r="J374" s="622">
        <v>3000000</v>
      </c>
      <c r="K374" s="622">
        <v>3000000</v>
      </c>
      <c r="L374" s="622">
        <v>2423038</v>
      </c>
      <c r="M374" s="622">
        <v>255057</v>
      </c>
      <c r="N374" s="577"/>
      <c r="O374" s="577">
        <v>0.25</v>
      </c>
      <c r="P374" s="621"/>
      <c r="Q374" s="618" t="s">
        <v>20</v>
      </c>
    </row>
    <row r="375" spans="1:17" ht="25.5">
      <c r="A375" s="621" t="s">
        <v>527</v>
      </c>
      <c r="B375" s="621" t="s">
        <v>311</v>
      </c>
      <c r="C375" s="621" t="s">
        <v>319</v>
      </c>
      <c r="D375" s="662" t="s">
        <v>2690</v>
      </c>
      <c r="E375" s="621" t="s">
        <v>971</v>
      </c>
      <c r="F375" s="621" t="s">
        <v>972</v>
      </c>
      <c r="G375" s="662" t="s">
        <v>973</v>
      </c>
      <c r="H375" s="626"/>
      <c r="I375" s="621">
        <v>2022</v>
      </c>
      <c r="J375" s="622">
        <v>1150000</v>
      </c>
      <c r="K375" s="622">
        <v>1150000</v>
      </c>
      <c r="L375" s="622">
        <v>952310</v>
      </c>
      <c r="M375" s="622">
        <v>35051</v>
      </c>
      <c r="N375" s="577"/>
      <c r="O375" s="577">
        <v>0</v>
      </c>
      <c r="P375" s="621"/>
      <c r="Q375" s="620" t="s">
        <v>974</v>
      </c>
    </row>
    <row r="376" spans="1:17" ht="38.25">
      <c r="A376" s="621" t="s">
        <v>527</v>
      </c>
      <c r="B376" s="621" t="s">
        <v>311</v>
      </c>
      <c r="C376" s="621" t="s">
        <v>319</v>
      </c>
      <c r="D376" s="621" t="s">
        <v>2711</v>
      </c>
      <c r="E376" s="621" t="s">
        <v>976</v>
      </c>
      <c r="F376" s="621" t="s">
        <v>977</v>
      </c>
      <c r="G376" s="624"/>
      <c r="H376" s="663" t="s">
        <v>978</v>
      </c>
      <c r="I376" s="621">
        <v>2022</v>
      </c>
      <c r="J376" s="622">
        <v>3201862</v>
      </c>
      <c r="K376" s="622">
        <v>7098532</v>
      </c>
      <c r="L376" s="622">
        <v>3582369</v>
      </c>
      <c r="M376" s="622">
        <v>2875349</v>
      </c>
      <c r="N376" s="577"/>
      <c r="O376" s="577">
        <v>0.95</v>
      </c>
      <c r="P376" s="621"/>
      <c r="Q376" s="618" t="s">
        <v>979</v>
      </c>
    </row>
    <row r="377" spans="1:17" ht="38.25">
      <c r="A377" s="621" t="s">
        <v>527</v>
      </c>
      <c r="B377" s="621" t="s">
        <v>312</v>
      </c>
      <c r="C377" s="621" t="s">
        <v>319</v>
      </c>
      <c r="D377" s="621" t="s">
        <v>2690</v>
      </c>
      <c r="E377" s="621" t="s">
        <v>981</v>
      </c>
      <c r="F377" s="621" t="s">
        <v>982</v>
      </c>
      <c r="G377" s="621"/>
      <c r="H377" s="618" t="s">
        <v>983</v>
      </c>
      <c r="I377" s="621">
        <v>2022</v>
      </c>
      <c r="J377" s="622">
        <v>350000</v>
      </c>
      <c r="K377" s="622">
        <v>1159000</v>
      </c>
      <c r="L377" s="622">
        <v>316000</v>
      </c>
      <c r="M377" s="622">
        <v>14175</v>
      </c>
      <c r="N377" s="577"/>
      <c r="O377" s="577">
        <v>0.05</v>
      </c>
      <c r="P377" s="621"/>
      <c r="Q377" s="618" t="s">
        <v>984</v>
      </c>
    </row>
    <row r="378" spans="1:17" ht="38.25">
      <c r="A378" s="621" t="s">
        <v>527</v>
      </c>
      <c r="B378" s="621" t="s">
        <v>312</v>
      </c>
      <c r="C378" s="621" t="s">
        <v>319</v>
      </c>
      <c r="D378" s="621" t="s">
        <v>2690</v>
      </c>
      <c r="E378" s="621" t="s">
        <v>981</v>
      </c>
      <c r="F378" s="621" t="s">
        <v>982</v>
      </c>
      <c r="G378" s="621"/>
      <c r="H378" s="618" t="s">
        <v>983</v>
      </c>
      <c r="I378" s="621"/>
      <c r="J378" s="622">
        <v>350000</v>
      </c>
      <c r="K378" s="622">
        <v>1159000</v>
      </c>
      <c r="L378" s="622">
        <v>316000</v>
      </c>
      <c r="M378" s="622">
        <v>14175</v>
      </c>
      <c r="N378" s="577"/>
      <c r="O378" s="577">
        <v>0.05</v>
      </c>
      <c r="P378" s="621"/>
      <c r="Q378" s="618" t="s">
        <v>984</v>
      </c>
    </row>
    <row r="379" spans="1:17" ht="38.25">
      <c r="A379" s="621" t="s">
        <v>527</v>
      </c>
      <c r="B379" s="621" t="s">
        <v>312</v>
      </c>
      <c r="C379" s="621" t="s">
        <v>319</v>
      </c>
      <c r="D379" s="621" t="s">
        <v>2708</v>
      </c>
      <c r="E379" s="621" t="s">
        <v>986</v>
      </c>
      <c r="F379" s="664" t="s">
        <v>987</v>
      </c>
      <c r="G379" s="621"/>
      <c r="H379" s="618" t="s">
        <v>988</v>
      </c>
      <c r="I379" s="621">
        <v>2022</v>
      </c>
      <c r="J379" s="622">
        <v>3100000</v>
      </c>
      <c r="K379" s="622">
        <v>3650000</v>
      </c>
      <c r="L379" s="622">
        <v>3489957</v>
      </c>
      <c r="M379" s="622">
        <v>3457138</v>
      </c>
      <c r="N379" s="577"/>
      <c r="O379" s="577">
        <v>0.98</v>
      </c>
      <c r="P379" s="621"/>
      <c r="Q379" s="618" t="s">
        <v>20</v>
      </c>
    </row>
    <row r="380" spans="1:17" ht="38.25">
      <c r="A380" s="621" t="s">
        <v>527</v>
      </c>
      <c r="B380" s="621" t="s">
        <v>312</v>
      </c>
      <c r="C380" s="621" t="s">
        <v>319</v>
      </c>
      <c r="D380" s="621" t="s">
        <v>2708</v>
      </c>
      <c r="E380" s="621" t="s">
        <v>989</v>
      </c>
      <c r="F380" s="664" t="s">
        <v>990</v>
      </c>
      <c r="G380" s="621"/>
      <c r="H380" s="618" t="s">
        <v>991</v>
      </c>
      <c r="I380" s="621">
        <v>2022</v>
      </c>
      <c r="J380" s="622">
        <v>3671340</v>
      </c>
      <c r="K380" s="622">
        <v>4426340</v>
      </c>
      <c r="L380" s="622">
        <v>4129532</v>
      </c>
      <c r="M380" s="622">
        <v>2473550</v>
      </c>
      <c r="N380" s="577"/>
      <c r="O380" s="577">
        <v>0.8</v>
      </c>
      <c r="P380" s="621"/>
      <c r="Q380" s="618" t="s">
        <v>992</v>
      </c>
    </row>
    <row r="381" spans="1:17" ht="51">
      <c r="A381" s="621" t="s">
        <v>527</v>
      </c>
      <c r="B381" s="621" t="s">
        <v>312</v>
      </c>
      <c r="C381" s="621" t="s">
        <v>319</v>
      </c>
      <c r="D381" s="621" t="s">
        <v>2708</v>
      </c>
      <c r="E381" s="621" t="s">
        <v>989</v>
      </c>
      <c r="F381" s="621" t="s">
        <v>990</v>
      </c>
      <c r="G381" s="621"/>
      <c r="H381" s="618" t="s">
        <v>993</v>
      </c>
      <c r="I381" s="621">
        <v>2022</v>
      </c>
      <c r="J381" s="622">
        <v>4300000</v>
      </c>
      <c r="K381" s="622">
        <v>4300000</v>
      </c>
      <c r="L381" s="622">
        <v>2433650</v>
      </c>
      <c r="M381" s="622">
        <v>1055438</v>
      </c>
      <c r="N381" s="577"/>
      <c r="O381" s="577">
        <v>0.5</v>
      </c>
      <c r="P381" s="621"/>
      <c r="Q381" s="618" t="s">
        <v>992</v>
      </c>
    </row>
    <row r="382" spans="1:17" ht="51">
      <c r="A382" s="621" t="s">
        <v>527</v>
      </c>
      <c r="B382" s="621" t="s">
        <v>312</v>
      </c>
      <c r="C382" s="621" t="s">
        <v>319</v>
      </c>
      <c r="D382" s="621" t="s">
        <v>2708</v>
      </c>
      <c r="E382" s="621" t="s">
        <v>989</v>
      </c>
      <c r="F382" s="621" t="s">
        <v>990</v>
      </c>
      <c r="G382" s="621"/>
      <c r="H382" s="618" t="s">
        <v>994</v>
      </c>
      <c r="I382" s="621">
        <v>2022</v>
      </c>
      <c r="J382" s="622">
        <v>2300000</v>
      </c>
      <c r="K382" s="622">
        <v>2300000</v>
      </c>
      <c r="L382" s="622">
        <v>1267672</v>
      </c>
      <c r="M382" s="622">
        <v>252574</v>
      </c>
      <c r="N382" s="577"/>
      <c r="O382" s="577">
        <v>0.2</v>
      </c>
      <c r="P382" s="621"/>
      <c r="Q382" s="618" t="s">
        <v>992</v>
      </c>
    </row>
    <row r="383" spans="1:17" ht="38.25">
      <c r="A383" s="621" t="s">
        <v>527</v>
      </c>
      <c r="B383" s="621" t="s">
        <v>312</v>
      </c>
      <c r="C383" s="621" t="s">
        <v>319</v>
      </c>
      <c r="D383" s="621" t="s">
        <v>2711</v>
      </c>
      <c r="E383" s="621" t="s">
        <v>119</v>
      </c>
      <c r="F383" s="664" t="s">
        <v>119</v>
      </c>
      <c r="G383" s="621"/>
      <c r="H383" s="618" t="s">
        <v>995</v>
      </c>
      <c r="I383" s="621">
        <v>2022</v>
      </c>
      <c r="J383" s="622">
        <v>1800000</v>
      </c>
      <c r="K383" s="622">
        <v>2270000</v>
      </c>
      <c r="L383" s="622">
        <v>2086576</v>
      </c>
      <c r="M383" s="622">
        <v>1590937</v>
      </c>
      <c r="N383" s="577"/>
      <c r="O383" s="577">
        <v>0.87</v>
      </c>
      <c r="P383" s="621"/>
      <c r="Q383" s="618" t="s">
        <v>20</v>
      </c>
    </row>
    <row r="384" spans="1:17" ht="38.25">
      <c r="A384" s="621" t="s">
        <v>527</v>
      </c>
      <c r="B384" s="621" t="s">
        <v>312</v>
      </c>
      <c r="C384" s="621" t="s">
        <v>319</v>
      </c>
      <c r="D384" s="621" t="s">
        <v>2711</v>
      </c>
      <c r="E384" s="621" t="s">
        <v>119</v>
      </c>
      <c r="F384" s="621" t="s">
        <v>119</v>
      </c>
      <c r="G384" s="621"/>
      <c r="H384" s="618" t="s">
        <v>996</v>
      </c>
      <c r="I384" s="621">
        <v>2022</v>
      </c>
      <c r="J384" s="622">
        <v>1800000</v>
      </c>
      <c r="K384" s="622">
        <v>3048431</v>
      </c>
      <c r="L384" s="622">
        <v>2256481</v>
      </c>
      <c r="M384" s="622">
        <v>680509</v>
      </c>
      <c r="N384" s="577"/>
      <c r="O384" s="577">
        <v>0.45</v>
      </c>
      <c r="P384" s="621"/>
      <c r="Q384" s="618" t="s">
        <v>20</v>
      </c>
    </row>
    <row r="385" spans="1:17" ht="25.5">
      <c r="A385" s="621" t="s">
        <v>527</v>
      </c>
      <c r="B385" s="621" t="s">
        <v>312</v>
      </c>
      <c r="C385" s="621" t="s">
        <v>319</v>
      </c>
      <c r="D385" s="621" t="s">
        <v>2716</v>
      </c>
      <c r="E385" s="621" t="s">
        <v>997</v>
      </c>
      <c r="F385" s="664" t="s">
        <v>764</v>
      </c>
      <c r="G385" s="621"/>
      <c r="H385" s="618" t="s">
        <v>998</v>
      </c>
      <c r="I385" s="621">
        <v>2022</v>
      </c>
      <c r="J385" s="622">
        <v>1234000</v>
      </c>
      <c r="K385" s="622">
        <v>1234000</v>
      </c>
      <c r="L385" s="622">
        <v>992738</v>
      </c>
      <c r="M385" s="622">
        <v>872769</v>
      </c>
      <c r="N385" s="577"/>
      <c r="O385" s="577">
        <v>0.85</v>
      </c>
      <c r="P385" s="621"/>
      <c r="Q385" s="618" t="s">
        <v>67</v>
      </c>
    </row>
    <row r="386" spans="1:17" ht="38.25">
      <c r="A386" s="621" t="s">
        <v>527</v>
      </c>
      <c r="B386" s="621" t="s">
        <v>289</v>
      </c>
      <c r="C386" s="584" t="s">
        <v>999</v>
      </c>
      <c r="D386" s="584" t="s">
        <v>2697</v>
      </c>
      <c r="E386" s="641" t="s">
        <v>1000</v>
      </c>
      <c r="F386" s="641" t="s">
        <v>1000</v>
      </c>
      <c r="G386" s="641" t="s">
        <v>1000</v>
      </c>
      <c r="H386" s="642" t="s">
        <v>1000</v>
      </c>
      <c r="I386" s="649">
        <v>2023</v>
      </c>
      <c r="J386" s="644">
        <v>1500000</v>
      </c>
      <c r="K386" s="644">
        <v>1500000</v>
      </c>
      <c r="L386" s="644">
        <v>0</v>
      </c>
      <c r="M386" s="644">
        <v>0</v>
      </c>
      <c r="N386" s="577"/>
      <c r="O386" s="577">
        <v>0</v>
      </c>
      <c r="P386" s="641"/>
      <c r="Q386" s="609" t="s">
        <v>1001</v>
      </c>
    </row>
    <row r="387" spans="1:17" ht="63.75">
      <c r="A387" s="621" t="s">
        <v>527</v>
      </c>
      <c r="B387" s="621" t="s">
        <v>289</v>
      </c>
      <c r="C387" s="584" t="s">
        <v>999</v>
      </c>
      <c r="D387" s="584" t="s">
        <v>2704</v>
      </c>
      <c r="E387" s="641" t="s">
        <v>1002</v>
      </c>
      <c r="F387" s="641" t="s">
        <v>1002</v>
      </c>
      <c r="G387" s="641" t="s">
        <v>1002</v>
      </c>
      <c r="H387" s="642" t="s">
        <v>1002</v>
      </c>
      <c r="I387" s="650">
        <v>2023</v>
      </c>
      <c r="J387" s="644">
        <v>2276742.852</v>
      </c>
      <c r="K387" s="644">
        <v>2276742.852</v>
      </c>
      <c r="L387" s="644">
        <v>1340297</v>
      </c>
      <c r="M387" s="644">
        <v>110312.95574999999</v>
      </c>
      <c r="N387" s="577"/>
      <c r="O387" s="577">
        <v>0.4</v>
      </c>
      <c r="P387" s="641"/>
      <c r="Q387" s="642" t="s">
        <v>1003</v>
      </c>
    </row>
    <row r="388" spans="1:17" ht="38.25">
      <c r="A388" s="621" t="s">
        <v>527</v>
      </c>
      <c r="B388" s="621" t="s">
        <v>289</v>
      </c>
      <c r="C388" s="584" t="s">
        <v>999</v>
      </c>
      <c r="D388" s="641" t="s">
        <v>2704</v>
      </c>
      <c r="E388" s="641" t="s">
        <v>1004</v>
      </c>
      <c r="F388" s="641" t="s">
        <v>1004</v>
      </c>
      <c r="G388" s="641" t="s">
        <v>1004</v>
      </c>
      <c r="H388" s="642" t="s">
        <v>1004</v>
      </c>
      <c r="I388" s="650">
        <v>2025</v>
      </c>
      <c r="J388" s="644">
        <v>3000000</v>
      </c>
      <c r="K388" s="644">
        <v>3000000</v>
      </c>
      <c r="L388" s="644">
        <v>0</v>
      </c>
      <c r="M388" s="644">
        <v>0</v>
      </c>
      <c r="N388" s="577"/>
      <c r="O388" s="577">
        <v>0</v>
      </c>
      <c r="P388" s="641"/>
      <c r="Q388" s="642" t="s">
        <v>1005</v>
      </c>
    </row>
    <row r="389" spans="1:17" ht="38.25">
      <c r="A389" s="621" t="s">
        <v>527</v>
      </c>
      <c r="B389" s="621" t="s">
        <v>289</v>
      </c>
      <c r="C389" s="584" t="s">
        <v>999</v>
      </c>
      <c r="D389" s="584" t="s">
        <v>2708</v>
      </c>
      <c r="E389" s="641" t="s">
        <v>1007</v>
      </c>
      <c r="F389" s="641" t="s">
        <v>1007</v>
      </c>
      <c r="G389" s="641" t="s">
        <v>1007</v>
      </c>
      <c r="H389" s="642" t="s">
        <v>1007</v>
      </c>
      <c r="I389" s="621">
        <v>2024</v>
      </c>
      <c r="J389" s="644">
        <v>1900000</v>
      </c>
      <c r="K389" s="644">
        <v>1900000</v>
      </c>
      <c r="L389" s="644">
        <v>1532734.5179999999</v>
      </c>
      <c r="M389" s="578">
        <v>246112.16752000002</v>
      </c>
      <c r="N389" s="577"/>
      <c r="O389" s="577">
        <v>0.12</v>
      </c>
      <c r="P389" s="579"/>
      <c r="Q389" s="605" t="s">
        <v>436</v>
      </c>
    </row>
    <row r="390" spans="1:17" ht="25.5">
      <c r="A390" s="621" t="s">
        <v>527</v>
      </c>
      <c r="B390" s="621" t="s">
        <v>289</v>
      </c>
      <c r="C390" s="584" t="s">
        <v>999</v>
      </c>
      <c r="D390" s="584" t="s">
        <v>2708</v>
      </c>
      <c r="E390" s="641" t="s">
        <v>1008</v>
      </c>
      <c r="F390" s="641" t="s">
        <v>1008</v>
      </c>
      <c r="G390" s="641" t="s">
        <v>1008</v>
      </c>
      <c r="H390" s="642" t="s">
        <v>1008</v>
      </c>
      <c r="I390" s="621">
        <v>2025</v>
      </c>
      <c r="J390" s="644">
        <v>1229000</v>
      </c>
      <c r="K390" s="644">
        <v>1229000</v>
      </c>
      <c r="L390" s="644">
        <v>0</v>
      </c>
      <c r="M390" s="578">
        <v>0</v>
      </c>
      <c r="N390" s="577"/>
      <c r="O390" s="577">
        <v>0</v>
      </c>
      <c r="P390" s="579"/>
      <c r="Q390" s="605" t="s">
        <v>1009</v>
      </c>
    </row>
    <row r="391" spans="1:17" ht="38.25">
      <c r="A391" s="621" t="s">
        <v>527</v>
      </c>
      <c r="B391" s="621" t="s">
        <v>289</v>
      </c>
      <c r="C391" s="584" t="s">
        <v>999</v>
      </c>
      <c r="D391" s="584" t="s">
        <v>2708</v>
      </c>
      <c r="E391" s="584" t="s">
        <v>1010</v>
      </c>
      <c r="F391" s="584" t="s">
        <v>1010</v>
      </c>
      <c r="G391" s="584" t="s">
        <v>1010</v>
      </c>
      <c r="H391" s="605" t="s">
        <v>1010</v>
      </c>
      <c r="I391" s="584">
        <v>2024</v>
      </c>
      <c r="J391" s="644">
        <v>2600000</v>
      </c>
      <c r="K391" s="644">
        <v>2600000</v>
      </c>
      <c r="L391" s="644">
        <v>383082.27173000004</v>
      </c>
      <c r="M391" s="578">
        <v>383082.27173000004</v>
      </c>
      <c r="N391" s="577"/>
      <c r="O391" s="577">
        <v>0</v>
      </c>
      <c r="P391" s="579"/>
      <c r="Q391" s="605" t="s">
        <v>1009</v>
      </c>
    </row>
    <row r="392" spans="1:17" ht="27.75">
      <c r="A392" s="621" t="s">
        <v>527</v>
      </c>
      <c r="B392" s="621" t="s">
        <v>313</v>
      </c>
      <c r="C392" s="584" t="s">
        <v>999</v>
      </c>
      <c r="D392" s="621" t="s">
        <v>2691</v>
      </c>
      <c r="E392" s="621" t="s">
        <v>1012</v>
      </c>
      <c r="F392" s="621" t="s">
        <v>1012</v>
      </c>
      <c r="G392" s="621" t="s">
        <v>1012</v>
      </c>
      <c r="H392" s="618" t="s">
        <v>1012</v>
      </c>
      <c r="I392" s="621"/>
      <c r="J392" s="622">
        <v>2500000</v>
      </c>
      <c r="K392" s="622">
        <v>2500000</v>
      </c>
      <c r="L392" s="622">
        <v>9659</v>
      </c>
      <c r="M392" s="622">
        <v>0</v>
      </c>
      <c r="N392" s="577"/>
      <c r="O392" s="577">
        <v>0</v>
      </c>
      <c r="P392" s="621"/>
      <c r="Q392" s="618" t="s">
        <v>3230</v>
      </c>
    </row>
    <row r="393" spans="1:17" ht="38.25">
      <c r="A393" s="621" t="s">
        <v>527</v>
      </c>
      <c r="B393" s="621" t="s">
        <v>313</v>
      </c>
      <c r="C393" s="584" t="s">
        <v>999</v>
      </c>
      <c r="D393" s="621" t="s">
        <v>2704</v>
      </c>
      <c r="E393" s="621" t="s">
        <v>474</v>
      </c>
      <c r="F393" s="621" t="s">
        <v>474</v>
      </c>
      <c r="G393" s="621" t="s">
        <v>474</v>
      </c>
      <c r="H393" s="618" t="s">
        <v>474</v>
      </c>
      <c r="I393" s="621"/>
      <c r="J393" s="622">
        <v>3000000</v>
      </c>
      <c r="K393" s="622">
        <v>3000000</v>
      </c>
      <c r="L393" s="622">
        <v>0</v>
      </c>
      <c r="M393" s="622">
        <v>0</v>
      </c>
      <c r="N393" s="577"/>
      <c r="O393" s="577">
        <v>0</v>
      </c>
      <c r="P393" s="621"/>
      <c r="Q393" s="618" t="s">
        <v>1015</v>
      </c>
    </row>
    <row r="394" spans="1:17">
      <c r="A394" s="621" t="s">
        <v>527</v>
      </c>
      <c r="B394" s="621" t="s">
        <v>313</v>
      </c>
      <c r="C394" s="584" t="s">
        <v>999</v>
      </c>
      <c r="D394" s="621" t="s">
        <v>2705</v>
      </c>
      <c r="E394" s="621" t="s">
        <v>1017</v>
      </c>
      <c r="F394" s="621" t="s">
        <v>1017</v>
      </c>
      <c r="G394" s="621" t="s">
        <v>1017</v>
      </c>
      <c r="H394" s="618" t="s">
        <v>1017</v>
      </c>
      <c r="I394" s="621"/>
      <c r="J394" s="622">
        <v>1000000</v>
      </c>
      <c r="K394" s="622">
        <v>1000000</v>
      </c>
      <c r="L394" s="622">
        <v>831205</v>
      </c>
      <c r="M394" s="622">
        <v>132263</v>
      </c>
      <c r="N394" s="577"/>
      <c r="O394" s="577">
        <v>45</v>
      </c>
      <c r="P394" s="621"/>
      <c r="Q394" s="618"/>
    </row>
    <row r="395" spans="1:17">
      <c r="A395" s="621" t="s">
        <v>527</v>
      </c>
      <c r="B395" s="621" t="s">
        <v>313</v>
      </c>
      <c r="C395" s="584" t="s">
        <v>999</v>
      </c>
      <c r="D395" s="621" t="s">
        <v>2705</v>
      </c>
      <c r="E395" s="621" t="s">
        <v>1018</v>
      </c>
      <c r="F395" s="621" t="s">
        <v>1018</v>
      </c>
      <c r="G395" s="621" t="s">
        <v>1018</v>
      </c>
      <c r="H395" s="618" t="s">
        <v>1018</v>
      </c>
      <c r="I395" s="621"/>
      <c r="J395" s="622">
        <v>1500000</v>
      </c>
      <c r="K395" s="622">
        <v>1500000</v>
      </c>
      <c r="L395" s="622">
        <v>1115390</v>
      </c>
      <c r="M395" s="622">
        <v>182858</v>
      </c>
      <c r="N395" s="577"/>
      <c r="O395" s="577">
        <v>60</v>
      </c>
      <c r="P395" s="621"/>
      <c r="Q395" s="618"/>
    </row>
    <row r="396" spans="1:17">
      <c r="A396" s="621" t="s">
        <v>527</v>
      </c>
      <c r="B396" s="621" t="s">
        <v>313</v>
      </c>
      <c r="C396" s="584" t="s">
        <v>999</v>
      </c>
      <c r="D396" s="621" t="s">
        <v>2708</v>
      </c>
      <c r="E396" s="621" t="s">
        <v>1020</v>
      </c>
      <c r="F396" s="621" t="s">
        <v>1020</v>
      </c>
      <c r="G396" s="621" t="s">
        <v>1020</v>
      </c>
      <c r="H396" s="618" t="s">
        <v>1020</v>
      </c>
      <c r="I396" s="621"/>
      <c r="J396" s="622">
        <v>2000000</v>
      </c>
      <c r="K396" s="622">
        <v>2000000</v>
      </c>
      <c r="L396" s="622">
        <v>1898529</v>
      </c>
      <c r="M396" s="622">
        <v>423981</v>
      </c>
      <c r="N396" s="577"/>
      <c r="O396" s="577">
        <v>45</v>
      </c>
      <c r="P396" s="621"/>
      <c r="Q396" s="618"/>
    </row>
    <row r="397" spans="1:17" ht="40.5">
      <c r="A397" s="621" t="s">
        <v>527</v>
      </c>
      <c r="B397" s="621" t="s">
        <v>313</v>
      </c>
      <c r="C397" s="584" t="s">
        <v>999</v>
      </c>
      <c r="D397" s="621" t="s">
        <v>2708</v>
      </c>
      <c r="E397" s="621" t="s">
        <v>1021</v>
      </c>
      <c r="F397" s="621" t="s">
        <v>1021</v>
      </c>
      <c r="G397" s="621" t="s">
        <v>1021</v>
      </c>
      <c r="H397" s="618" t="s">
        <v>1021</v>
      </c>
      <c r="I397" s="621"/>
      <c r="J397" s="622">
        <v>1385000</v>
      </c>
      <c r="K397" s="622">
        <v>1385000</v>
      </c>
      <c r="L397" s="622">
        <v>0</v>
      </c>
      <c r="M397" s="622">
        <v>0</v>
      </c>
      <c r="N397" s="577"/>
      <c r="O397" s="577">
        <v>0</v>
      </c>
      <c r="P397" s="621"/>
      <c r="Q397" s="618" t="s">
        <v>3231</v>
      </c>
    </row>
    <row r="398" spans="1:17">
      <c r="A398" s="621" t="s">
        <v>527</v>
      </c>
      <c r="B398" s="621" t="s">
        <v>297</v>
      </c>
      <c r="C398" s="584" t="s">
        <v>999</v>
      </c>
      <c r="D398" s="651" t="s">
        <v>2708</v>
      </c>
      <c r="E398" s="656" t="s">
        <v>1023</v>
      </c>
      <c r="F398" s="656" t="s">
        <v>1023</v>
      </c>
      <c r="G398" s="656" t="s">
        <v>1023</v>
      </c>
      <c r="H398" s="665" t="s">
        <v>1023</v>
      </c>
      <c r="I398" s="656">
        <v>2024</v>
      </c>
      <c r="J398" s="591">
        <v>4500000</v>
      </c>
      <c r="K398" s="591">
        <v>4500000</v>
      </c>
      <c r="L398" s="591">
        <v>197000</v>
      </c>
      <c r="M398" s="591">
        <v>196830</v>
      </c>
      <c r="N398" s="592"/>
      <c r="O398" s="590">
        <v>0.15</v>
      </c>
      <c r="P398" s="595"/>
      <c r="Q398" s="658" t="s">
        <v>114</v>
      </c>
    </row>
    <row r="399" spans="1:17">
      <c r="A399" s="621" t="s">
        <v>527</v>
      </c>
      <c r="B399" s="621" t="s">
        <v>297</v>
      </c>
      <c r="C399" s="584" t="s">
        <v>999</v>
      </c>
      <c r="D399" s="651" t="s">
        <v>2704</v>
      </c>
      <c r="E399" s="656" t="s">
        <v>1025</v>
      </c>
      <c r="F399" s="656" t="s">
        <v>1025</v>
      </c>
      <c r="G399" s="656" t="s">
        <v>1025</v>
      </c>
      <c r="H399" s="665" t="s">
        <v>1025</v>
      </c>
      <c r="I399" s="656">
        <v>2023</v>
      </c>
      <c r="J399" s="591">
        <v>2782685.7080000001</v>
      </c>
      <c r="K399" s="591">
        <v>2782685.7080000001</v>
      </c>
      <c r="L399" s="591">
        <v>2683462</v>
      </c>
      <c r="M399" s="591">
        <v>386508.07089999999</v>
      </c>
      <c r="N399" s="592"/>
      <c r="O399" s="590">
        <v>0.3</v>
      </c>
      <c r="P399" s="595"/>
      <c r="Q399" s="658" t="s">
        <v>1026</v>
      </c>
    </row>
    <row r="400" spans="1:17">
      <c r="A400" s="621" t="s">
        <v>527</v>
      </c>
      <c r="B400" s="621" t="s">
        <v>315</v>
      </c>
      <c r="C400" s="584" t="s">
        <v>999</v>
      </c>
      <c r="D400" s="621" t="s">
        <v>2691</v>
      </c>
      <c r="E400" s="621" t="s">
        <v>1027</v>
      </c>
      <c r="F400" s="621" t="s">
        <v>1027</v>
      </c>
      <c r="G400" s="621" t="s">
        <v>1027</v>
      </c>
      <c r="H400" s="618" t="s">
        <v>1027</v>
      </c>
      <c r="I400" s="621">
        <v>2025</v>
      </c>
      <c r="J400" s="622">
        <v>3040000</v>
      </c>
      <c r="K400" s="622">
        <v>3040000</v>
      </c>
      <c r="L400" s="622"/>
      <c r="M400" s="622"/>
      <c r="N400" s="577"/>
      <c r="O400" s="577">
        <v>0</v>
      </c>
      <c r="P400" s="596"/>
      <c r="Q400" s="618" t="s">
        <v>1028</v>
      </c>
    </row>
    <row r="401" spans="1:17" ht="63.75">
      <c r="A401" s="621" t="s">
        <v>527</v>
      </c>
      <c r="B401" s="621" t="s">
        <v>315</v>
      </c>
      <c r="C401" s="584" t="s">
        <v>999</v>
      </c>
      <c r="D401" s="621" t="s">
        <v>2704</v>
      </c>
      <c r="E401" s="621" t="s">
        <v>1030</v>
      </c>
      <c r="F401" s="621" t="s">
        <v>1030</v>
      </c>
      <c r="G401" s="621" t="s">
        <v>1030</v>
      </c>
      <c r="H401" s="618" t="s">
        <v>1030</v>
      </c>
      <c r="I401" s="621">
        <v>2023</v>
      </c>
      <c r="J401" s="666">
        <v>1011886</v>
      </c>
      <c r="K401" s="666">
        <v>1011886</v>
      </c>
      <c r="L401" s="666">
        <v>982474</v>
      </c>
      <c r="M401" s="666">
        <v>117956</v>
      </c>
      <c r="N401" s="592"/>
      <c r="O401" s="577">
        <v>0.4</v>
      </c>
      <c r="P401" s="596"/>
      <c r="Q401" s="618" t="s">
        <v>1031</v>
      </c>
    </row>
    <row r="402" spans="1:17" ht="38.25">
      <c r="A402" s="621" t="s">
        <v>527</v>
      </c>
      <c r="B402" s="621" t="s">
        <v>315</v>
      </c>
      <c r="C402" s="584" t="s">
        <v>999</v>
      </c>
      <c r="D402" s="621" t="s">
        <v>2705</v>
      </c>
      <c r="E402" s="621" t="s">
        <v>1033</v>
      </c>
      <c r="F402" s="621" t="s">
        <v>1033</v>
      </c>
      <c r="G402" s="621" t="s">
        <v>1033</v>
      </c>
      <c r="H402" s="618" t="s">
        <v>1033</v>
      </c>
      <c r="I402" s="621">
        <v>2023</v>
      </c>
      <c r="J402" s="666">
        <v>1000000</v>
      </c>
      <c r="K402" s="666">
        <v>1000000</v>
      </c>
      <c r="L402" s="622">
        <v>867907</v>
      </c>
      <c r="M402" s="666">
        <v>654087</v>
      </c>
      <c r="N402" s="592"/>
      <c r="O402" s="577">
        <v>0.8</v>
      </c>
      <c r="P402" s="596"/>
      <c r="Q402" s="618" t="s">
        <v>339</v>
      </c>
    </row>
    <row r="403" spans="1:17" ht="38.25">
      <c r="A403" s="621" t="s">
        <v>527</v>
      </c>
      <c r="B403" s="621" t="s">
        <v>315</v>
      </c>
      <c r="C403" s="584" t="s">
        <v>999</v>
      </c>
      <c r="D403" s="621" t="s">
        <v>2708</v>
      </c>
      <c r="E403" s="621" t="s">
        <v>1034</v>
      </c>
      <c r="F403" s="621" t="s">
        <v>1034</v>
      </c>
      <c r="G403" s="621" t="s">
        <v>1034</v>
      </c>
      <c r="H403" s="618" t="s">
        <v>1034</v>
      </c>
      <c r="I403" s="621">
        <v>2023</v>
      </c>
      <c r="J403" s="666">
        <v>1220000</v>
      </c>
      <c r="K403" s="666">
        <v>1220000</v>
      </c>
      <c r="L403" s="622">
        <v>975895</v>
      </c>
      <c r="M403" s="666">
        <v>267220</v>
      </c>
      <c r="N403" s="592"/>
      <c r="O403" s="577">
        <v>0.6</v>
      </c>
      <c r="P403" s="596"/>
      <c r="Q403" s="618" t="s">
        <v>339</v>
      </c>
    </row>
    <row r="404" spans="1:17" ht="38.25">
      <c r="A404" s="621" t="s">
        <v>527</v>
      </c>
      <c r="B404" s="621" t="s">
        <v>315</v>
      </c>
      <c r="C404" s="584" t="s">
        <v>999</v>
      </c>
      <c r="D404" s="621" t="s">
        <v>2708</v>
      </c>
      <c r="E404" s="621" t="s">
        <v>1035</v>
      </c>
      <c r="F404" s="621" t="s">
        <v>1035</v>
      </c>
      <c r="G404" s="621" t="s">
        <v>1035</v>
      </c>
      <c r="H404" s="618" t="s">
        <v>1035</v>
      </c>
      <c r="I404" s="621">
        <v>2024</v>
      </c>
      <c r="J404" s="666">
        <v>1600000</v>
      </c>
      <c r="K404" s="666">
        <v>1600000</v>
      </c>
      <c r="L404" s="622">
        <v>1160372</v>
      </c>
      <c r="M404" s="666">
        <v>563872</v>
      </c>
      <c r="N404" s="592"/>
      <c r="O404" s="577">
        <v>0.5</v>
      </c>
      <c r="P404" s="596"/>
      <c r="Q404" s="618" t="s">
        <v>339</v>
      </c>
    </row>
    <row r="405" spans="1:17" ht="63.75">
      <c r="A405" s="621" t="s">
        <v>527</v>
      </c>
      <c r="B405" s="621" t="s">
        <v>271</v>
      </c>
      <c r="C405" s="667" t="s">
        <v>999</v>
      </c>
      <c r="D405" s="668" t="s">
        <v>2704</v>
      </c>
      <c r="E405" s="667" t="s">
        <v>1037</v>
      </c>
      <c r="F405" s="667" t="s">
        <v>1037</v>
      </c>
      <c r="G405" s="667" t="s">
        <v>1037</v>
      </c>
      <c r="H405" s="669" t="s">
        <v>1037</v>
      </c>
      <c r="I405" s="667">
        <v>2023</v>
      </c>
      <c r="J405" s="670">
        <v>2023771</v>
      </c>
      <c r="K405" s="670">
        <v>2023771</v>
      </c>
      <c r="L405" s="670">
        <v>1936335</v>
      </c>
      <c r="M405" s="670">
        <v>226890</v>
      </c>
      <c r="N405" s="577"/>
      <c r="O405" s="577" t="s">
        <v>110</v>
      </c>
      <c r="P405" s="667"/>
      <c r="Q405" s="669"/>
    </row>
    <row r="406" spans="1:17" ht="38.25">
      <c r="A406" s="621" t="s">
        <v>527</v>
      </c>
      <c r="B406" s="621" t="s">
        <v>271</v>
      </c>
      <c r="C406" s="671" t="s">
        <v>999</v>
      </c>
      <c r="D406" s="671" t="s">
        <v>2708</v>
      </c>
      <c r="E406" s="671" t="s">
        <v>1039</v>
      </c>
      <c r="F406" s="671" t="s">
        <v>1039</v>
      </c>
      <c r="G406" s="671" t="s">
        <v>1039</v>
      </c>
      <c r="H406" s="672" t="s">
        <v>1039</v>
      </c>
      <c r="I406" s="671">
        <v>2024</v>
      </c>
      <c r="J406" s="670">
        <v>1400000</v>
      </c>
      <c r="K406" s="670">
        <v>1400000</v>
      </c>
      <c r="L406" s="670">
        <v>1284988</v>
      </c>
      <c r="M406" s="670">
        <v>405775</v>
      </c>
      <c r="N406" s="577"/>
      <c r="O406" s="577" t="s">
        <v>1040</v>
      </c>
      <c r="P406" s="673"/>
      <c r="Q406" s="669"/>
    </row>
    <row r="407" spans="1:17" ht="51">
      <c r="A407" s="621" t="s">
        <v>527</v>
      </c>
      <c r="B407" s="621" t="s">
        <v>271</v>
      </c>
      <c r="C407" s="671" t="s">
        <v>999</v>
      </c>
      <c r="D407" s="671" t="s">
        <v>2708</v>
      </c>
      <c r="E407" s="671" t="s">
        <v>1041</v>
      </c>
      <c r="F407" s="671" t="s">
        <v>1041</v>
      </c>
      <c r="G407" s="671" t="s">
        <v>1041</v>
      </c>
      <c r="H407" s="672" t="s">
        <v>1041</v>
      </c>
      <c r="I407" s="671">
        <v>2024</v>
      </c>
      <c r="J407" s="670">
        <v>1800000</v>
      </c>
      <c r="K407" s="670">
        <v>1800000</v>
      </c>
      <c r="L407" s="670">
        <v>1528479</v>
      </c>
      <c r="M407" s="670">
        <v>125344</v>
      </c>
      <c r="N407" s="577"/>
      <c r="O407" s="577" t="s">
        <v>1042</v>
      </c>
      <c r="P407" s="673"/>
      <c r="Q407" s="669"/>
    </row>
    <row r="408" spans="1:17" ht="38.25">
      <c r="A408" s="621" t="s">
        <v>527</v>
      </c>
      <c r="B408" s="621" t="s">
        <v>271</v>
      </c>
      <c r="C408" s="671" t="s">
        <v>999</v>
      </c>
      <c r="D408" s="671" t="s">
        <v>2708</v>
      </c>
      <c r="E408" s="671" t="s">
        <v>1043</v>
      </c>
      <c r="F408" s="671" t="s">
        <v>1043</v>
      </c>
      <c r="G408" s="671" t="s">
        <v>1043</v>
      </c>
      <c r="H408" s="672" t="s">
        <v>1043</v>
      </c>
      <c r="I408" s="671">
        <v>2024</v>
      </c>
      <c r="J408" s="670">
        <v>1800000</v>
      </c>
      <c r="K408" s="670">
        <v>1800000</v>
      </c>
      <c r="L408" s="670">
        <v>1787948</v>
      </c>
      <c r="M408" s="670">
        <v>376105</v>
      </c>
      <c r="N408" s="577"/>
      <c r="O408" s="577" t="s">
        <v>1042</v>
      </c>
      <c r="P408" s="673"/>
      <c r="Q408" s="669"/>
    </row>
    <row r="409" spans="1:17" ht="38.25">
      <c r="A409" s="621" t="s">
        <v>527</v>
      </c>
      <c r="B409" s="621" t="s">
        <v>271</v>
      </c>
      <c r="C409" s="667" t="s">
        <v>999</v>
      </c>
      <c r="D409" s="668" t="s">
        <v>2716</v>
      </c>
      <c r="E409" s="667" t="s">
        <v>1045</v>
      </c>
      <c r="F409" s="667" t="s">
        <v>1045</v>
      </c>
      <c r="G409" s="667" t="s">
        <v>1045</v>
      </c>
      <c r="H409" s="669" t="s">
        <v>1045</v>
      </c>
      <c r="I409" s="667">
        <v>2024</v>
      </c>
      <c r="J409" s="670">
        <v>4000000</v>
      </c>
      <c r="K409" s="670">
        <v>4000000</v>
      </c>
      <c r="L409" s="670">
        <v>2287852</v>
      </c>
      <c r="M409" s="670">
        <v>224053</v>
      </c>
      <c r="N409" s="577"/>
      <c r="O409" s="577" t="s">
        <v>1042</v>
      </c>
      <c r="P409" s="667"/>
      <c r="Q409" s="669"/>
    </row>
    <row r="410" spans="1:17" ht="25.5">
      <c r="A410" s="621" t="s">
        <v>527</v>
      </c>
      <c r="B410" s="621" t="s">
        <v>309</v>
      </c>
      <c r="C410" s="621" t="s">
        <v>999</v>
      </c>
      <c r="D410" s="621" t="s">
        <v>2691</v>
      </c>
      <c r="E410" s="621" t="s">
        <v>1047</v>
      </c>
      <c r="F410" s="621" t="s">
        <v>1047</v>
      </c>
      <c r="G410" s="621" t="s">
        <v>1047</v>
      </c>
      <c r="H410" s="618" t="s">
        <v>1047</v>
      </c>
      <c r="I410" s="621">
        <v>2025</v>
      </c>
      <c r="J410" s="622">
        <v>2800000</v>
      </c>
      <c r="K410" s="622">
        <v>2800000</v>
      </c>
      <c r="L410" s="622">
        <v>0</v>
      </c>
      <c r="M410" s="622">
        <v>0</v>
      </c>
      <c r="N410" s="577"/>
      <c r="O410" s="577">
        <v>0</v>
      </c>
      <c r="P410" s="579"/>
      <c r="Q410" s="618" t="s">
        <v>1048</v>
      </c>
    </row>
    <row r="411" spans="1:17" ht="38.25">
      <c r="A411" s="621" t="s">
        <v>527</v>
      </c>
      <c r="B411" s="621" t="s">
        <v>309</v>
      </c>
      <c r="C411" s="621" t="s">
        <v>999</v>
      </c>
      <c r="D411" s="621" t="s">
        <v>2705</v>
      </c>
      <c r="E411" s="621" t="s">
        <v>1049</v>
      </c>
      <c r="F411" s="621" t="s">
        <v>1049</v>
      </c>
      <c r="G411" s="621" t="s">
        <v>1049</v>
      </c>
      <c r="H411" s="618" t="s">
        <v>1049</v>
      </c>
      <c r="I411" s="621">
        <v>2023</v>
      </c>
      <c r="J411" s="622">
        <v>1000000</v>
      </c>
      <c r="K411" s="622">
        <v>1000000</v>
      </c>
      <c r="L411" s="622">
        <v>981430.86684000003</v>
      </c>
      <c r="M411" s="622">
        <v>28097.265780000002</v>
      </c>
      <c r="N411" s="577"/>
      <c r="O411" s="577">
        <v>0.5</v>
      </c>
      <c r="P411" s="579"/>
      <c r="Q411" s="618" t="s">
        <v>743</v>
      </c>
    </row>
    <row r="412" spans="1:17" ht="63.75">
      <c r="A412" s="621" t="s">
        <v>527</v>
      </c>
      <c r="B412" s="621" t="s">
        <v>309</v>
      </c>
      <c r="C412" s="621" t="s">
        <v>999</v>
      </c>
      <c r="D412" s="621" t="s">
        <v>2716</v>
      </c>
      <c r="E412" s="621" t="s">
        <v>1050</v>
      </c>
      <c r="F412" s="621" t="s">
        <v>1050</v>
      </c>
      <c r="G412" s="621" t="s">
        <v>1050</v>
      </c>
      <c r="H412" s="618" t="s">
        <v>1050</v>
      </c>
      <c r="I412" s="621">
        <v>2025</v>
      </c>
      <c r="J412" s="622">
        <v>2500000</v>
      </c>
      <c r="K412" s="622">
        <v>2500000</v>
      </c>
      <c r="L412" s="622">
        <v>0</v>
      </c>
      <c r="M412" s="622">
        <v>0</v>
      </c>
      <c r="N412" s="577"/>
      <c r="O412" s="577">
        <v>0</v>
      </c>
      <c r="P412" s="579"/>
      <c r="Q412" s="618" t="s">
        <v>1051</v>
      </c>
    </row>
    <row r="413" spans="1:17" ht="25.5">
      <c r="A413" s="621" t="s">
        <v>527</v>
      </c>
      <c r="B413" s="621" t="s">
        <v>305</v>
      </c>
      <c r="C413" s="621" t="s">
        <v>999</v>
      </c>
      <c r="D413" s="621" t="s">
        <v>2708</v>
      </c>
      <c r="E413" s="621" t="s">
        <v>1053</v>
      </c>
      <c r="F413" s="621" t="s">
        <v>1053</v>
      </c>
      <c r="G413" s="621" t="s">
        <v>1053</v>
      </c>
      <c r="H413" s="618" t="s">
        <v>1053</v>
      </c>
      <c r="I413" s="621" t="s">
        <v>1054</v>
      </c>
      <c r="J413" s="622">
        <v>1000000</v>
      </c>
      <c r="K413" s="622">
        <v>1000000</v>
      </c>
      <c r="L413" s="622">
        <v>0</v>
      </c>
      <c r="M413" s="622">
        <v>0</v>
      </c>
      <c r="N413" s="577"/>
      <c r="O413" s="577">
        <v>0</v>
      </c>
      <c r="P413" s="596"/>
      <c r="Q413" s="618" t="s">
        <v>1055</v>
      </c>
    </row>
    <row r="414" spans="1:17" ht="40.5">
      <c r="A414" s="621" t="s">
        <v>527</v>
      </c>
      <c r="B414" s="621" t="s">
        <v>305</v>
      </c>
      <c r="C414" s="674" t="s">
        <v>999</v>
      </c>
      <c r="D414" s="674" t="s">
        <v>2708</v>
      </c>
      <c r="E414" s="674" t="s">
        <v>3232</v>
      </c>
      <c r="F414" s="674" t="s">
        <v>3232</v>
      </c>
      <c r="G414" s="674" t="s">
        <v>3232</v>
      </c>
      <c r="H414" s="675" t="s">
        <v>3232</v>
      </c>
      <c r="I414" s="621" t="s">
        <v>1057</v>
      </c>
      <c r="J414" s="622">
        <v>2500000</v>
      </c>
      <c r="K414" s="622">
        <v>2500000</v>
      </c>
      <c r="L414" s="622">
        <v>2401255</v>
      </c>
      <c r="M414" s="622">
        <v>511501</v>
      </c>
      <c r="N414" s="577"/>
      <c r="O414" s="577">
        <v>0.5</v>
      </c>
      <c r="P414" s="596"/>
      <c r="Q414" s="618" t="s">
        <v>20</v>
      </c>
    </row>
    <row r="415" spans="1:17" ht="51">
      <c r="A415" s="621" t="s">
        <v>527</v>
      </c>
      <c r="B415" s="621" t="s">
        <v>305</v>
      </c>
      <c r="C415" s="630" t="s">
        <v>999</v>
      </c>
      <c r="D415" s="621" t="s">
        <v>2704</v>
      </c>
      <c r="E415" s="630" t="s">
        <v>1059</v>
      </c>
      <c r="F415" s="630" t="s">
        <v>1059</v>
      </c>
      <c r="G415" s="630" t="s">
        <v>1059</v>
      </c>
      <c r="H415" s="631" t="s">
        <v>1059</v>
      </c>
      <c r="I415" s="621" t="s">
        <v>1054</v>
      </c>
      <c r="J415" s="622">
        <v>2000000</v>
      </c>
      <c r="K415" s="622">
        <v>2000000</v>
      </c>
      <c r="L415" s="622">
        <v>0</v>
      </c>
      <c r="M415" s="622">
        <v>0</v>
      </c>
      <c r="N415" s="577"/>
      <c r="O415" s="577">
        <v>0</v>
      </c>
      <c r="P415" s="596"/>
      <c r="Q415" s="618" t="s">
        <v>1060</v>
      </c>
    </row>
    <row r="416" spans="1:17" ht="76.5">
      <c r="A416" s="621" t="s">
        <v>527</v>
      </c>
      <c r="B416" s="621" t="s">
        <v>305</v>
      </c>
      <c r="C416" s="676" t="s">
        <v>999</v>
      </c>
      <c r="D416" s="676" t="s">
        <v>2704</v>
      </c>
      <c r="E416" s="676" t="s">
        <v>1061</v>
      </c>
      <c r="F416" s="676" t="s">
        <v>1061</v>
      </c>
      <c r="G416" s="676" t="s">
        <v>1061</v>
      </c>
      <c r="H416" s="677" t="s">
        <v>1061</v>
      </c>
      <c r="I416" s="621" t="s">
        <v>1062</v>
      </c>
      <c r="J416" s="622">
        <v>2023771</v>
      </c>
      <c r="K416" s="622">
        <v>2023771</v>
      </c>
      <c r="L416" s="622">
        <v>2019085</v>
      </c>
      <c r="M416" s="622">
        <v>533094</v>
      </c>
      <c r="N416" s="577"/>
      <c r="O416" s="577">
        <v>0.4</v>
      </c>
      <c r="P416" s="596"/>
      <c r="Q416" s="618" t="s">
        <v>20</v>
      </c>
    </row>
    <row r="417" spans="1:17" ht="89.25">
      <c r="A417" s="621" t="s">
        <v>527</v>
      </c>
      <c r="B417" s="621" t="s">
        <v>305</v>
      </c>
      <c r="C417" s="676" t="s">
        <v>999</v>
      </c>
      <c r="D417" s="621" t="s">
        <v>2705</v>
      </c>
      <c r="E417" s="676" t="s">
        <v>1064</v>
      </c>
      <c r="F417" s="676" t="s">
        <v>1064</v>
      </c>
      <c r="G417" s="676" t="s">
        <v>1064</v>
      </c>
      <c r="H417" s="677" t="s">
        <v>1064</v>
      </c>
      <c r="I417" s="621" t="s">
        <v>1057</v>
      </c>
      <c r="J417" s="622">
        <v>1000000</v>
      </c>
      <c r="K417" s="622">
        <v>1000000</v>
      </c>
      <c r="L417" s="622">
        <v>951393</v>
      </c>
      <c r="M417" s="622">
        <v>252722</v>
      </c>
      <c r="N417" s="577"/>
      <c r="O417" s="577">
        <v>0.6</v>
      </c>
      <c r="P417" s="596"/>
      <c r="Q417" s="618" t="s">
        <v>20</v>
      </c>
    </row>
    <row r="418" spans="1:17">
      <c r="A418" s="621" t="s">
        <v>527</v>
      </c>
      <c r="B418" s="621" t="s">
        <v>316</v>
      </c>
      <c r="C418" s="621" t="s">
        <v>999</v>
      </c>
      <c r="D418" s="651" t="s">
        <v>2708</v>
      </c>
      <c r="E418" s="621" t="s">
        <v>1065</v>
      </c>
      <c r="F418" s="621" t="s">
        <v>1065</v>
      </c>
      <c r="G418" s="621" t="s">
        <v>1065</v>
      </c>
      <c r="H418" s="618" t="s">
        <v>1065</v>
      </c>
      <c r="I418" s="656">
        <v>2024</v>
      </c>
      <c r="J418" s="591">
        <v>3000000</v>
      </c>
      <c r="K418" s="591">
        <v>3000000</v>
      </c>
      <c r="L418" s="591">
        <v>2604074</v>
      </c>
      <c r="M418" s="591">
        <v>311067</v>
      </c>
      <c r="N418" s="592"/>
      <c r="O418" s="590">
        <v>0.2</v>
      </c>
      <c r="P418" s="595"/>
      <c r="Q418" s="658"/>
    </row>
    <row r="419" spans="1:17">
      <c r="A419" s="621" t="s">
        <v>527</v>
      </c>
      <c r="B419" s="621" t="s">
        <v>316</v>
      </c>
      <c r="C419" s="621" t="s">
        <v>999</v>
      </c>
      <c r="D419" s="651" t="s">
        <v>2708</v>
      </c>
      <c r="E419" s="621" t="s">
        <v>365</v>
      </c>
      <c r="F419" s="621" t="s">
        <v>365</v>
      </c>
      <c r="G419" s="621" t="s">
        <v>365</v>
      </c>
      <c r="H419" s="618" t="s">
        <v>365</v>
      </c>
      <c r="I419" s="656">
        <v>2025</v>
      </c>
      <c r="J419" s="591">
        <v>2000000</v>
      </c>
      <c r="K419" s="591">
        <v>2000000</v>
      </c>
      <c r="L419" s="591">
        <v>0</v>
      </c>
      <c r="M419" s="591">
        <v>0</v>
      </c>
      <c r="N419" s="592"/>
      <c r="O419" s="590">
        <v>0</v>
      </c>
      <c r="P419" s="595"/>
      <c r="Q419" s="658"/>
    </row>
    <row r="420" spans="1:17">
      <c r="A420" s="621" t="s">
        <v>527</v>
      </c>
      <c r="B420" s="621" t="s">
        <v>316</v>
      </c>
      <c r="C420" s="621" t="s">
        <v>999</v>
      </c>
      <c r="D420" s="621" t="s">
        <v>2708</v>
      </c>
      <c r="E420" s="621" t="s">
        <v>365</v>
      </c>
      <c r="F420" s="621" t="s">
        <v>365</v>
      </c>
      <c r="G420" s="621" t="s">
        <v>365</v>
      </c>
      <c r="H420" s="618" t="s">
        <v>365</v>
      </c>
      <c r="I420" s="656">
        <v>2025</v>
      </c>
      <c r="J420" s="591">
        <v>1099459</v>
      </c>
      <c r="K420" s="591">
        <v>1099459</v>
      </c>
      <c r="L420" s="591">
        <v>0</v>
      </c>
      <c r="M420" s="591">
        <v>0</v>
      </c>
      <c r="N420" s="592"/>
      <c r="O420" s="590">
        <v>0</v>
      </c>
      <c r="P420" s="595"/>
      <c r="Q420" s="658"/>
    </row>
    <row r="421" spans="1:17">
      <c r="A421" s="621" t="s">
        <v>527</v>
      </c>
      <c r="B421" s="621" t="s">
        <v>316</v>
      </c>
      <c r="C421" s="621" t="s">
        <v>999</v>
      </c>
      <c r="D421" s="651" t="s">
        <v>2691</v>
      </c>
      <c r="E421" s="621" t="s">
        <v>1065</v>
      </c>
      <c r="F421" s="621" t="s">
        <v>1065</v>
      </c>
      <c r="G421" s="621" t="s">
        <v>1065</v>
      </c>
      <c r="H421" s="618" t="s">
        <v>1065</v>
      </c>
      <c r="I421" s="656">
        <v>2025</v>
      </c>
      <c r="J421" s="591">
        <v>2700000</v>
      </c>
      <c r="K421" s="591">
        <v>2700000</v>
      </c>
      <c r="L421" s="591">
        <v>0</v>
      </c>
      <c r="M421" s="591">
        <v>0</v>
      </c>
      <c r="N421" s="592"/>
      <c r="O421" s="590">
        <v>0</v>
      </c>
      <c r="P421" s="595"/>
      <c r="Q421" s="658"/>
    </row>
    <row r="422" spans="1:17">
      <c r="A422" s="621" t="s">
        <v>527</v>
      </c>
      <c r="B422" s="621" t="s">
        <v>316</v>
      </c>
      <c r="C422" s="656" t="s">
        <v>999</v>
      </c>
      <c r="D422" s="651" t="s">
        <v>2704</v>
      </c>
      <c r="E422" s="656" t="s">
        <v>1025</v>
      </c>
      <c r="F422" s="656" t="s">
        <v>1025</v>
      </c>
      <c r="G422" s="656" t="s">
        <v>1025</v>
      </c>
      <c r="H422" s="665" t="s">
        <v>1025</v>
      </c>
      <c r="I422" s="656">
        <v>2025</v>
      </c>
      <c r="J422" s="591">
        <v>2300000</v>
      </c>
      <c r="K422" s="591">
        <v>2300000</v>
      </c>
      <c r="L422" s="591">
        <v>0</v>
      </c>
      <c r="M422" s="591">
        <v>0</v>
      </c>
      <c r="N422" s="592"/>
      <c r="O422" s="590">
        <v>0</v>
      </c>
      <c r="P422" s="595"/>
      <c r="Q422" s="658"/>
    </row>
    <row r="423" spans="1:17">
      <c r="A423" s="621" t="s">
        <v>527</v>
      </c>
      <c r="B423" s="621" t="s">
        <v>316</v>
      </c>
      <c r="C423" s="678" t="s">
        <v>999</v>
      </c>
      <c r="D423" s="651" t="s">
        <v>2704</v>
      </c>
      <c r="E423" s="678" t="s">
        <v>1066</v>
      </c>
      <c r="F423" s="678" t="s">
        <v>1066</v>
      </c>
      <c r="G423" s="678" t="s">
        <v>1066</v>
      </c>
      <c r="H423" s="679" t="s">
        <v>1066</v>
      </c>
      <c r="I423" s="656">
        <v>2025</v>
      </c>
      <c r="J423" s="591">
        <v>2782685.7080000001</v>
      </c>
      <c r="K423" s="591">
        <v>2782685.7080000001</v>
      </c>
      <c r="L423" s="591">
        <v>2505084</v>
      </c>
      <c r="M423" s="591">
        <v>58996</v>
      </c>
      <c r="N423" s="592"/>
      <c r="O423" s="590">
        <v>0.3</v>
      </c>
      <c r="P423" s="595"/>
      <c r="Q423" s="658"/>
    </row>
    <row r="424" spans="1:17">
      <c r="A424" s="621" t="s">
        <v>527</v>
      </c>
      <c r="B424" s="621" t="s">
        <v>292</v>
      </c>
      <c r="C424" s="651" t="s">
        <v>999</v>
      </c>
      <c r="D424" s="651" t="s">
        <v>2708</v>
      </c>
      <c r="E424" s="651" t="s">
        <v>839</v>
      </c>
      <c r="F424" s="651" t="s">
        <v>839</v>
      </c>
      <c r="G424" s="651" t="s">
        <v>839</v>
      </c>
      <c r="H424" s="652" t="s">
        <v>839</v>
      </c>
      <c r="I424" s="651"/>
      <c r="J424" s="591">
        <v>5715000</v>
      </c>
      <c r="K424" s="591">
        <v>5715000</v>
      </c>
      <c r="L424" s="591">
        <v>5126328.2434</v>
      </c>
      <c r="M424" s="591">
        <v>237852.67681</v>
      </c>
      <c r="N424" s="592"/>
      <c r="O424" s="592"/>
      <c r="P424" s="594"/>
      <c r="Q424" s="653"/>
    </row>
    <row r="425" spans="1:17">
      <c r="A425" s="621" t="s">
        <v>527</v>
      </c>
      <c r="B425" s="621" t="s">
        <v>292</v>
      </c>
      <c r="C425" s="651" t="s">
        <v>999</v>
      </c>
      <c r="D425" s="651" t="s">
        <v>2708</v>
      </c>
      <c r="E425" s="651" t="s">
        <v>840</v>
      </c>
      <c r="F425" s="651" t="s">
        <v>840</v>
      </c>
      <c r="G425" s="651" t="s">
        <v>840</v>
      </c>
      <c r="H425" s="652" t="s">
        <v>840</v>
      </c>
      <c r="I425" s="651"/>
      <c r="J425" s="591">
        <v>5715000</v>
      </c>
      <c r="K425" s="591">
        <v>5715000</v>
      </c>
      <c r="L425" s="591">
        <v>5126328.2434</v>
      </c>
      <c r="M425" s="591">
        <v>237852.67681</v>
      </c>
      <c r="N425" s="592"/>
      <c r="O425" s="592"/>
      <c r="P425" s="594"/>
      <c r="Q425" s="653"/>
    </row>
    <row r="426" spans="1:17">
      <c r="A426" s="621" t="s">
        <v>527</v>
      </c>
      <c r="B426" s="621" t="s">
        <v>292</v>
      </c>
      <c r="C426" s="651" t="s">
        <v>999</v>
      </c>
      <c r="D426" s="651" t="s">
        <v>2708</v>
      </c>
      <c r="E426" s="651" t="s">
        <v>841</v>
      </c>
      <c r="F426" s="651" t="s">
        <v>841</v>
      </c>
      <c r="G426" s="651" t="s">
        <v>841</v>
      </c>
      <c r="H426" s="652" t="s">
        <v>841</v>
      </c>
      <c r="I426" s="651"/>
      <c r="J426" s="591">
        <v>5715000</v>
      </c>
      <c r="K426" s="591">
        <v>5715000</v>
      </c>
      <c r="L426" s="591">
        <v>5126328.2434</v>
      </c>
      <c r="M426" s="591">
        <v>237852.67681</v>
      </c>
      <c r="N426" s="592"/>
      <c r="O426" s="592"/>
      <c r="P426" s="594"/>
      <c r="Q426" s="653"/>
    </row>
    <row r="427" spans="1:17" ht="38.25">
      <c r="A427" s="621" t="s">
        <v>527</v>
      </c>
      <c r="B427" s="621" t="s">
        <v>292</v>
      </c>
      <c r="C427" s="651" t="s">
        <v>999</v>
      </c>
      <c r="D427" s="651" t="s">
        <v>2708</v>
      </c>
      <c r="E427" s="651" t="s">
        <v>1067</v>
      </c>
      <c r="F427" s="651" t="s">
        <v>1067</v>
      </c>
      <c r="G427" s="651" t="s">
        <v>1067</v>
      </c>
      <c r="H427" s="652" t="s">
        <v>1067</v>
      </c>
      <c r="I427" s="651">
        <v>2024</v>
      </c>
      <c r="J427" s="591">
        <v>1800000</v>
      </c>
      <c r="K427" s="591">
        <v>1800000</v>
      </c>
      <c r="L427" s="591">
        <v>1609614.7179</v>
      </c>
      <c r="M427" s="591">
        <v>237852.67681</v>
      </c>
      <c r="N427" s="592"/>
      <c r="O427" s="592">
        <v>0.15</v>
      </c>
      <c r="P427" s="594"/>
      <c r="Q427" s="653"/>
    </row>
    <row r="428" spans="1:17" ht="38.25">
      <c r="A428" s="621" t="s">
        <v>527</v>
      </c>
      <c r="B428" s="621" t="s">
        <v>292</v>
      </c>
      <c r="C428" s="651" t="s">
        <v>999</v>
      </c>
      <c r="D428" s="651" t="s">
        <v>2705</v>
      </c>
      <c r="E428" s="651" t="s">
        <v>1068</v>
      </c>
      <c r="F428" s="651" t="s">
        <v>1068</v>
      </c>
      <c r="G428" s="651" t="s">
        <v>1068</v>
      </c>
      <c r="H428" s="652" t="s">
        <v>1068</v>
      </c>
      <c r="I428" s="651">
        <v>2023</v>
      </c>
      <c r="J428" s="591">
        <v>3915000</v>
      </c>
      <c r="K428" s="591">
        <v>3915000</v>
      </c>
      <c r="L428" s="591">
        <v>3516713.5255</v>
      </c>
      <c r="M428" s="591">
        <v>0</v>
      </c>
      <c r="N428" s="592"/>
      <c r="O428" s="592">
        <v>0.1</v>
      </c>
      <c r="P428" s="594"/>
      <c r="Q428" s="653"/>
    </row>
    <row r="429" spans="1:17">
      <c r="A429" s="621" t="s">
        <v>527</v>
      </c>
      <c r="B429" s="621" t="s">
        <v>292</v>
      </c>
      <c r="C429" s="651" t="s">
        <v>999</v>
      </c>
      <c r="D429" s="651" t="s">
        <v>2704</v>
      </c>
      <c r="E429" s="651" t="s">
        <v>1069</v>
      </c>
      <c r="F429" s="651" t="s">
        <v>1069</v>
      </c>
      <c r="G429" s="651" t="s">
        <v>1069</v>
      </c>
      <c r="H429" s="652" t="s">
        <v>1069</v>
      </c>
      <c r="I429" s="651"/>
      <c r="J429" s="591">
        <v>2600000</v>
      </c>
      <c r="K429" s="591">
        <v>2600000</v>
      </c>
      <c r="L429" s="591">
        <v>0</v>
      </c>
      <c r="M429" s="591">
        <v>0</v>
      </c>
      <c r="N429" s="592"/>
      <c r="O429" s="592"/>
      <c r="P429" s="594"/>
      <c r="Q429" s="653"/>
    </row>
    <row r="430" spans="1:17">
      <c r="A430" s="621" t="s">
        <v>527</v>
      </c>
      <c r="B430" s="621" t="s">
        <v>292</v>
      </c>
      <c r="C430" s="651" t="s">
        <v>999</v>
      </c>
      <c r="D430" s="651" t="s">
        <v>2716</v>
      </c>
      <c r="E430" s="651" t="s">
        <v>1070</v>
      </c>
      <c r="F430" s="651" t="s">
        <v>1070</v>
      </c>
      <c r="G430" s="651" t="s">
        <v>1070</v>
      </c>
      <c r="H430" s="652" t="s">
        <v>1070</v>
      </c>
      <c r="I430" s="651"/>
      <c r="J430" s="591">
        <v>2600000</v>
      </c>
      <c r="K430" s="591">
        <v>2600000</v>
      </c>
      <c r="L430" s="591">
        <v>0</v>
      </c>
      <c r="M430" s="591">
        <v>0</v>
      </c>
      <c r="N430" s="592"/>
      <c r="O430" s="592"/>
      <c r="P430" s="594"/>
      <c r="Q430" s="653"/>
    </row>
    <row r="431" spans="1:17" ht="25.5">
      <c r="A431" s="621" t="s">
        <v>527</v>
      </c>
      <c r="B431" s="621" t="s">
        <v>292</v>
      </c>
      <c r="C431" s="651" t="s">
        <v>999</v>
      </c>
      <c r="D431" s="651" t="s">
        <v>2704</v>
      </c>
      <c r="E431" s="651" t="s">
        <v>1071</v>
      </c>
      <c r="F431" s="651" t="s">
        <v>1071</v>
      </c>
      <c r="G431" s="651" t="s">
        <v>1071</v>
      </c>
      <c r="H431" s="652" t="s">
        <v>1071</v>
      </c>
      <c r="I431" s="651"/>
      <c r="J431" s="591">
        <v>2600000</v>
      </c>
      <c r="K431" s="591">
        <v>2600000</v>
      </c>
      <c r="L431" s="591">
        <v>0</v>
      </c>
      <c r="M431" s="591">
        <v>0</v>
      </c>
      <c r="N431" s="592"/>
      <c r="O431" s="592"/>
      <c r="P431" s="594"/>
      <c r="Q431" s="653"/>
    </row>
    <row r="432" spans="1:17" ht="38.25">
      <c r="A432" s="621" t="s">
        <v>527</v>
      </c>
      <c r="B432" s="621" t="s">
        <v>292</v>
      </c>
      <c r="C432" s="651" t="s">
        <v>999</v>
      </c>
      <c r="D432" s="651" t="s">
        <v>2704</v>
      </c>
      <c r="E432" s="651" t="s">
        <v>1072</v>
      </c>
      <c r="F432" s="651" t="s">
        <v>1072</v>
      </c>
      <c r="G432" s="651" t="s">
        <v>1072</v>
      </c>
      <c r="H432" s="652" t="s">
        <v>1072</v>
      </c>
      <c r="I432" s="651">
        <v>2025</v>
      </c>
      <c r="J432" s="591">
        <v>2600000</v>
      </c>
      <c r="K432" s="591">
        <v>2600000</v>
      </c>
      <c r="L432" s="591">
        <v>0</v>
      </c>
      <c r="M432" s="591">
        <v>0</v>
      </c>
      <c r="N432" s="592"/>
      <c r="O432" s="592">
        <v>0</v>
      </c>
      <c r="P432" s="594"/>
      <c r="Q432" s="653" t="s">
        <v>1073</v>
      </c>
    </row>
    <row r="433" spans="1:17" ht="38.25">
      <c r="A433" s="621" t="s">
        <v>527</v>
      </c>
      <c r="B433" s="621" t="s">
        <v>314</v>
      </c>
      <c r="C433" s="621" t="s">
        <v>999</v>
      </c>
      <c r="D433" s="621" t="s">
        <v>2705</v>
      </c>
      <c r="E433" s="621" t="s">
        <v>1074</v>
      </c>
      <c r="F433" s="621" t="s">
        <v>1074</v>
      </c>
      <c r="G433" s="621" t="s">
        <v>1074</v>
      </c>
      <c r="H433" s="618" t="s">
        <v>1074</v>
      </c>
      <c r="I433" s="621">
        <v>2023</v>
      </c>
      <c r="J433" s="661">
        <v>1000000</v>
      </c>
      <c r="K433" s="661">
        <v>1000000</v>
      </c>
      <c r="L433" s="661">
        <v>937760</v>
      </c>
      <c r="M433" s="661">
        <v>198270</v>
      </c>
      <c r="N433" s="577"/>
      <c r="O433" s="577">
        <v>0.7</v>
      </c>
      <c r="P433" s="621"/>
      <c r="Q433" s="618" t="s">
        <v>865</v>
      </c>
    </row>
    <row r="434" spans="1:17" ht="38.25">
      <c r="A434" s="621" t="s">
        <v>527</v>
      </c>
      <c r="B434" s="621" t="s">
        <v>314</v>
      </c>
      <c r="C434" s="621" t="s">
        <v>999</v>
      </c>
      <c r="D434" s="621" t="s">
        <v>2708</v>
      </c>
      <c r="E434" s="621" t="s">
        <v>1076</v>
      </c>
      <c r="F434" s="621" t="s">
        <v>1076</v>
      </c>
      <c r="G434" s="621" t="s">
        <v>1076</v>
      </c>
      <c r="H434" s="618" t="s">
        <v>1076</v>
      </c>
      <c r="I434" s="621">
        <v>2023</v>
      </c>
      <c r="J434" s="661">
        <v>2750000</v>
      </c>
      <c r="K434" s="661">
        <v>2750000</v>
      </c>
      <c r="L434" s="661">
        <v>1292162</v>
      </c>
      <c r="M434" s="661">
        <v>0</v>
      </c>
      <c r="N434" s="577"/>
      <c r="O434" s="577">
        <v>0</v>
      </c>
      <c r="P434" s="621"/>
      <c r="Q434" s="618" t="s">
        <v>865</v>
      </c>
    </row>
    <row r="435" spans="1:17" ht="38.25">
      <c r="A435" s="621" t="s">
        <v>527</v>
      </c>
      <c r="B435" s="621" t="s">
        <v>314</v>
      </c>
      <c r="C435" s="621" t="s">
        <v>999</v>
      </c>
      <c r="D435" s="621" t="s">
        <v>2708</v>
      </c>
      <c r="E435" s="621" t="s">
        <v>1077</v>
      </c>
      <c r="F435" s="621" t="s">
        <v>1077</v>
      </c>
      <c r="G435" s="621" t="s">
        <v>1077</v>
      </c>
      <c r="H435" s="618" t="s">
        <v>1077</v>
      </c>
      <c r="I435" s="621">
        <v>2024</v>
      </c>
      <c r="J435" s="661">
        <v>3000</v>
      </c>
      <c r="K435" s="661">
        <v>3000</v>
      </c>
      <c r="L435" s="661">
        <v>2951</v>
      </c>
      <c r="M435" s="661">
        <v>0</v>
      </c>
      <c r="N435" s="577"/>
      <c r="O435" s="577">
        <v>1</v>
      </c>
      <c r="P435" s="621"/>
      <c r="Q435" s="618" t="s">
        <v>1078</v>
      </c>
    </row>
    <row r="436" spans="1:17" ht="25.5">
      <c r="A436" s="621" t="s">
        <v>527</v>
      </c>
      <c r="B436" s="621" t="s">
        <v>314</v>
      </c>
      <c r="C436" s="621" t="s">
        <v>999</v>
      </c>
      <c r="D436" s="621" t="s">
        <v>2708</v>
      </c>
      <c r="E436" s="621" t="s">
        <v>1079</v>
      </c>
      <c r="F436" s="621" t="s">
        <v>1079</v>
      </c>
      <c r="G436" s="621" t="s">
        <v>1079</v>
      </c>
      <c r="H436" s="618" t="s">
        <v>1079</v>
      </c>
      <c r="I436" s="621">
        <v>2024</v>
      </c>
      <c r="J436" s="661">
        <v>2725000</v>
      </c>
      <c r="K436" s="661">
        <v>2725000</v>
      </c>
      <c r="L436" s="661">
        <v>0</v>
      </c>
      <c r="M436" s="661">
        <v>0</v>
      </c>
      <c r="N436" s="577"/>
      <c r="O436" s="577">
        <v>0</v>
      </c>
      <c r="P436" s="621"/>
      <c r="Q436" s="618" t="s">
        <v>1080</v>
      </c>
    </row>
    <row r="437" spans="1:17" ht="38.25">
      <c r="A437" s="621" t="s">
        <v>527</v>
      </c>
      <c r="B437" s="621" t="s">
        <v>314</v>
      </c>
      <c r="C437" s="621" t="s">
        <v>999</v>
      </c>
      <c r="D437" s="621" t="s">
        <v>2708</v>
      </c>
      <c r="E437" s="621" t="s">
        <v>1081</v>
      </c>
      <c r="F437" s="621" t="s">
        <v>1081</v>
      </c>
      <c r="G437" s="621" t="s">
        <v>1081</v>
      </c>
      <c r="H437" s="618" t="s">
        <v>1081</v>
      </c>
      <c r="I437" s="621">
        <v>2024</v>
      </c>
      <c r="J437" s="661">
        <v>2500</v>
      </c>
      <c r="K437" s="661">
        <v>2500</v>
      </c>
      <c r="L437" s="661">
        <v>2460</v>
      </c>
      <c r="M437" s="661">
        <v>0</v>
      </c>
      <c r="N437" s="577"/>
      <c r="O437" s="577">
        <v>1</v>
      </c>
      <c r="P437" s="621"/>
      <c r="Q437" s="618" t="s">
        <v>1078</v>
      </c>
    </row>
    <row r="438" spans="1:17" ht="25.5">
      <c r="A438" s="621" t="s">
        <v>527</v>
      </c>
      <c r="B438" s="621" t="s">
        <v>314</v>
      </c>
      <c r="C438" s="621" t="s">
        <v>999</v>
      </c>
      <c r="D438" s="621" t="s">
        <v>2708</v>
      </c>
      <c r="E438" s="621" t="s">
        <v>1082</v>
      </c>
      <c r="F438" s="621" t="s">
        <v>1082</v>
      </c>
      <c r="G438" s="621" t="s">
        <v>1082</v>
      </c>
      <c r="H438" s="618" t="s">
        <v>1082</v>
      </c>
      <c r="I438" s="621">
        <v>2024</v>
      </c>
      <c r="J438" s="661">
        <v>2358200</v>
      </c>
      <c r="K438" s="661">
        <v>2358200</v>
      </c>
      <c r="L438" s="661">
        <v>0</v>
      </c>
      <c r="M438" s="661">
        <v>0</v>
      </c>
      <c r="N438" s="577"/>
      <c r="O438" s="577">
        <v>0</v>
      </c>
      <c r="P438" s="621"/>
      <c r="Q438" s="618" t="s">
        <v>1083</v>
      </c>
    </row>
    <row r="439" spans="1:17" ht="38.25">
      <c r="A439" s="621" t="s">
        <v>527</v>
      </c>
      <c r="B439" s="621" t="s">
        <v>314</v>
      </c>
      <c r="C439" s="621" t="s">
        <v>999</v>
      </c>
      <c r="D439" s="621" t="s">
        <v>2708</v>
      </c>
      <c r="E439" s="621" t="s">
        <v>1084</v>
      </c>
      <c r="F439" s="621" t="s">
        <v>1084</v>
      </c>
      <c r="G439" s="621" t="s">
        <v>1084</v>
      </c>
      <c r="H439" s="618" t="s">
        <v>1084</v>
      </c>
      <c r="I439" s="621">
        <v>2024</v>
      </c>
      <c r="J439" s="661">
        <v>2500</v>
      </c>
      <c r="K439" s="661">
        <v>2500</v>
      </c>
      <c r="L439" s="661">
        <v>2478</v>
      </c>
      <c r="M439" s="661">
        <v>0</v>
      </c>
      <c r="N439" s="577"/>
      <c r="O439" s="577">
        <v>1</v>
      </c>
      <c r="P439" s="621"/>
      <c r="Q439" s="618" t="s">
        <v>1078</v>
      </c>
    </row>
    <row r="440" spans="1:17" ht="25.5">
      <c r="A440" s="621" t="s">
        <v>527</v>
      </c>
      <c r="B440" s="621" t="s">
        <v>314</v>
      </c>
      <c r="C440" s="621" t="s">
        <v>999</v>
      </c>
      <c r="D440" s="621" t="s">
        <v>2708</v>
      </c>
      <c r="E440" s="621" t="s">
        <v>1085</v>
      </c>
      <c r="F440" s="621" t="s">
        <v>1085</v>
      </c>
      <c r="G440" s="621" t="s">
        <v>1085</v>
      </c>
      <c r="H440" s="618" t="s">
        <v>1085</v>
      </c>
      <c r="I440" s="621">
        <v>2024</v>
      </c>
      <c r="J440" s="661">
        <v>3657000</v>
      </c>
      <c r="K440" s="661">
        <v>3657000</v>
      </c>
      <c r="L440" s="661">
        <v>0</v>
      </c>
      <c r="M440" s="661">
        <v>0</v>
      </c>
      <c r="N440" s="577"/>
      <c r="O440" s="577">
        <v>0</v>
      </c>
      <c r="P440" s="621"/>
      <c r="Q440" s="618" t="s">
        <v>1086</v>
      </c>
    </row>
    <row r="441" spans="1:17" ht="38.25">
      <c r="A441" s="621" t="s">
        <v>527</v>
      </c>
      <c r="B441" s="621" t="s">
        <v>314</v>
      </c>
      <c r="C441" s="621" t="s">
        <v>999</v>
      </c>
      <c r="D441" s="621" t="s">
        <v>2708</v>
      </c>
      <c r="E441" s="621" t="s">
        <v>1087</v>
      </c>
      <c r="F441" s="621" t="s">
        <v>1087</v>
      </c>
      <c r="G441" s="621" t="s">
        <v>1087</v>
      </c>
      <c r="H441" s="618" t="s">
        <v>1087</v>
      </c>
      <c r="I441" s="621">
        <v>2024</v>
      </c>
      <c r="J441" s="661">
        <v>2500</v>
      </c>
      <c r="K441" s="661">
        <v>2500</v>
      </c>
      <c r="L441" s="661">
        <v>2451</v>
      </c>
      <c r="M441" s="661">
        <v>0</v>
      </c>
      <c r="N441" s="577"/>
      <c r="O441" s="577">
        <v>1</v>
      </c>
      <c r="P441" s="621"/>
      <c r="Q441" s="618" t="s">
        <v>1078</v>
      </c>
    </row>
    <row r="442" spans="1:17" ht="25.5">
      <c r="A442" s="621" t="s">
        <v>527</v>
      </c>
      <c r="B442" s="621" t="s">
        <v>314</v>
      </c>
      <c r="C442" s="621" t="s">
        <v>999</v>
      </c>
      <c r="D442" s="621" t="s">
        <v>2708</v>
      </c>
      <c r="E442" s="621" t="s">
        <v>1088</v>
      </c>
      <c r="F442" s="621" t="s">
        <v>1088</v>
      </c>
      <c r="G442" s="621" t="s">
        <v>1088</v>
      </c>
      <c r="H442" s="618" t="s">
        <v>1088</v>
      </c>
      <c r="I442" s="621">
        <v>2024</v>
      </c>
      <c r="J442" s="661">
        <v>2743300</v>
      </c>
      <c r="K442" s="661">
        <v>2743300</v>
      </c>
      <c r="L442" s="661">
        <v>0</v>
      </c>
      <c r="M442" s="661">
        <v>0</v>
      </c>
      <c r="N442" s="577"/>
      <c r="O442" s="577"/>
      <c r="P442" s="621"/>
      <c r="Q442" s="618" t="s">
        <v>1089</v>
      </c>
    </row>
    <row r="443" spans="1:17">
      <c r="A443" s="621" t="s">
        <v>527</v>
      </c>
      <c r="B443" s="621" t="s">
        <v>273</v>
      </c>
      <c r="C443" s="621" t="s">
        <v>999</v>
      </c>
      <c r="D443" s="621" t="s">
        <v>2697</v>
      </c>
      <c r="E443" s="621" t="s">
        <v>1090</v>
      </c>
      <c r="F443" s="621" t="s">
        <v>1090</v>
      </c>
      <c r="G443" s="621" t="s">
        <v>1090</v>
      </c>
      <c r="H443" s="618" t="s">
        <v>1090</v>
      </c>
      <c r="I443" s="621">
        <v>2023</v>
      </c>
      <c r="J443" s="597">
        <v>1500000</v>
      </c>
      <c r="K443" s="597">
        <v>1500000</v>
      </c>
      <c r="L443" s="622">
        <v>0</v>
      </c>
      <c r="M443" s="622">
        <v>0</v>
      </c>
      <c r="N443" s="577"/>
      <c r="O443" s="577">
        <v>0</v>
      </c>
      <c r="P443" s="621"/>
      <c r="Q443" s="618" t="s">
        <v>1091</v>
      </c>
    </row>
    <row r="444" spans="1:17">
      <c r="A444" s="621" t="s">
        <v>527</v>
      </c>
      <c r="B444" s="621" t="s">
        <v>273</v>
      </c>
      <c r="C444" s="621" t="s">
        <v>999</v>
      </c>
      <c r="D444" s="621" t="s">
        <v>2708</v>
      </c>
      <c r="E444" s="621" t="s">
        <v>1092</v>
      </c>
      <c r="F444" s="621" t="s">
        <v>1092</v>
      </c>
      <c r="G444" s="621" t="s">
        <v>1092</v>
      </c>
      <c r="H444" s="618" t="s">
        <v>1092</v>
      </c>
      <c r="I444" s="621">
        <v>2023</v>
      </c>
      <c r="J444" s="597">
        <v>6307115</v>
      </c>
      <c r="K444" s="597">
        <v>6307115</v>
      </c>
      <c r="L444" s="622">
        <v>0</v>
      </c>
      <c r="M444" s="622">
        <v>0</v>
      </c>
      <c r="N444" s="577"/>
      <c r="O444" s="577">
        <v>0</v>
      </c>
      <c r="P444" s="621"/>
      <c r="Q444" s="618" t="s">
        <v>330</v>
      </c>
    </row>
    <row r="445" spans="1:17">
      <c r="A445" s="621" t="s">
        <v>527</v>
      </c>
      <c r="B445" s="621" t="s">
        <v>273</v>
      </c>
      <c r="C445" s="621" t="s">
        <v>999</v>
      </c>
      <c r="D445" s="621" t="s">
        <v>2708</v>
      </c>
      <c r="E445" s="621" t="s">
        <v>1092</v>
      </c>
      <c r="F445" s="621" t="s">
        <v>1092</v>
      </c>
      <c r="G445" s="621" t="s">
        <v>1092</v>
      </c>
      <c r="H445" s="618" t="s">
        <v>1092</v>
      </c>
      <c r="I445" s="621">
        <v>2023</v>
      </c>
      <c r="J445" s="597">
        <v>4885671</v>
      </c>
      <c r="K445" s="597">
        <v>4885671</v>
      </c>
      <c r="L445" s="622">
        <v>0</v>
      </c>
      <c r="M445" s="622">
        <v>0</v>
      </c>
      <c r="N445" s="577"/>
      <c r="O445" s="577">
        <v>0</v>
      </c>
      <c r="P445" s="621"/>
      <c r="Q445" s="618" t="s">
        <v>330</v>
      </c>
    </row>
    <row r="446" spans="1:17">
      <c r="A446" s="621" t="s">
        <v>527</v>
      </c>
      <c r="B446" s="621" t="s">
        <v>273</v>
      </c>
      <c r="C446" s="621" t="s">
        <v>999</v>
      </c>
      <c r="D446" s="621" t="s">
        <v>2708</v>
      </c>
      <c r="E446" s="621" t="s">
        <v>1093</v>
      </c>
      <c r="F446" s="621" t="s">
        <v>1093</v>
      </c>
      <c r="G446" s="621" t="s">
        <v>1093</v>
      </c>
      <c r="H446" s="618" t="s">
        <v>1093</v>
      </c>
      <c r="I446" s="621">
        <v>2024</v>
      </c>
      <c r="J446" s="597">
        <v>3000000</v>
      </c>
      <c r="K446" s="597">
        <v>3000000</v>
      </c>
      <c r="L446" s="622">
        <v>2790000</v>
      </c>
      <c r="M446" s="622">
        <v>139600</v>
      </c>
      <c r="N446" s="577"/>
      <c r="O446" s="577">
        <v>0.35</v>
      </c>
      <c r="P446" s="621"/>
      <c r="Q446" s="618" t="s">
        <v>71</v>
      </c>
    </row>
    <row r="447" spans="1:17">
      <c r="A447" s="621" t="s">
        <v>527</v>
      </c>
      <c r="B447" s="621" t="s">
        <v>273</v>
      </c>
      <c r="C447" s="621" t="s">
        <v>999</v>
      </c>
      <c r="D447" s="621" t="s">
        <v>2708</v>
      </c>
      <c r="E447" s="621" t="s">
        <v>1094</v>
      </c>
      <c r="F447" s="621" t="s">
        <v>1094</v>
      </c>
      <c r="G447" s="621" t="s">
        <v>1094</v>
      </c>
      <c r="H447" s="618" t="s">
        <v>1094</v>
      </c>
      <c r="I447" s="621">
        <v>2023</v>
      </c>
      <c r="J447" s="597">
        <v>2764944</v>
      </c>
      <c r="K447" s="597">
        <v>2764944</v>
      </c>
      <c r="L447" s="622">
        <v>0</v>
      </c>
      <c r="M447" s="622">
        <v>0</v>
      </c>
      <c r="N447" s="577"/>
      <c r="O447" s="577">
        <v>0</v>
      </c>
      <c r="P447" s="621"/>
      <c r="Q447" s="618" t="s">
        <v>330</v>
      </c>
    </row>
    <row r="448" spans="1:17">
      <c r="A448" s="621" t="s">
        <v>527</v>
      </c>
      <c r="B448" s="621" t="s">
        <v>273</v>
      </c>
      <c r="C448" s="621" t="s">
        <v>999</v>
      </c>
      <c r="D448" s="621" t="s">
        <v>2708</v>
      </c>
      <c r="E448" s="621" t="s">
        <v>1092</v>
      </c>
      <c r="F448" s="621" t="s">
        <v>1092</v>
      </c>
      <c r="G448" s="621" t="s">
        <v>1092</v>
      </c>
      <c r="H448" s="618" t="s">
        <v>1092</v>
      </c>
      <c r="I448" s="621">
        <v>2023</v>
      </c>
      <c r="J448" s="597">
        <v>2080000</v>
      </c>
      <c r="K448" s="597">
        <v>2080000</v>
      </c>
      <c r="L448" s="622">
        <v>0</v>
      </c>
      <c r="M448" s="622">
        <v>0</v>
      </c>
      <c r="N448" s="577"/>
      <c r="O448" s="577">
        <v>0.05</v>
      </c>
      <c r="P448" s="621"/>
      <c r="Q448" s="618" t="s">
        <v>1095</v>
      </c>
    </row>
    <row r="449" spans="1:17">
      <c r="A449" s="621" t="s">
        <v>527</v>
      </c>
      <c r="B449" s="621" t="s">
        <v>273</v>
      </c>
      <c r="C449" s="621" t="s">
        <v>999</v>
      </c>
      <c r="D449" s="621" t="s">
        <v>2708</v>
      </c>
      <c r="E449" s="621" t="s">
        <v>1096</v>
      </c>
      <c r="F449" s="621" t="s">
        <v>1096</v>
      </c>
      <c r="G449" s="621" t="s">
        <v>1096</v>
      </c>
      <c r="H449" s="618" t="s">
        <v>1096</v>
      </c>
      <c r="I449" s="621">
        <v>2024</v>
      </c>
      <c r="J449" s="597">
        <v>1052350</v>
      </c>
      <c r="K449" s="597">
        <v>1052350</v>
      </c>
      <c r="L449" s="622">
        <v>905021</v>
      </c>
      <c r="M449" s="622">
        <v>255312</v>
      </c>
      <c r="N449" s="577"/>
      <c r="O449" s="577">
        <v>0.66</v>
      </c>
      <c r="P449" s="621"/>
      <c r="Q449" s="618" t="s">
        <v>67</v>
      </c>
    </row>
    <row r="450" spans="1:17">
      <c r="A450" s="621" t="s">
        <v>527</v>
      </c>
      <c r="B450" s="621" t="s">
        <v>273</v>
      </c>
      <c r="C450" s="621" t="s">
        <v>999</v>
      </c>
      <c r="D450" s="621" t="s">
        <v>2716</v>
      </c>
      <c r="E450" s="621" t="s">
        <v>1097</v>
      </c>
      <c r="F450" s="621" t="s">
        <v>1097</v>
      </c>
      <c r="G450" s="621" t="s">
        <v>1097</v>
      </c>
      <c r="H450" s="618" t="s">
        <v>1097</v>
      </c>
      <c r="I450" s="621">
        <v>2024</v>
      </c>
      <c r="J450" s="597">
        <v>1500000</v>
      </c>
      <c r="K450" s="597">
        <v>1500000</v>
      </c>
      <c r="L450" s="622">
        <v>1290000</v>
      </c>
      <c r="M450" s="622">
        <v>93100</v>
      </c>
      <c r="N450" s="577"/>
      <c r="O450" s="577">
        <v>0.6</v>
      </c>
      <c r="P450" s="621"/>
      <c r="Q450" s="618" t="s">
        <v>20</v>
      </c>
    </row>
    <row r="451" spans="1:17" ht="38.25">
      <c r="A451" s="621" t="s">
        <v>527</v>
      </c>
      <c r="B451" s="621" t="s">
        <v>311</v>
      </c>
      <c r="C451" s="621" t="s">
        <v>999</v>
      </c>
      <c r="D451" s="621" t="s">
        <v>2704</v>
      </c>
      <c r="E451" s="621" t="s">
        <v>1099</v>
      </c>
      <c r="F451" s="621" t="s">
        <v>1099</v>
      </c>
      <c r="G451" s="621" t="s">
        <v>1099</v>
      </c>
      <c r="H451" s="618" t="s">
        <v>1099</v>
      </c>
      <c r="I451" s="621" t="s">
        <v>1054</v>
      </c>
      <c r="J451" s="597">
        <v>1500000</v>
      </c>
      <c r="K451" s="597">
        <v>1500000</v>
      </c>
      <c r="L451" s="622" t="s">
        <v>106</v>
      </c>
      <c r="M451" s="622" t="s">
        <v>106</v>
      </c>
      <c r="N451" s="577"/>
      <c r="O451" s="577">
        <v>0</v>
      </c>
      <c r="P451" s="621"/>
      <c r="Q451" s="618" t="s">
        <v>1100</v>
      </c>
    </row>
    <row r="452" spans="1:17" ht="25.5">
      <c r="A452" s="621" t="s">
        <v>527</v>
      </c>
      <c r="B452" s="621" t="s">
        <v>311</v>
      </c>
      <c r="C452" s="662" t="s">
        <v>999</v>
      </c>
      <c r="D452" s="621" t="s">
        <v>2705</v>
      </c>
      <c r="E452" s="662" t="s">
        <v>1102</v>
      </c>
      <c r="F452" s="662" t="s">
        <v>1102</v>
      </c>
      <c r="G452" s="662" t="s">
        <v>1102</v>
      </c>
      <c r="H452" s="663" t="s">
        <v>1102</v>
      </c>
      <c r="I452" s="621" t="s">
        <v>1062</v>
      </c>
      <c r="J452" s="597">
        <v>1000000</v>
      </c>
      <c r="K452" s="597">
        <v>1000000</v>
      </c>
      <c r="L452" s="597">
        <v>926598</v>
      </c>
      <c r="M452" s="622">
        <v>80588</v>
      </c>
      <c r="N452" s="577"/>
      <c r="O452" s="577">
        <v>0.25</v>
      </c>
      <c r="P452" s="621"/>
      <c r="Q452" s="618" t="s">
        <v>1103</v>
      </c>
    </row>
    <row r="453" spans="1:17" ht="25.5">
      <c r="A453" s="621" t="s">
        <v>527</v>
      </c>
      <c r="B453" s="621" t="s">
        <v>311</v>
      </c>
      <c r="C453" s="621" t="s">
        <v>999</v>
      </c>
      <c r="D453" s="621" t="s">
        <v>2708</v>
      </c>
      <c r="E453" s="621" t="s">
        <v>1105</v>
      </c>
      <c r="F453" s="621" t="s">
        <v>1105</v>
      </c>
      <c r="G453" s="621" t="s">
        <v>1105</v>
      </c>
      <c r="H453" s="618" t="s">
        <v>1105</v>
      </c>
      <c r="I453" s="621" t="s">
        <v>1054</v>
      </c>
      <c r="J453" s="597">
        <v>1800000</v>
      </c>
      <c r="K453" s="597">
        <v>1800000</v>
      </c>
      <c r="L453" s="622" t="s">
        <v>106</v>
      </c>
      <c r="M453" s="622" t="s">
        <v>106</v>
      </c>
      <c r="N453" s="577"/>
      <c r="O453" s="577">
        <v>0</v>
      </c>
      <c r="P453" s="621"/>
      <c r="Q453" s="618" t="s">
        <v>1100</v>
      </c>
    </row>
    <row r="454" spans="1:17" ht="38.25">
      <c r="A454" s="621" t="s">
        <v>527</v>
      </c>
      <c r="B454" s="621" t="s">
        <v>312</v>
      </c>
      <c r="C454" s="621" t="s">
        <v>999</v>
      </c>
      <c r="D454" s="628" t="s">
        <v>2705</v>
      </c>
      <c r="E454" s="621" t="s">
        <v>1107</v>
      </c>
      <c r="F454" s="621" t="s">
        <v>1107</v>
      </c>
      <c r="G454" s="621" t="s">
        <v>1107</v>
      </c>
      <c r="H454" s="618" t="s">
        <v>1107</v>
      </c>
      <c r="I454" s="621">
        <v>2023</v>
      </c>
      <c r="J454" s="622">
        <v>1000000</v>
      </c>
      <c r="K454" s="622">
        <v>1000000</v>
      </c>
      <c r="L454" s="622">
        <v>956529</v>
      </c>
      <c r="M454" s="622">
        <v>561892</v>
      </c>
      <c r="N454" s="577"/>
      <c r="O454" s="577">
        <v>0.9</v>
      </c>
      <c r="P454" s="621"/>
      <c r="Q454" s="618" t="s">
        <v>67</v>
      </c>
    </row>
    <row r="455" spans="1:17" ht="38.25">
      <c r="A455" s="621" t="s">
        <v>527</v>
      </c>
      <c r="B455" s="621" t="s">
        <v>312</v>
      </c>
      <c r="C455" s="621" t="s">
        <v>999</v>
      </c>
      <c r="D455" s="628" t="s">
        <v>2708</v>
      </c>
      <c r="E455" s="621" t="s">
        <v>1108</v>
      </c>
      <c r="F455" s="621" t="s">
        <v>1108</v>
      </c>
      <c r="G455" s="621" t="s">
        <v>1108</v>
      </c>
      <c r="H455" s="618" t="s">
        <v>1108</v>
      </c>
      <c r="I455" s="621">
        <v>2023</v>
      </c>
      <c r="J455" s="622">
        <v>2600000</v>
      </c>
      <c r="K455" s="622">
        <v>2600000</v>
      </c>
      <c r="L455" s="622">
        <v>821583</v>
      </c>
      <c r="M455" s="622">
        <v>0</v>
      </c>
      <c r="N455" s="577"/>
      <c r="O455" s="577">
        <v>0.05</v>
      </c>
      <c r="P455" s="621"/>
      <c r="Q455" s="618" t="s">
        <v>20</v>
      </c>
    </row>
    <row r="456" spans="1:17" ht="38.25">
      <c r="A456" s="621" t="s">
        <v>527</v>
      </c>
      <c r="B456" s="621" t="s">
        <v>312</v>
      </c>
      <c r="C456" s="621" t="s">
        <v>999</v>
      </c>
      <c r="D456" s="628" t="s">
        <v>2708</v>
      </c>
      <c r="E456" s="621" t="s">
        <v>1109</v>
      </c>
      <c r="F456" s="621" t="s">
        <v>1109</v>
      </c>
      <c r="G456" s="621" t="s">
        <v>1109</v>
      </c>
      <c r="H456" s="618" t="s">
        <v>1109</v>
      </c>
      <c r="I456" s="621">
        <v>2024</v>
      </c>
      <c r="J456" s="622">
        <v>2500000</v>
      </c>
      <c r="K456" s="622">
        <v>2500000</v>
      </c>
      <c r="L456" s="622">
        <v>2186366</v>
      </c>
      <c r="M456" s="622">
        <v>0</v>
      </c>
      <c r="N456" s="577"/>
      <c r="O456" s="577">
        <v>0.05</v>
      </c>
      <c r="P456" s="621"/>
      <c r="Q456" s="618" t="s">
        <v>20</v>
      </c>
    </row>
    <row r="457" spans="1:17">
      <c r="A457" s="621" t="s">
        <v>527</v>
      </c>
      <c r="B457" s="621" t="s">
        <v>305</v>
      </c>
      <c r="C457" s="621" t="s">
        <v>480</v>
      </c>
      <c r="D457" s="621" t="s">
        <v>2705</v>
      </c>
      <c r="E457" s="621" t="s">
        <v>790</v>
      </c>
      <c r="F457" s="621" t="s">
        <v>1110</v>
      </c>
      <c r="G457" s="621" t="s">
        <v>1111</v>
      </c>
      <c r="H457" s="618" t="s">
        <v>1112</v>
      </c>
      <c r="I457" s="621"/>
      <c r="J457" s="660">
        <v>1200000</v>
      </c>
      <c r="K457" s="660">
        <v>1200000</v>
      </c>
      <c r="L457" s="622">
        <v>1199957</v>
      </c>
      <c r="M457" s="622">
        <v>1143074</v>
      </c>
      <c r="N457" s="577"/>
      <c r="O457" s="580"/>
      <c r="P457" s="624"/>
      <c r="Q457" s="626"/>
    </row>
    <row r="458" spans="1:17">
      <c r="A458" s="621" t="s">
        <v>527</v>
      </c>
      <c r="B458" s="621" t="s">
        <v>305</v>
      </c>
      <c r="C458" s="621" t="s">
        <v>480</v>
      </c>
      <c r="D458" s="621" t="s">
        <v>2705</v>
      </c>
      <c r="E458" s="621" t="s">
        <v>790</v>
      </c>
      <c r="F458" s="621" t="s">
        <v>1110</v>
      </c>
      <c r="G458" s="621" t="s">
        <v>1113</v>
      </c>
      <c r="H458" s="618" t="s">
        <v>1114</v>
      </c>
      <c r="I458" s="621"/>
      <c r="J458" s="660">
        <v>2000000</v>
      </c>
      <c r="K458" s="660">
        <v>2000000</v>
      </c>
      <c r="L458" s="622">
        <v>1999867</v>
      </c>
      <c r="M458" s="622">
        <v>1950116</v>
      </c>
      <c r="N458" s="577"/>
      <c r="O458" s="580"/>
      <c r="P458" s="624"/>
      <c r="Q458" s="626"/>
    </row>
    <row r="459" spans="1:17" ht="27.75">
      <c r="A459" s="621" t="s">
        <v>527</v>
      </c>
      <c r="B459" s="621" t="s">
        <v>305</v>
      </c>
      <c r="C459" s="621" t="s">
        <v>480</v>
      </c>
      <c r="D459" s="621" t="s">
        <v>2705</v>
      </c>
      <c r="E459" s="621" t="s">
        <v>790</v>
      </c>
      <c r="F459" s="621" t="s">
        <v>1110</v>
      </c>
      <c r="G459" s="621" t="s">
        <v>1115</v>
      </c>
      <c r="H459" s="618" t="s">
        <v>3233</v>
      </c>
      <c r="I459" s="621"/>
      <c r="J459" s="660">
        <v>1900000</v>
      </c>
      <c r="K459" s="660">
        <v>1900000</v>
      </c>
      <c r="L459" s="660">
        <v>1790987</v>
      </c>
      <c r="M459" s="660">
        <v>1638219</v>
      </c>
      <c r="N459" s="577"/>
      <c r="O459" s="580"/>
      <c r="P459" s="624"/>
      <c r="Q459" s="626"/>
    </row>
    <row r="460" spans="1:17" ht="25.5">
      <c r="A460" s="621" t="s">
        <v>527</v>
      </c>
      <c r="B460" s="621" t="s">
        <v>305</v>
      </c>
      <c r="C460" s="621" t="s">
        <v>480</v>
      </c>
      <c r="D460" s="621" t="s">
        <v>2705</v>
      </c>
      <c r="E460" s="621" t="s">
        <v>790</v>
      </c>
      <c r="F460" s="621" t="s">
        <v>1110</v>
      </c>
      <c r="G460" s="621" t="s">
        <v>1117</v>
      </c>
      <c r="H460" s="618" t="s">
        <v>1118</v>
      </c>
      <c r="I460" s="621"/>
      <c r="J460" s="660">
        <v>1000000</v>
      </c>
      <c r="K460" s="660">
        <v>1000000</v>
      </c>
      <c r="L460" s="660">
        <v>999429</v>
      </c>
      <c r="M460" s="622">
        <v>570494</v>
      </c>
      <c r="N460" s="577"/>
      <c r="O460" s="580"/>
      <c r="P460" s="624"/>
      <c r="Q460" s="626"/>
    </row>
    <row r="461" spans="1:17" ht="38.25">
      <c r="A461" s="621" t="s">
        <v>527</v>
      </c>
      <c r="B461" s="621" t="s">
        <v>273</v>
      </c>
      <c r="C461" s="621" t="s">
        <v>480</v>
      </c>
      <c r="D461" s="621" t="s">
        <v>2708</v>
      </c>
      <c r="E461" s="621" t="s">
        <v>1120</v>
      </c>
      <c r="F461" s="621" t="s">
        <v>1121</v>
      </c>
      <c r="G461" s="621" t="s">
        <v>1122</v>
      </c>
      <c r="H461" s="618" t="s">
        <v>1123</v>
      </c>
      <c r="I461" s="621"/>
      <c r="J461" s="622">
        <v>10000000</v>
      </c>
      <c r="K461" s="622">
        <v>6723000</v>
      </c>
      <c r="L461" s="622">
        <v>6481045</v>
      </c>
      <c r="M461" s="622">
        <v>1545289</v>
      </c>
      <c r="N461" s="577"/>
      <c r="O461" s="580"/>
      <c r="P461" s="624"/>
      <c r="Q461" s="626"/>
    </row>
    <row r="462" spans="1:17" ht="51">
      <c r="A462" s="621" t="s">
        <v>527</v>
      </c>
      <c r="B462" s="621" t="s">
        <v>273</v>
      </c>
      <c r="C462" s="621" t="s">
        <v>480</v>
      </c>
      <c r="D462" s="621" t="s">
        <v>2708</v>
      </c>
      <c r="E462" s="621" t="s">
        <v>1120</v>
      </c>
      <c r="F462" s="621" t="s">
        <v>1121</v>
      </c>
      <c r="G462" s="621" t="s">
        <v>1124</v>
      </c>
      <c r="H462" s="618" t="s">
        <v>1125</v>
      </c>
      <c r="I462" s="621"/>
      <c r="J462" s="622">
        <v>7699844</v>
      </c>
      <c r="K462" s="622">
        <v>7699844</v>
      </c>
      <c r="L462" s="622">
        <v>7571535</v>
      </c>
      <c r="M462" s="622">
        <v>1962125</v>
      </c>
      <c r="N462" s="577"/>
      <c r="O462" s="580"/>
      <c r="P462" s="624"/>
      <c r="Q462" s="626"/>
    </row>
    <row r="463" spans="1:17">
      <c r="A463" s="621" t="s">
        <v>527</v>
      </c>
      <c r="B463" s="621" t="s">
        <v>273</v>
      </c>
      <c r="C463" s="621" t="s">
        <v>480</v>
      </c>
      <c r="D463" s="621" t="s">
        <v>2705</v>
      </c>
      <c r="E463" s="621" t="s">
        <v>1127</v>
      </c>
      <c r="F463" s="621" t="s">
        <v>1128</v>
      </c>
      <c r="G463" s="621" t="s">
        <v>1129</v>
      </c>
      <c r="H463" s="618" t="s">
        <v>1130</v>
      </c>
      <c r="I463" s="621"/>
      <c r="J463" s="622">
        <v>1145000</v>
      </c>
      <c r="K463" s="622">
        <v>1145000</v>
      </c>
      <c r="L463" s="622">
        <v>1144119.2536900002</v>
      </c>
      <c r="M463" s="622">
        <v>1141799.797</v>
      </c>
      <c r="N463" s="577"/>
      <c r="O463" s="580"/>
      <c r="P463" s="624"/>
      <c r="Q463" s="626"/>
    </row>
    <row r="464" spans="1:17" ht="25.5">
      <c r="A464" s="621" t="s">
        <v>527</v>
      </c>
      <c r="B464" s="621" t="s">
        <v>273</v>
      </c>
      <c r="C464" s="621" t="s">
        <v>480</v>
      </c>
      <c r="D464" s="621" t="s">
        <v>2705</v>
      </c>
      <c r="E464" s="621" t="s">
        <v>1127</v>
      </c>
      <c r="F464" s="621" t="s">
        <v>1128</v>
      </c>
      <c r="G464" s="621" t="s">
        <v>1131</v>
      </c>
      <c r="H464" s="618" t="s">
        <v>1132</v>
      </c>
      <c r="I464" s="621"/>
      <c r="J464" s="622">
        <v>1000000</v>
      </c>
      <c r="K464" s="622">
        <v>1000000</v>
      </c>
      <c r="L464" s="622">
        <v>985921.7818</v>
      </c>
      <c r="M464" s="622">
        <v>625876.16374999995</v>
      </c>
      <c r="N464" s="577"/>
      <c r="O464" s="580"/>
      <c r="P464" s="624"/>
      <c r="Q464" s="626"/>
    </row>
    <row r="465" spans="1:17" ht="25.5">
      <c r="A465" s="621" t="s">
        <v>527</v>
      </c>
      <c r="B465" s="621" t="s">
        <v>311</v>
      </c>
      <c r="C465" s="621" t="s">
        <v>480</v>
      </c>
      <c r="D465" s="621" t="s">
        <v>2705</v>
      </c>
      <c r="E465" s="621" t="s">
        <v>1134</v>
      </c>
      <c r="F465" s="621" t="s">
        <v>1135</v>
      </c>
      <c r="G465" s="621" t="s">
        <v>1136</v>
      </c>
      <c r="H465" s="618" t="s">
        <v>1137</v>
      </c>
      <c r="I465" s="621"/>
      <c r="J465" s="622">
        <v>20000</v>
      </c>
      <c r="K465" s="622">
        <v>20000</v>
      </c>
      <c r="L465" s="622">
        <v>15951</v>
      </c>
      <c r="M465" s="622">
        <v>0</v>
      </c>
      <c r="N465" s="577"/>
      <c r="O465" s="580"/>
      <c r="P465" s="624"/>
      <c r="Q465" s="626"/>
    </row>
    <row r="466" spans="1:17" ht="38.25">
      <c r="A466" s="621" t="s">
        <v>527</v>
      </c>
      <c r="B466" s="621" t="s">
        <v>311</v>
      </c>
      <c r="C466" s="621" t="s">
        <v>480</v>
      </c>
      <c r="D466" s="621" t="s">
        <v>2705</v>
      </c>
      <c r="E466" s="621" t="s">
        <v>1134</v>
      </c>
      <c r="F466" s="621" t="s">
        <v>1135</v>
      </c>
      <c r="G466" s="621" t="s">
        <v>1138</v>
      </c>
      <c r="H466" s="618" t="s">
        <v>1139</v>
      </c>
      <c r="I466" s="621"/>
      <c r="J466" s="622">
        <v>20000</v>
      </c>
      <c r="K466" s="622">
        <v>20000</v>
      </c>
      <c r="L466" s="622">
        <v>16761</v>
      </c>
      <c r="M466" s="622">
        <v>0</v>
      </c>
      <c r="N466" s="577"/>
      <c r="O466" s="580"/>
      <c r="P466" s="624"/>
      <c r="Q466" s="626"/>
    </row>
    <row r="467" spans="1:17" ht="25.5">
      <c r="A467" s="621" t="s">
        <v>527</v>
      </c>
      <c r="B467" s="621" t="s">
        <v>311</v>
      </c>
      <c r="C467" s="621" t="s">
        <v>480</v>
      </c>
      <c r="D467" s="621" t="s">
        <v>2705</v>
      </c>
      <c r="E467" s="621" t="s">
        <v>1134</v>
      </c>
      <c r="F467" s="621" t="s">
        <v>917</v>
      </c>
      <c r="G467" s="621" t="s">
        <v>1140</v>
      </c>
      <c r="H467" s="618" t="s">
        <v>1141</v>
      </c>
      <c r="I467" s="621"/>
      <c r="J467" s="622">
        <v>400000</v>
      </c>
      <c r="K467" s="622">
        <v>400000</v>
      </c>
      <c r="L467" s="622">
        <v>352720</v>
      </c>
      <c r="M467" s="622">
        <v>123578</v>
      </c>
      <c r="N467" s="577"/>
      <c r="O467" s="580"/>
      <c r="P467" s="624"/>
      <c r="Q467" s="626"/>
    </row>
    <row r="468" spans="1:17" ht="51">
      <c r="A468" s="621" t="s">
        <v>527</v>
      </c>
      <c r="B468" s="621" t="s">
        <v>311</v>
      </c>
      <c r="C468" s="621" t="s">
        <v>480</v>
      </c>
      <c r="D468" s="621" t="s">
        <v>2705</v>
      </c>
      <c r="E468" s="621" t="s">
        <v>1142</v>
      </c>
      <c r="F468" s="621" t="s">
        <v>1143</v>
      </c>
      <c r="G468" s="621" t="s">
        <v>1144</v>
      </c>
      <c r="H468" s="618" t="s">
        <v>1145</v>
      </c>
      <c r="I468" s="621"/>
      <c r="J468" s="622">
        <v>112147</v>
      </c>
      <c r="K468" s="622">
        <v>112147</v>
      </c>
      <c r="L468" s="622">
        <v>101271</v>
      </c>
      <c r="M468" s="622">
        <v>63000</v>
      </c>
      <c r="N468" s="577"/>
      <c r="O468" s="580"/>
      <c r="P468" s="624"/>
      <c r="Q468" s="626"/>
    </row>
    <row r="469" spans="1:17" ht="38.25">
      <c r="A469" s="621" t="s">
        <v>527</v>
      </c>
      <c r="B469" s="621" t="s">
        <v>311</v>
      </c>
      <c r="C469" s="621" t="s">
        <v>480</v>
      </c>
      <c r="D469" s="621" t="s">
        <v>2705</v>
      </c>
      <c r="E469" s="621" t="s">
        <v>1142</v>
      </c>
      <c r="F469" s="621" t="s">
        <v>1146</v>
      </c>
      <c r="G469" s="621" t="s">
        <v>1147</v>
      </c>
      <c r="H469" s="618" t="s">
        <v>1148</v>
      </c>
      <c r="I469" s="621"/>
      <c r="J469" s="622">
        <v>260995</v>
      </c>
      <c r="K469" s="622">
        <v>260995</v>
      </c>
      <c r="L469" s="622">
        <v>176772</v>
      </c>
      <c r="M469" s="622">
        <v>15832</v>
      </c>
      <c r="N469" s="577"/>
      <c r="O469" s="580"/>
      <c r="P469" s="624"/>
      <c r="Q469" s="626"/>
    </row>
    <row r="470" spans="1:17" ht="25.5">
      <c r="A470" s="621" t="s">
        <v>527</v>
      </c>
      <c r="B470" s="621" t="s">
        <v>311</v>
      </c>
      <c r="C470" s="621" t="s">
        <v>480</v>
      </c>
      <c r="D470" s="621" t="s">
        <v>2708</v>
      </c>
      <c r="E470" s="621" t="s">
        <v>1150</v>
      </c>
      <c r="F470" s="621" t="s">
        <v>1151</v>
      </c>
      <c r="G470" s="621" t="s">
        <v>1152</v>
      </c>
      <c r="H470" s="618" t="s">
        <v>1153</v>
      </c>
      <c r="I470" s="621"/>
      <c r="J470" s="622">
        <v>480000</v>
      </c>
      <c r="K470" s="622">
        <v>480000</v>
      </c>
      <c r="L470" s="622">
        <v>376850</v>
      </c>
      <c r="M470" s="622">
        <v>55816</v>
      </c>
      <c r="N470" s="577"/>
      <c r="O470" s="580"/>
      <c r="P470" s="624"/>
      <c r="Q470" s="626"/>
    </row>
    <row r="471" spans="1:17" ht="38.25">
      <c r="A471" s="621" t="s">
        <v>527</v>
      </c>
      <c r="B471" s="621" t="s">
        <v>316</v>
      </c>
      <c r="C471" s="621" t="s">
        <v>480</v>
      </c>
      <c r="D471" s="621" t="s">
        <v>2708</v>
      </c>
      <c r="E471" s="621" t="s">
        <v>130</v>
      </c>
      <c r="F471" s="621" t="s">
        <v>1155</v>
      </c>
      <c r="G471" s="621" t="s">
        <v>1156</v>
      </c>
      <c r="H471" s="618" t="s">
        <v>1157</v>
      </c>
      <c r="I471" s="621"/>
      <c r="J471" s="622">
        <v>1800000</v>
      </c>
      <c r="K471" s="622">
        <v>1800000</v>
      </c>
      <c r="L471" s="622">
        <v>1512517</v>
      </c>
      <c r="M471" s="622">
        <v>0</v>
      </c>
      <c r="N471" s="577"/>
      <c r="O471" s="580"/>
      <c r="P471" s="624"/>
      <c r="Q471" s="626"/>
    </row>
    <row r="472" spans="1:17" ht="25.5">
      <c r="A472" s="621" t="s">
        <v>527</v>
      </c>
      <c r="B472" s="621" t="s">
        <v>316</v>
      </c>
      <c r="C472" s="621" t="s">
        <v>480</v>
      </c>
      <c r="D472" s="621" t="s">
        <v>2708</v>
      </c>
      <c r="E472" s="621" t="s">
        <v>130</v>
      </c>
      <c r="F472" s="621" t="s">
        <v>1155</v>
      </c>
      <c r="G472" s="621" t="s">
        <v>1158</v>
      </c>
      <c r="H472" s="618" t="s">
        <v>1159</v>
      </c>
      <c r="I472" s="621"/>
      <c r="J472" s="622">
        <v>1114727</v>
      </c>
      <c r="K472" s="622">
        <v>1114727</v>
      </c>
      <c r="L472" s="622">
        <v>1114596</v>
      </c>
      <c r="M472" s="622">
        <v>0</v>
      </c>
      <c r="N472" s="577"/>
      <c r="O472" s="580"/>
      <c r="P472" s="624"/>
      <c r="Q472" s="626"/>
    </row>
    <row r="473" spans="1:17">
      <c r="A473" s="621" t="s">
        <v>527</v>
      </c>
      <c r="B473" s="621" t="s">
        <v>316</v>
      </c>
      <c r="C473" s="621" t="s">
        <v>480</v>
      </c>
      <c r="D473" s="621" t="s">
        <v>2705</v>
      </c>
      <c r="E473" s="621" t="s">
        <v>1161</v>
      </c>
      <c r="F473" s="621" t="s">
        <v>1161</v>
      </c>
      <c r="G473" s="621" t="s">
        <v>1162</v>
      </c>
      <c r="H473" s="618" t="s">
        <v>1163</v>
      </c>
      <c r="I473" s="621"/>
      <c r="J473" s="622">
        <v>28181587</v>
      </c>
      <c r="K473" s="622">
        <v>28181587</v>
      </c>
      <c r="L473" s="622">
        <v>9914874</v>
      </c>
      <c r="M473" s="622">
        <v>0</v>
      </c>
      <c r="N473" s="577"/>
      <c r="O473" s="580"/>
      <c r="P473" s="624"/>
      <c r="Q473" s="626"/>
    </row>
    <row r="474" spans="1:17" ht="25.5">
      <c r="A474" s="621" t="s">
        <v>527</v>
      </c>
      <c r="B474" s="621" t="s">
        <v>312</v>
      </c>
      <c r="C474" s="621" t="s">
        <v>480</v>
      </c>
      <c r="D474" s="621" t="s">
        <v>2708</v>
      </c>
      <c r="E474" s="621" t="s">
        <v>986</v>
      </c>
      <c r="F474" s="621" t="s">
        <v>987</v>
      </c>
      <c r="G474" s="621" t="s">
        <v>1164</v>
      </c>
      <c r="H474" s="618" t="s">
        <v>1165</v>
      </c>
      <c r="I474" s="621"/>
      <c r="J474" s="622">
        <v>997000</v>
      </c>
      <c r="K474" s="622">
        <v>997000</v>
      </c>
      <c r="L474" s="622">
        <v>962713</v>
      </c>
      <c r="M474" s="622">
        <v>0</v>
      </c>
      <c r="N474" s="577"/>
      <c r="O474" s="580"/>
      <c r="P474" s="624"/>
      <c r="Q474" s="626"/>
    </row>
    <row r="475" spans="1:17" ht="25.5">
      <c r="A475" s="621" t="s">
        <v>527</v>
      </c>
      <c r="B475" s="621" t="s">
        <v>297</v>
      </c>
      <c r="C475" s="621" t="s">
        <v>480</v>
      </c>
      <c r="D475" s="621" t="s">
        <v>2708</v>
      </c>
      <c r="E475" s="621" t="s">
        <v>1167</v>
      </c>
      <c r="F475" s="621" t="s">
        <v>1168</v>
      </c>
      <c r="G475" s="621" t="s">
        <v>1169</v>
      </c>
      <c r="H475" s="618" t="s">
        <v>1170</v>
      </c>
      <c r="I475" s="621"/>
      <c r="J475" s="622">
        <v>7800000</v>
      </c>
      <c r="K475" s="622">
        <v>7800000</v>
      </c>
      <c r="L475" s="622">
        <v>7617349.1679600002</v>
      </c>
      <c r="M475" s="622">
        <v>7280257.3134200005</v>
      </c>
      <c r="N475" s="577"/>
      <c r="O475" s="580"/>
      <c r="P475" s="624"/>
      <c r="Q475" s="626"/>
    </row>
    <row r="476" spans="1:17" ht="25.5">
      <c r="A476" s="621" t="s">
        <v>527</v>
      </c>
      <c r="B476" s="621" t="s">
        <v>297</v>
      </c>
      <c r="C476" s="621" t="s">
        <v>480</v>
      </c>
      <c r="D476" s="621" t="s">
        <v>2708</v>
      </c>
      <c r="E476" s="621" t="s">
        <v>1167</v>
      </c>
      <c r="F476" s="621" t="s">
        <v>1168</v>
      </c>
      <c r="G476" s="621" t="s">
        <v>1171</v>
      </c>
      <c r="H476" s="618" t="s">
        <v>1172</v>
      </c>
      <c r="I476" s="621"/>
      <c r="J476" s="622">
        <v>4700000</v>
      </c>
      <c r="K476" s="622">
        <v>4700000</v>
      </c>
      <c r="L476" s="622">
        <v>4579235.60042</v>
      </c>
      <c r="M476" s="622">
        <v>4173340.2568699997</v>
      </c>
      <c r="N476" s="577"/>
      <c r="O476" s="580"/>
      <c r="P476" s="624"/>
      <c r="Q476" s="626"/>
    </row>
    <row r="477" spans="1:17" ht="25.5">
      <c r="A477" s="621" t="s">
        <v>527</v>
      </c>
      <c r="B477" s="621" t="s">
        <v>297</v>
      </c>
      <c r="C477" s="621" t="s">
        <v>480</v>
      </c>
      <c r="D477" s="621" t="s">
        <v>2708</v>
      </c>
      <c r="E477" s="621" t="s">
        <v>1167</v>
      </c>
      <c r="F477" s="621" t="s">
        <v>1168</v>
      </c>
      <c r="G477" s="621" t="s">
        <v>1173</v>
      </c>
      <c r="H477" s="618" t="s">
        <v>1174</v>
      </c>
      <c r="I477" s="621"/>
      <c r="J477" s="622">
        <v>2525000</v>
      </c>
      <c r="K477" s="622">
        <v>2525000</v>
      </c>
      <c r="L477" s="622">
        <v>2188476.3357199999</v>
      </c>
      <c r="M477" s="622">
        <v>1997746.5999700001</v>
      </c>
      <c r="N477" s="577"/>
      <c r="O477" s="580"/>
      <c r="P477" s="624"/>
      <c r="Q477" s="626"/>
    </row>
    <row r="478" spans="1:17" ht="25.5">
      <c r="A478" s="621" t="s">
        <v>527</v>
      </c>
      <c r="B478" s="621" t="s">
        <v>297</v>
      </c>
      <c r="C478" s="621" t="s">
        <v>480</v>
      </c>
      <c r="D478" s="621" t="s">
        <v>2716</v>
      </c>
      <c r="E478" s="621" t="s">
        <v>1176</v>
      </c>
      <c r="F478" s="621" t="s">
        <v>1177</v>
      </c>
      <c r="G478" s="621" t="s">
        <v>1178</v>
      </c>
      <c r="H478" s="618" t="s">
        <v>1179</v>
      </c>
      <c r="I478" s="621"/>
      <c r="J478" s="622">
        <v>3000000</v>
      </c>
      <c r="K478" s="622">
        <v>3000000</v>
      </c>
      <c r="L478" s="622">
        <v>2998296.4255500003</v>
      </c>
      <c r="M478" s="622">
        <v>2968839.0585500002</v>
      </c>
      <c r="N478" s="577"/>
      <c r="O478" s="580"/>
      <c r="P478" s="624"/>
      <c r="Q478" s="626"/>
    </row>
    <row r="479" spans="1:17" ht="25.5">
      <c r="A479" s="621" t="s">
        <v>527</v>
      </c>
      <c r="B479" s="621" t="s">
        <v>314</v>
      </c>
      <c r="C479" s="621" t="s">
        <v>480</v>
      </c>
      <c r="D479" s="621" t="s">
        <v>2708</v>
      </c>
      <c r="E479" s="621" t="s">
        <v>1181</v>
      </c>
      <c r="F479" s="621" t="s">
        <v>1182</v>
      </c>
      <c r="G479" s="621" t="s">
        <v>1183</v>
      </c>
      <c r="H479" s="618" t="s">
        <v>1184</v>
      </c>
      <c r="I479" s="621"/>
      <c r="J479" s="622">
        <v>2035500</v>
      </c>
      <c r="K479" s="622">
        <v>2035500</v>
      </c>
      <c r="L479" s="622">
        <v>1834113</v>
      </c>
      <c r="M479" s="622">
        <v>337348</v>
      </c>
      <c r="N479" s="577"/>
      <c r="O479" s="580"/>
      <c r="P479" s="624"/>
      <c r="Q479" s="626"/>
    </row>
    <row r="480" spans="1:17" ht="25.5">
      <c r="A480" s="621" t="s">
        <v>527</v>
      </c>
      <c r="B480" s="621" t="s">
        <v>314</v>
      </c>
      <c r="C480" s="621" t="s">
        <v>480</v>
      </c>
      <c r="D480" s="621" t="s">
        <v>2708</v>
      </c>
      <c r="E480" s="621" t="s">
        <v>1186</v>
      </c>
      <c r="F480" s="621" t="s">
        <v>1182</v>
      </c>
      <c r="G480" s="621" t="s">
        <v>1187</v>
      </c>
      <c r="H480" s="618" t="s">
        <v>1188</v>
      </c>
      <c r="I480" s="621"/>
      <c r="J480" s="622">
        <v>1214500</v>
      </c>
      <c r="K480" s="622">
        <v>1214500</v>
      </c>
      <c r="L480" s="622">
        <v>836662</v>
      </c>
      <c r="M480" s="622">
        <v>0</v>
      </c>
      <c r="N480" s="577"/>
      <c r="O480" s="580"/>
      <c r="P480" s="624"/>
      <c r="Q480" s="626"/>
    </row>
    <row r="481" spans="1:17" ht="38.25">
      <c r="A481" s="621" t="s">
        <v>527</v>
      </c>
      <c r="B481" s="621" t="s">
        <v>289</v>
      </c>
      <c r="C481" s="621" t="s">
        <v>480</v>
      </c>
      <c r="D481" s="621" t="s">
        <v>2705</v>
      </c>
      <c r="E481" s="621" t="s">
        <v>1134</v>
      </c>
      <c r="F481" s="621" t="s">
        <v>917</v>
      </c>
      <c r="G481" s="621" t="s">
        <v>1189</v>
      </c>
      <c r="H481" s="618" t="s">
        <v>1190</v>
      </c>
      <c r="I481" s="621"/>
      <c r="J481" s="622">
        <v>1200000</v>
      </c>
      <c r="K481" s="622">
        <v>1200000</v>
      </c>
      <c r="L481" s="622">
        <v>1070609.2479600001</v>
      </c>
      <c r="M481" s="622">
        <v>464066.70912999997</v>
      </c>
      <c r="N481" s="577"/>
      <c r="O481" s="580"/>
      <c r="P481" s="624"/>
      <c r="Q481" s="626"/>
    </row>
    <row r="482" spans="1:17" ht="25.5">
      <c r="A482" s="621" t="s">
        <v>527</v>
      </c>
      <c r="B482" s="621" t="s">
        <v>289</v>
      </c>
      <c r="C482" s="621" t="s">
        <v>480</v>
      </c>
      <c r="D482" s="621" t="s">
        <v>2705</v>
      </c>
      <c r="E482" s="621" t="s">
        <v>1134</v>
      </c>
      <c r="F482" s="621" t="s">
        <v>917</v>
      </c>
      <c r="G482" s="621" t="s">
        <v>1191</v>
      </c>
      <c r="H482" s="618" t="s">
        <v>1192</v>
      </c>
      <c r="I482" s="621"/>
      <c r="J482" s="622">
        <v>800000</v>
      </c>
      <c r="K482" s="622">
        <v>800000</v>
      </c>
      <c r="L482" s="622">
        <v>715928.61750000005</v>
      </c>
      <c r="M482" s="622">
        <v>557575.00439000002</v>
      </c>
      <c r="N482" s="577"/>
      <c r="O482" s="580"/>
      <c r="P482" s="624"/>
      <c r="Q482" s="626"/>
    </row>
    <row r="483" spans="1:17" ht="25.5">
      <c r="A483" s="621" t="s">
        <v>527</v>
      </c>
      <c r="B483" s="621" t="s">
        <v>289</v>
      </c>
      <c r="C483" s="621" t="s">
        <v>480</v>
      </c>
      <c r="D483" s="621" t="s">
        <v>2705</v>
      </c>
      <c r="E483" s="621" t="s">
        <v>1134</v>
      </c>
      <c r="F483" s="621" t="s">
        <v>917</v>
      </c>
      <c r="G483" s="621" t="s">
        <v>1193</v>
      </c>
      <c r="H483" s="618" t="s">
        <v>1194</v>
      </c>
      <c r="I483" s="621"/>
      <c r="J483" s="622">
        <v>950000</v>
      </c>
      <c r="K483" s="622">
        <v>950000</v>
      </c>
      <c r="L483" s="622">
        <v>899550.29732000013</v>
      </c>
      <c r="M483" s="622">
        <v>896031.25363000005</v>
      </c>
      <c r="N483" s="577"/>
      <c r="O483" s="580"/>
      <c r="P483" s="624"/>
      <c r="Q483" s="626"/>
    </row>
    <row r="484" spans="1:17" ht="63.75">
      <c r="A484" s="621" t="s">
        <v>527</v>
      </c>
      <c r="B484" s="621" t="s">
        <v>289</v>
      </c>
      <c r="C484" s="621" t="s">
        <v>480</v>
      </c>
      <c r="D484" s="621" t="s">
        <v>2708</v>
      </c>
      <c r="E484" s="621" t="s">
        <v>130</v>
      </c>
      <c r="F484" s="621" t="s">
        <v>1195</v>
      </c>
      <c r="G484" s="618" t="s">
        <v>3236</v>
      </c>
      <c r="H484" s="618" t="s">
        <v>3235</v>
      </c>
      <c r="I484" s="621"/>
      <c r="J484" s="622">
        <v>8550000</v>
      </c>
      <c r="K484" s="622">
        <v>8550000</v>
      </c>
      <c r="L484" s="622">
        <v>8445930</v>
      </c>
      <c r="M484" s="622">
        <v>8231591</v>
      </c>
      <c r="N484" s="577"/>
      <c r="O484" s="580"/>
      <c r="P484" s="624"/>
      <c r="Q484" s="626"/>
    </row>
    <row r="485" spans="1:17" ht="51">
      <c r="A485" s="621" t="s">
        <v>527</v>
      </c>
      <c r="B485" s="621" t="s">
        <v>289</v>
      </c>
      <c r="C485" s="621" t="s">
        <v>480</v>
      </c>
      <c r="D485" s="621" t="s">
        <v>2708</v>
      </c>
      <c r="E485" s="621" t="s">
        <v>130</v>
      </c>
      <c r="F485" s="621" t="s">
        <v>1195</v>
      </c>
      <c r="G485" s="618" t="s">
        <v>3238</v>
      </c>
      <c r="H485" s="618" t="s">
        <v>3237</v>
      </c>
      <c r="I485" s="621"/>
      <c r="J485" s="622">
        <v>1900000</v>
      </c>
      <c r="K485" s="622">
        <v>1900000</v>
      </c>
      <c r="L485" s="622">
        <v>1801067</v>
      </c>
      <c r="M485" s="622">
        <v>1784004</v>
      </c>
      <c r="N485" s="577"/>
      <c r="O485" s="580"/>
      <c r="P485" s="624"/>
      <c r="Q485" s="626"/>
    </row>
    <row r="486" spans="1:17" ht="38.25">
      <c r="A486" s="621" t="s">
        <v>529</v>
      </c>
      <c r="B486" s="621" t="s">
        <v>282</v>
      </c>
      <c r="C486" s="621" t="s">
        <v>319</v>
      </c>
      <c r="D486" s="621" t="s">
        <v>2690</v>
      </c>
      <c r="E486" s="621"/>
      <c r="F486" s="621"/>
      <c r="G486" s="621"/>
      <c r="H486" s="618" t="s">
        <v>1211</v>
      </c>
      <c r="I486" s="621"/>
      <c r="J486" s="625"/>
      <c r="K486" s="622">
        <v>6700000</v>
      </c>
      <c r="L486" s="622"/>
      <c r="M486" s="622">
        <v>4182054.4870799999</v>
      </c>
      <c r="N486" s="577">
        <v>0.56061147085959895</v>
      </c>
      <c r="O486" s="577">
        <v>0.65</v>
      </c>
      <c r="P486" s="579"/>
      <c r="Q486" s="618" t="s">
        <v>20</v>
      </c>
    </row>
    <row r="487" spans="1:17" ht="63.75">
      <c r="A487" s="621" t="s">
        <v>529</v>
      </c>
      <c r="B487" s="621" t="s">
        <v>282</v>
      </c>
      <c r="C487" s="621" t="s">
        <v>319</v>
      </c>
      <c r="D487" s="621" t="s">
        <v>2690</v>
      </c>
      <c r="E487" s="621"/>
      <c r="F487" s="621"/>
      <c r="G487" s="621"/>
      <c r="H487" s="618" t="s">
        <v>1212</v>
      </c>
      <c r="I487" s="621"/>
      <c r="J487" s="625"/>
      <c r="K487" s="622">
        <v>4537000</v>
      </c>
      <c r="L487" s="622"/>
      <c r="M487" s="622">
        <v>2543494.2432900006</v>
      </c>
      <c r="N487" s="577">
        <v>0.59801091061700706</v>
      </c>
      <c r="O487" s="577">
        <v>0.8</v>
      </c>
      <c r="P487" s="579"/>
      <c r="Q487" s="618" t="s">
        <v>20</v>
      </c>
    </row>
    <row r="488" spans="1:17" ht="38.25">
      <c r="A488" s="621" t="s">
        <v>529</v>
      </c>
      <c r="B488" s="621" t="s">
        <v>282</v>
      </c>
      <c r="C488" s="621" t="s">
        <v>319</v>
      </c>
      <c r="D488" s="621" t="s">
        <v>2691</v>
      </c>
      <c r="E488" s="621"/>
      <c r="F488" s="621"/>
      <c r="G488" s="621"/>
      <c r="H488" s="618" t="s">
        <v>1213</v>
      </c>
      <c r="I488" s="621"/>
      <c r="J488" s="625"/>
      <c r="K488" s="622">
        <v>4457000</v>
      </c>
      <c r="L488" s="622"/>
      <c r="M488" s="622">
        <v>2665334.6286200006</v>
      </c>
      <c r="N488" s="577">
        <v>0</v>
      </c>
      <c r="O488" s="577">
        <v>0.8</v>
      </c>
      <c r="P488" s="579"/>
      <c r="Q488" s="618" t="s">
        <v>20</v>
      </c>
    </row>
    <row r="489" spans="1:17" ht="76.5">
      <c r="A489" s="621" t="s">
        <v>529</v>
      </c>
      <c r="B489" s="621" t="s">
        <v>282</v>
      </c>
      <c r="C489" s="621" t="s">
        <v>319</v>
      </c>
      <c r="D489" s="621" t="s">
        <v>2716</v>
      </c>
      <c r="E489" s="621"/>
      <c r="F489" s="621"/>
      <c r="G489" s="621"/>
      <c r="H489" s="618" t="s">
        <v>1214</v>
      </c>
      <c r="I489" s="621"/>
      <c r="J489" s="625"/>
      <c r="K489" s="622">
        <v>62000000</v>
      </c>
      <c r="L489" s="622"/>
      <c r="M489" s="622">
        <v>4813054.1864999998</v>
      </c>
      <c r="N489" s="577">
        <v>0</v>
      </c>
      <c r="O489" s="577">
        <v>0.05</v>
      </c>
      <c r="P489" s="579"/>
      <c r="Q489" s="618" t="s">
        <v>436</v>
      </c>
    </row>
    <row r="490" spans="1:17" ht="17.25" customHeight="1">
      <c r="A490" s="621" t="s">
        <v>529</v>
      </c>
      <c r="B490" s="621" t="s">
        <v>282</v>
      </c>
      <c r="C490" s="621" t="s">
        <v>319</v>
      </c>
      <c r="D490" s="638" t="s">
        <v>2708</v>
      </c>
      <c r="E490" s="621"/>
      <c r="F490" s="621"/>
      <c r="G490" s="621"/>
      <c r="H490" s="870" t="s">
        <v>1216</v>
      </c>
      <c r="I490" s="621"/>
      <c r="J490" s="622"/>
      <c r="K490" s="876">
        <v>2250000</v>
      </c>
      <c r="L490" s="622"/>
      <c r="M490" s="622">
        <v>961960.33545000001</v>
      </c>
      <c r="N490" s="577"/>
      <c r="O490" s="877">
        <v>0.05</v>
      </c>
      <c r="P490" s="621"/>
      <c r="Q490" s="870"/>
    </row>
    <row r="491" spans="1:17">
      <c r="A491" s="621" t="s">
        <v>529</v>
      </c>
      <c r="B491" s="621" t="s">
        <v>282</v>
      </c>
      <c r="C491" s="621" t="s">
        <v>319</v>
      </c>
      <c r="D491" s="638" t="s">
        <v>2708</v>
      </c>
      <c r="E491" s="621"/>
      <c r="F491" s="621"/>
      <c r="G491" s="621"/>
      <c r="H491" s="870"/>
      <c r="I491" s="621"/>
      <c r="J491" s="622"/>
      <c r="K491" s="876"/>
      <c r="L491" s="622"/>
      <c r="M491" s="622">
        <v>961960.33545000001</v>
      </c>
      <c r="N491" s="577">
        <v>0</v>
      </c>
      <c r="O491" s="877"/>
      <c r="P491" s="621"/>
      <c r="Q491" s="870"/>
    </row>
    <row r="492" spans="1:17" ht="17.25" customHeight="1">
      <c r="A492" s="621" t="s">
        <v>529</v>
      </c>
      <c r="B492" s="621" t="s">
        <v>282</v>
      </c>
      <c r="C492" s="621" t="s">
        <v>319</v>
      </c>
      <c r="D492" s="638" t="s">
        <v>2708</v>
      </c>
      <c r="E492" s="621"/>
      <c r="F492" s="621"/>
      <c r="G492" s="621"/>
      <c r="H492" s="870" t="s">
        <v>1217</v>
      </c>
      <c r="I492" s="621"/>
      <c r="J492" s="625"/>
      <c r="K492" s="876">
        <v>5650000</v>
      </c>
      <c r="L492" s="622"/>
      <c r="M492" s="622">
        <v>3046552.4775799997</v>
      </c>
      <c r="N492" s="577"/>
      <c r="O492" s="680">
        <v>0.4</v>
      </c>
      <c r="P492" s="579"/>
      <c r="Q492" s="870" t="s">
        <v>474</v>
      </c>
    </row>
    <row r="493" spans="1:17">
      <c r="A493" s="621" t="s">
        <v>529</v>
      </c>
      <c r="B493" s="621" t="s">
        <v>282</v>
      </c>
      <c r="C493" s="621" t="s">
        <v>319</v>
      </c>
      <c r="D493" s="638" t="s">
        <v>2708</v>
      </c>
      <c r="E493" s="621"/>
      <c r="F493" s="621"/>
      <c r="G493" s="621"/>
      <c r="H493" s="870"/>
      <c r="I493" s="621"/>
      <c r="J493" s="625"/>
      <c r="K493" s="876"/>
      <c r="L493" s="622"/>
      <c r="M493" s="622">
        <v>3046552.4775799997</v>
      </c>
      <c r="N493" s="577">
        <v>0.54</v>
      </c>
      <c r="O493" s="680">
        <v>0.4</v>
      </c>
      <c r="P493" s="579"/>
      <c r="Q493" s="870"/>
    </row>
    <row r="494" spans="1:17" ht="17.25" customHeight="1">
      <c r="A494" s="621" t="s">
        <v>529</v>
      </c>
      <c r="B494" s="621" t="s">
        <v>282</v>
      </c>
      <c r="C494" s="621" t="s">
        <v>319</v>
      </c>
      <c r="D494" s="638" t="s">
        <v>2708</v>
      </c>
      <c r="E494" s="621"/>
      <c r="F494" s="621"/>
      <c r="G494" s="621"/>
      <c r="H494" s="618" t="s">
        <v>3092</v>
      </c>
      <c r="I494" s="621"/>
      <c r="J494" s="625"/>
      <c r="K494" s="876">
        <v>5056000</v>
      </c>
      <c r="L494" s="622"/>
      <c r="M494" s="622">
        <v>4438680.7176900003</v>
      </c>
      <c r="N494" s="577"/>
      <c r="O494" s="877">
        <v>1</v>
      </c>
      <c r="P494" s="579"/>
      <c r="Q494" s="870" t="s">
        <v>474</v>
      </c>
    </row>
    <row r="495" spans="1:17" ht="25.5">
      <c r="A495" s="621" t="s">
        <v>529</v>
      </c>
      <c r="B495" s="621" t="s">
        <v>282</v>
      </c>
      <c r="C495" s="621" t="s">
        <v>319</v>
      </c>
      <c r="D495" s="638" t="s">
        <v>2708</v>
      </c>
      <c r="E495" s="621"/>
      <c r="F495" s="621"/>
      <c r="G495" s="621"/>
      <c r="H495" s="618" t="s">
        <v>3093</v>
      </c>
      <c r="I495" s="621"/>
      <c r="J495" s="625"/>
      <c r="K495" s="876"/>
      <c r="L495" s="622"/>
      <c r="M495" s="622">
        <v>4438680.7176900003</v>
      </c>
      <c r="N495" s="577"/>
      <c r="O495" s="877"/>
      <c r="P495" s="579"/>
      <c r="Q495" s="870"/>
    </row>
    <row r="496" spans="1:17" ht="63.75">
      <c r="A496" s="621" t="s">
        <v>529</v>
      </c>
      <c r="B496" s="621" t="s">
        <v>283</v>
      </c>
      <c r="C496" s="621" t="s">
        <v>480</v>
      </c>
      <c r="D496" s="621" t="s">
        <v>2708</v>
      </c>
      <c r="E496" s="621"/>
      <c r="F496" s="621"/>
      <c r="G496" s="621"/>
      <c r="H496" s="618" t="s">
        <v>1221</v>
      </c>
      <c r="I496" s="621"/>
      <c r="J496" s="625"/>
      <c r="K496" s="622">
        <v>7638000</v>
      </c>
      <c r="L496" s="622"/>
      <c r="M496" s="622">
        <v>4146876.1746199997</v>
      </c>
      <c r="N496" s="577">
        <v>0.54292696708824295</v>
      </c>
      <c r="O496" s="577">
        <v>0.52</v>
      </c>
      <c r="P496" s="621"/>
      <c r="Q496" s="618" t="s">
        <v>3234</v>
      </c>
    </row>
    <row r="497" spans="1:17" ht="25.5">
      <c r="A497" s="621" t="s">
        <v>529</v>
      </c>
      <c r="B497" s="621" t="s">
        <v>283</v>
      </c>
      <c r="C497" s="621" t="s">
        <v>480</v>
      </c>
      <c r="D497" s="621" t="s">
        <v>2708</v>
      </c>
      <c r="E497" s="621"/>
      <c r="F497" s="621"/>
      <c r="G497" s="621"/>
      <c r="H497" s="618" t="s">
        <v>1223</v>
      </c>
      <c r="I497" s="621"/>
      <c r="J497" s="625"/>
      <c r="K497" s="622">
        <v>1760000</v>
      </c>
      <c r="L497" s="622"/>
      <c r="M497" s="622" t="s">
        <v>474</v>
      </c>
      <c r="N497" s="577">
        <v>0.24071895424836601</v>
      </c>
      <c r="O497" s="577" t="s">
        <v>474</v>
      </c>
      <c r="P497" s="621"/>
      <c r="Q497" s="618" t="s">
        <v>1224</v>
      </c>
    </row>
    <row r="498" spans="1:17">
      <c r="A498" s="621" t="s">
        <v>529</v>
      </c>
      <c r="B498" s="621" t="s">
        <v>294</v>
      </c>
      <c r="C498" s="624" t="s">
        <v>319</v>
      </c>
      <c r="D498" s="678" t="s">
        <v>2697</v>
      </c>
      <c r="E498" s="678"/>
      <c r="F498" s="678"/>
      <c r="G498" s="678"/>
      <c r="H498" s="679" t="s">
        <v>1226</v>
      </c>
      <c r="I498" s="678"/>
      <c r="J498" s="625"/>
      <c r="K498" s="666">
        <v>1545300</v>
      </c>
      <c r="L498" s="666"/>
      <c r="M498" s="666">
        <v>371983</v>
      </c>
      <c r="N498" s="577">
        <v>0.60933926560320051</v>
      </c>
      <c r="O498" s="592">
        <v>0.3</v>
      </c>
      <c r="P498" s="678"/>
      <c r="Q498" s="679" t="s">
        <v>720</v>
      </c>
    </row>
    <row r="499" spans="1:17" ht="25.5">
      <c r="A499" s="621" t="s">
        <v>529</v>
      </c>
      <c r="B499" s="621" t="s">
        <v>294</v>
      </c>
      <c r="C499" s="624" t="s">
        <v>319</v>
      </c>
      <c r="D499" s="678" t="s">
        <v>2697</v>
      </c>
      <c r="E499" s="678"/>
      <c r="F499" s="678"/>
      <c r="G499" s="678"/>
      <c r="H499" s="679" t="s">
        <v>1227</v>
      </c>
      <c r="I499" s="678"/>
      <c r="J499" s="625"/>
      <c r="K499" s="666">
        <v>2379640</v>
      </c>
      <c r="L499" s="666"/>
      <c r="M499" s="666">
        <v>1450008.09</v>
      </c>
      <c r="N499" s="577">
        <v>0.6998712702702703</v>
      </c>
      <c r="O499" s="592">
        <v>0.85</v>
      </c>
      <c r="P499" s="678"/>
      <c r="Q499" s="679" t="s">
        <v>436</v>
      </c>
    </row>
    <row r="500" spans="1:17">
      <c r="A500" s="621" t="s">
        <v>529</v>
      </c>
      <c r="B500" s="621" t="s">
        <v>294</v>
      </c>
      <c r="C500" s="624" t="s">
        <v>319</v>
      </c>
      <c r="D500" s="678" t="s">
        <v>2697</v>
      </c>
      <c r="E500" s="678"/>
      <c r="F500" s="678"/>
      <c r="G500" s="678"/>
      <c r="H500" s="679" t="s">
        <v>1228</v>
      </c>
      <c r="I500" s="678"/>
      <c r="J500" s="625"/>
      <c r="K500" s="666">
        <v>370000</v>
      </c>
      <c r="L500" s="666"/>
      <c r="M500" s="666">
        <v>258952.37</v>
      </c>
      <c r="N500" s="577">
        <v>0.10782433783108447</v>
      </c>
      <c r="O500" s="592">
        <v>0.95</v>
      </c>
      <c r="P500" s="678"/>
      <c r="Q500" s="679" t="s">
        <v>436</v>
      </c>
    </row>
    <row r="501" spans="1:17">
      <c r="A501" s="621" t="s">
        <v>529</v>
      </c>
      <c r="B501" s="621" t="s">
        <v>294</v>
      </c>
      <c r="C501" s="624" t="s">
        <v>319</v>
      </c>
      <c r="D501" s="678" t="s">
        <v>2697</v>
      </c>
      <c r="E501" s="678"/>
      <c r="F501" s="678"/>
      <c r="G501" s="678"/>
      <c r="H501" s="679" t="s">
        <v>1229</v>
      </c>
      <c r="I501" s="678"/>
      <c r="J501" s="625"/>
      <c r="K501" s="666">
        <v>1600800</v>
      </c>
      <c r="L501" s="666"/>
      <c r="M501" s="666">
        <v>172605.2</v>
      </c>
      <c r="N501" s="577">
        <v>0.11624738888888889</v>
      </c>
      <c r="O501" s="681">
        <v>0.15</v>
      </c>
      <c r="P501" s="682"/>
      <c r="Q501" s="679" t="s">
        <v>720</v>
      </c>
    </row>
    <row r="502" spans="1:17">
      <c r="A502" s="621" t="s">
        <v>529</v>
      </c>
      <c r="B502" s="621" t="s">
        <v>294</v>
      </c>
      <c r="C502" s="624" t="s">
        <v>319</v>
      </c>
      <c r="D502" s="678" t="s">
        <v>2697</v>
      </c>
      <c r="E502" s="678"/>
      <c r="F502" s="678"/>
      <c r="G502" s="678"/>
      <c r="H502" s="679" t="s">
        <v>1230</v>
      </c>
      <c r="I502" s="678"/>
      <c r="J502" s="625"/>
      <c r="K502" s="666">
        <v>900000</v>
      </c>
      <c r="L502" s="666"/>
      <c r="M502" s="666">
        <v>104622.65</v>
      </c>
      <c r="N502" s="577">
        <v>0</v>
      </c>
      <c r="O502" s="681">
        <v>0.15</v>
      </c>
      <c r="P502" s="682"/>
      <c r="Q502" s="679" t="s">
        <v>436</v>
      </c>
    </row>
    <row r="503" spans="1:17" ht="25.5">
      <c r="A503" s="621" t="s">
        <v>529</v>
      </c>
      <c r="B503" s="621" t="s">
        <v>294</v>
      </c>
      <c r="C503" s="624" t="s">
        <v>319</v>
      </c>
      <c r="D503" s="678" t="s">
        <v>2697</v>
      </c>
      <c r="E503" s="678"/>
      <c r="F503" s="678"/>
      <c r="G503" s="678"/>
      <c r="H503" s="679" t="s">
        <v>1231</v>
      </c>
      <c r="I503" s="678"/>
      <c r="J503" s="625"/>
      <c r="K503" s="666">
        <v>1800000</v>
      </c>
      <c r="L503" s="666"/>
      <c r="M503" s="666">
        <v>0</v>
      </c>
      <c r="N503" s="577">
        <v>0.30111185193579248</v>
      </c>
      <c r="O503" s="577">
        <v>0</v>
      </c>
      <c r="P503" s="621"/>
      <c r="Q503" s="679" t="s">
        <v>720</v>
      </c>
    </row>
    <row r="504" spans="1:17" ht="51">
      <c r="A504" s="621" t="s">
        <v>529</v>
      </c>
      <c r="B504" s="621" t="s">
        <v>294</v>
      </c>
      <c r="C504" s="624" t="s">
        <v>319</v>
      </c>
      <c r="D504" s="678" t="s">
        <v>2704</v>
      </c>
      <c r="E504" s="678"/>
      <c r="F504" s="678"/>
      <c r="G504" s="678"/>
      <c r="H504" s="679" t="s">
        <v>1233</v>
      </c>
      <c r="I504" s="678"/>
      <c r="J504" s="625"/>
      <c r="K504" s="666">
        <v>758914</v>
      </c>
      <c r="L504" s="666"/>
      <c r="M504" s="666">
        <v>228518</v>
      </c>
      <c r="N504" s="577">
        <v>0.87008399999999997</v>
      </c>
      <c r="O504" s="592" t="s">
        <v>1234</v>
      </c>
      <c r="P504" s="678"/>
      <c r="Q504" s="679" t="s">
        <v>436</v>
      </c>
    </row>
    <row r="505" spans="1:17" ht="25.5">
      <c r="A505" s="621" t="s">
        <v>529</v>
      </c>
      <c r="B505" s="621" t="s">
        <v>294</v>
      </c>
      <c r="C505" s="624" t="s">
        <v>319</v>
      </c>
      <c r="D505" s="678" t="s">
        <v>2703</v>
      </c>
      <c r="E505" s="678"/>
      <c r="F505" s="678"/>
      <c r="G505" s="678"/>
      <c r="H505" s="679" t="s">
        <v>1236</v>
      </c>
      <c r="I505" s="678"/>
      <c r="J505" s="625"/>
      <c r="K505" s="666">
        <v>500000</v>
      </c>
      <c r="L505" s="666"/>
      <c r="M505" s="666">
        <v>435042</v>
      </c>
      <c r="N505" s="577">
        <v>0.38700000000000001</v>
      </c>
      <c r="O505" s="681">
        <v>0.95</v>
      </c>
      <c r="P505" s="682"/>
      <c r="Q505" s="679" t="s">
        <v>436</v>
      </c>
    </row>
    <row r="506" spans="1:17" ht="25.5">
      <c r="A506" s="621" t="s">
        <v>529</v>
      </c>
      <c r="B506" s="621" t="s">
        <v>294</v>
      </c>
      <c r="C506" s="624" t="s">
        <v>480</v>
      </c>
      <c r="D506" s="678" t="s">
        <v>2708</v>
      </c>
      <c r="E506" s="678"/>
      <c r="F506" s="678"/>
      <c r="G506" s="678"/>
      <c r="H506" s="679" t="s">
        <v>1238</v>
      </c>
      <c r="I506" s="678"/>
      <c r="J506" s="625"/>
      <c r="K506" s="578">
        <v>548554</v>
      </c>
      <c r="L506" s="578"/>
      <c r="M506" s="622"/>
      <c r="N506" s="577">
        <v>0</v>
      </c>
      <c r="O506" s="577">
        <v>0.46189999999999998</v>
      </c>
      <c r="P506" s="621"/>
      <c r="Q506" s="618"/>
    </row>
    <row r="507" spans="1:17" ht="25.5">
      <c r="A507" s="621" t="s">
        <v>529</v>
      </c>
      <c r="B507" s="621" t="s">
        <v>294</v>
      </c>
      <c r="C507" s="624" t="s">
        <v>480</v>
      </c>
      <c r="D507" s="678" t="s">
        <v>2716</v>
      </c>
      <c r="E507" s="678"/>
      <c r="F507" s="678"/>
      <c r="G507" s="678"/>
      <c r="H507" s="679" t="s">
        <v>1240</v>
      </c>
      <c r="I507" s="678"/>
      <c r="J507" s="625"/>
      <c r="K507" s="622"/>
      <c r="L507" s="578"/>
      <c r="M507" s="622" t="s">
        <v>474</v>
      </c>
      <c r="N507" s="577">
        <v>0.7</v>
      </c>
      <c r="O507" s="577">
        <v>0.95</v>
      </c>
      <c r="P507" s="621"/>
      <c r="Q507" s="618"/>
    </row>
    <row r="508" spans="1:17" ht="38.25">
      <c r="A508" s="621" t="s">
        <v>529</v>
      </c>
      <c r="B508" s="621" t="s">
        <v>294</v>
      </c>
      <c r="C508" s="624" t="s">
        <v>480</v>
      </c>
      <c r="D508" s="678" t="s">
        <v>2716</v>
      </c>
      <c r="E508" s="678"/>
      <c r="F508" s="678"/>
      <c r="G508" s="678"/>
      <c r="H508" s="679" t="s">
        <v>1242</v>
      </c>
      <c r="I508" s="678"/>
      <c r="J508" s="625"/>
      <c r="K508" s="578">
        <v>15778292</v>
      </c>
      <c r="L508" s="578"/>
      <c r="M508" s="622" t="s">
        <v>474</v>
      </c>
      <c r="N508" s="577">
        <v>0.75</v>
      </c>
      <c r="O508" s="577">
        <v>1</v>
      </c>
      <c r="P508" s="621"/>
      <c r="Q508" s="618"/>
    </row>
    <row r="509" spans="1:17" ht="38.25">
      <c r="A509" s="621" t="s">
        <v>529</v>
      </c>
      <c r="B509" s="621" t="s">
        <v>294</v>
      </c>
      <c r="C509" s="624" t="s">
        <v>480</v>
      </c>
      <c r="D509" s="678" t="s">
        <v>2716</v>
      </c>
      <c r="E509" s="678"/>
      <c r="F509" s="678"/>
      <c r="G509" s="678"/>
      <c r="H509" s="679" t="s">
        <v>1243</v>
      </c>
      <c r="I509" s="678"/>
      <c r="J509" s="625"/>
      <c r="K509" s="578">
        <v>12741089</v>
      </c>
      <c r="L509" s="578"/>
      <c r="M509" s="622" t="s">
        <v>474</v>
      </c>
      <c r="N509" s="577">
        <v>0.32400000000000001</v>
      </c>
      <c r="O509" s="577">
        <v>1</v>
      </c>
      <c r="P509" s="621"/>
      <c r="Q509" s="618"/>
    </row>
    <row r="510" spans="1:17" ht="38.25">
      <c r="A510" s="621" t="s">
        <v>529</v>
      </c>
      <c r="B510" s="621" t="s">
        <v>294</v>
      </c>
      <c r="C510" s="624" t="s">
        <v>480</v>
      </c>
      <c r="D510" s="678" t="s">
        <v>2716</v>
      </c>
      <c r="E510" s="678"/>
      <c r="F510" s="678"/>
      <c r="G510" s="678"/>
      <c r="H510" s="679" t="s">
        <v>1244</v>
      </c>
      <c r="I510" s="678"/>
      <c r="J510" s="625"/>
      <c r="K510" s="578">
        <v>4381982</v>
      </c>
      <c r="L510" s="578"/>
      <c r="M510" s="622" t="s">
        <v>474</v>
      </c>
      <c r="N510" s="577">
        <v>0.22</v>
      </c>
      <c r="O510" s="577">
        <v>0.43</v>
      </c>
      <c r="P510" s="621"/>
      <c r="Q510" s="618"/>
    </row>
    <row r="511" spans="1:17" ht="38.25">
      <c r="A511" s="621" t="s">
        <v>529</v>
      </c>
      <c r="B511" s="621" t="s">
        <v>294</v>
      </c>
      <c r="C511" s="624" t="s">
        <v>480</v>
      </c>
      <c r="D511" s="678" t="s">
        <v>2716</v>
      </c>
      <c r="E511" s="678"/>
      <c r="F511" s="678"/>
      <c r="G511" s="678"/>
      <c r="H511" s="679" t="s">
        <v>1245</v>
      </c>
      <c r="I511" s="678"/>
      <c r="J511" s="625"/>
      <c r="K511" s="578">
        <v>1260982</v>
      </c>
      <c r="L511" s="578"/>
      <c r="M511" s="622" t="s">
        <v>474</v>
      </c>
      <c r="N511" s="577">
        <v>0.06</v>
      </c>
      <c r="O511" s="577">
        <v>0.43</v>
      </c>
      <c r="P511" s="621"/>
      <c r="Q511" s="618"/>
    </row>
    <row r="512" spans="1:17" ht="38.25">
      <c r="A512" s="621" t="s">
        <v>529</v>
      </c>
      <c r="B512" s="621" t="s">
        <v>294</v>
      </c>
      <c r="C512" s="624" t="s">
        <v>480</v>
      </c>
      <c r="D512" s="678" t="s">
        <v>2716</v>
      </c>
      <c r="E512" s="678"/>
      <c r="F512" s="678"/>
      <c r="G512" s="678"/>
      <c r="H512" s="679" t="s">
        <v>1246</v>
      </c>
      <c r="I512" s="678"/>
      <c r="J512" s="625"/>
      <c r="K512" s="578">
        <v>5959786</v>
      </c>
      <c r="L512" s="578"/>
      <c r="M512" s="622" t="s">
        <v>474</v>
      </c>
      <c r="N512" s="577">
        <v>0</v>
      </c>
      <c r="O512" s="577">
        <v>0.3</v>
      </c>
      <c r="P512" s="621"/>
      <c r="Q512" s="618"/>
    </row>
    <row r="513" spans="1:17" ht="38.25">
      <c r="A513" s="621" t="s">
        <v>529</v>
      </c>
      <c r="B513" s="621" t="s">
        <v>294</v>
      </c>
      <c r="C513" s="624" t="s">
        <v>480</v>
      </c>
      <c r="D513" s="678" t="s">
        <v>2716</v>
      </c>
      <c r="E513" s="678"/>
      <c r="F513" s="678"/>
      <c r="G513" s="678"/>
      <c r="H513" s="679" t="s">
        <v>1247</v>
      </c>
      <c r="I513" s="678"/>
      <c r="J513" s="625"/>
      <c r="K513" s="578">
        <v>1693578</v>
      </c>
      <c r="L513" s="578"/>
      <c r="M513" s="622" t="s">
        <v>474</v>
      </c>
      <c r="N513" s="577">
        <v>0.73229999999999995</v>
      </c>
      <c r="O513" s="577">
        <v>0.13</v>
      </c>
      <c r="P513" s="579"/>
      <c r="Q513" s="618"/>
    </row>
    <row r="514" spans="1:17" ht="25.5">
      <c r="A514" s="621" t="s">
        <v>529</v>
      </c>
      <c r="B514" s="621" t="s">
        <v>294</v>
      </c>
      <c r="C514" s="624" t="s">
        <v>480</v>
      </c>
      <c r="D514" s="678" t="s">
        <v>2716</v>
      </c>
      <c r="E514" s="678"/>
      <c r="F514" s="678"/>
      <c r="G514" s="678"/>
      <c r="H514" s="679" t="s">
        <v>1248</v>
      </c>
      <c r="I514" s="678"/>
      <c r="J514" s="625"/>
      <c r="K514" s="622">
        <v>22077000</v>
      </c>
      <c r="L514" s="622"/>
      <c r="M514" s="622" t="s">
        <v>474</v>
      </c>
      <c r="N514" s="580"/>
      <c r="O514" s="577">
        <v>0.8</v>
      </c>
      <c r="P514" s="579"/>
      <c r="Q514" s="618"/>
    </row>
    <row r="515" spans="1:17" ht="25.5">
      <c r="A515" s="621" t="s">
        <v>529</v>
      </c>
      <c r="B515" s="621" t="s">
        <v>298</v>
      </c>
      <c r="C515" s="624" t="s">
        <v>319</v>
      </c>
      <c r="D515" s="621" t="s">
        <v>2704</v>
      </c>
      <c r="E515" s="621"/>
      <c r="F515" s="621"/>
      <c r="G515" s="621"/>
      <c r="H515" s="618" t="s">
        <v>1250</v>
      </c>
      <c r="I515" s="621"/>
      <c r="J515" s="625"/>
      <c r="K515" s="622">
        <v>1000000</v>
      </c>
      <c r="L515" s="622">
        <v>255687</v>
      </c>
      <c r="M515" s="622">
        <v>204549</v>
      </c>
      <c r="N515" s="580"/>
      <c r="O515" s="580">
        <v>0.8</v>
      </c>
      <c r="P515" s="621"/>
      <c r="Q515" s="618"/>
    </row>
    <row r="516" spans="1:17" ht="25.5">
      <c r="A516" s="621" t="s">
        <v>529</v>
      </c>
      <c r="B516" s="621" t="s">
        <v>298</v>
      </c>
      <c r="C516" s="624" t="s">
        <v>319</v>
      </c>
      <c r="D516" s="621" t="s">
        <v>2704</v>
      </c>
      <c r="E516" s="621"/>
      <c r="F516" s="621"/>
      <c r="G516" s="621"/>
      <c r="H516" s="618" t="s">
        <v>1250</v>
      </c>
      <c r="I516" s="621"/>
      <c r="J516" s="625"/>
      <c r="K516" s="622">
        <v>1500000</v>
      </c>
      <c r="L516" s="622">
        <v>936228</v>
      </c>
      <c r="M516" s="622">
        <v>638679</v>
      </c>
      <c r="N516" s="580"/>
      <c r="O516" s="580">
        <v>0.98</v>
      </c>
      <c r="P516" s="621"/>
      <c r="Q516" s="618"/>
    </row>
    <row r="517" spans="1:17">
      <c r="A517" s="621" t="s">
        <v>529</v>
      </c>
      <c r="B517" s="621" t="s">
        <v>298</v>
      </c>
      <c r="C517" s="624" t="s">
        <v>319</v>
      </c>
      <c r="D517" s="621" t="s">
        <v>2704</v>
      </c>
      <c r="E517" s="621"/>
      <c r="F517" s="621"/>
      <c r="G517" s="621"/>
      <c r="H517" s="618" t="s">
        <v>1252</v>
      </c>
      <c r="I517" s="621"/>
      <c r="J517" s="625"/>
      <c r="K517" s="622">
        <v>162000</v>
      </c>
      <c r="L517" s="622">
        <v>161847</v>
      </c>
      <c r="M517" s="622">
        <v>41069</v>
      </c>
      <c r="N517" s="580"/>
      <c r="O517" s="580">
        <v>0.8</v>
      </c>
      <c r="P517" s="621"/>
      <c r="Q517" s="618"/>
    </row>
    <row r="518" spans="1:17" ht="38.25">
      <c r="A518" s="621" t="s">
        <v>529</v>
      </c>
      <c r="B518" s="621" t="s">
        <v>298</v>
      </c>
      <c r="C518" s="624" t="s">
        <v>319</v>
      </c>
      <c r="D518" s="621" t="s">
        <v>2704</v>
      </c>
      <c r="E518" s="621"/>
      <c r="F518" s="621"/>
      <c r="G518" s="621"/>
      <c r="H518" s="618" t="s">
        <v>1253</v>
      </c>
      <c r="I518" s="621"/>
      <c r="J518" s="625"/>
      <c r="K518" s="622">
        <v>486000</v>
      </c>
      <c r="L518" s="622">
        <v>459977</v>
      </c>
      <c r="M518" s="622">
        <v>205419</v>
      </c>
      <c r="N518" s="580"/>
      <c r="O518" s="580">
        <v>0.8</v>
      </c>
      <c r="P518" s="621"/>
      <c r="Q518" s="618"/>
    </row>
    <row r="519" spans="1:17" ht="38.25">
      <c r="A519" s="621" t="s">
        <v>529</v>
      </c>
      <c r="B519" s="621" t="s">
        <v>298</v>
      </c>
      <c r="C519" s="624" t="s">
        <v>319</v>
      </c>
      <c r="D519" s="621" t="s">
        <v>2704</v>
      </c>
      <c r="E519" s="621"/>
      <c r="F519" s="621"/>
      <c r="G519" s="621"/>
      <c r="H519" s="618" t="s">
        <v>1254</v>
      </c>
      <c r="I519" s="621"/>
      <c r="J519" s="625"/>
      <c r="K519" s="622">
        <v>1400000</v>
      </c>
      <c r="L519" s="622">
        <v>1210373</v>
      </c>
      <c r="M519" s="622">
        <v>513457</v>
      </c>
      <c r="N519" s="580"/>
      <c r="O519" s="580">
        <v>0.67</v>
      </c>
      <c r="P519" s="621"/>
      <c r="Q519" s="618"/>
    </row>
    <row r="520" spans="1:17">
      <c r="A520" s="621" t="s">
        <v>529</v>
      </c>
      <c r="B520" s="621" t="s">
        <v>298</v>
      </c>
      <c r="C520" s="624" t="s">
        <v>319</v>
      </c>
      <c r="D520" s="621" t="s">
        <v>2704</v>
      </c>
      <c r="E520" s="621"/>
      <c r="F520" s="621"/>
      <c r="G520" s="621"/>
      <c r="H520" s="618" t="s">
        <v>1255</v>
      </c>
      <c r="I520" s="621"/>
      <c r="J520" s="625"/>
      <c r="K520" s="622">
        <v>1500000</v>
      </c>
      <c r="L520" s="622">
        <v>1331871</v>
      </c>
      <c r="M520" s="622">
        <v>1157747</v>
      </c>
      <c r="N520" s="580"/>
      <c r="O520" s="580">
        <v>0.98</v>
      </c>
      <c r="P520" s="621"/>
      <c r="Q520" s="618"/>
    </row>
    <row r="521" spans="1:17">
      <c r="A521" s="621" t="s">
        <v>529</v>
      </c>
      <c r="B521" s="621" t="s">
        <v>298</v>
      </c>
      <c r="C521" s="624" t="s">
        <v>319</v>
      </c>
      <c r="D521" s="621" t="s">
        <v>2705</v>
      </c>
      <c r="E521" s="621"/>
      <c r="F521" s="621"/>
      <c r="G521" s="621"/>
      <c r="H521" s="618" t="s">
        <v>1256</v>
      </c>
      <c r="I521" s="621"/>
      <c r="J521" s="625"/>
      <c r="K521" s="622">
        <v>14610000</v>
      </c>
      <c r="L521" s="622">
        <v>13611907</v>
      </c>
      <c r="M521" s="622">
        <v>10529573</v>
      </c>
      <c r="N521" s="580"/>
      <c r="O521" s="580">
        <v>0.71</v>
      </c>
      <c r="P521" s="621"/>
      <c r="Q521" s="618"/>
    </row>
    <row r="522" spans="1:17" ht="25.5">
      <c r="A522" s="621" t="s">
        <v>529</v>
      </c>
      <c r="B522" s="621" t="s">
        <v>298</v>
      </c>
      <c r="C522" s="624" t="s">
        <v>319</v>
      </c>
      <c r="D522" s="621" t="s">
        <v>2716</v>
      </c>
      <c r="E522" s="621"/>
      <c r="F522" s="621"/>
      <c r="G522" s="621"/>
      <c r="H522" s="618" t="s">
        <v>1257</v>
      </c>
      <c r="I522" s="621"/>
      <c r="J522" s="625"/>
      <c r="K522" s="622">
        <v>2500000</v>
      </c>
      <c r="L522" s="622">
        <v>2142157</v>
      </c>
      <c r="M522" s="622">
        <v>826597</v>
      </c>
      <c r="N522" s="580"/>
      <c r="O522" s="580">
        <v>0.85</v>
      </c>
      <c r="P522" s="621"/>
      <c r="Q522" s="618"/>
    </row>
    <row r="523" spans="1:17" ht="25.5">
      <c r="A523" s="621" t="s">
        <v>529</v>
      </c>
      <c r="B523" s="621" t="s">
        <v>298</v>
      </c>
      <c r="C523" s="624" t="s">
        <v>319</v>
      </c>
      <c r="D523" s="621" t="s">
        <v>2716</v>
      </c>
      <c r="E523" s="621"/>
      <c r="F523" s="621"/>
      <c r="G523" s="621"/>
      <c r="H523" s="618" t="s">
        <v>1259</v>
      </c>
      <c r="I523" s="621"/>
      <c r="J523" s="625"/>
      <c r="K523" s="622">
        <v>2490000</v>
      </c>
      <c r="L523" s="622">
        <v>1999404</v>
      </c>
      <c r="M523" s="622">
        <v>412576</v>
      </c>
      <c r="N523" s="580"/>
      <c r="O523" s="580">
        <v>0.5</v>
      </c>
      <c r="P523" s="621"/>
      <c r="Q523" s="618"/>
    </row>
    <row r="524" spans="1:17" ht="25.5">
      <c r="A524" s="621" t="s">
        <v>529</v>
      </c>
      <c r="B524" s="621" t="s">
        <v>298</v>
      </c>
      <c r="C524" s="624" t="s">
        <v>319</v>
      </c>
      <c r="D524" s="621" t="s">
        <v>2708</v>
      </c>
      <c r="E524" s="621"/>
      <c r="F524" s="621"/>
      <c r="G524" s="621"/>
      <c r="H524" s="618" t="s">
        <v>1261</v>
      </c>
      <c r="I524" s="621"/>
      <c r="J524" s="625"/>
      <c r="K524" s="622">
        <v>2000000</v>
      </c>
      <c r="L524" s="622">
        <v>1517700</v>
      </c>
      <c r="M524" s="622">
        <v>1428287</v>
      </c>
      <c r="N524" s="580"/>
      <c r="O524" s="580">
        <v>0.9</v>
      </c>
      <c r="P524" s="621"/>
      <c r="Q524" s="618"/>
    </row>
    <row r="525" spans="1:17" ht="25.5">
      <c r="A525" s="621" t="s">
        <v>529</v>
      </c>
      <c r="B525" s="621" t="s">
        <v>298</v>
      </c>
      <c r="C525" s="624" t="s">
        <v>319</v>
      </c>
      <c r="D525" s="621" t="s">
        <v>2703</v>
      </c>
      <c r="E525" s="621"/>
      <c r="F525" s="621"/>
      <c r="G525" s="621"/>
      <c r="H525" s="618" t="s">
        <v>1262</v>
      </c>
      <c r="I525" s="621"/>
      <c r="J525" s="625"/>
      <c r="K525" s="622">
        <v>1700000</v>
      </c>
      <c r="L525" s="622">
        <v>1201064</v>
      </c>
      <c r="M525" s="622">
        <v>574074</v>
      </c>
      <c r="N525" s="580"/>
      <c r="O525" s="580">
        <v>0.65</v>
      </c>
      <c r="P525" s="621"/>
      <c r="Q525" s="618"/>
    </row>
    <row r="526" spans="1:17" ht="38.25">
      <c r="A526" s="621" t="s">
        <v>529</v>
      </c>
      <c r="B526" s="621" t="s">
        <v>298</v>
      </c>
      <c r="C526" s="624" t="s">
        <v>319</v>
      </c>
      <c r="D526" s="621" t="s">
        <v>2703</v>
      </c>
      <c r="E526" s="621"/>
      <c r="F526" s="621"/>
      <c r="G526" s="621"/>
      <c r="H526" s="618" t="s">
        <v>1264</v>
      </c>
      <c r="I526" s="621"/>
      <c r="J526" s="625"/>
      <c r="K526" s="622">
        <v>700000</v>
      </c>
      <c r="L526" s="622">
        <v>611126</v>
      </c>
      <c r="M526" s="622">
        <v>126410</v>
      </c>
      <c r="N526" s="580"/>
      <c r="O526" s="580">
        <v>0.45</v>
      </c>
      <c r="P526" s="621"/>
      <c r="Q526" s="618"/>
    </row>
    <row r="527" spans="1:17" ht="25.5">
      <c r="A527" s="621" t="s">
        <v>529</v>
      </c>
      <c r="B527" s="621" t="s">
        <v>298</v>
      </c>
      <c r="C527" s="624" t="s">
        <v>319</v>
      </c>
      <c r="D527" s="621" t="s">
        <v>2703</v>
      </c>
      <c r="E527" s="621"/>
      <c r="F527" s="621"/>
      <c r="G527" s="621"/>
      <c r="H527" s="618" t="s">
        <v>1265</v>
      </c>
      <c r="I527" s="621"/>
      <c r="J527" s="625"/>
      <c r="K527" s="622">
        <v>2000000</v>
      </c>
      <c r="L527" s="622">
        <v>1637616</v>
      </c>
      <c r="M527" s="622">
        <v>507012</v>
      </c>
      <c r="N527" s="580"/>
      <c r="O527" s="580">
        <v>0.45</v>
      </c>
      <c r="P527" s="621"/>
      <c r="Q527" s="618"/>
    </row>
    <row r="528" spans="1:17" ht="25.5">
      <c r="A528" s="621" t="s">
        <v>529</v>
      </c>
      <c r="B528" s="621" t="s">
        <v>298</v>
      </c>
      <c r="C528" s="624" t="s">
        <v>319</v>
      </c>
      <c r="D528" s="621" t="s">
        <v>2711</v>
      </c>
      <c r="E528" s="621"/>
      <c r="F528" s="621"/>
      <c r="G528" s="621"/>
      <c r="H528" s="618" t="s">
        <v>1266</v>
      </c>
      <c r="I528" s="621"/>
      <c r="J528" s="625"/>
      <c r="K528" s="622">
        <v>900000</v>
      </c>
      <c r="L528" s="622">
        <v>333414</v>
      </c>
      <c r="M528" s="622">
        <v>44449</v>
      </c>
      <c r="N528" s="580"/>
      <c r="O528" s="580">
        <v>0.15</v>
      </c>
      <c r="P528" s="621"/>
      <c r="Q528" s="618"/>
    </row>
    <row r="529" spans="1:17" ht="25.5">
      <c r="A529" s="621" t="s">
        <v>529</v>
      </c>
      <c r="B529" s="621" t="s">
        <v>298</v>
      </c>
      <c r="C529" s="624" t="s">
        <v>319</v>
      </c>
      <c r="D529" s="621" t="s">
        <v>2711</v>
      </c>
      <c r="E529" s="621"/>
      <c r="F529" s="621"/>
      <c r="G529" s="621"/>
      <c r="H529" s="618" t="s">
        <v>1267</v>
      </c>
      <c r="I529" s="621"/>
      <c r="J529" s="625"/>
      <c r="K529" s="622">
        <v>700000</v>
      </c>
      <c r="L529" s="622">
        <v>227304</v>
      </c>
      <c r="M529" s="622">
        <v>164018</v>
      </c>
      <c r="N529" s="580"/>
      <c r="O529" s="580">
        <v>0.65</v>
      </c>
      <c r="P529" s="621"/>
      <c r="Q529" s="618"/>
    </row>
    <row r="530" spans="1:17">
      <c r="A530" s="621" t="s">
        <v>529</v>
      </c>
      <c r="B530" s="621" t="s">
        <v>298</v>
      </c>
      <c r="C530" s="624" t="s">
        <v>319</v>
      </c>
      <c r="D530" s="621" t="s">
        <v>2697</v>
      </c>
      <c r="E530" s="621"/>
      <c r="F530" s="621"/>
      <c r="G530" s="621"/>
      <c r="H530" s="618" t="s">
        <v>1268</v>
      </c>
      <c r="I530" s="621"/>
      <c r="J530" s="625"/>
      <c r="K530" s="622">
        <v>3110000</v>
      </c>
      <c r="L530" s="622">
        <v>2986303</v>
      </c>
      <c r="M530" s="622">
        <v>2285748</v>
      </c>
      <c r="N530" s="580"/>
      <c r="O530" s="580">
        <v>0.9</v>
      </c>
      <c r="P530" s="621"/>
      <c r="Q530" s="618"/>
    </row>
    <row r="531" spans="1:17">
      <c r="A531" s="621" t="s">
        <v>529</v>
      </c>
      <c r="B531" s="621" t="s">
        <v>298</v>
      </c>
      <c r="C531" s="624" t="s">
        <v>319</v>
      </c>
      <c r="D531" s="621" t="s">
        <v>2697</v>
      </c>
      <c r="E531" s="621"/>
      <c r="F531" s="621"/>
      <c r="G531" s="621"/>
      <c r="H531" s="618" t="s">
        <v>1270</v>
      </c>
      <c r="I531" s="621"/>
      <c r="J531" s="625"/>
      <c r="K531" s="622">
        <v>2292000</v>
      </c>
      <c r="L531" s="622">
        <v>1997405</v>
      </c>
      <c r="M531" s="622">
        <v>1906385</v>
      </c>
      <c r="N531" s="580"/>
      <c r="O531" s="580">
        <v>0.85</v>
      </c>
      <c r="P531" s="621"/>
      <c r="Q531" s="618"/>
    </row>
    <row r="532" spans="1:17" ht="38.25">
      <c r="A532" s="621" t="s">
        <v>529</v>
      </c>
      <c r="B532" s="621" t="s">
        <v>298</v>
      </c>
      <c r="C532" s="624" t="s">
        <v>319</v>
      </c>
      <c r="D532" s="621" t="s">
        <v>2698</v>
      </c>
      <c r="E532" s="621"/>
      <c r="F532" s="621"/>
      <c r="G532" s="621"/>
      <c r="H532" s="618" t="s">
        <v>1272</v>
      </c>
      <c r="I532" s="621"/>
      <c r="J532" s="625"/>
      <c r="K532" s="622">
        <v>522000</v>
      </c>
      <c r="L532" s="622">
        <v>358383</v>
      </c>
      <c r="M532" s="622">
        <v>282841</v>
      </c>
      <c r="N532" s="580"/>
      <c r="O532" s="580">
        <v>0.85</v>
      </c>
      <c r="P532" s="621"/>
      <c r="Q532" s="618"/>
    </row>
    <row r="533" spans="1:17" ht="38.25">
      <c r="A533" s="621" t="s">
        <v>529</v>
      </c>
      <c r="B533" s="621" t="s">
        <v>298</v>
      </c>
      <c r="C533" s="624" t="s">
        <v>319</v>
      </c>
      <c r="D533" s="621" t="s">
        <v>2698</v>
      </c>
      <c r="E533" s="621"/>
      <c r="F533" s="621"/>
      <c r="G533" s="621"/>
      <c r="H533" s="618" t="s">
        <v>1274</v>
      </c>
      <c r="I533" s="621"/>
      <c r="J533" s="625"/>
      <c r="K533" s="622">
        <v>568000</v>
      </c>
      <c r="L533" s="622">
        <v>382994</v>
      </c>
      <c r="M533" s="622">
        <v>308530</v>
      </c>
      <c r="N533" s="580"/>
      <c r="O533" s="580">
        <v>0.85</v>
      </c>
      <c r="P533" s="621"/>
      <c r="Q533" s="618"/>
    </row>
    <row r="534" spans="1:17" ht="38.25">
      <c r="A534" s="621" t="s">
        <v>529</v>
      </c>
      <c r="B534" s="621" t="s">
        <v>298</v>
      </c>
      <c r="C534" s="624" t="s">
        <v>319</v>
      </c>
      <c r="D534" s="621" t="s">
        <v>2700</v>
      </c>
      <c r="E534" s="621"/>
      <c r="F534" s="621"/>
      <c r="G534" s="621"/>
      <c r="H534" s="618" t="s">
        <v>1276</v>
      </c>
      <c r="I534" s="621"/>
      <c r="J534" s="625"/>
      <c r="K534" s="622">
        <v>3693200</v>
      </c>
      <c r="L534" s="622">
        <v>3435134</v>
      </c>
      <c r="M534" s="622">
        <v>1549144</v>
      </c>
      <c r="N534" s="580"/>
      <c r="O534" s="580">
        <v>0.7</v>
      </c>
      <c r="P534" s="621"/>
      <c r="Q534" s="618"/>
    </row>
    <row r="535" spans="1:17" ht="25.5">
      <c r="A535" s="621" t="s">
        <v>529</v>
      </c>
      <c r="B535" s="621" t="s">
        <v>298</v>
      </c>
      <c r="C535" s="624" t="s">
        <v>319</v>
      </c>
      <c r="D535" s="621" t="s">
        <v>2710</v>
      </c>
      <c r="E535" s="621"/>
      <c r="F535" s="621"/>
      <c r="G535" s="621"/>
      <c r="H535" s="618" t="s">
        <v>1278</v>
      </c>
      <c r="I535" s="621"/>
      <c r="J535" s="625"/>
      <c r="K535" s="622">
        <v>561000</v>
      </c>
      <c r="L535" s="622">
        <v>297670</v>
      </c>
      <c r="M535" s="622">
        <v>161083</v>
      </c>
      <c r="N535" s="580"/>
      <c r="O535" s="580">
        <v>0.78</v>
      </c>
      <c r="P535" s="621"/>
      <c r="Q535" s="618"/>
    </row>
    <row r="536" spans="1:17" ht="25.5">
      <c r="A536" s="621" t="s">
        <v>529</v>
      </c>
      <c r="B536" s="621" t="s">
        <v>298</v>
      </c>
      <c r="C536" s="624" t="s">
        <v>480</v>
      </c>
      <c r="D536" s="621" t="s">
        <v>2693</v>
      </c>
      <c r="E536" s="621"/>
      <c r="F536" s="621"/>
      <c r="G536" s="621"/>
      <c r="H536" s="618" t="s">
        <v>1280</v>
      </c>
      <c r="I536" s="621"/>
      <c r="J536" s="625"/>
      <c r="K536" s="622">
        <v>82230000</v>
      </c>
      <c r="L536" s="622" t="s">
        <v>474</v>
      </c>
      <c r="M536" s="622" t="s">
        <v>474</v>
      </c>
      <c r="N536" s="580"/>
      <c r="O536" s="577">
        <v>0.92</v>
      </c>
      <c r="P536" s="621"/>
      <c r="Q536" s="618"/>
    </row>
    <row r="537" spans="1:17">
      <c r="A537" s="621" t="s">
        <v>529</v>
      </c>
      <c r="B537" s="621" t="s">
        <v>298</v>
      </c>
      <c r="C537" s="624" t="s">
        <v>480</v>
      </c>
      <c r="D537" s="621" t="s">
        <v>2716</v>
      </c>
      <c r="E537" s="621"/>
      <c r="F537" s="621"/>
      <c r="G537" s="621"/>
      <c r="H537" s="618" t="s">
        <v>1282</v>
      </c>
      <c r="I537" s="621"/>
      <c r="J537" s="625"/>
      <c r="K537" s="622">
        <v>4000000</v>
      </c>
      <c r="L537" s="622">
        <v>2997084</v>
      </c>
      <c r="M537" s="622">
        <v>0</v>
      </c>
      <c r="N537" s="577">
        <v>0.59</v>
      </c>
      <c r="O537" s="577">
        <v>0.17</v>
      </c>
      <c r="P537" s="621"/>
      <c r="Q537" s="618"/>
    </row>
    <row r="538" spans="1:17" ht="25.5">
      <c r="A538" s="621" t="s">
        <v>529</v>
      </c>
      <c r="B538" s="621" t="s">
        <v>268</v>
      </c>
      <c r="C538" s="621" t="s">
        <v>480</v>
      </c>
      <c r="D538" s="630" t="s">
        <v>2716</v>
      </c>
      <c r="E538" s="630"/>
      <c r="F538" s="630"/>
      <c r="G538" s="630"/>
      <c r="H538" s="631" t="s">
        <v>1284</v>
      </c>
      <c r="I538" s="630"/>
      <c r="J538" s="625"/>
      <c r="K538" s="578">
        <v>1733000</v>
      </c>
      <c r="L538" s="622"/>
      <c r="M538" s="578">
        <v>0</v>
      </c>
      <c r="N538" s="577">
        <v>0.71640266241101958</v>
      </c>
      <c r="O538" s="577">
        <v>0.7</v>
      </c>
      <c r="P538" s="579"/>
      <c r="Q538" s="631" t="s">
        <v>97</v>
      </c>
    </row>
    <row r="539" spans="1:17" ht="25.5">
      <c r="A539" s="621" t="s">
        <v>529</v>
      </c>
      <c r="B539" s="621" t="s">
        <v>268</v>
      </c>
      <c r="C539" s="621" t="s">
        <v>480</v>
      </c>
      <c r="D539" s="621" t="s">
        <v>2704</v>
      </c>
      <c r="E539" s="621"/>
      <c r="F539" s="621"/>
      <c r="G539" s="621"/>
      <c r="H539" s="618" t="s">
        <v>1286</v>
      </c>
      <c r="I539" s="621"/>
      <c r="J539" s="625"/>
      <c r="K539" s="578">
        <v>1063998</v>
      </c>
      <c r="L539" s="622"/>
      <c r="M539" s="578">
        <v>762251</v>
      </c>
      <c r="N539" s="577">
        <v>0.680878431372549</v>
      </c>
      <c r="O539" s="577">
        <v>0.83</v>
      </c>
      <c r="P539" s="621"/>
      <c r="Q539" s="618" t="s">
        <v>1287</v>
      </c>
    </row>
    <row r="540" spans="1:17" ht="25.5">
      <c r="A540" s="621" t="s">
        <v>529</v>
      </c>
      <c r="B540" s="621" t="s">
        <v>268</v>
      </c>
      <c r="C540" s="621" t="s">
        <v>319</v>
      </c>
      <c r="D540" s="621" t="s">
        <v>2699</v>
      </c>
      <c r="E540" s="621"/>
      <c r="F540" s="621"/>
      <c r="G540" s="621"/>
      <c r="H540" s="618" t="s">
        <v>1289</v>
      </c>
      <c r="I540" s="621"/>
      <c r="J540" s="625"/>
      <c r="K540" s="578">
        <v>255000</v>
      </c>
      <c r="L540" s="622"/>
      <c r="M540" s="578">
        <v>173624</v>
      </c>
      <c r="N540" s="577">
        <v>0.29938999999999999</v>
      </c>
      <c r="O540" s="577">
        <v>0.9</v>
      </c>
      <c r="P540" s="579"/>
      <c r="Q540" s="626"/>
    </row>
    <row r="541" spans="1:17" ht="38.25">
      <c r="A541" s="621" t="s">
        <v>529</v>
      </c>
      <c r="B541" s="621" t="s">
        <v>268</v>
      </c>
      <c r="C541" s="621" t="s">
        <v>319</v>
      </c>
      <c r="D541" s="621" t="s">
        <v>2697</v>
      </c>
      <c r="E541" s="621"/>
      <c r="F541" s="621"/>
      <c r="G541" s="621"/>
      <c r="H541" s="618" t="s">
        <v>1291</v>
      </c>
      <c r="I541" s="621"/>
      <c r="J541" s="625"/>
      <c r="K541" s="578">
        <v>500000</v>
      </c>
      <c r="L541" s="622"/>
      <c r="M541" s="578">
        <v>149695</v>
      </c>
      <c r="N541" s="577">
        <v>0.36415334682710859</v>
      </c>
      <c r="O541" s="577">
        <v>0.6</v>
      </c>
      <c r="P541" s="579"/>
      <c r="Q541" s="626"/>
    </row>
    <row r="542" spans="1:17" ht="38.25">
      <c r="A542" s="621" t="s">
        <v>529</v>
      </c>
      <c r="B542" s="621" t="s">
        <v>268</v>
      </c>
      <c r="C542" s="621" t="s">
        <v>319</v>
      </c>
      <c r="D542" s="621" t="s">
        <v>2711</v>
      </c>
      <c r="E542" s="621"/>
      <c r="F542" s="621"/>
      <c r="G542" s="621"/>
      <c r="H542" s="618" t="s">
        <v>1292</v>
      </c>
      <c r="I542" s="621"/>
      <c r="J542" s="625"/>
      <c r="K542" s="578">
        <v>3118969</v>
      </c>
      <c r="L542" s="622"/>
      <c r="M542" s="578">
        <v>1135783</v>
      </c>
      <c r="N542" s="577">
        <v>0.90447326086956525</v>
      </c>
      <c r="O542" s="577">
        <v>0.8</v>
      </c>
      <c r="P542" s="579"/>
      <c r="Q542" s="626"/>
    </row>
    <row r="543" spans="1:17" ht="25.5">
      <c r="A543" s="621" t="s">
        <v>529</v>
      </c>
      <c r="B543" s="621" t="s">
        <v>268</v>
      </c>
      <c r="C543" s="621" t="s">
        <v>319</v>
      </c>
      <c r="D543" s="621" t="s">
        <v>2711</v>
      </c>
      <c r="E543" s="621"/>
      <c r="F543" s="621"/>
      <c r="G543" s="621"/>
      <c r="H543" s="618" t="s">
        <v>1293</v>
      </c>
      <c r="I543" s="621"/>
      <c r="J543" s="625"/>
      <c r="K543" s="578">
        <v>4600000</v>
      </c>
      <c r="L543" s="622"/>
      <c r="M543" s="578">
        <v>4160577</v>
      </c>
      <c r="N543" s="577">
        <v>0.213271875</v>
      </c>
      <c r="O543" s="577">
        <v>1</v>
      </c>
      <c r="P543" s="579"/>
      <c r="Q543" s="626"/>
    </row>
    <row r="544" spans="1:17">
      <c r="A544" s="621" t="s">
        <v>529</v>
      </c>
      <c r="B544" s="621" t="s">
        <v>268</v>
      </c>
      <c r="C544" s="621" t="s">
        <v>319</v>
      </c>
      <c r="D544" s="621" t="s">
        <v>2711</v>
      </c>
      <c r="E544" s="621"/>
      <c r="F544" s="621"/>
      <c r="G544" s="621"/>
      <c r="H544" s="618" t="s">
        <v>1294</v>
      </c>
      <c r="I544" s="621"/>
      <c r="J544" s="625"/>
      <c r="K544" s="578">
        <v>1600000</v>
      </c>
      <c r="L544" s="622"/>
      <c r="M544" s="578">
        <v>341235</v>
      </c>
      <c r="N544" s="577">
        <v>1.2623999999999999E-3</v>
      </c>
      <c r="O544" s="577">
        <v>0.8</v>
      </c>
      <c r="P544" s="579"/>
      <c r="Q544" s="626"/>
    </row>
    <row r="545" spans="1:17" ht="38.25">
      <c r="A545" s="621" t="s">
        <v>529</v>
      </c>
      <c r="B545" s="621" t="s">
        <v>268</v>
      </c>
      <c r="C545" s="621" t="s">
        <v>319</v>
      </c>
      <c r="D545" s="621" t="s">
        <v>2716</v>
      </c>
      <c r="E545" s="621"/>
      <c r="F545" s="621"/>
      <c r="G545" s="621"/>
      <c r="H545" s="618" t="s">
        <v>1295</v>
      </c>
      <c r="I545" s="621"/>
      <c r="J545" s="625"/>
      <c r="K545" s="578">
        <v>2500000</v>
      </c>
      <c r="L545" s="622"/>
      <c r="M545" s="578">
        <v>3156</v>
      </c>
      <c r="N545" s="577">
        <v>0.9741546875</v>
      </c>
      <c r="O545" s="577">
        <v>0</v>
      </c>
      <c r="P545" s="579"/>
      <c r="Q545" s="626"/>
    </row>
    <row r="546" spans="1:17">
      <c r="A546" s="621" t="s">
        <v>529</v>
      </c>
      <c r="B546" s="621" t="s">
        <v>268</v>
      </c>
      <c r="C546" s="621" t="s">
        <v>319</v>
      </c>
      <c r="D546" s="638" t="s">
        <v>2708</v>
      </c>
      <c r="E546" s="621"/>
      <c r="F546" s="621"/>
      <c r="G546" s="621"/>
      <c r="H546" s="870" t="s">
        <v>1296</v>
      </c>
      <c r="I546" s="621"/>
      <c r="J546" s="625"/>
      <c r="K546" s="886">
        <v>640000</v>
      </c>
      <c r="L546" s="622"/>
      <c r="M546" s="578">
        <v>623459</v>
      </c>
      <c r="N546" s="577"/>
      <c r="O546" s="577">
        <v>1</v>
      </c>
      <c r="P546" s="579"/>
      <c r="Q546" s="626"/>
    </row>
    <row r="547" spans="1:17">
      <c r="A547" s="621" t="s">
        <v>529</v>
      </c>
      <c r="B547" s="621" t="s">
        <v>268</v>
      </c>
      <c r="C547" s="621" t="s">
        <v>319</v>
      </c>
      <c r="D547" s="638" t="s">
        <v>2708</v>
      </c>
      <c r="E547" s="621"/>
      <c r="F547" s="621"/>
      <c r="G547" s="621"/>
      <c r="H547" s="870"/>
      <c r="I547" s="621"/>
      <c r="J547" s="625"/>
      <c r="K547" s="886"/>
      <c r="L547" s="622"/>
      <c r="M547" s="578"/>
      <c r="N547" s="577">
        <v>0.66282614196932399</v>
      </c>
      <c r="O547" s="577"/>
      <c r="P547" s="579"/>
      <c r="Q547" s="626"/>
    </row>
    <row r="548" spans="1:17" ht="17.25" customHeight="1">
      <c r="A548" s="621" t="s">
        <v>529</v>
      </c>
      <c r="B548" s="621" t="s">
        <v>268</v>
      </c>
      <c r="C548" s="621" t="s">
        <v>319</v>
      </c>
      <c r="D548" s="638" t="s">
        <v>2703</v>
      </c>
      <c r="E548" s="621"/>
      <c r="F548" s="621"/>
      <c r="G548" s="621"/>
      <c r="H548" s="683" t="s">
        <v>1298</v>
      </c>
      <c r="I548" s="621"/>
      <c r="J548" s="625"/>
      <c r="K548" s="578"/>
      <c r="L548" s="622"/>
      <c r="M548" s="578"/>
      <c r="N548" s="577"/>
      <c r="O548" s="577">
        <v>0.75</v>
      </c>
      <c r="P548" s="579"/>
      <c r="Q548" s="626"/>
    </row>
    <row r="549" spans="1:17" ht="25.5">
      <c r="A549" s="621" t="s">
        <v>529</v>
      </c>
      <c r="B549" s="621" t="s">
        <v>268</v>
      </c>
      <c r="C549" s="621" t="s">
        <v>319</v>
      </c>
      <c r="D549" s="638" t="s">
        <v>2703</v>
      </c>
      <c r="E549" s="621"/>
      <c r="F549" s="621"/>
      <c r="G549" s="621"/>
      <c r="H549" s="683" t="s">
        <v>3091</v>
      </c>
      <c r="I549" s="621"/>
      <c r="J549" s="625"/>
      <c r="K549" s="578">
        <v>1217108</v>
      </c>
      <c r="L549" s="622"/>
      <c r="M549" s="578">
        <v>806731</v>
      </c>
      <c r="N549" s="577">
        <v>0.75</v>
      </c>
      <c r="O549" s="577">
        <v>0.66282614196932399</v>
      </c>
      <c r="P549" s="579"/>
      <c r="Q549" s="626"/>
    </row>
    <row r="550" spans="1:17" ht="38.25">
      <c r="A550" s="621" t="s">
        <v>529</v>
      </c>
      <c r="B550" s="621" t="s">
        <v>268</v>
      </c>
      <c r="C550" s="621" t="s">
        <v>319</v>
      </c>
      <c r="D550" s="621" t="s">
        <v>2700</v>
      </c>
      <c r="E550" s="621"/>
      <c r="F550" s="621"/>
      <c r="G550" s="621"/>
      <c r="H550" s="618" t="s">
        <v>1299</v>
      </c>
      <c r="I550" s="621"/>
      <c r="J550" s="625"/>
      <c r="K550" s="578">
        <v>160000</v>
      </c>
      <c r="L550" s="622"/>
      <c r="M550" s="578">
        <v>93804</v>
      </c>
      <c r="N550" s="577">
        <v>0.36</v>
      </c>
      <c r="O550" s="577">
        <v>0.8</v>
      </c>
      <c r="P550" s="579"/>
      <c r="Q550" s="626"/>
    </row>
    <row r="551" spans="1:17" ht="38.25">
      <c r="A551" s="621" t="s">
        <v>529</v>
      </c>
      <c r="B551" s="621" t="s">
        <v>268</v>
      </c>
      <c r="C551" s="621" t="s">
        <v>319</v>
      </c>
      <c r="D551" s="621" t="s">
        <v>2700</v>
      </c>
      <c r="E551" s="621"/>
      <c r="F551" s="621"/>
      <c r="G551" s="621"/>
      <c r="H551" s="618" t="s">
        <v>1300</v>
      </c>
      <c r="I551" s="621"/>
      <c r="J551" s="625"/>
      <c r="K551" s="578">
        <v>2392145</v>
      </c>
      <c r="L551" s="622"/>
      <c r="M551" s="578">
        <v>851222</v>
      </c>
      <c r="N551" s="577">
        <v>0.26513975000000001</v>
      </c>
      <c r="O551" s="577">
        <v>0.7</v>
      </c>
      <c r="P551" s="579"/>
      <c r="Q551" s="626"/>
    </row>
    <row r="552" spans="1:17" ht="25.5">
      <c r="A552" s="621" t="s">
        <v>529</v>
      </c>
      <c r="B552" s="621" t="s">
        <v>268</v>
      </c>
      <c r="C552" s="621" t="s">
        <v>319</v>
      </c>
      <c r="D552" s="621" t="s">
        <v>2703</v>
      </c>
      <c r="E552" s="621"/>
      <c r="F552" s="621"/>
      <c r="G552" s="621"/>
      <c r="H552" s="618" t="s">
        <v>1301</v>
      </c>
      <c r="I552" s="621"/>
      <c r="J552" s="625"/>
      <c r="K552" s="578">
        <v>4000000</v>
      </c>
      <c r="L552" s="622"/>
      <c r="M552" s="578">
        <v>1106580</v>
      </c>
      <c r="N552" s="577">
        <v>0.33</v>
      </c>
      <c r="O552" s="577">
        <v>0.4</v>
      </c>
      <c r="P552" s="579"/>
      <c r="Q552" s="626"/>
    </row>
    <row r="553" spans="1:17">
      <c r="A553" s="621" t="s">
        <v>529</v>
      </c>
      <c r="B553" s="621" t="s">
        <v>280</v>
      </c>
      <c r="C553" s="621" t="s">
        <v>319</v>
      </c>
      <c r="D553" s="621" t="s">
        <v>2711</v>
      </c>
      <c r="E553" s="621"/>
      <c r="F553" s="621"/>
      <c r="G553" s="621"/>
      <c r="H553" s="618" t="s">
        <v>1302</v>
      </c>
      <c r="I553" s="621"/>
      <c r="J553" s="625"/>
      <c r="K553" s="622">
        <v>3083000</v>
      </c>
      <c r="L553" s="622"/>
      <c r="M553" s="622">
        <v>1021151.31956</v>
      </c>
      <c r="N553" s="577">
        <v>0</v>
      </c>
      <c r="O553" s="577">
        <v>0.5</v>
      </c>
      <c r="P553" s="579"/>
      <c r="Q553" s="618" t="s">
        <v>1303</v>
      </c>
    </row>
    <row r="554" spans="1:17" ht="25.5">
      <c r="A554" s="621" t="s">
        <v>529</v>
      </c>
      <c r="B554" s="621" t="s">
        <v>280</v>
      </c>
      <c r="C554" s="621" t="s">
        <v>319</v>
      </c>
      <c r="D554" s="621" t="s">
        <v>2711</v>
      </c>
      <c r="E554" s="621"/>
      <c r="F554" s="621"/>
      <c r="G554" s="621"/>
      <c r="H554" s="618" t="s">
        <v>1304</v>
      </c>
      <c r="I554" s="621"/>
      <c r="J554" s="625"/>
      <c r="K554" s="622">
        <v>1400000</v>
      </c>
      <c r="L554" s="622"/>
      <c r="M554" s="622">
        <v>974.61</v>
      </c>
      <c r="N554" s="577">
        <v>0</v>
      </c>
      <c r="O554" s="577">
        <v>0</v>
      </c>
      <c r="P554" s="579"/>
      <c r="Q554" s="618" t="s">
        <v>1305</v>
      </c>
    </row>
    <row r="555" spans="1:17" ht="25.5">
      <c r="A555" s="621" t="s">
        <v>529</v>
      </c>
      <c r="B555" s="621" t="s">
        <v>280</v>
      </c>
      <c r="C555" s="621" t="s">
        <v>319</v>
      </c>
      <c r="D555" s="621" t="s">
        <v>2711</v>
      </c>
      <c r="E555" s="621"/>
      <c r="F555" s="621"/>
      <c r="G555" s="621"/>
      <c r="H555" s="618" t="s">
        <v>1306</v>
      </c>
      <c r="I555" s="621"/>
      <c r="J555" s="625"/>
      <c r="K555" s="622">
        <v>300000</v>
      </c>
      <c r="L555" s="622"/>
      <c r="M555" s="622">
        <v>0</v>
      </c>
      <c r="N555" s="577">
        <v>0</v>
      </c>
      <c r="O555" s="577">
        <v>0</v>
      </c>
      <c r="P555" s="579"/>
      <c r="Q555" s="618" t="s">
        <v>1307</v>
      </c>
    </row>
    <row r="556" spans="1:17" ht="25.5">
      <c r="A556" s="621" t="s">
        <v>529</v>
      </c>
      <c r="B556" s="621" t="s">
        <v>280</v>
      </c>
      <c r="C556" s="621" t="s">
        <v>319</v>
      </c>
      <c r="D556" s="621" t="s">
        <v>2711</v>
      </c>
      <c r="E556" s="621"/>
      <c r="F556" s="621"/>
      <c r="G556" s="621"/>
      <c r="H556" s="618" t="s">
        <v>1308</v>
      </c>
      <c r="I556" s="621"/>
      <c r="J556" s="625"/>
      <c r="K556" s="622">
        <v>160000</v>
      </c>
      <c r="L556" s="622"/>
      <c r="M556" s="622">
        <v>0</v>
      </c>
      <c r="N556" s="577">
        <v>0.88</v>
      </c>
      <c r="O556" s="577">
        <v>0</v>
      </c>
      <c r="P556" s="579"/>
      <c r="Q556" s="618" t="s">
        <v>1307</v>
      </c>
    </row>
    <row r="557" spans="1:17" ht="38.25">
      <c r="A557" s="621" t="s">
        <v>529</v>
      </c>
      <c r="B557" s="621" t="s">
        <v>280</v>
      </c>
      <c r="C557" s="621" t="s">
        <v>319</v>
      </c>
      <c r="D557" s="621" t="s">
        <v>2716</v>
      </c>
      <c r="E557" s="621"/>
      <c r="F557" s="621"/>
      <c r="G557" s="621"/>
      <c r="H557" s="618" t="s">
        <v>1309</v>
      </c>
      <c r="I557" s="621"/>
      <c r="J557" s="625"/>
      <c r="K557" s="622">
        <v>3005000</v>
      </c>
      <c r="L557" s="622"/>
      <c r="M557" s="622">
        <v>2649907.60348</v>
      </c>
      <c r="N557" s="577">
        <v>0.64730430840562814</v>
      </c>
      <c r="O557" s="577">
        <v>0.99</v>
      </c>
      <c r="P557" s="579"/>
      <c r="Q557" s="618" t="s">
        <v>1310</v>
      </c>
    </row>
    <row r="558" spans="1:17" ht="38.25">
      <c r="A558" s="621" t="s">
        <v>529</v>
      </c>
      <c r="B558" s="621" t="s">
        <v>299</v>
      </c>
      <c r="C558" s="624" t="s">
        <v>319</v>
      </c>
      <c r="D558" s="684" t="s">
        <v>2703</v>
      </c>
      <c r="E558" s="621"/>
      <c r="F558" s="621"/>
      <c r="G558" s="621"/>
      <c r="H558" s="618" t="s">
        <v>1311</v>
      </c>
      <c r="I558" s="621"/>
      <c r="J558" s="625"/>
      <c r="K558" s="685">
        <v>3000000</v>
      </c>
      <c r="L558" s="685"/>
      <c r="M558" s="598">
        <v>2341776</v>
      </c>
      <c r="N558" s="577">
        <v>0.82604246387180569</v>
      </c>
      <c r="O558" s="577">
        <v>0.8</v>
      </c>
      <c r="P558" s="599"/>
      <c r="Q558" s="613" t="s">
        <v>1312</v>
      </c>
    </row>
    <row r="559" spans="1:17" ht="51">
      <c r="A559" s="621" t="s">
        <v>529</v>
      </c>
      <c r="B559" s="621" t="s">
        <v>299</v>
      </c>
      <c r="C559" s="624" t="s">
        <v>319</v>
      </c>
      <c r="D559" s="621" t="s">
        <v>2690</v>
      </c>
      <c r="E559" s="621"/>
      <c r="F559" s="621"/>
      <c r="G559" s="621"/>
      <c r="H559" s="618" t="s">
        <v>1313</v>
      </c>
      <c r="I559" s="621"/>
      <c r="J559" s="625"/>
      <c r="K559" s="685">
        <v>1604564</v>
      </c>
      <c r="L559" s="685"/>
      <c r="M559" s="598">
        <v>1325438</v>
      </c>
      <c r="N559" s="577">
        <v>0.19094720000000001</v>
      </c>
      <c r="O559" s="577">
        <v>0.98</v>
      </c>
      <c r="P559" s="621"/>
      <c r="Q559" s="634" t="s">
        <v>20</v>
      </c>
    </row>
    <row r="560" spans="1:17" ht="25.5">
      <c r="A560" s="621" t="s">
        <v>529</v>
      </c>
      <c r="B560" s="621" t="s">
        <v>299</v>
      </c>
      <c r="C560" s="624" t="s">
        <v>319</v>
      </c>
      <c r="D560" s="621" t="s">
        <v>2689</v>
      </c>
      <c r="E560" s="621"/>
      <c r="F560" s="621"/>
      <c r="G560" s="621"/>
      <c r="H560" s="618" t="s">
        <v>1314</v>
      </c>
      <c r="I560" s="621"/>
      <c r="J560" s="625"/>
      <c r="K560" s="685">
        <v>1250000</v>
      </c>
      <c r="L560" s="685"/>
      <c r="M560" s="598">
        <v>238684</v>
      </c>
      <c r="N560" s="577">
        <v>0.614714255091104</v>
      </c>
      <c r="O560" s="577">
        <v>0.49</v>
      </c>
      <c r="P560" s="621"/>
      <c r="Q560" s="634" t="s">
        <v>1315</v>
      </c>
    </row>
    <row r="561" spans="1:17">
      <c r="A561" s="621" t="s">
        <v>529</v>
      </c>
      <c r="B561" s="621" t="s">
        <v>299</v>
      </c>
      <c r="C561" s="624" t="s">
        <v>319</v>
      </c>
      <c r="D561" s="621" t="s">
        <v>2697</v>
      </c>
      <c r="E561" s="621"/>
      <c r="F561" s="621"/>
      <c r="G561" s="621"/>
      <c r="H561" s="618" t="s">
        <v>1316</v>
      </c>
      <c r="I561" s="621"/>
      <c r="J561" s="625"/>
      <c r="K561" s="685">
        <v>4665000</v>
      </c>
      <c r="L561" s="685"/>
      <c r="M561" s="598">
        <v>2867642</v>
      </c>
      <c r="N561" s="577">
        <v>0.23293885819521179</v>
      </c>
      <c r="O561" s="577">
        <v>0.98</v>
      </c>
      <c r="P561" s="621"/>
      <c r="Q561" s="634" t="s">
        <v>20</v>
      </c>
    </row>
    <row r="562" spans="1:17">
      <c r="A562" s="621" t="s">
        <v>529</v>
      </c>
      <c r="B562" s="621" t="s">
        <v>299</v>
      </c>
      <c r="C562" s="624" t="s">
        <v>319</v>
      </c>
      <c r="D562" s="621" t="s">
        <v>2711</v>
      </c>
      <c r="E562" s="621"/>
      <c r="F562" s="621"/>
      <c r="G562" s="621"/>
      <c r="H562" s="618" t="s">
        <v>1317</v>
      </c>
      <c r="I562" s="621"/>
      <c r="J562" s="625"/>
      <c r="K562" s="685">
        <v>2715000</v>
      </c>
      <c r="L562" s="685"/>
      <c r="M562" s="598">
        <v>632429</v>
      </c>
      <c r="N562" s="577">
        <v>4.26875E-3</v>
      </c>
      <c r="O562" s="577">
        <v>0.72</v>
      </c>
      <c r="P562" s="621"/>
      <c r="Q562" s="634" t="s">
        <v>20</v>
      </c>
    </row>
    <row r="563" spans="1:17" ht="38.25">
      <c r="A563" s="621" t="s">
        <v>529</v>
      </c>
      <c r="B563" s="621" t="s">
        <v>299</v>
      </c>
      <c r="C563" s="624" t="s">
        <v>319</v>
      </c>
      <c r="D563" s="621" t="s">
        <v>2711</v>
      </c>
      <c r="E563" s="621"/>
      <c r="F563" s="621"/>
      <c r="G563" s="621"/>
      <c r="H563" s="618" t="s">
        <v>1318</v>
      </c>
      <c r="I563" s="621"/>
      <c r="J563" s="625"/>
      <c r="K563" s="685">
        <v>1600000</v>
      </c>
      <c r="L563" s="685"/>
      <c r="M563" s="598">
        <v>6830</v>
      </c>
      <c r="N563" s="577">
        <v>2.8623853211009174E-4</v>
      </c>
      <c r="O563" s="577">
        <v>0.15</v>
      </c>
      <c r="P563" s="621"/>
      <c r="Q563" s="634" t="s">
        <v>20</v>
      </c>
    </row>
    <row r="564" spans="1:17" ht="25.5">
      <c r="A564" s="621" t="s">
        <v>529</v>
      </c>
      <c r="B564" s="621" t="s">
        <v>299</v>
      </c>
      <c r="C564" s="624" t="s">
        <v>319</v>
      </c>
      <c r="D564" s="621" t="s">
        <v>2711</v>
      </c>
      <c r="E564" s="621"/>
      <c r="F564" s="621"/>
      <c r="G564" s="621"/>
      <c r="H564" s="618" t="s">
        <v>1319</v>
      </c>
      <c r="I564" s="621"/>
      <c r="J564" s="625"/>
      <c r="K564" s="685">
        <v>3815000</v>
      </c>
      <c r="L564" s="685"/>
      <c r="M564" s="598">
        <v>1092</v>
      </c>
      <c r="N564" s="577">
        <v>0.34866666666666668</v>
      </c>
      <c r="O564" s="577">
        <v>0.05</v>
      </c>
      <c r="P564" s="621"/>
      <c r="Q564" s="634" t="s">
        <v>20</v>
      </c>
    </row>
    <row r="565" spans="1:17" ht="25.5">
      <c r="A565" s="621" t="s">
        <v>529</v>
      </c>
      <c r="B565" s="621" t="s">
        <v>299</v>
      </c>
      <c r="C565" s="624" t="s">
        <v>319</v>
      </c>
      <c r="D565" s="684" t="s">
        <v>2711</v>
      </c>
      <c r="E565" s="621"/>
      <c r="F565" s="621"/>
      <c r="G565" s="621"/>
      <c r="H565" s="618" t="s">
        <v>1320</v>
      </c>
      <c r="I565" s="621"/>
      <c r="J565" s="625"/>
      <c r="K565" s="685">
        <v>990000</v>
      </c>
      <c r="L565" s="685"/>
      <c r="M565" s="598">
        <v>345180</v>
      </c>
      <c r="N565" s="577">
        <v>2.8960786571207908E-3</v>
      </c>
      <c r="O565" s="577">
        <v>0.45</v>
      </c>
      <c r="P565" s="621"/>
      <c r="Q565" s="634" t="s">
        <v>20</v>
      </c>
    </row>
    <row r="566" spans="1:17" ht="51">
      <c r="A566" s="621" t="s">
        <v>529</v>
      </c>
      <c r="B566" s="621" t="s">
        <v>274</v>
      </c>
      <c r="C566" s="624" t="s">
        <v>319</v>
      </c>
      <c r="D566" s="621" t="s">
        <v>2704</v>
      </c>
      <c r="E566" s="621"/>
      <c r="F566" s="621"/>
      <c r="G566" s="621"/>
      <c r="H566" s="618" t="s">
        <v>1322</v>
      </c>
      <c r="I566" s="621"/>
      <c r="J566" s="625"/>
      <c r="K566" s="622">
        <v>2023771</v>
      </c>
      <c r="L566" s="622"/>
      <c r="M566" s="622">
        <v>5861</v>
      </c>
      <c r="N566" s="577">
        <v>0</v>
      </c>
      <c r="O566" s="577">
        <v>0.12</v>
      </c>
      <c r="P566" s="621"/>
      <c r="Q566" s="618" t="s">
        <v>1323</v>
      </c>
    </row>
    <row r="567" spans="1:17" ht="25.5">
      <c r="A567" s="621" t="s">
        <v>529</v>
      </c>
      <c r="B567" s="621" t="s">
        <v>274</v>
      </c>
      <c r="C567" s="624" t="s">
        <v>319</v>
      </c>
      <c r="D567" s="621" t="s">
        <v>2711</v>
      </c>
      <c r="E567" s="621"/>
      <c r="F567" s="621"/>
      <c r="G567" s="621"/>
      <c r="H567" s="618" t="s">
        <v>1324</v>
      </c>
      <c r="I567" s="621"/>
      <c r="J567" s="625"/>
      <c r="K567" s="622">
        <v>1500000</v>
      </c>
      <c r="L567" s="622"/>
      <c r="M567" s="622">
        <v>0</v>
      </c>
      <c r="N567" s="577">
        <v>0.73965333333333338</v>
      </c>
      <c r="O567" s="577">
        <v>0</v>
      </c>
      <c r="P567" s="621"/>
      <c r="Q567" s="618" t="s">
        <v>1325</v>
      </c>
    </row>
    <row r="568" spans="1:17" ht="25.5">
      <c r="A568" s="621" t="s">
        <v>529</v>
      </c>
      <c r="B568" s="621" t="s">
        <v>274</v>
      </c>
      <c r="C568" s="624" t="s">
        <v>319</v>
      </c>
      <c r="D568" s="621" t="s">
        <v>2711</v>
      </c>
      <c r="E568" s="621"/>
      <c r="F568" s="621"/>
      <c r="G568" s="621"/>
      <c r="H568" s="618" t="s">
        <v>1326</v>
      </c>
      <c r="I568" s="621"/>
      <c r="J568" s="625"/>
      <c r="K568" s="622">
        <v>750000</v>
      </c>
      <c r="L568" s="622"/>
      <c r="M568" s="622">
        <v>554740</v>
      </c>
      <c r="N568" s="577">
        <v>0.89417536452836088</v>
      </c>
      <c r="O568" s="577">
        <v>0.97</v>
      </c>
      <c r="P568" s="621"/>
      <c r="Q568" s="618" t="s">
        <v>1327</v>
      </c>
    </row>
    <row r="569" spans="1:17" ht="38.25">
      <c r="A569" s="621" t="s">
        <v>529</v>
      </c>
      <c r="B569" s="621" t="s">
        <v>274</v>
      </c>
      <c r="C569" s="624" t="s">
        <v>319</v>
      </c>
      <c r="D569" s="621" t="s">
        <v>2711</v>
      </c>
      <c r="E569" s="621"/>
      <c r="F569" s="621"/>
      <c r="G569" s="621"/>
      <c r="H569" s="618" t="s">
        <v>1328</v>
      </c>
      <c r="I569" s="621"/>
      <c r="J569" s="625"/>
      <c r="K569" s="622">
        <v>767430</v>
      </c>
      <c r="L569" s="622"/>
      <c r="M569" s="622">
        <v>686217</v>
      </c>
      <c r="N569" s="577">
        <v>0.78631142099999995</v>
      </c>
      <c r="O569" s="577">
        <v>0.98</v>
      </c>
      <c r="P569" s="621"/>
      <c r="Q569" s="618" t="s">
        <v>1327</v>
      </c>
    </row>
    <row r="570" spans="1:17" ht="63.75">
      <c r="A570" s="621" t="s">
        <v>529</v>
      </c>
      <c r="B570" s="621" t="s">
        <v>274</v>
      </c>
      <c r="C570" s="624" t="s">
        <v>319</v>
      </c>
      <c r="D570" s="621" t="s">
        <v>2716</v>
      </c>
      <c r="E570" s="621"/>
      <c r="F570" s="621"/>
      <c r="G570" s="621"/>
      <c r="H570" s="618" t="s">
        <v>1329</v>
      </c>
      <c r="I570" s="621"/>
      <c r="J570" s="625"/>
      <c r="K570" s="622">
        <v>800000</v>
      </c>
      <c r="L570" s="622"/>
      <c r="M570" s="622">
        <v>629049.13679999998</v>
      </c>
      <c r="N570" s="577">
        <v>0.23188200275000001</v>
      </c>
      <c r="O570" s="577">
        <v>0.95</v>
      </c>
      <c r="P570" s="621"/>
      <c r="Q570" s="618" t="s">
        <v>1330</v>
      </c>
    </row>
    <row r="571" spans="1:17" ht="76.5">
      <c r="A571" s="621" t="s">
        <v>529</v>
      </c>
      <c r="B571" s="621" t="s">
        <v>274</v>
      </c>
      <c r="C571" s="624" t="s">
        <v>319</v>
      </c>
      <c r="D571" s="621" t="s">
        <v>2716</v>
      </c>
      <c r="E571" s="621"/>
      <c r="F571" s="621"/>
      <c r="G571" s="621"/>
      <c r="H571" s="618" t="s">
        <v>1331</v>
      </c>
      <c r="I571" s="621"/>
      <c r="J571" s="625"/>
      <c r="K571" s="622">
        <v>600000</v>
      </c>
      <c r="L571" s="622"/>
      <c r="M571" s="622">
        <v>139129.20165</v>
      </c>
      <c r="N571" s="577">
        <v>0</v>
      </c>
      <c r="O571" s="577">
        <v>0.9</v>
      </c>
      <c r="P571" s="621"/>
      <c r="Q571" s="618" t="s">
        <v>1332</v>
      </c>
    </row>
    <row r="572" spans="1:17" ht="51">
      <c r="A572" s="621" t="s">
        <v>529</v>
      </c>
      <c r="B572" s="621" t="s">
        <v>274</v>
      </c>
      <c r="C572" s="624" t="s">
        <v>319</v>
      </c>
      <c r="D572" s="621" t="s">
        <v>2716</v>
      </c>
      <c r="E572" s="621"/>
      <c r="F572" s="621"/>
      <c r="G572" s="621"/>
      <c r="H572" s="618" t="s">
        <v>1333</v>
      </c>
      <c r="I572" s="621"/>
      <c r="J572" s="625"/>
      <c r="K572" s="622">
        <v>600000</v>
      </c>
      <c r="L572" s="622"/>
      <c r="M572" s="622">
        <v>0</v>
      </c>
      <c r="N572" s="577">
        <v>0.25187583333333335</v>
      </c>
      <c r="O572" s="577">
        <v>0</v>
      </c>
      <c r="P572" s="621"/>
      <c r="Q572" s="618" t="s">
        <v>1334</v>
      </c>
    </row>
    <row r="573" spans="1:17" ht="38.25">
      <c r="A573" s="621" t="s">
        <v>529</v>
      </c>
      <c r="B573" s="621" t="s">
        <v>274</v>
      </c>
      <c r="C573" s="624" t="s">
        <v>319</v>
      </c>
      <c r="D573" s="621" t="s">
        <v>2708</v>
      </c>
      <c r="E573" s="621"/>
      <c r="F573" s="621"/>
      <c r="G573" s="621"/>
      <c r="H573" s="618" t="s">
        <v>1336</v>
      </c>
      <c r="I573" s="621"/>
      <c r="J573" s="625"/>
      <c r="K573" s="622">
        <v>1200000</v>
      </c>
      <c r="L573" s="622"/>
      <c r="M573" s="622">
        <v>302251</v>
      </c>
      <c r="N573" s="577">
        <v>0.21543100000000001</v>
      </c>
      <c r="O573" s="577">
        <v>0.8</v>
      </c>
      <c r="P573" s="621"/>
      <c r="Q573" s="618" t="s">
        <v>1337</v>
      </c>
    </row>
    <row r="574" spans="1:17" ht="38.25">
      <c r="A574" s="621" t="s">
        <v>529</v>
      </c>
      <c r="B574" s="621" t="s">
        <v>274</v>
      </c>
      <c r="C574" s="624" t="s">
        <v>319</v>
      </c>
      <c r="D574" s="621" t="s">
        <v>2705</v>
      </c>
      <c r="E574" s="621"/>
      <c r="F574" s="621"/>
      <c r="G574" s="621"/>
      <c r="H574" s="618" t="s">
        <v>1339</v>
      </c>
      <c r="I574" s="621"/>
      <c r="J574" s="625"/>
      <c r="K574" s="622">
        <v>1000000</v>
      </c>
      <c r="L574" s="622"/>
      <c r="M574" s="622">
        <v>215431</v>
      </c>
      <c r="N574" s="577">
        <v>0.3456745</v>
      </c>
      <c r="O574" s="577">
        <v>0.35</v>
      </c>
      <c r="P574" s="621"/>
      <c r="Q574" s="618" t="s">
        <v>1340</v>
      </c>
    </row>
    <row r="575" spans="1:17" ht="63.75">
      <c r="A575" s="621" t="s">
        <v>529</v>
      </c>
      <c r="B575" s="621" t="s">
        <v>274</v>
      </c>
      <c r="C575" s="624" t="s">
        <v>319</v>
      </c>
      <c r="D575" s="621" t="s">
        <v>2705</v>
      </c>
      <c r="E575" s="621"/>
      <c r="F575" s="621"/>
      <c r="G575" s="621"/>
      <c r="H575" s="618" t="s">
        <v>1341</v>
      </c>
      <c r="I575" s="621"/>
      <c r="J575" s="625"/>
      <c r="K575" s="622">
        <v>2000000</v>
      </c>
      <c r="L575" s="622"/>
      <c r="M575" s="622">
        <v>691349</v>
      </c>
      <c r="N575" s="577">
        <v>0.90645728000000003</v>
      </c>
      <c r="O575" s="577">
        <v>0.5</v>
      </c>
      <c r="P575" s="621"/>
      <c r="Q575" s="618" t="s">
        <v>1342</v>
      </c>
    </row>
    <row r="576" spans="1:17" ht="38.25">
      <c r="A576" s="621" t="s">
        <v>529</v>
      </c>
      <c r="B576" s="621" t="s">
        <v>274</v>
      </c>
      <c r="C576" s="624" t="s">
        <v>319</v>
      </c>
      <c r="D576" s="621" t="s">
        <v>2705</v>
      </c>
      <c r="E576" s="621"/>
      <c r="F576" s="621"/>
      <c r="G576" s="621"/>
      <c r="H576" s="618" t="s">
        <v>1343</v>
      </c>
      <c r="I576" s="621"/>
      <c r="J576" s="625"/>
      <c r="K576" s="622">
        <v>6250000</v>
      </c>
      <c r="L576" s="622"/>
      <c r="M576" s="622">
        <v>5665358</v>
      </c>
      <c r="N576" s="577">
        <v>0.83016253968253972</v>
      </c>
      <c r="O576" s="577">
        <v>0.95</v>
      </c>
      <c r="P576" s="621"/>
      <c r="Q576" s="618" t="s">
        <v>1344</v>
      </c>
    </row>
    <row r="577" spans="1:17" ht="38.25">
      <c r="A577" s="621" t="s">
        <v>529</v>
      </c>
      <c r="B577" s="621" t="s">
        <v>274</v>
      </c>
      <c r="C577" s="624" t="s">
        <v>319</v>
      </c>
      <c r="D577" s="621" t="s">
        <v>2705</v>
      </c>
      <c r="E577" s="621"/>
      <c r="F577" s="621"/>
      <c r="G577" s="621"/>
      <c r="H577" s="618" t="s">
        <v>1346</v>
      </c>
      <c r="I577" s="621"/>
      <c r="J577" s="625"/>
      <c r="K577" s="622">
        <v>3150000</v>
      </c>
      <c r="L577" s="622"/>
      <c r="M577" s="622">
        <v>2615012</v>
      </c>
      <c r="N577" s="577">
        <v>0.85799333333333339</v>
      </c>
      <c r="O577" s="577">
        <v>0.95</v>
      </c>
      <c r="P577" s="621"/>
      <c r="Q577" s="618" t="s">
        <v>1347</v>
      </c>
    </row>
    <row r="578" spans="1:17" ht="25.5">
      <c r="A578" s="621" t="s">
        <v>529</v>
      </c>
      <c r="B578" s="621" t="s">
        <v>274</v>
      </c>
      <c r="C578" s="624" t="s">
        <v>319</v>
      </c>
      <c r="D578" s="621" t="s">
        <v>2705</v>
      </c>
      <c r="E578" s="621"/>
      <c r="F578" s="621"/>
      <c r="G578" s="621"/>
      <c r="H578" s="618" t="s">
        <v>1348</v>
      </c>
      <c r="I578" s="621"/>
      <c r="J578" s="625"/>
      <c r="K578" s="622">
        <v>750000</v>
      </c>
      <c r="L578" s="622"/>
      <c r="M578" s="622">
        <v>643495</v>
      </c>
      <c r="N578" s="577">
        <v>1.3358208955223882E-3</v>
      </c>
      <c r="O578" s="577">
        <v>0.91</v>
      </c>
      <c r="P578" s="621"/>
      <c r="Q578" s="618" t="s">
        <v>1349</v>
      </c>
    </row>
    <row r="579" spans="1:17" ht="38.25">
      <c r="A579" s="621" t="s">
        <v>529</v>
      </c>
      <c r="B579" s="621" t="s">
        <v>274</v>
      </c>
      <c r="C579" s="624" t="s">
        <v>319</v>
      </c>
      <c r="D579" s="621" t="s">
        <v>2690</v>
      </c>
      <c r="E579" s="621"/>
      <c r="F579" s="621"/>
      <c r="G579" s="621"/>
      <c r="H579" s="618" t="s">
        <v>1351</v>
      </c>
      <c r="I579" s="621"/>
      <c r="J579" s="625"/>
      <c r="K579" s="622">
        <v>268000</v>
      </c>
      <c r="L579" s="622"/>
      <c r="M579" s="622">
        <v>358</v>
      </c>
      <c r="N579" s="577"/>
      <c r="O579" s="577">
        <v>0.05</v>
      </c>
      <c r="P579" s="621"/>
      <c r="Q579" s="618" t="s">
        <v>1352</v>
      </c>
    </row>
    <row r="580" spans="1:17">
      <c r="A580" s="621" t="s">
        <v>529</v>
      </c>
      <c r="B580" s="621" t="s">
        <v>274</v>
      </c>
      <c r="C580" s="624" t="s">
        <v>480</v>
      </c>
      <c r="D580" s="621" t="s">
        <v>2693</v>
      </c>
      <c r="E580" s="621"/>
      <c r="F580" s="621"/>
      <c r="G580" s="621"/>
      <c r="H580" s="618" t="s">
        <v>1353</v>
      </c>
      <c r="I580" s="621"/>
      <c r="J580" s="625"/>
      <c r="K580" s="622">
        <v>5866667</v>
      </c>
      <c r="L580" s="622"/>
      <c r="M580" s="622"/>
      <c r="N580" s="577"/>
      <c r="O580" s="577">
        <v>0.98</v>
      </c>
      <c r="P580" s="621"/>
      <c r="Q580" s="618" t="s">
        <v>1354</v>
      </c>
    </row>
    <row r="581" spans="1:17" ht="38.25">
      <c r="A581" s="621" t="s">
        <v>529</v>
      </c>
      <c r="B581" s="621" t="s">
        <v>274</v>
      </c>
      <c r="C581" s="624" t="s">
        <v>480</v>
      </c>
      <c r="D581" s="621" t="s">
        <v>2693</v>
      </c>
      <c r="E581" s="621"/>
      <c r="F581" s="621"/>
      <c r="G581" s="621"/>
      <c r="H581" s="618" t="s">
        <v>1355</v>
      </c>
      <c r="I581" s="621"/>
      <c r="J581" s="625"/>
      <c r="K581" s="622">
        <v>4933333</v>
      </c>
      <c r="L581" s="622"/>
      <c r="M581" s="622"/>
      <c r="N581" s="577"/>
      <c r="O581" s="577">
        <v>0.98</v>
      </c>
      <c r="P581" s="621"/>
      <c r="Q581" s="618" t="s">
        <v>1354</v>
      </c>
    </row>
    <row r="582" spans="1:17">
      <c r="A582" s="621" t="s">
        <v>529</v>
      </c>
      <c r="B582" s="621" t="s">
        <v>274</v>
      </c>
      <c r="C582" s="624" t="s">
        <v>480</v>
      </c>
      <c r="D582" s="621" t="s">
        <v>2693</v>
      </c>
      <c r="E582" s="621"/>
      <c r="F582" s="621"/>
      <c r="G582" s="621"/>
      <c r="H582" s="618" t="s">
        <v>1356</v>
      </c>
      <c r="I582" s="621"/>
      <c r="J582" s="625"/>
      <c r="K582" s="622">
        <v>2500000</v>
      </c>
      <c r="L582" s="622"/>
      <c r="M582" s="622"/>
      <c r="N582" s="577"/>
      <c r="O582" s="577">
        <v>0.82</v>
      </c>
      <c r="P582" s="621"/>
      <c r="Q582" s="618" t="s">
        <v>1354</v>
      </c>
    </row>
    <row r="583" spans="1:17">
      <c r="A583" s="621" t="s">
        <v>529</v>
      </c>
      <c r="B583" s="621" t="s">
        <v>274</v>
      </c>
      <c r="C583" s="624" t="s">
        <v>480</v>
      </c>
      <c r="D583" s="621" t="s">
        <v>2693</v>
      </c>
      <c r="E583" s="621"/>
      <c r="F583" s="621"/>
      <c r="G583" s="621"/>
      <c r="H583" s="618" t="s">
        <v>1357</v>
      </c>
      <c r="I583" s="621"/>
      <c r="J583" s="625"/>
      <c r="K583" s="622">
        <v>1500000</v>
      </c>
      <c r="L583" s="622"/>
      <c r="M583" s="622"/>
      <c r="N583" s="577"/>
      <c r="O583" s="577">
        <v>0.96</v>
      </c>
      <c r="P583" s="621"/>
      <c r="Q583" s="618" t="s">
        <v>1354</v>
      </c>
    </row>
    <row r="584" spans="1:17" ht="38.25">
      <c r="A584" s="621" t="s">
        <v>528</v>
      </c>
      <c r="B584" s="621" t="s">
        <v>286</v>
      </c>
      <c r="C584" s="618" t="s">
        <v>319</v>
      </c>
      <c r="D584" s="641" t="s">
        <v>2708</v>
      </c>
      <c r="E584" s="584"/>
      <c r="F584" s="584"/>
      <c r="G584" s="642" t="s">
        <v>2210</v>
      </c>
      <c r="H584" s="642" t="s">
        <v>2211</v>
      </c>
      <c r="I584" s="643"/>
      <c r="J584" s="644"/>
      <c r="K584" s="644">
        <v>2866246.0245790002</v>
      </c>
      <c r="L584" s="644"/>
      <c r="M584" s="644"/>
      <c r="N584" s="577"/>
      <c r="O584" s="577"/>
      <c r="P584" s="641"/>
      <c r="Q584" s="611"/>
    </row>
    <row r="585" spans="1:17" ht="25.5">
      <c r="A585" s="621" t="s">
        <v>528</v>
      </c>
      <c r="B585" s="621" t="s">
        <v>288</v>
      </c>
      <c r="C585" s="618" t="s">
        <v>319</v>
      </c>
      <c r="D585" s="621" t="s">
        <v>2695</v>
      </c>
      <c r="E585" s="641"/>
      <c r="F585" s="641"/>
      <c r="G585" s="641"/>
      <c r="H585" s="642" t="s">
        <v>2213</v>
      </c>
      <c r="I585" s="583"/>
      <c r="J585" s="644"/>
      <c r="K585" s="644">
        <v>2504000</v>
      </c>
      <c r="L585" s="644"/>
      <c r="M585" s="644"/>
      <c r="N585" s="577"/>
      <c r="O585" s="577"/>
      <c r="P585" s="641"/>
      <c r="Q585" s="645"/>
    </row>
    <row r="586" spans="1:17" ht="51">
      <c r="A586" s="621" t="s">
        <v>528</v>
      </c>
      <c r="B586" s="621" t="s">
        <v>288</v>
      </c>
      <c r="C586" s="618" t="s">
        <v>319</v>
      </c>
      <c r="D586" s="618" t="s">
        <v>2697</v>
      </c>
      <c r="E586" s="624"/>
      <c r="F586" s="624"/>
      <c r="G586" s="624"/>
      <c r="H586" s="618" t="s">
        <v>2215</v>
      </c>
      <c r="I586" s="624"/>
      <c r="J586" s="622"/>
      <c r="K586" s="622">
        <v>4642710</v>
      </c>
      <c r="L586" s="622"/>
      <c r="M586" s="622"/>
      <c r="N586" s="580"/>
      <c r="O586" s="580"/>
      <c r="P586" s="624"/>
      <c r="Q586" s="626"/>
    </row>
    <row r="587" spans="1:17" ht="25.5">
      <c r="A587" s="621" t="s">
        <v>528</v>
      </c>
      <c r="B587" s="621" t="s">
        <v>288</v>
      </c>
      <c r="C587" s="618" t="s">
        <v>319</v>
      </c>
      <c r="D587" s="618" t="s">
        <v>2700</v>
      </c>
      <c r="E587" s="624"/>
      <c r="F587" s="624"/>
      <c r="G587" s="624"/>
      <c r="H587" s="618" t="s">
        <v>2217</v>
      </c>
      <c r="I587" s="624"/>
      <c r="J587" s="625"/>
      <c r="K587" s="622">
        <v>2577000</v>
      </c>
      <c r="L587" s="622"/>
      <c r="M587" s="622"/>
      <c r="N587" s="580"/>
      <c r="O587" s="580"/>
      <c r="P587" s="624"/>
      <c r="Q587" s="626"/>
    </row>
    <row r="588" spans="1:17" ht="25.5">
      <c r="A588" s="621" t="s">
        <v>528</v>
      </c>
      <c r="B588" s="621" t="s">
        <v>288</v>
      </c>
      <c r="C588" s="618" t="s">
        <v>319</v>
      </c>
      <c r="D588" s="618" t="s">
        <v>2703</v>
      </c>
      <c r="E588" s="624"/>
      <c r="F588" s="624"/>
      <c r="G588" s="624"/>
      <c r="H588" s="618" t="s">
        <v>2219</v>
      </c>
      <c r="I588" s="624"/>
      <c r="J588" s="625"/>
      <c r="K588" s="622">
        <v>1000000</v>
      </c>
      <c r="L588" s="622"/>
      <c r="M588" s="622"/>
      <c r="N588" s="580"/>
      <c r="O588" s="580"/>
      <c r="P588" s="624"/>
      <c r="Q588" s="626"/>
    </row>
    <row r="589" spans="1:17" ht="51">
      <c r="A589" s="621" t="s">
        <v>528</v>
      </c>
      <c r="B589" s="621" t="s">
        <v>288</v>
      </c>
      <c r="C589" s="618" t="s">
        <v>2220</v>
      </c>
      <c r="D589" s="618" t="s">
        <v>2704</v>
      </c>
      <c r="E589" s="624"/>
      <c r="F589" s="624"/>
      <c r="G589" s="624"/>
      <c r="H589" s="618" t="s">
        <v>2221</v>
      </c>
      <c r="I589" s="624"/>
      <c r="J589" s="625"/>
      <c r="K589" s="622">
        <v>2276743</v>
      </c>
      <c r="L589" s="622"/>
      <c r="M589" s="622"/>
      <c r="N589" s="580"/>
      <c r="O589" s="580"/>
      <c r="P589" s="624"/>
      <c r="Q589" s="626"/>
    </row>
    <row r="590" spans="1:17" ht="25.5">
      <c r="A590" s="621" t="s">
        <v>528</v>
      </c>
      <c r="B590" s="621" t="s">
        <v>288</v>
      </c>
      <c r="C590" s="618" t="s">
        <v>319</v>
      </c>
      <c r="D590" s="618" t="s">
        <v>2708</v>
      </c>
      <c r="E590" s="624"/>
      <c r="F590" s="624"/>
      <c r="G590" s="624"/>
      <c r="H590" s="618" t="s">
        <v>2222</v>
      </c>
      <c r="I590" s="624"/>
      <c r="J590" s="625"/>
      <c r="K590" s="622">
        <v>59000000</v>
      </c>
      <c r="L590" s="622"/>
      <c r="M590" s="622"/>
      <c r="N590" s="580"/>
      <c r="O590" s="580"/>
      <c r="P590" s="624"/>
      <c r="Q590" s="626"/>
    </row>
    <row r="591" spans="1:17" ht="25.5">
      <c r="A591" s="621" t="s">
        <v>528</v>
      </c>
      <c r="B591" s="621" t="s">
        <v>288</v>
      </c>
      <c r="C591" s="618" t="s">
        <v>319</v>
      </c>
      <c r="D591" s="618" t="s">
        <v>2708</v>
      </c>
      <c r="E591" s="624"/>
      <c r="F591" s="624"/>
      <c r="G591" s="624"/>
      <c r="H591" s="618" t="s">
        <v>2224</v>
      </c>
      <c r="I591" s="624"/>
      <c r="J591" s="625"/>
      <c r="K591" s="622">
        <v>1500000</v>
      </c>
      <c r="L591" s="622"/>
      <c r="M591" s="622"/>
      <c r="N591" s="580"/>
      <c r="O591" s="580"/>
      <c r="P591" s="624"/>
      <c r="Q591" s="626"/>
    </row>
    <row r="592" spans="1:17" ht="38.25">
      <c r="A592" s="621" t="s">
        <v>528</v>
      </c>
      <c r="B592" s="621" t="s">
        <v>288</v>
      </c>
      <c r="C592" s="618" t="s">
        <v>319</v>
      </c>
      <c r="D592" s="618" t="s">
        <v>2711</v>
      </c>
      <c r="E592" s="624"/>
      <c r="F592" s="624"/>
      <c r="G592" s="624"/>
      <c r="H592" s="618" t="s">
        <v>2226</v>
      </c>
      <c r="I592" s="624"/>
      <c r="J592" s="625"/>
      <c r="K592" s="622">
        <v>2623237</v>
      </c>
      <c r="L592" s="622"/>
      <c r="M592" s="622"/>
      <c r="N592" s="580"/>
      <c r="O592" s="580"/>
      <c r="P592" s="624"/>
      <c r="Q592" s="626"/>
    </row>
    <row r="593" spans="1:17" ht="25.5">
      <c r="A593" s="621" t="s">
        <v>528</v>
      </c>
      <c r="B593" s="621" t="s">
        <v>288</v>
      </c>
      <c r="C593" s="618" t="s">
        <v>319</v>
      </c>
      <c r="D593" s="618" t="s">
        <v>2711</v>
      </c>
      <c r="E593" s="624"/>
      <c r="F593" s="624"/>
      <c r="G593" s="624"/>
      <c r="H593" s="618" t="s">
        <v>2227</v>
      </c>
      <c r="I593" s="624"/>
      <c r="J593" s="625"/>
      <c r="K593" s="622">
        <v>3940000</v>
      </c>
      <c r="L593" s="622"/>
      <c r="M593" s="622"/>
      <c r="N593" s="580"/>
      <c r="O593" s="580"/>
      <c r="P593" s="624"/>
      <c r="Q593" s="626"/>
    </row>
    <row r="594" spans="1:17" ht="38.25">
      <c r="A594" s="621" t="s">
        <v>528</v>
      </c>
      <c r="B594" s="621" t="s">
        <v>288</v>
      </c>
      <c r="C594" s="618"/>
      <c r="D594" s="618" t="s">
        <v>2716</v>
      </c>
      <c r="E594" s="624"/>
      <c r="F594" s="624"/>
      <c r="G594" s="624"/>
      <c r="H594" s="618" t="s">
        <v>2228</v>
      </c>
      <c r="I594" s="624"/>
      <c r="J594" s="625"/>
      <c r="K594" s="622">
        <v>2170000</v>
      </c>
      <c r="L594" s="622"/>
      <c r="M594" s="622"/>
      <c r="N594" s="580"/>
      <c r="O594" s="580"/>
      <c r="P594" s="624"/>
      <c r="Q594" s="626"/>
    </row>
    <row r="595" spans="1:17" ht="63.75">
      <c r="A595" s="621" t="s">
        <v>528</v>
      </c>
      <c r="B595" s="621" t="s">
        <v>288</v>
      </c>
      <c r="C595" s="618"/>
      <c r="D595" s="618" t="s">
        <v>2716</v>
      </c>
      <c r="E595" s="624"/>
      <c r="F595" s="624"/>
      <c r="G595" s="624"/>
      <c r="H595" s="618" t="s">
        <v>2229</v>
      </c>
      <c r="I595" s="624"/>
      <c r="J595" s="625"/>
      <c r="K595" s="622">
        <v>1250000</v>
      </c>
      <c r="L595" s="622"/>
      <c r="M595" s="622"/>
      <c r="N595" s="580"/>
      <c r="O595" s="580"/>
      <c r="P595" s="624"/>
      <c r="Q595" s="626"/>
    </row>
    <row r="596" spans="1:17" ht="25.5">
      <c r="A596" s="621" t="s">
        <v>528</v>
      </c>
      <c r="B596" s="621" t="s">
        <v>288</v>
      </c>
      <c r="C596" s="618" t="s">
        <v>480</v>
      </c>
      <c r="D596" s="618" t="s">
        <v>2708</v>
      </c>
      <c r="E596" s="624"/>
      <c r="F596" s="624"/>
      <c r="G596" s="624"/>
      <c r="H596" s="618"/>
      <c r="I596" s="624"/>
      <c r="J596" s="625"/>
      <c r="K596" s="622">
        <v>0</v>
      </c>
      <c r="L596" s="622"/>
      <c r="M596" s="622"/>
      <c r="N596" s="580"/>
      <c r="O596" s="580"/>
      <c r="P596" s="624"/>
      <c r="Q596" s="626"/>
    </row>
    <row r="597" spans="1:17" ht="38.25">
      <c r="A597" s="621" t="s">
        <v>528</v>
      </c>
      <c r="B597" s="621" t="s">
        <v>288</v>
      </c>
      <c r="C597" s="618" t="s">
        <v>480</v>
      </c>
      <c r="D597" s="618" t="s">
        <v>2716</v>
      </c>
      <c r="E597" s="624"/>
      <c r="F597" s="624"/>
      <c r="G597" s="624"/>
      <c r="H597" s="618" t="s">
        <v>2230</v>
      </c>
      <c r="I597" s="624"/>
      <c r="J597" s="625"/>
      <c r="K597" s="622">
        <v>14500000</v>
      </c>
      <c r="L597" s="622"/>
      <c r="M597" s="622"/>
      <c r="N597" s="580"/>
      <c r="O597" s="580"/>
      <c r="P597" s="624"/>
      <c r="Q597" s="626"/>
    </row>
    <row r="598" spans="1:17">
      <c r="A598" s="621" t="s">
        <v>528</v>
      </c>
      <c r="B598" s="621" t="s">
        <v>288</v>
      </c>
      <c r="C598" s="618" t="s">
        <v>480</v>
      </c>
      <c r="D598" s="618" t="s">
        <v>2716</v>
      </c>
      <c r="E598" s="624"/>
      <c r="F598" s="624"/>
      <c r="G598" s="624"/>
      <c r="H598" s="618" t="s">
        <v>2231</v>
      </c>
      <c r="I598" s="624"/>
      <c r="J598" s="625"/>
      <c r="K598" s="622">
        <v>5830000</v>
      </c>
      <c r="L598" s="622"/>
      <c r="M598" s="622"/>
      <c r="N598" s="580"/>
      <c r="O598" s="580"/>
      <c r="P598" s="624"/>
      <c r="Q598" s="626"/>
    </row>
    <row r="599" spans="1:17" ht="25.5">
      <c r="A599" s="621" t="s">
        <v>528</v>
      </c>
      <c r="B599" s="621" t="s">
        <v>288</v>
      </c>
      <c r="C599" s="618" t="s">
        <v>480</v>
      </c>
      <c r="D599" s="618" t="s">
        <v>2716</v>
      </c>
      <c r="E599" s="624"/>
      <c r="F599" s="624"/>
      <c r="G599" s="624"/>
      <c r="H599" s="618" t="s">
        <v>2232</v>
      </c>
      <c r="I599" s="624"/>
      <c r="J599" s="625"/>
      <c r="K599" s="622">
        <v>10000000</v>
      </c>
      <c r="L599" s="622"/>
      <c r="M599" s="622"/>
      <c r="N599" s="580"/>
      <c r="O599" s="580"/>
      <c r="P599" s="624"/>
      <c r="Q599" s="626"/>
    </row>
    <row r="600" spans="1:17" ht="25.5">
      <c r="A600" s="621" t="s">
        <v>528</v>
      </c>
      <c r="B600" s="621" t="s">
        <v>279</v>
      </c>
      <c r="C600" s="618"/>
      <c r="D600" s="624" t="s">
        <v>2708</v>
      </c>
      <c r="E600" s="621" t="s">
        <v>2233</v>
      </c>
      <c r="F600" s="624" t="s">
        <v>2234</v>
      </c>
      <c r="G600" s="624"/>
      <c r="H600" s="618" t="s">
        <v>2235</v>
      </c>
      <c r="I600" s="624"/>
      <c r="J600" s="625"/>
      <c r="K600" s="622">
        <v>1200000</v>
      </c>
      <c r="L600" s="622"/>
      <c r="M600" s="622"/>
      <c r="N600" s="580"/>
      <c r="O600" s="580"/>
      <c r="P600" s="624"/>
      <c r="Q600" s="626"/>
    </row>
    <row r="601" spans="1:17" ht="25.5">
      <c r="A601" s="621" t="s">
        <v>528</v>
      </c>
      <c r="B601" s="621" t="s">
        <v>288</v>
      </c>
      <c r="C601" s="618"/>
      <c r="D601" s="624" t="s">
        <v>2696</v>
      </c>
      <c r="E601" s="624"/>
      <c r="F601" s="624"/>
      <c r="G601" s="624"/>
      <c r="H601" s="618" t="s">
        <v>2237</v>
      </c>
      <c r="I601" s="624"/>
      <c r="J601" s="625"/>
      <c r="K601" s="622">
        <v>1511104</v>
      </c>
      <c r="L601" s="622"/>
      <c r="M601" s="622"/>
      <c r="N601" s="580"/>
      <c r="O601" s="580"/>
      <c r="P601" s="624"/>
      <c r="Q601" s="626"/>
    </row>
    <row r="602" spans="1:17" ht="25.5">
      <c r="A602" s="621" t="s">
        <v>528</v>
      </c>
      <c r="B602" s="621" t="s">
        <v>288</v>
      </c>
      <c r="C602" s="618"/>
      <c r="D602" s="624" t="s">
        <v>2696</v>
      </c>
      <c r="E602" s="624"/>
      <c r="F602" s="624"/>
      <c r="G602" s="624"/>
      <c r="H602" s="618" t="s">
        <v>2238</v>
      </c>
      <c r="I602" s="624"/>
      <c r="J602" s="625"/>
      <c r="K602" s="622">
        <v>1642759</v>
      </c>
      <c r="L602" s="622"/>
      <c r="M602" s="622"/>
      <c r="N602" s="580"/>
      <c r="O602" s="580"/>
      <c r="P602" s="624"/>
      <c r="Q602" s="626"/>
    </row>
    <row r="603" spans="1:17">
      <c r="A603" s="621" t="s">
        <v>528</v>
      </c>
      <c r="B603" s="621" t="s">
        <v>288</v>
      </c>
      <c r="C603" s="618"/>
      <c r="D603" s="624" t="s">
        <v>2696</v>
      </c>
      <c r="E603" s="624"/>
      <c r="F603" s="624"/>
      <c r="G603" s="624"/>
      <c r="H603" s="618" t="s">
        <v>2240</v>
      </c>
      <c r="I603" s="624"/>
      <c r="J603" s="625"/>
      <c r="K603" s="622">
        <v>2037000</v>
      </c>
      <c r="L603" s="622"/>
      <c r="M603" s="622"/>
      <c r="N603" s="580"/>
      <c r="O603" s="580"/>
      <c r="P603" s="624"/>
      <c r="Q603" s="626"/>
    </row>
    <row r="604" spans="1:17" ht="25.5">
      <c r="A604" s="621" t="s">
        <v>528</v>
      </c>
      <c r="B604" s="621" t="s">
        <v>288</v>
      </c>
      <c r="C604" s="618"/>
      <c r="D604" s="624" t="s">
        <v>2696</v>
      </c>
      <c r="E604" s="624"/>
      <c r="F604" s="624"/>
      <c r="G604" s="624"/>
      <c r="H604" s="618" t="s">
        <v>2241</v>
      </c>
      <c r="I604" s="624"/>
      <c r="J604" s="625"/>
      <c r="K604" s="622">
        <v>1190611</v>
      </c>
      <c r="L604" s="622"/>
      <c r="M604" s="622"/>
      <c r="N604" s="580"/>
      <c r="O604" s="580"/>
      <c r="P604" s="624"/>
      <c r="Q604" s="626"/>
    </row>
    <row r="605" spans="1:17" ht="25.5">
      <c r="A605" s="621" t="s">
        <v>528</v>
      </c>
      <c r="B605" s="621" t="s">
        <v>288</v>
      </c>
      <c r="C605" s="618"/>
      <c r="D605" s="624" t="s">
        <v>2704</v>
      </c>
      <c r="E605" s="624"/>
      <c r="F605" s="624"/>
      <c r="G605" s="624"/>
      <c r="H605" s="618" t="s">
        <v>2243</v>
      </c>
      <c r="I605" s="624"/>
      <c r="J605" s="625"/>
      <c r="K605" s="622">
        <v>700000</v>
      </c>
      <c r="L605" s="622"/>
      <c r="M605" s="622"/>
      <c r="N605" s="580"/>
      <c r="O605" s="580"/>
      <c r="P605" s="624"/>
      <c r="Q605" s="626"/>
    </row>
    <row r="606" spans="1:17" ht="25.5">
      <c r="A606" s="621" t="s">
        <v>528</v>
      </c>
      <c r="B606" s="621" t="s">
        <v>288</v>
      </c>
      <c r="C606" s="618"/>
      <c r="D606" s="624" t="s">
        <v>2704</v>
      </c>
      <c r="E606" s="624"/>
      <c r="F606" s="624"/>
      <c r="G606" s="624"/>
      <c r="H606" s="618" t="s">
        <v>2244</v>
      </c>
      <c r="I606" s="624"/>
      <c r="J606" s="625"/>
      <c r="K606" s="622">
        <v>1000000</v>
      </c>
      <c r="L606" s="622"/>
      <c r="M606" s="622"/>
      <c r="N606" s="580"/>
      <c r="O606" s="580"/>
      <c r="P606" s="624"/>
      <c r="Q606" s="626"/>
    </row>
    <row r="607" spans="1:17" ht="38.25">
      <c r="A607" s="621" t="s">
        <v>528</v>
      </c>
      <c r="B607" s="621" t="s">
        <v>290</v>
      </c>
      <c r="C607" s="618"/>
      <c r="D607" s="624" t="s">
        <v>2697</v>
      </c>
      <c r="E607" s="624"/>
      <c r="F607" s="624"/>
      <c r="G607" s="624"/>
      <c r="H607" s="618" t="s">
        <v>2246</v>
      </c>
      <c r="I607" s="624"/>
      <c r="J607" s="625"/>
      <c r="K607" s="622">
        <v>19966463</v>
      </c>
      <c r="L607" s="622">
        <v>18827752.600000001</v>
      </c>
      <c r="M607" s="622">
        <v>18700276</v>
      </c>
      <c r="N607" s="580"/>
      <c r="O607" s="580"/>
      <c r="P607" s="624"/>
      <c r="Q607" s="626"/>
    </row>
    <row r="608" spans="1:17" ht="25.5">
      <c r="A608" s="621" t="s">
        <v>528</v>
      </c>
      <c r="B608" s="621" t="s">
        <v>290</v>
      </c>
      <c r="C608" s="618"/>
      <c r="D608" s="624" t="s">
        <v>2700</v>
      </c>
      <c r="E608" s="624"/>
      <c r="F608" s="624"/>
      <c r="G608" s="624"/>
      <c r="H608" s="618" t="s">
        <v>2248</v>
      </c>
      <c r="I608" s="624"/>
      <c r="J608" s="625"/>
      <c r="K608" s="622">
        <v>11980255</v>
      </c>
      <c r="L608" s="622" t="s">
        <v>2249</v>
      </c>
      <c r="M608" s="622">
        <v>11980255</v>
      </c>
      <c r="N608" s="580"/>
      <c r="O608" s="580"/>
      <c r="P608" s="624"/>
      <c r="Q608" s="626"/>
    </row>
    <row r="609" spans="1:17" ht="25.5">
      <c r="A609" s="621" t="s">
        <v>528</v>
      </c>
      <c r="B609" s="621" t="s">
        <v>290</v>
      </c>
      <c r="C609" s="618"/>
      <c r="D609" s="624" t="s">
        <v>2708</v>
      </c>
      <c r="E609" s="624"/>
      <c r="F609" s="624"/>
      <c r="G609" s="624"/>
      <c r="H609" s="618" t="s">
        <v>2251</v>
      </c>
      <c r="I609" s="624"/>
      <c r="J609" s="625"/>
      <c r="K609" s="622">
        <v>12839500</v>
      </c>
      <c r="L609" s="622">
        <v>12817395.17</v>
      </c>
      <c r="M609" s="622">
        <v>12759454</v>
      </c>
      <c r="N609" s="580"/>
      <c r="O609" s="580"/>
      <c r="P609" s="624"/>
      <c r="Q609" s="626"/>
    </row>
    <row r="610" spans="1:17">
      <c r="A610" s="621" t="s">
        <v>528</v>
      </c>
      <c r="B610" s="621" t="s">
        <v>290</v>
      </c>
      <c r="C610" s="618"/>
      <c r="D610" s="624" t="s">
        <v>2708</v>
      </c>
      <c r="E610" s="624"/>
      <c r="F610" s="624"/>
      <c r="G610" s="624"/>
      <c r="H610" s="618" t="s">
        <v>2252</v>
      </c>
      <c r="I610" s="624"/>
      <c r="J610" s="625"/>
      <c r="K610" s="622">
        <v>12370909</v>
      </c>
      <c r="L610" s="622">
        <v>12230047.15</v>
      </c>
      <c r="M610" s="622">
        <v>12219052</v>
      </c>
      <c r="N610" s="580"/>
      <c r="O610" s="580"/>
      <c r="P610" s="624"/>
      <c r="Q610" s="626"/>
    </row>
    <row r="611" spans="1:17" ht="25.5">
      <c r="A611" s="621" t="s">
        <v>528</v>
      </c>
      <c r="B611" s="621" t="s">
        <v>281</v>
      </c>
      <c r="C611" s="618"/>
      <c r="D611" s="624" t="s">
        <v>2691</v>
      </c>
      <c r="E611" s="624"/>
      <c r="F611" s="624"/>
      <c r="G611" s="624"/>
      <c r="H611" s="618" t="s">
        <v>2253</v>
      </c>
      <c r="I611" s="624"/>
      <c r="J611" s="625"/>
      <c r="K611" s="622"/>
      <c r="L611" s="622"/>
      <c r="M611" s="622"/>
      <c r="N611" s="580"/>
      <c r="O611" s="580"/>
      <c r="P611" s="624"/>
      <c r="Q611" s="626"/>
    </row>
    <row r="612" spans="1:17" ht="25.5">
      <c r="A612" s="621" t="s">
        <v>528</v>
      </c>
      <c r="B612" s="621" t="s">
        <v>281</v>
      </c>
      <c r="C612" s="618"/>
      <c r="D612" s="624" t="s">
        <v>2700</v>
      </c>
      <c r="E612" s="624"/>
      <c r="F612" s="624"/>
      <c r="G612" s="624"/>
      <c r="H612" s="618" t="s">
        <v>2255</v>
      </c>
      <c r="I612" s="624"/>
      <c r="J612" s="625"/>
      <c r="K612" s="622"/>
      <c r="L612" s="622"/>
      <c r="M612" s="622"/>
      <c r="N612" s="580"/>
      <c r="O612" s="580"/>
      <c r="P612" s="624"/>
      <c r="Q612" s="626"/>
    </row>
    <row r="613" spans="1:17">
      <c r="A613" s="621" t="s">
        <v>528</v>
      </c>
      <c r="B613" s="621" t="s">
        <v>281</v>
      </c>
      <c r="C613" s="618"/>
      <c r="D613" s="624" t="s">
        <v>2703</v>
      </c>
      <c r="E613" s="624"/>
      <c r="F613" s="624"/>
      <c r="G613" s="624"/>
      <c r="H613" s="618" t="s">
        <v>2257</v>
      </c>
      <c r="I613" s="624"/>
      <c r="J613" s="625"/>
      <c r="K613" s="622"/>
      <c r="L613" s="622"/>
      <c r="M613" s="622"/>
      <c r="N613" s="580"/>
      <c r="O613" s="580"/>
      <c r="P613" s="624"/>
      <c r="Q613" s="626"/>
    </row>
    <row r="614" spans="1:17" ht="38.25">
      <c r="A614" s="621" t="s">
        <v>528</v>
      </c>
      <c r="B614" s="621" t="s">
        <v>281</v>
      </c>
      <c r="C614" s="618"/>
      <c r="D614" s="624" t="s">
        <v>2704</v>
      </c>
      <c r="E614" s="624"/>
      <c r="F614" s="624"/>
      <c r="G614" s="624"/>
      <c r="H614" s="618" t="s">
        <v>2259</v>
      </c>
      <c r="I614" s="624"/>
      <c r="J614" s="625"/>
      <c r="K614" s="622"/>
      <c r="L614" s="622"/>
      <c r="M614" s="622"/>
      <c r="N614" s="580"/>
      <c r="O614" s="580"/>
      <c r="P614" s="624"/>
      <c r="Q614" s="626"/>
    </row>
    <row r="615" spans="1:17" ht="38.25">
      <c r="A615" s="621" t="s">
        <v>528</v>
      </c>
      <c r="B615" s="621" t="s">
        <v>281</v>
      </c>
      <c r="C615" s="618"/>
      <c r="D615" s="624" t="s">
        <v>2708</v>
      </c>
      <c r="E615" s="624"/>
      <c r="F615" s="624"/>
      <c r="G615" s="624"/>
      <c r="H615" s="618" t="s">
        <v>2261</v>
      </c>
      <c r="I615" s="624"/>
      <c r="J615" s="625"/>
      <c r="K615" s="622"/>
      <c r="L615" s="622"/>
      <c r="M615" s="622"/>
      <c r="N615" s="580"/>
      <c r="O615" s="580"/>
      <c r="P615" s="624"/>
      <c r="Q615" s="626"/>
    </row>
    <row r="616" spans="1:17">
      <c r="A616" s="621" t="s">
        <v>528</v>
      </c>
      <c r="B616" s="621" t="s">
        <v>281</v>
      </c>
      <c r="C616" s="618"/>
      <c r="D616" s="624" t="s">
        <v>2711</v>
      </c>
      <c r="E616" s="624"/>
      <c r="F616" s="624"/>
      <c r="G616" s="624"/>
      <c r="H616" s="618" t="s">
        <v>2262</v>
      </c>
      <c r="I616" s="624"/>
      <c r="J616" s="625"/>
      <c r="K616" s="622"/>
      <c r="L616" s="622"/>
      <c r="M616" s="622"/>
      <c r="N616" s="580"/>
      <c r="O616" s="580"/>
      <c r="P616" s="624"/>
      <c r="Q616" s="626"/>
    </row>
    <row r="617" spans="1:17" ht="25.5">
      <c r="A617" s="621" t="s">
        <v>528</v>
      </c>
      <c r="B617" s="621" t="s">
        <v>281</v>
      </c>
      <c r="C617" s="618"/>
      <c r="D617" s="624" t="s">
        <v>2716</v>
      </c>
      <c r="E617" s="624"/>
      <c r="F617" s="624"/>
      <c r="G617" s="624"/>
      <c r="H617" s="618" t="s">
        <v>2264</v>
      </c>
      <c r="I617" s="624"/>
      <c r="J617" s="625"/>
      <c r="K617" s="622"/>
      <c r="L617" s="622"/>
      <c r="M617" s="622"/>
      <c r="N617" s="580"/>
      <c r="O617" s="580"/>
      <c r="P617" s="624"/>
      <c r="Q617" s="626"/>
    </row>
    <row r="618" spans="1:17" ht="38.25">
      <c r="A618" s="621" t="s">
        <v>528</v>
      </c>
      <c r="B618" s="621" t="s">
        <v>281</v>
      </c>
      <c r="C618" s="618"/>
      <c r="D618" s="624" t="s">
        <v>2716</v>
      </c>
      <c r="E618" s="624"/>
      <c r="F618" s="624"/>
      <c r="G618" s="624"/>
      <c r="H618" s="618" t="s">
        <v>2265</v>
      </c>
      <c r="I618" s="624"/>
      <c r="J618" s="625"/>
      <c r="K618" s="622"/>
      <c r="L618" s="622"/>
      <c r="M618" s="622"/>
      <c r="N618" s="580"/>
      <c r="O618" s="580"/>
      <c r="P618" s="624"/>
      <c r="Q618" s="626"/>
    </row>
    <row r="619" spans="1:17" ht="25.5">
      <c r="A619" s="621" t="s">
        <v>528</v>
      </c>
      <c r="B619" s="621" t="s">
        <v>281</v>
      </c>
      <c r="C619" s="618"/>
      <c r="D619" s="624" t="s">
        <v>2716</v>
      </c>
      <c r="E619" s="624"/>
      <c r="F619" s="624"/>
      <c r="G619" s="624"/>
      <c r="H619" s="618" t="s">
        <v>2266</v>
      </c>
      <c r="I619" s="624"/>
      <c r="J619" s="625"/>
      <c r="K619" s="622"/>
      <c r="L619" s="622"/>
      <c r="M619" s="622"/>
      <c r="N619" s="580"/>
      <c r="O619" s="580"/>
      <c r="P619" s="624"/>
      <c r="Q619" s="626"/>
    </row>
    <row r="620" spans="1:17" ht="25.5">
      <c r="A620" s="621" t="s">
        <v>528</v>
      </c>
      <c r="B620" s="621" t="s">
        <v>281</v>
      </c>
      <c r="C620" s="618"/>
      <c r="D620" s="624" t="s">
        <v>2716</v>
      </c>
      <c r="E620" s="624"/>
      <c r="F620" s="624"/>
      <c r="G620" s="624"/>
      <c r="H620" s="618" t="s">
        <v>2267</v>
      </c>
      <c r="I620" s="624"/>
      <c r="J620" s="625"/>
      <c r="K620" s="622"/>
      <c r="L620" s="622"/>
      <c r="M620" s="622"/>
      <c r="N620" s="580"/>
      <c r="O620" s="580"/>
      <c r="P620" s="624"/>
      <c r="Q620" s="626"/>
    </row>
    <row r="621" spans="1:17" ht="38.25">
      <c r="A621" s="621" t="s">
        <v>528</v>
      </c>
      <c r="B621" s="621" t="s">
        <v>281</v>
      </c>
      <c r="C621" s="618"/>
      <c r="D621" s="624" t="s">
        <v>2716</v>
      </c>
      <c r="E621" s="624"/>
      <c r="F621" s="624"/>
      <c r="G621" s="624"/>
      <c r="H621" s="618" t="s">
        <v>2268</v>
      </c>
      <c r="I621" s="624"/>
      <c r="J621" s="625"/>
      <c r="K621" s="622"/>
      <c r="L621" s="622"/>
      <c r="M621" s="622"/>
      <c r="N621" s="580"/>
      <c r="O621" s="580"/>
      <c r="P621" s="624"/>
      <c r="Q621" s="626"/>
    </row>
    <row r="622" spans="1:17" ht="51">
      <c r="A622" s="621" t="s">
        <v>528</v>
      </c>
      <c r="B622" s="621" t="s">
        <v>281</v>
      </c>
      <c r="C622" s="618"/>
      <c r="D622" s="624" t="s">
        <v>2716</v>
      </c>
      <c r="E622" s="624"/>
      <c r="F622" s="624"/>
      <c r="G622" s="624"/>
      <c r="H622" s="618" t="s">
        <v>2269</v>
      </c>
      <c r="I622" s="624"/>
      <c r="J622" s="625"/>
      <c r="K622" s="622"/>
      <c r="L622" s="622"/>
      <c r="M622" s="622"/>
      <c r="N622" s="580"/>
      <c r="O622" s="580"/>
      <c r="P622" s="624"/>
      <c r="Q622" s="626"/>
    </row>
    <row r="623" spans="1:17" ht="25.5">
      <c r="A623" s="621" t="s">
        <v>528</v>
      </c>
      <c r="B623" s="621" t="s">
        <v>275</v>
      </c>
      <c r="C623" s="618"/>
      <c r="D623" s="624" t="s">
        <v>2708</v>
      </c>
      <c r="E623" s="624"/>
      <c r="F623" s="624"/>
      <c r="G623" s="624"/>
      <c r="H623" s="618" t="s">
        <v>2270</v>
      </c>
      <c r="I623" s="624"/>
      <c r="J623" s="625"/>
      <c r="K623" s="622"/>
      <c r="L623" s="622"/>
      <c r="M623" s="622"/>
      <c r="N623" s="580"/>
      <c r="O623" s="580"/>
      <c r="P623" s="624"/>
      <c r="Q623" s="626"/>
    </row>
    <row r="624" spans="1:17" ht="51">
      <c r="A624" s="686" t="s">
        <v>2286</v>
      </c>
      <c r="B624" s="686" t="s">
        <v>267</v>
      </c>
      <c r="C624" s="686" t="s">
        <v>2287</v>
      </c>
      <c r="D624" s="621" t="s">
        <v>2696</v>
      </c>
      <c r="E624" s="621" t="s">
        <v>2289</v>
      </c>
      <c r="F624" s="621" t="s">
        <v>2290</v>
      </c>
      <c r="G624" s="704" t="s">
        <v>2292</v>
      </c>
      <c r="H624" s="618" t="s">
        <v>2291</v>
      </c>
      <c r="I624" s="621"/>
      <c r="J624" s="622">
        <v>1652810</v>
      </c>
      <c r="K624" s="622">
        <v>2592705</v>
      </c>
      <c r="L624" s="622">
        <v>2563875.0188000002</v>
      </c>
      <c r="M624" s="622">
        <v>2546429.9740000004</v>
      </c>
      <c r="N624" s="577">
        <v>0.98215183524542915</v>
      </c>
      <c r="O624" s="577">
        <v>1</v>
      </c>
      <c r="P624" s="600"/>
      <c r="Q624" s="618" t="s">
        <v>2293</v>
      </c>
    </row>
    <row r="625" spans="1:17">
      <c r="A625" s="686" t="s">
        <v>2286</v>
      </c>
      <c r="B625" s="686" t="s">
        <v>267</v>
      </c>
      <c r="C625" s="686" t="s">
        <v>2287</v>
      </c>
      <c r="D625" s="621" t="s">
        <v>2696</v>
      </c>
      <c r="E625" s="621" t="s">
        <v>2289</v>
      </c>
      <c r="F625" s="621" t="s">
        <v>2294</v>
      </c>
      <c r="G625" s="704" t="s">
        <v>2296</v>
      </c>
      <c r="H625" s="618" t="s">
        <v>2295</v>
      </c>
      <c r="I625" s="621"/>
      <c r="J625" s="622">
        <v>760000</v>
      </c>
      <c r="K625" s="622">
        <v>1404648</v>
      </c>
      <c r="L625" s="622">
        <v>1370803.49483</v>
      </c>
      <c r="M625" s="622">
        <v>1369168.7043299999</v>
      </c>
      <c r="N625" s="577">
        <v>0.97474150415620131</v>
      </c>
      <c r="O625" s="577">
        <v>1</v>
      </c>
      <c r="P625" s="600"/>
      <c r="Q625" s="618" t="s">
        <v>2297</v>
      </c>
    </row>
    <row r="626" spans="1:17" ht="38.25">
      <c r="A626" s="686" t="s">
        <v>2286</v>
      </c>
      <c r="B626" s="686" t="s">
        <v>267</v>
      </c>
      <c r="C626" s="686" t="s">
        <v>2287</v>
      </c>
      <c r="D626" s="621" t="s">
        <v>2696</v>
      </c>
      <c r="E626" s="621" t="s">
        <v>2289</v>
      </c>
      <c r="F626" s="621" t="s">
        <v>2294</v>
      </c>
      <c r="G626" s="621" t="s">
        <v>2298</v>
      </c>
      <c r="H626" s="618" t="s">
        <v>2299</v>
      </c>
      <c r="I626" s="621"/>
      <c r="J626" s="622">
        <v>720000</v>
      </c>
      <c r="K626" s="622">
        <v>1031538</v>
      </c>
      <c r="L626" s="622">
        <v>1024877.48948</v>
      </c>
      <c r="M626" s="622">
        <v>1013137.7976100001</v>
      </c>
      <c r="N626" s="577">
        <v>0.9821623610666792</v>
      </c>
      <c r="O626" s="577">
        <v>1</v>
      </c>
      <c r="P626" s="600"/>
      <c r="Q626" s="618" t="s">
        <v>2300</v>
      </c>
    </row>
    <row r="627" spans="1:17" ht="25.5">
      <c r="A627" s="686" t="s">
        <v>2286</v>
      </c>
      <c r="B627" s="686" t="s">
        <v>267</v>
      </c>
      <c r="C627" s="686" t="s">
        <v>2287</v>
      </c>
      <c r="D627" s="621" t="s">
        <v>2696</v>
      </c>
      <c r="E627" s="621" t="s">
        <v>2289</v>
      </c>
      <c r="F627" s="621" t="s">
        <v>2301</v>
      </c>
      <c r="G627" s="704" t="s">
        <v>2303</v>
      </c>
      <c r="H627" s="618" t="s">
        <v>2302</v>
      </c>
      <c r="I627" s="621"/>
      <c r="J627" s="622">
        <v>632000</v>
      </c>
      <c r="K627" s="622">
        <v>1240427</v>
      </c>
      <c r="L627" s="622">
        <v>1210415.11619</v>
      </c>
      <c r="M627" s="622">
        <v>1218811.3813499999</v>
      </c>
      <c r="N627" s="577">
        <v>0.98257405018594401</v>
      </c>
      <c r="O627" s="577">
        <v>1</v>
      </c>
      <c r="P627" s="600"/>
      <c r="Q627" s="618" t="s">
        <v>2297</v>
      </c>
    </row>
    <row r="628" spans="1:17" ht="38.25">
      <c r="A628" s="686" t="s">
        <v>2286</v>
      </c>
      <c r="B628" s="686" t="s">
        <v>267</v>
      </c>
      <c r="C628" s="686" t="s">
        <v>2287</v>
      </c>
      <c r="D628" s="621" t="s">
        <v>2696</v>
      </c>
      <c r="E628" s="621" t="s">
        <v>2289</v>
      </c>
      <c r="F628" s="621" t="s">
        <v>2301</v>
      </c>
      <c r="G628" s="704" t="s">
        <v>2305</v>
      </c>
      <c r="H628" s="618" t="s">
        <v>2304</v>
      </c>
      <c r="I628" s="621"/>
      <c r="J628" s="622">
        <v>960000</v>
      </c>
      <c r="K628" s="622">
        <v>1700471</v>
      </c>
      <c r="L628" s="622">
        <v>1671317.4227199999</v>
      </c>
      <c r="M628" s="622">
        <v>1665969.47226</v>
      </c>
      <c r="N628" s="577">
        <v>0.97971060503825114</v>
      </c>
      <c r="O628" s="577">
        <v>1</v>
      </c>
      <c r="P628" s="600"/>
      <c r="Q628" s="618" t="s">
        <v>2306</v>
      </c>
    </row>
    <row r="629" spans="1:17" ht="25.5">
      <c r="A629" s="686" t="s">
        <v>2286</v>
      </c>
      <c r="B629" s="686" t="s">
        <v>267</v>
      </c>
      <c r="C629" s="630" t="s">
        <v>2287</v>
      </c>
      <c r="D629" s="621" t="s">
        <v>2697</v>
      </c>
      <c r="E629" s="621" t="s">
        <v>2308</v>
      </c>
      <c r="F629" s="621" t="s">
        <v>2309</v>
      </c>
      <c r="G629" s="621" t="s">
        <v>601</v>
      </c>
      <c r="H629" s="618" t="s">
        <v>2310</v>
      </c>
      <c r="I629" s="621"/>
      <c r="J629" s="622">
        <v>2310000</v>
      </c>
      <c r="K629" s="622">
        <v>4123615</v>
      </c>
      <c r="L629" s="622">
        <v>4004797.16909</v>
      </c>
      <c r="M629" s="622">
        <v>3845759.4258499998</v>
      </c>
      <c r="N629" s="577">
        <v>0.93261844906714131</v>
      </c>
      <c r="O629" s="577">
        <v>1</v>
      </c>
      <c r="P629" s="600"/>
      <c r="Q629" s="618" t="s">
        <v>2312</v>
      </c>
    </row>
    <row r="630" spans="1:17" ht="25.5">
      <c r="A630" s="686" t="s">
        <v>2286</v>
      </c>
      <c r="B630" s="686" t="s">
        <v>267</v>
      </c>
      <c r="C630" s="630" t="s">
        <v>2287</v>
      </c>
      <c r="D630" s="621" t="s">
        <v>2697</v>
      </c>
      <c r="E630" s="621" t="s">
        <v>2313</v>
      </c>
      <c r="F630" s="621" t="s">
        <v>2314</v>
      </c>
      <c r="G630" s="621" t="s">
        <v>2299</v>
      </c>
      <c r="H630" s="618" t="s">
        <v>2315</v>
      </c>
      <c r="I630" s="621"/>
      <c r="J630" s="622">
        <v>948000</v>
      </c>
      <c r="K630" s="622">
        <v>2446718</v>
      </c>
      <c r="L630" s="622">
        <v>2439269.8956900002</v>
      </c>
      <c r="M630" s="622">
        <v>2289960.9657799997</v>
      </c>
      <c r="N630" s="577">
        <v>0.93593171169705691</v>
      </c>
      <c r="O630" s="577">
        <v>1</v>
      </c>
      <c r="P630" s="600"/>
      <c r="Q630" s="618" t="s">
        <v>2312</v>
      </c>
    </row>
    <row r="631" spans="1:17" ht="51">
      <c r="A631" s="686" t="s">
        <v>2286</v>
      </c>
      <c r="B631" s="686" t="s">
        <v>267</v>
      </c>
      <c r="C631" s="630" t="s">
        <v>2287</v>
      </c>
      <c r="D631" s="621" t="s">
        <v>2697</v>
      </c>
      <c r="E631" s="621" t="s">
        <v>2308</v>
      </c>
      <c r="F631" s="621" t="s">
        <v>2309</v>
      </c>
      <c r="G631" s="621" t="s">
        <v>2311</v>
      </c>
      <c r="H631" s="618" t="s">
        <v>2317</v>
      </c>
      <c r="I631" s="621"/>
      <c r="J631" s="622">
        <v>920000</v>
      </c>
      <c r="K631" s="622">
        <v>1476000</v>
      </c>
      <c r="L631" s="622">
        <v>0</v>
      </c>
      <c r="M631" s="622">
        <v>0</v>
      </c>
      <c r="N631" s="577">
        <v>0</v>
      </c>
      <c r="O631" s="577">
        <v>0</v>
      </c>
      <c r="P631" s="600"/>
      <c r="Q631" s="618" t="s">
        <v>2319</v>
      </c>
    </row>
    <row r="632" spans="1:17" ht="25.5">
      <c r="A632" s="686" t="s">
        <v>2286</v>
      </c>
      <c r="B632" s="686" t="s">
        <v>267</v>
      </c>
      <c r="C632" s="630" t="s">
        <v>2287</v>
      </c>
      <c r="D632" s="621" t="s">
        <v>2697</v>
      </c>
      <c r="E632" s="621" t="s">
        <v>2308</v>
      </c>
      <c r="F632" s="621" t="s">
        <v>2309</v>
      </c>
      <c r="G632" s="621" t="s">
        <v>2316</v>
      </c>
      <c r="H632" s="618" t="s">
        <v>2320</v>
      </c>
      <c r="I632" s="621"/>
      <c r="J632" s="622">
        <v>1200000</v>
      </c>
      <c r="K632" s="622">
        <v>1328000</v>
      </c>
      <c r="L632" s="622">
        <v>1218085.1101299999</v>
      </c>
      <c r="M632" s="622">
        <v>1140436.6429100002</v>
      </c>
      <c r="N632" s="577">
        <v>0.85876253231174715</v>
      </c>
      <c r="O632" s="577">
        <v>1</v>
      </c>
      <c r="P632" s="600"/>
      <c r="Q632" s="618" t="s">
        <v>2322</v>
      </c>
    </row>
    <row r="633" spans="1:17" ht="178.5">
      <c r="A633" s="686" t="s">
        <v>2286</v>
      </c>
      <c r="B633" s="686" t="s">
        <v>267</v>
      </c>
      <c r="C633" s="630" t="s">
        <v>2287</v>
      </c>
      <c r="D633" s="621" t="s">
        <v>2703</v>
      </c>
      <c r="E633" s="621" t="s">
        <v>2324</v>
      </c>
      <c r="F633" s="621" t="s">
        <v>2325</v>
      </c>
      <c r="G633" s="621" t="s">
        <v>2326</v>
      </c>
      <c r="H633" s="618" t="s">
        <v>2327</v>
      </c>
      <c r="I633" s="621"/>
      <c r="J633" s="622">
        <v>2500000</v>
      </c>
      <c r="K633" s="622">
        <v>2500000</v>
      </c>
      <c r="L633" s="622">
        <v>1799061.075</v>
      </c>
      <c r="M633" s="622">
        <v>1793977.94998</v>
      </c>
      <c r="N633" s="577">
        <v>0.71759117999200006</v>
      </c>
      <c r="O633" s="577">
        <v>0.72</v>
      </c>
      <c r="P633" s="600"/>
      <c r="Q633" s="618" t="s">
        <v>2328</v>
      </c>
    </row>
    <row r="634" spans="1:17" ht="127.5">
      <c r="A634" s="686" t="s">
        <v>2286</v>
      </c>
      <c r="B634" s="686" t="s">
        <v>267</v>
      </c>
      <c r="C634" s="630" t="s">
        <v>2287</v>
      </c>
      <c r="D634" s="621" t="s">
        <v>2703</v>
      </c>
      <c r="E634" s="621" t="s">
        <v>2324</v>
      </c>
      <c r="F634" s="621" t="s">
        <v>2325</v>
      </c>
      <c r="G634" s="621" t="s">
        <v>2329</v>
      </c>
      <c r="H634" s="618" t="s">
        <v>2330</v>
      </c>
      <c r="I634" s="621"/>
      <c r="J634" s="622">
        <v>1000000</v>
      </c>
      <c r="K634" s="622">
        <v>1000000</v>
      </c>
      <c r="L634" s="622">
        <v>811406.72415999998</v>
      </c>
      <c r="M634" s="622">
        <v>328279.75623</v>
      </c>
      <c r="N634" s="577">
        <v>0.32827975623</v>
      </c>
      <c r="O634" s="577">
        <v>0.5</v>
      </c>
      <c r="P634" s="600"/>
      <c r="Q634" s="618" t="s">
        <v>2331</v>
      </c>
    </row>
    <row r="635" spans="1:17" ht="38.25">
      <c r="A635" s="686" t="s">
        <v>2286</v>
      </c>
      <c r="B635" s="686" t="s">
        <v>267</v>
      </c>
      <c r="C635" s="630" t="s">
        <v>2287</v>
      </c>
      <c r="D635" s="621" t="s">
        <v>2703</v>
      </c>
      <c r="E635" s="621" t="s">
        <v>2324</v>
      </c>
      <c r="F635" s="621" t="s">
        <v>2325</v>
      </c>
      <c r="G635" s="621" t="s">
        <v>2318</v>
      </c>
      <c r="H635" s="618" t="s">
        <v>2332</v>
      </c>
      <c r="I635" s="621"/>
      <c r="J635" s="622">
        <v>1000000</v>
      </c>
      <c r="K635" s="622">
        <v>1000000</v>
      </c>
      <c r="L635" s="622">
        <v>220391.7</v>
      </c>
      <c r="M635" s="622">
        <v>220391.7</v>
      </c>
      <c r="N635" s="577">
        <v>0.22039170000000002</v>
      </c>
      <c r="O635" s="577">
        <v>0.22</v>
      </c>
      <c r="P635" s="600"/>
      <c r="Q635" s="618" t="s">
        <v>2334</v>
      </c>
    </row>
    <row r="636" spans="1:17" ht="25.5">
      <c r="A636" s="686" t="s">
        <v>2286</v>
      </c>
      <c r="B636" s="686" t="s">
        <v>267</v>
      </c>
      <c r="C636" s="630" t="s">
        <v>2287</v>
      </c>
      <c r="D636" s="621" t="s">
        <v>2705</v>
      </c>
      <c r="E636" s="621" t="s">
        <v>2336</v>
      </c>
      <c r="F636" s="621" t="s">
        <v>2337</v>
      </c>
      <c r="G636" s="621" t="s">
        <v>2338</v>
      </c>
      <c r="H636" s="618" t="s">
        <v>2339</v>
      </c>
      <c r="I636" s="621"/>
      <c r="J636" s="622">
        <v>2050000</v>
      </c>
      <c r="K636" s="622">
        <v>2050000</v>
      </c>
      <c r="L636" s="622">
        <v>2048441.40769</v>
      </c>
      <c r="M636" s="622">
        <v>2047233.2906200001</v>
      </c>
      <c r="N636" s="577">
        <v>0.99865038566829278</v>
      </c>
      <c r="O636" s="577">
        <v>1</v>
      </c>
      <c r="P636" s="600"/>
      <c r="Q636" s="618" t="s">
        <v>2340</v>
      </c>
    </row>
    <row r="637" spans="1:17" ht="25.5">
      <c r="A637" s="686" t="s">
        <v>2286</v>
      </c>
      <c r="B637" s="686" t="s">
        <v>267</v>
      </c>
      <c r="C637" s="630" t="s">
        <v>2287</v>
      </c>
      <c r="D637" s="621" t="s">
        <v>2708</v>
      </c>
      <c r="E637" s="621" t="s">
        <v>2342</v>
      </c>
      <c r="F637" s="621" t="s">
        <v>2343</v>
      </c>
      <c r="G637" s="704" t="s">
        <v>2345</v>
      </c>
      <c r="H637" s="618" t="s">
        <v>2344</v>
      </c>
      <c r="I637" s="621"/>
      <c r="J637" s="622">
        <v>1800000</v>
      </c>
      <c r="K637" s="622">
        <v>2950000</v>
      </c>
      <c r="L637" s="622">
        <v>2929818.7784899999</v>
      </c>
      <c r="M637" s="622">
        <v>2774456.7618700005</v>
      </c>
      <c r="N637" s="577">
        <v>0.94049381758305106</v>
      </c>
      <c r="O637" s="577">
        <v>0.95</v>
      </c>
      <c r="P637" s="600"/>
      <c r="Q637" s="618" t="s">
        <v>2346</v>
      </c>
    </row>
    <row r="638" spans="1:17" ht="25.5">
      <c r="A638" s="686" t="s">
        <v>2286</v>
      </c>
      <c r="B638" s="686" t="s">
        <v>267</v>
      </c>
      <c r="C638" s="630" t="s">
        <v>2287</v>
      </c>
      <c r="D638" s="621" t="s">
        <v>2708</v>
      </c>
      <c r="E638" s="621" t="s">
        <v>2347</v>
      </c>
      <c r="F638" s="621" t="s">
        <v>2348</v>
      </c>
      <c r="G638" s="621" t="s">
        <v>2321</v>
      </c>
      <c r="H638" s="618" t="s">
        <v>1200</v>
      </c>
      <c r="I638" s="621"/>
      <c r="J638" s="622">
        <v>1600000</v>
      </c>
      <c r="K638" s="622">
        <v>1812725</v>
      </c>
      <c r="L638" s="622">
        <v>1812047.6340900001</v>
      </c>
      <c r="M638" s="622">
        <v>1778089.9096400002</v>
      </c>
      <c r="N638" s="577">
        <v>0.98089335648816023</v>
      </c>
      <c r="O638" s="577">
        <v>1</v>
      </c>
      <c r="P638" s="600"/>
      <c r="Q638" s="618" t="s">
        <v>2350</v>
      </c>
    </row>
    <row r="639" spans="1:17" ht="38.25">
      <c r="A639" s="686" t="s">
        <v>2286</v>
      </c>
      <c r="B639" s="686" t="s">
        <v>267</v>
      </c>
      <c r="C639" s="630" t="s">
        <v>2287</v>
      </c>
      <c r="D639" s="621" t="s">
        <v>2711</v>
      </c>
      <c r="E639" s="621" t="s">
        <v>2352</v>
      </c>
      <c r="F639" s="621" t="s">
        <v>2353</v>
      </c>
      <c r="G639" s="704" t="s">
        <v>2355</v>
      </c>
      <c r="H639" s="618" t="s">
        <v>2354</v>
      </c>
      <c r="I639" s="621"/>
      <c r="J639" s="622">
        <v>1500000</v>
      </c>
      <c r="K639" s="622">
        <v>7210000</v>
      </c>
      <c r="L639" s="622">
        <v>7097576.1451399997</v>
      </c>
      <c r="M639" s="622">
        <v>5313053.4713200005</v>
      </c>
      <c r="N639" s="577">
        <v>0.73690062015533986</v>
      </c>
      <c r="O639" s="577">
        <v>0.92</v>
      </c>
      <c r="P639" s="600"/>
      <c r="Q639" s="618" t="s">
        <v>2356</v>
      </c>
    </row>
    <row r="640" spans="1:17" ht="38.25">
      <c r="A640" s="686" t="s">
        <v>2286</v>
      </c>
      <c r="B640" s="686" t="s">
        <v>267</v>
      </c>
      <c r="C640" s="630" t="s">
        <v>2287</v>
      </c>
      <c r="D640" s="621" t="s">
        <v>2711</v>
      </c>
      <c r="E640" s="621" t="s">
        <v>2352</v>
      </c>
      <c r="F640" s="621" t="s">
        <v>2353</v>
      </c>
      <c r="G640" s="621" t="s">
        <v>2333</v>
      </c>
      <c r="H640" s="618" t="s">
        <v>2357</v>
      </c>
      <c r="I640" s="621"/>
      <c r="J640" s="622">
        <v>3000000</v>
      </c>
      <c r="K640" s="622">
        <v>4000000</v>
      </c>
      <c r="L640" s="622">
        <v>3566368.03308</v>
      </c>
      <c r="M640" s="622">
        <v>2951954.2807999998</v>
      </c>
      <c r="N640" s="577">
        <v>0.73798857019999997</v>
      </c>
      <c r="O640" s="577">
        <v>0.95</v>
      </c>
      <c r="P640" s="600"/>
      <c r="Q640" s="618" t="s">
        <v>2359</v>
      </c>
    </row>
    <row r="641" spans="1:17" ht="114.75">
      <c r="A641" s="686" t="s">
        <v>2286</v>
      </c>
      <c r="B641" s="686" t="s">
        <v>267</v>
      </c>
      <c r="C641" s="630" t="s">
        <v>2287</v>
      </c>
      <c r="D641" s="621" t="s">
        <v>2711</v>
      </c>
      <c r="E641" s="621" t="s">
        <v>2352</v>
      </c>
      <c r="F641" s="621" t="s">
        <v>2353</v>
      </c>
      <c r="G641" s="704" t="s">
        <v>2361</v>
      </c>
      <c r="H641" s="618" t="s">
        <v>2360</v>
      </c>
      <c r="I641" s="621"/>
      <c r="J641" s="622">
        <v>1100000</v>
      </c>
      <c r="K641" s="622">
        <v>2924200</v>
      </c>
      <c r="L641" s="622">
        <v>2314831.2743500001</v>
      </c>
      <c r="M641" s="622">
        <v>602.57434999999998</v>
      </c>
      <c r="N641" s="577">
        <v>2.0606468435811504E-4</v>
      </c>
      <c r="O641" s="577">
        <v>0</v>
      </c>
      <c r="P641" s="600"/>
      <c r="Q641" s="618" t="s">
        <v>2362</v>
      </c>
    </row>
    <row r="642" spans="1:17" ht="25.5">
      <c r="A642" s="686" t="s">
        <v>2286</v>
      </c>
      <c r="B642" s="686" t="s">
        <v>267</v>
      </c>
      <c r="C642" s="630" t="s">
        <v>2287</v>
      </c>
      <c r="D642" s="621" t="s">
        <v>2711</v>
      </c>
      <c r="E642" s="621" t="s">
        <v>2352</v>
      </c>
      <c r="F642" s="621" t="s">
        <v>2353</v>
      </c>
      <c r="G642" s="704" t="s">
        <v>2364</v>
      </c>
      <c r="H642" s="618" t="s">
        <v>2363</v>
      </c>
      <c r="I642" s="621"/>
      <c r="J642" s="622">
        <v>600000</v>
      </c>
      <c r="K642" s="622">
        <v>2456000</v>
      </c>
      <c r="L642" s="622">
        <v>2453892.7447700002</v>
      </c>
      <c r="M642" s="622">
        <v>2436150.4811200001</v>
      </c>
      <c r="N642" s="577">
        <v>0.99191794833876223</v>
      </c>
      <c r="O642" s="577">
        <v>1</v>
      </c>
      <c r="P642" s="600"/>
      <c r="Q642" s="618" t="s">
        <v>14</v>
      </c>
    </row>
    <row r="643" spans="1:17" ht="38.25">
      <c r="A643" s="686" t="s">
        <v>2286</v>
      </c>
      <c r="B643" s="686" t="s">
        <v>267</v>
      </c>
      <c r="C643" s="630" t="s">
        <v>2287</v>
      </c>
      <c r="D643" s="621" t="s">
        <v>2716</v>
      </c>
      <c r="E643" s="621" t="s">
        <v>2366</v>
      </c>
      <c r="F643" s="621" t="s">
        <v>2367</v>
      </c>
      <c r="G643" s="621" t="s">
        <v>2349</v>
      </c>
      <c r="H643" s="618" t="s">
        <v>2368</v>
      </c>
      <c r="I643" s="621"/>
      <c r="J643" s="622">
        <v>2500000</v>
      </c>
      <c r="K643" s="622">
        <v>3600000</v>
      </c>
      <c r="L643" s="622">
        <v>2310097.7072800002</v>
      </c>
      <c r="M643" s="622">
        <v>678621.86604999995</v>
      </c>
      <c r="N643" s="577">
        <v>0.18850607390277777</v>
      </c>
      <c r="O643" s="577">
        <v>0.22</v>
      </c>
      <c r="P643" s="600"/>
      <c r="Q643" s="618" t="s">
        <v>2370</v>
      </c>
    </row>
    <row r="644" spans="1:17">
      <c r="A644" s="686" t="s">
        <v>2286</v>
      </c>
      <c r="B644" s="686" t="s">
        <v>267</v>
      </c>
      <c r="C644" s="630" t="s">
        <v>2287</v>
      </c>
      <c r="D644" s="621" t="s">
        <v>2716</v>
      </c>
      <c r="E644" s="621" t="s">
        <v>2371</v>
      </c>
      <c r="F644" s="621" t="s">
        <v>2372</v>
      </c>
      <c r="G644" s="621" t="s">
        <v>2373</v>
      </c>
      <c r="H644" s="618" t="s">
        <v>2374</v>
      </c>
      <c r="I644" s="621"/>
      <c r="J644" s="622">
        <v>1000000</v>
      </c>
      <c r="K644" s="622">
        <v>1000000</v>
      </c>
      <c r="L644" s="622">
        <v>998952.52396000002</v>
      </c>
      <c r="M644" s="622">
        <v>920328.82253</v>
      </c>
      <c r="N644" s="577">
        <v>0.92032882253000003</v>
      </c>
      <c r="O644" s="577">
        <v>1</v>
      </c>
      <c r="P644" s="600"/>
      <c r="Q644" s="618" t="s">
        <v>2375</v>
      </c>
    </row>
    <row r="645" spans="1:17" ht="25.5">
      <c r="A645" s="686" t="s">
        <v>2286</v>
      </c>
      <c r="B645" s="686" t="s">
        <v>267</v>
      </c>
      <c r="C645" s="630" t="s">
        <v>2287</v>
      </c>
      <c r="D645" s="621" t="s">
        <v>2716</v>
      </c>
      <c r="E645" s="621" t="s">
        <v>2371</v>
      </c>
      <c r="F645" s="621" t="s">
        <v>2372</v>
      </c>
      <c r="G645" s="621" t="s">
        <v>2376</v>
      </c>
      <c r="H645" s="618" t="s">
        <v>2377</v>
      </c>
      <c r="I645" s="621"/>
      <c r="J645" s="622">
        <v>1000000</v>
      </c>
      <c r="K645" s="622">
        <v>1000000</v>
      </c>
      <c r="L645" s="622">
        <v>830171.32715999999</v>
      </c>
      <c r="M645" s="622">
        <v>160062.69978</v>
      </c>
      <c r="N645" s="577">
        <v>0.16006269977999998</v>
      </c>
      <c r="O645" s="577">
        <v>0.09</v>
      </c>
      <c r="P645" s="600"/>
      <c r="Q645" s="618" t="s">
        <v>2378</v>
      </c>
    </row>
    <row r="646" spans="1:17" ht="25.5">
      <c r="A646" s="686" t="s">
        <v>2286</v>
      </c>
      <c r="B646" s="686" t="s">
        <v>267</v>
      </c>
      <c r="C646" s="621" t="s">
        <v>2379</v>
      </c>
      <c r="D646" s="621" t="s">
        <v>2704</v>
      </c>
      <c r="E646" s="621" t="s">
        <v>2381</v>
      </c>
      <c r="F646" s="621" t="s">
        <v>2382</v>
      </c>
      <c r="G646" s="621" t="s">
        <v>2383</v>
      </c>
      <c r="H646" s="618" t="s">
        <v>2384</v>
      </c>
      <c r="I646" s="621"/>
      <c r="J646" s="622">
        <v>2529714.2799999998</v>
      </c>
      <c r="K646" s="622">
        <v>2529714.2799999998</v>
      </c>
      <c r="L646" s="622">
        <v>1739554.16756</v>
      </c>
      <c r="M646" s="622">
        <v>129620.63336000001</v>
      </c>
      <c r="N646" s="577">
        <v>5.1239238511947685E-2</v>
      </c>
      <c r="O646" s="577">
        <v>0.3</v>
      </c>
      <c r="P646" s="600"/>
      <c r="Q646" s="618" t="s">
        <v>2385</v>
      </c>
    </row>
    <row r="647" spans="1:17" ht="25.5">
      <c r="A647" s="686" t="s">
        <v>2286</v>
      </c>
      <c r="B647" s="686" t="s">
        <v>267</v>
      </c>
      <c r="C647" s="630" t="s">
        <v>1337</v>
      </c>
      <c r="D647" s="621" t="s">
        <v>2705</v>
      </c>
      <c r="E647" s="621" t="s">
        <v>2336</v>
      </c>
      <c r="F647" s="621" t="s">
        <v>2337</v>
      </c>
      <c r="G647" s="704" t="s">
        <v>2388</v>
      </c>
      <c r="H647" s="618" t="s">
        <v>2387</v>
      </c>
      <c r="I647" s="621"/>
      <c r="J647" s="622">
        <v>1000000</v>
      </c>
      <c r="K647" s="622">
        <v>1000000</v>
      </c>
      <c r="L647" s="622">
        <v>974284.27527999994</v>
      </c>
      <c r="M647" s="622">
        <v>493952.57659000001</v>
      </c>
      <c r="N647" s="577">
        <v>0.49395257659000003</v>
      </c>
      <c r="O647" s="577">
        <v>0.45</v>
      </c>
      <c r="P647" s="600"/>
      <c r="Q647" s="618" t="s">
        <v>67</v>
      </c>
    </row>
    <row r="648" spans="1:17" ht="51">
      <c r="A648" s="686" t="s">
        <v>2286</v>
      </c>
      <c r="B648" s="686" t="s">
        <v>267</v>
      </c>
      <c r="C648" s="630" t="s">
        <v>1337</v>
      </c>
      <c r="D648" s="621" t="s">
        <v>2708</v>
      </c>
      <c r="E648" s="621" t="s">
        <v>2347</v>
      </c>
      <c r="F648" s="621" t="s">
        <v>2390</v>
      </c>
      <c r="G648" s="704" t="s">
        <v>2392</v>
      </c>
      <c r="H648" s="618" t="s">
        <v>2391</v>
      </c>
      <c r="I648" s="621"/>
      <c r="J648" s="622">
        <v>2800000</v>
      </c>
      <c r="K648" s="622">
        <v>2800000</v>
      </c>
      <c r="L648" s="622">
        <v>2593239.9988299999</v>
      </c>
      <c r="M648" s="622">
        <v>508990.81206999999</v>
      </c>
      <c r="N648" s="577">
        <v>0.18178243288214285</v>
      </c>
      <c r="O648" s="577">
        <v>0.12</v>
      </c>
      <c r="P648" s="600"/>
      <c r="Q648" s="618" t="s">
        <v>67</v>
      </c>
    </row>
    <row r="649" spans="1:17" ht="25.5">
      <c r="A649" s="686" t="s">
        <v>2286</v>
      </c>
      <c r="B649" s="686" t="s">
        <v>267</v>
      </c>
      <c r="C649" s="630" t="s">
        <v>1337</v>
      </c>
      <c r="D649" s="621" t="s">
        <v>2716</v>
      </c>
      <c r="E649" s="621" t="s">
        <v>2366</v>
      </c>
      <c r="F649" s="621" t="s">
        <v>2394</v>
      </c>
      <c r="G649" s="621" t="s">
        <v>2395</v>
      </c>
      <c r="H649" s="618" t="s">
        <v>365</v>
      </c>
      <c r="I649" s="621"/>
      <c r="J649" s="622">
        <v>2000000</v>
      </c>
      <c r="K649" s="622">
        <v>2000000</v>
      </c>
      <c r="L649" s="622">
        <v>0</v>
      </c>
      <c r="M649" s="622">
        <v>0</v>
      </c>
      <c r="N649" s="577">
        <v>0</v>
      </c>
      <c r="O649" s="577">
        <v>0</v>
      </c>
      <c r="P649" s="600"/>
      <c r="Q649" s="618" t="s">
        <v>2396</v>
      </c>
    </row>
    <row r="650" spans="1:17" ht="51">
      <c r="A650" s="686" t="s">
        <v>2286</v>
      </c>
      <c r="B650" s="686" t="s">
        <v>302</v>
      </c>
      <c r="C650" s="630"/>
      <c r="D650" s="621" t="s">
        <v>2705</v>
      </c>
      <c r="E650" s="687"/>
      <c r="F650" s="687"/>
      <c r="G650" s="621" t="s">
        <v>2358</v>
      </c>
      <c r="H650" s="618" t="s">
        <v>2398</v>
      </c>
      <c r="I650" s="621"/>
      <c r="J650" s="622">
        <v>2000000</v>
      </c>
      <c r="K650" s="622">
        <v>2000000</v>
      </c>
      <c r="L650" s="632"/>
      <c r="M650" s="622">
        <v>1976513</v>
      </c>
      <c r="N650" s="577">
        <v>0.98825649999999998</v>
      </c>
      <c r="O650" s="577">
        <v>90</v>
      </c>
      <c r="P650" s="688"/>
      <c r="Q650" s="618" t="s">
        <v>20</v>
      </c>
    </row>
    <row r="651" spans="1:17" ht="51">
      <c r="A651" s="686" t="s">
        <v>2286</v>
      </c>
      <c r="B651" s="686" t="s">
        <v>302</v>
      </c>
      <c r="C651" s="630"/>
      <c r="D651" s="621" t="s">
        <v>2700</v>
      </c>
      <c r="E651" s="687"/>
      <c r="F651" s="687"/>
      <c r="G651" s="621" t="s">
        <v>2369</v>
      </c>
      <c r="H651" s="618" t="s">
        <v>2400</v>
      </c>
      <c r="I651" s="621"/>
      <c r="J651" s="622">
        <v>1200000</v>
      </c>
      <c r="K651" s="622">
        <v>1200000</v>
      </c>
      <c r="L651" s="632"/>
      <c r="M651" s="622">
        <v>23809</v>
      </c>
      <c r="N651" s="577">
        <v>1.9840833333333332E-2</v>
      </c>
      <c r="O651" s="577">
        <v>0</v>
      </c>
      <c r="P651" s="688"/>
      <c r="Q651" s="689" t="s">
        <v>2401</v>
      </c>
    </row>
    <row r="652" spans="1:17" ht="51">
      <c r="A652" s="686" t="s">
        <v>2286</v>
      </c>
      <c r="B652" s="686" t="s">
        <v>302</v>
      </c>
      <c r="C652" s="630"/>
      <c r="D652" s="621" t="s">
        <v>2708</v>
      </c>
      <c r="E652" s="687"/>
      <c r="F652" s="687"/>
      <c r="G652" s="687"/>
      <c r="H652" s="618" t="s">
        <v>2403</v>
      </c>
      <c r="I652" s="621"/>
      <c r="J652" s="622">
        <v>500000</v>
      </c>
      <c r="K652" s="622">
        <v>1100000</v>
      </c>
      <c r="L652" s="632"/>
      <c r="M652" s="622">
        <v>1058042</v>
      </c>
      <c r="N652" s="577">
        <v>0.96185636363636362</v>
      </c>
      <c r="O652" s="577">
        <v>98</v>
      </c>
      <c r="P652" s="688"/>
      <c r="Q652" s="689" t="s">
        <v>2404</v>
      </c>
    </row>
    <row r="653" spans="1:17" ht="38.25">
      <c r="A653" s="686" t="s">
        <v>2286</v>
      </c>
      <c r="B653" s="686" t="s">
        <v>302</v>
      </c>
      <c r="C653" s="630"/>
      <c r="D653" s="621" t="s">
        <v>2690</v>
      </c>
      <c r="E653" s="687"/>
      <c r="F653" s="687"/>
      <c r="G653" s="687"/>
      <c r="H653" s="618" t="s">
        <v>2408</v>
      </c>
      <c r="I653" s="621"/>
      <c r="J653" s="622">
        <v>1800000</v>
      </c>
      <c r="K653" s="622">
        <v>1800000</v>
      </c>
      <c r="L653" s="632"/>
      <c r="M653" s="622">
        <v>139</v>
      </c>
      <c r="N653" s="577">
        <v>7.7222222222222215E-3</v>
      </c>
      <c r="O653" s="577">
        <v>0</v>
      </c>
      <c r="P653" s="688"/>
      <c r="Q653" s="689" t="s">
        <v>984</v>
      </c>
    </row>
    <row r="654" spans="1:17" ht="51">
      <c r="A654" s="686" t="s">
        <v>2286</v>
      </c>
      <c r="B654" s="686" t="s">
        <v>302</v>
      </c>
      <c r="C654" s="630"/>
      <c r="D654" s="621" t="s">
        <v>2711</v>
      </c>
      <c r="E654" s="687"/>
      <c r="F654" s="687"/>
      <c r="G654" s="687"/>
      <c r="H654" s="618" t="s">
        <v>2410</v>
      </c>
      <c r="I654" s="621"/>
      <c r="J654" s="622">
        <v>2400000</v>
      </c>
      <c r="K654" s="622">
        <v>7490000</v>
      </c>
      <c r="L654" s="632"/>
      <c r="M654" s="622">
        <v>7118021</v>
      </c>
      <c r="N654" s="577">
        <v>0.95033658210947936</v>
      </c>
      <c r="O654" s="577">
        <v>98</v>
      </c>
      <c r="P654" s="688"/>
      <c r="Q654" s="689" t="s">
        <v>2411</v>
      </c>
    </row>
    <row r="655" spans="1:17" ht="63.75">
      <c r="A655" s="686" t="s">
        <v>2286</v>
      </c>
      <c r="B655" s="686" t="s">
        <v>302</v>
      </c>
      <c r="C655" s="630"/>
      <c r="D655" s="621" t="s">
        <v>2704</v>
      </c>
      <c r="E655" s="687"/>
      <c r="F655" s="687"/>
      <c r="G655" s="687"/>
      <c r="H655" s="690" t="s">
        <v>2415</v>
      </c>
      <c r="I655" s="691"/>
      <c r="J655" s="692">
        <v>2782686</v>
      </c>
      <c r="K655" s="692">
        <v>2782686</v>
      </c>
      <c r="L655" s="632"/>
      <c r="M655" s="622">
        <v>441488</v>
      </c>
      <c r="N655" s="577">
        <v>0.15865534235627016</v>
      </c>
      <c r="O655" s="577">
        <v>40</v>
      </c>
      <c r="P655" s="688"/>
      <c r="Q655" s="689" t="s">
        <v>20</v>
      </c>
    </row>
    <row r="656" spans="1:17" ht="38.25">
      <c r="A656" s="686" t="s">
        <v>2286</v>
      </c>
      <c r="B656" s="686" t="s">
        <v>302</v>
      </c>
      <c r="C656" s="630"/>
      <c r="D656" s="621" t="s">
        <v>2691</v>
      </c>
      <c r="E656" s="687"/>
      <c r="F656" s="687"/>
      <c r="G656" s="687"/>
      <c r="H656" s="618" t="s">
        <v>2418</v>
      </c>
      <c r="I656" s="621"/>
      <c r="J656" s="622">
        <v>500000</v>
      </c>
      <c r="K656" s="622">
        <v>3330000</v>
      </c>
      <c r="L656" s="632"/>
      <c r="M656" s="622">
        <v>1038424</v>
      </c>
      <c r="N656" s="577">
        <v>0.31183903903903903</v>
      </c>
      <c r="O656" s="577">
        <v>20</v>
      </c>
      <c r="P656" s="688"/>
      <c r="Q656" s="689" t="s">
        <v>20</v>
      </c>
    </row>
    <row r="657" spans="1:17" ht="51">
      <c r="A657" s="686" t="s">
        <v>2286</v>
      </c>
      <c r="B657" s="686" t="s">
        <v>302</v>
      </c>
      <c r="C657" s="630"/>
      <c r="D657" s="621" t="s">
        <v>2697</v>
      </c>
      <c r="E657" s="687"/>
      <c r="F657" s="687"/>
      <c r="G657" s="687"/>
      <c r="H657" s="618" t="s">
        <v>2421</v>
      </c>
      <c r="I657" s="621"/>
      <c r="J657" s="622">
        <v>1422000</v>
      </c>
      <c r="K657" s="622">
        <v>3582000</v>
      </c>
      <c r="L657" s="632"/>
      <c r="M657" s="622">
        <v>972</v>
      </c>
      <c r="N657" s="577">
        <v>2.7135678391959801E-2</v>
      </c>
      <c r="O657" s="577">
        <v>20</v>
      </c>
      <c r="P657" s="688"/>
      <c r="Q657" s="689" t="s">
        <v>20</v>
      </c>
    </row>
    <row r="658" spans="1:17" ht="38.25">
      <c r="A658" s="686" t="s">
        <v>2286</v>
      </c>
      <c r="B658" s="686" t="s">
        <v>302</v>
      </c>
      <c r="C658" s="630"/>
      <c r="D658" s="621" t="s">
        <v>2697</v>
      </c>
      <c r="E658" s="687"/>
      <c r="F658" s="687"/>
      <c r="G658" s="687"/>
      <c r="H658" s="618" t="s">
        <v>2424</v>
      </c>
      <c r="I658" s="621"/>
      <c r="J658" s="622">
        <v>770000</v>
      </c>
      <c r="K658" s="622">
        <v>1759000</v>
      </c>
      <c r="L658" s="632"/>
      <c r="M658" s="622">
        <v>417174</v>
      </c>
      <c r="N658" s="577">
        <v>0.23716543490619671</v>
      </c>
      <c r="O658" s="577">
        <v>50</v>
      </c>
      <c r="P658" s="688"/>
      <c r="Q658" s="689" t="s">
        <v>20</v>
      </c>
    </row>
    <row r="659" spans="1:17" ht="51">
      <c r="A659" s="686" t="s">
        <v>2286</v>
      </c>
      <c r="B659" s="686" t="s">
        <v>302</v>
      </c>
      <c r="C659" s="630"/>
      <c r="D659" s="621" t="s">
        <v>2697</v>
      </c>
      <c r="E659" s="687"/>
      <c r="F659" s="687"/>
      <c r="G659" s="687"/>
      <c r="H659" s="618" t="s">
        <v>2427</v>
      </c>
      <c r="I659" s="621"/>
      <c r="J659" s="622">
        <v>474000</v>
      </c>
      <c r="K659" s="622">
        <v>1525200</v>
      </c>
      <c r="L659" s="632"/>
      <c r="M659" s="622">
        <v>1417812</v>
      </c>
      <c r="N659" s="577">
        <v>0.9295908733280881</v>
      </c>
      <c r="O659" s="577">
        <v>100</v>
      </c>
      <c r="P659" s="688"/>
      <c r="Q659" s="689" t="s">
        <v>13</v>
      </c>
    </row>
    <row r="660" spans="1:17">
      <c r="A660" s="686" t="s">
        <v>2286</v>
      </c>
      <c r="B660" s="686" t="s">
        <v>306</v>
      </c>
      <c r="C660" s="630" t="s">
        <v>319</v>
      </c>
      <c r="D660" s="630" t="s">
        <v>2716</v>
      </c>
      <c r="E660" s="630"/>
      <c r="F660" s="630"/>
      <c r="G660" s="630" t="s">
        <v>2428</v>
      </c>
      <c r="H660" s="631" t="s">
        <v>2429</v>
      </c>
      <c r="I660" s="630"/>
      <c r="J660" s="632">
        <v>1250000</v>
      </c>
      <c r="K660" s="632">
        <v>2450000</v>
      </c>
      <c r="L660" s="632">
        <v>2294676</v>
      </c>
      <c r="M660" s="632">
        <v>2183628</v>
      </c>
      <c r="N660" s="580"/>
      <c r="O660" s="577">
        <v>1</v>
      </c>
      <c r="P660" s="693"/>
      <c r="Q660" s="631" t="s">
        <v>2430</v>
      </c>
    </row>
    <row r="661" spans="1:17" ht="25.5">
      <c r="A661" s="686" t="s">
        <v>2286</v>
      </c>
      <c r="B661" s="686" t="s">
        <v>306</v>
      </c>
      <c r="C661" s="630" t="s">
        <v>319</v>
      </c>
      <c r="D661" s="630" t="s">
        <v>2716</v>
      </c>
      <c r="E661" s="630"/>
      <c r="F661" s="630"/>
      <c r="G661" s="704" t="s">
        <v>2432</v>
      </c>
      <c r="H661" s="631" t="s">
        <v>2431</v>
      </c>
      <c r="I661" s="630"/>
      <c r="J661" s="632">
        <v>2500000</v>
      </c>
      <c r="K661" s="632">
        <v>2500000</v>
      </c>
      <c r="L661" s="632">
        <v>2076273</v>
      </c>
      <c r="M661" s="632">
        <v>1819116</v>
      </c>
      <c r="N661" s="580"/>
      <c r="O661" s="577">
        <v>0.9</v>
      </c>
      <c r="P661" s="693"/>
      <c r="Q661" s="631" t="s">
        <v>2430</v>
      </c>
    </row>
    <row r="662" spans="1:17" ht="38.25">
      <c r="A662" s="686" t="s">
        <v>2286</v>
      </c>
      <c r="B662" s="686" t="s">
        <v>306</v>
      </c>
      <c r="C662" s="630" t="s">
        <v>319</v>
      </c>
      <c r="D662" s="630" t="s">
        <v>2716</v>
      </c>
      <c r="E662" s="630"/>
      <c r="F662" s="630"/>
      <c r="G662" s="704" t="s">
        <v>2434</v>
      </c>
      <c r="H662" s="631" t="s">
        <v>2433</v>
      </c>
      <c r="I662" s="630"/>
      <c r="J662" s="632">
        <v>10000000</v>
      </c>
      <c r="K662" s="632">
        <v>13704000</v>
      </c>
      <c r="L662" s="632">
        <v>13565515</v>
      </c>
      <c r="M662" s="632">
        <v>13328981</v>
      </c>
      <c r="N662" s="580"/>
      <c r="O662" s="577">
        <v>0.99</v>
      </c>
      <c r="P662" s="693"/>
      <c r="Q662" s="631" t="s">
        <v>2430</v>
      </c>
    </row>
    <row r="663" spans="1:17" ht="25.5">
      <c r="A663" s="686" t="s">
        <v>2286</v>
      </c>
      <c r="B663" s="686" t="s">
        <v>306</v>
      </c>
      <c r="C663" s="630" t="s">
        <v>319</v>
      </c>
      <c r="D663" s="630" t="s">
        <v>2708</v>
      </c>
      <c r="E663" s="630"/>
      <c r="F663" s="630"/>
      <c r="G663" s="630" t="s">
        <v>2435</v>
      </c>
      <c r="H663" s="694"/>
      <c r="I663" s="687"/>
      <c r="J663" s="632">
        <v>400000</v>
      </c>
      <c r="K663" s="632">
        <v>470200</v>
      </c>
      <c r="L663" s="632">
        <v>470083</v>
      </c>
      <c r="M663" s="632">
        <v>469836</v>
      </c>
      <c r="N663" s="580"/>
      <c r="O663" s="577">
        <v>1</v>
      </c>
      <c r="P663" s="693"/>
      <c r="Q663" s="694" t="s">
        <v>2436</v>
      </c>
    </row>
    <row r="664" spans="1:17" ht="25.5">
      <c r="A664" s="686" t="s">
        <v>2286</v>
      </c>
      <c r="B664" s="686" t="s">
        <v>306</v>
      </c>
      <c r="C664" s="630" t="s">
        <v>319</v>
      </c>
      <c r="D664" s="630" t="s">
        <v>2695</v>
      </c>
      <c r="E664" s="630"/>
      <c r="F664" s="630"/>
      <c r="G664" s="630" t="s">
        <v>2439</v>
      </c>
      <c r="H664" s="631" t="s">
        <v>2438</v>
      </c>
      <c r="I664" s="630"/>
      <c r="J664" s="632">
        <v>973000</v>
      </c>
      <c r="K664" s="632">
        <v>1823000</v>
      </c>
      <c r="L664" s="632">
        <v>1681332</v>
      </c>
      <c r="M664" s="632">
        <v>1114743</v>
      </c>
      <c r="N664" s="580"/>
      <c r="O664" s="577">
        <v>0.88</v>
      </c>
      <c r="P664" s="693"/>
      <c r="Q664" s="631" t="s">
        <v>2440</v>
      </c>
    </row>
    <row r="665" spans="1:17" ht="63.75">
      <c r="A665" s="686" t="s">
        <v>2286</v>
      </c>
      <c r="B665" s="686" t="s">
        <v>300</v>
      </c>
      <c r="C665" s="630" t="s">
        <v>319</v>
      </c>
      <c r="D665" s="630" t="s">
        <v>2691</v>
      </c>
      <c r="E665" s="687"/>
      <c r="F665" s="687"/>
      <c r="G665" s="630" t="s">
        <v>2442</v>
      </c>
      <c r="H665" s="631" t="s">
        <v>2443</v>
      </c>
      <c r="I665" s="630"/>
      <c r="J665" s="632">
        <v>196654</v>
      </c>
      <c r="K665" s="632">
        <v>2727853</v>
      </c>
      <c r="L665" s="632">
        <v>2649815.3555899998</v>
      </c>
      <c r="M665" s="632">
        <v>2432897.1112299999</v>
      </c>
      <c r="N665" s="577"/>
      <c r="O665" s="577">
        <v>95</v>
      </c>
      <c r="P665" s="693"/>
      <c r="Q665" s="695" t="s">
        <v>2444</v>
      </c>
    </row>
    <row r="666" spans="1:17" ht="38.25">
      <c r="A666" s="686" t="s">
        <v>2286</v>
      </c>
      <c r="B666" s="686" t="s">
        <v>300</v>
      </c>
      <c r="C666" s="630" t="s">
        <v>319</v>
      </c>
      <c r="D666" s="630" t="s">
        <v>2692</v>
      </c>
      <c r="E666" s="687"/>
      <c r="F666" s="687"/>
      <c r="G666" s="704" t="s">
        <v>2447</v>
      </c>
      <c r="H666" s="631" t="s">
        <v>2446</v>
      </c>
      <c r="I666" s="630"/>
      <c r="J666" s="632">
        <v>38800</v>
      </c>
      <c r="K666" s="632">
        <v>2354700</v>
      </c>
      <c r="L666" s="632">
        <v>2333195.7896500002</v>
      </c>
      <c r="M666" s="632">
        <v>1802547.4883899998</v>
      </c>
      <c r="N666" s="577"/>
      <c r="O666" s="577">
        <v>0.99</v>
      </c>
      <c r="P666" s="693"/>
      <c r="Q666" s="695"/>
    </row>
    <row r="667" spans="1:17">
      <c r="A667" s="686" t="s">
        <v>2286</v>
      </c>
      <c r="B667" s="686" t="s">
        <v>300</v>
      </c>
      <c r="C667" s="630" t="s">
        <v>319</v>
      </c>
      <c r="D667" s="630" t="s">
        <v>2695</v>
      </c>
      <c r="E667" s="687"/>
      <c r="F667" s="687"/>
      <c r="G667" s="630" t="s">
        <v>2448</v>
      </c>
      <c r="H667" s="631" t="s">
        <v>2449</v>
      </c>
      <c r="I667" s="630"/>
      <c r="J667" s="632">
        <v>973000</v>
      </c>
      <c r="K667" s="632">
        <v>1437000</v>
      </c>
      <c r="L667" s="632">
        <v>1133694.39983</v>
      </c>
      <c r="M667" s="632">
        <v>951546.89040000003</v>
      </c>
      <c r="N667" s="577"/>
      <c r="O667" s="577">
        <v>95</v>
      </c>
      <c r="P667" s="693"/>
      <c r="Q667" s="695"/>
    </row>
    <row r="668" spans="1:17" ht="25.5">
      <c r="A668" s="686" t="s">
        <v>2286</v>
      </c>
      <c r="B668" s="686" t="s">
        <v>300</v>
      </c>
      <c r="C668" s="630" t="s">
        <v>319</v>
      </c>
      <c r="D668" s="630" t="s">
        <v>2700</v>
      </c>
      <c r="E668" s="687"/>
      <c r="F668" s="687"/>
      <c r="G668" s="704" t="s">
        <v>2452</v>
      </c>
      <c r="H668" s="631" t="s">
        <v>2451</v>
      </c>
      <c r="I668" s="630"/>
      <c r="J668" s="632">
        <v>900000</v>
      </c>
      <c r="K668" s="632">
        <v>1916700</v>
      </c>
      <c r="L668" s="632">
        <v>1704707.09506</v>
      </c>
      <c r="M668" s="632">
        <v>1161733.83516</v>
      </c>
      <c r="N668" s="577"/>
      <c r="O668" s="577">
        <v>90</v>
      </c>
      <c r="P668" s="693"/>
      <c r="Q668" s="618">
        <v>1</v>
      </c>
    </row>
    <row r="669" spans="1:17">
      <c r="A669" s="686" t="s">
        <v>2286</v>
      </c>
      <c r="B669" s="686" t="s">
        <v>300</v>
      </c>
      <c r="C669" s="630" t="s">
        <v>319</v>
      </c>
      <c r="D669" s="630" t="s">
        <v>2700</v>
      </c>
      <c r="E669" s="687"/>
      <c r="F669" s="687"/>
      <c r="G669" s="630" t="s">
        <v>2453</v>
      </c>
      <c r="H669" s="631" t="s">
        <v>2454</v>
      </c>
      <c r="I669" s="630"/>
      <c r="J669" s="632">
        <v>1000000</v>
      </c>
      <c r="K669" s="632">
        <v>2502000</v>
      </c>
      <c r="L669" s="632">
        <v>2456514.5337899998</v>
      </c>
      <c r="M669" s="632">
        <v>2380647.0141499997</v>
      </c>
      <c r="N669" s="577"/>
      <c r="O669" s="577">
        <v>95</v>
      </c>
      <c r="P669" s="693"/>
      <c r="Q669" s="626"/>
    </row>
    <row r="670" spans="1:17">
      <c r="A670" s="686" t="s">
        <v>2286</v>
      </c>
      <c r="B670" s="686" t="s">
        <v>300</v>
      </c>
      <c r="C670" s="630" t="s">
        <v>319</v>
      </c>
      <c r="D670" s="630" t="s">
        <v>2700</v>
      </c>
      <c r="E670" s="687"/>
      <c r="F670" s="687"/>
      <c r="G670" s="630" t="s">
        <v>2455</v>
      </c>
      <c r="H670" s="631" t="s">
        <v>2456</v>
      </c>
      <c r="I670" s="630"/>
      <c r="J670" s="632">
        <v>672000</v>
      </c>
      <c r="K670" s="632">
        <v>1019400</v>
      </c>
      <c r="L670" s="632">
        <v>993395.81232000003</v>
      </c>
      <c r="M670" s="632">
        <v>547169.94929999998</v>
      </c>
      <c r="N670" s="577"/>
      <c r="O670" s="577">
        <v>85</v>
      </c>
      <c r="P670" s="693"/>
      <c r="Q670" s="618">
        <v>1</v>
      </c>
    </row>
    <row r="671" spans="1:17" ht="25.5">
      <c r="A671" s="686" t="s">
        <v>2286</v>
      </c>
      <c r="B671" s="686" t="s">
        <v>300</v>
      </c>
      <c r="C671" s="630" t="s">
        <v>319</v>
      </c>
      <c r="D671" s="630" t="s">
        <v>2705</v>
      </c>
      <c r="E671" s="687"/>
      <c r="F671" s="687"/>
      <c r="G671" s="704" t="s">
        <v>2459</v>
      </c>
      <c r="H671" s="631" t="s">
        <v>2458</v>
      </c>
      <c r="I671" s="630"/>
      <c r="J671" s="632">
        <v>1000000</v>
      </c>
      <c r="K671" s="632">
        <v>1000000</v>
      </c>
      <c r="L671" s="632">
        <v>913764.62757999997</v>
      </c>
      <c r="M671" s="632">
        <v>714307.89893000002</v>
      </c>
      <c r="N671" s="577"/>
      <c r="O671" s="577">
        <v>99</v>
      </c>
      <c r="P671" s="693"/>
      <c r="Q671" s="695"/>
    </row>
    <row r="672" spans="1:17">
      <c r="A672" s="686" t="s">
        <v>2286</v>
      </c>
      <c r="B672" s="686" t="s">
        <v>300</v>
      </c>
      <c r="C672" s="630" t="s">
        <v>319</v>
      </c>
      <c r="D672" s="630" t="s">
        <v>2705</v>
      </c>
      <c r="E672" s="687"/>
      <c r="F672" s="687"/>
      <c r="G672" s="630" t="s">
        <v>2460</v>
      </c>
      <c r="H672" s="631" t="s">
        <v>2461</v>
      </c>
      <c r="I672" s="630"/>
      <c r="J672" s="632">
        <v>1500000</v>
      </c>
      <c r="K672" s="632">
        <v>1500000</v>
      </c>
      <c r="L672" s="632">
        <v>891114.49126000004</v>
      </c>
      <c r="M672" s="632">
        <v>473319.82117000001</v>
      </c>
      <c r="N672" s="577"/>
      <c r="O672" s="577">
        <v>70</v>
      </c>
      <c r="P672" s="693"/>
      <c r="Q672" s="618"/>
    </row>
    <row r="673" spans="1:17" ht="51">
      <c r="A673" s="686" t="s">
        <v>2286</v>
      </c>
      <c r="B673" s="686" t="s">
        <v>300</v>
      </c>
      <c r="C673" s="630" t="s">
        <v>319</v>
      </c>
      <c r="D673" s="630" t="s">
        <v>2716</v>
      </c>
      <c r="E673" s="687"/>
      <c r="F673" s="687"/>
      <c r="G673" s="630" t="s">
        <v>2463</v>
      </c>
      <c r="H673" s="631" t="s">
        <v>2464</v>
      </c>
      <c r="I673" s="630"/>
      <c r="J673" s="632">
        <v>2000000</v>
      </c>
      <c r="K673" s="632">
        <v>2000000</v>
      </c>
      <c r="L673" s="632">
        <v>1982123.3700300001</v>
      </c>
      <c r="M673" s="632">
        <v>1354022.4776899999</v>
      </c>
      <c r="N673" s="577"/>
      <c r="O673" s="577">
        <v>98</v>
      </c>
      <c r="P673" s="693"/>
      <c r="Q673" s="695" t="s">
        <v>2465</v>
      </c>
    </row>
    <row r="674" spans="1:17" ht="76.5">
      <c r="A674" s="686" t="s">
        <v>2286</v>
      </c>
      <c r="B674" s="686" t="s">
        <v>300</v>
      </c>
      <c r="C674" s="630" t="s">
        <v>319</v>
      </c>
      <c r="D674" s="630" t="s">
        <v>2716</v>
      </c>
      <c r="E674" s="687"/>
      <c r="F674" s="687"/>
      <c r="G674" s="630" t="s">
        <v>2466</v>
      </c>
      <c r="H674" s="631" t="s">
        <v>2467</v>
      </c>
      <c r="I674" s="630"/>
      <c r="J674" s="632">
        <v>2000000</v>
      </c>
      <c r="K674" s="632">
        <v>2500000</v>
      </c>
      <c r="L674" s="632">
        <v>1960121.95141</v>
      </c>
      <c r="M674" s="632">
        <v>603838.06296000001</v>
      </c>
      <c r="N674" s="577"/>
      <c r="O674" s="577">
        <v>0.6</v>
      </c>
      <c r="P674" s="600"/>
      <c r="Q674" s="695" t="s">
        <v>2468</v>
      </c>
    </row>
    <row r="675" spans="1:17" ht="25.5">
      <c r="A675" s="686" t="s">
        <v>2286</v>
      </c>
      <c r="B675" s="686" t="s">
        <v>300</v>
      </c>
      <c r="C675" s="630" t="s">
        <v>319</v>
      </c>
      <c r="D675" s="630" t="s">
        <v>2711</v>
      </c>
      <c r="E675" s="687"/>
      <c r="F675" s="687"/>
      <c r="G675" s="704" t="s">
        <v>2471</v>
      </c>
      <c r="H675" s="631" t="s">
        <v>2470</v>
      </c>
      <c r="I675" s="630"/>
      <c r="J675" s="632">
        <v>600000</v>
      </c>
      <c r="K675" s="632">
        <v>600000</v>
      </c>
      <c r="L675" s="632">
        <v>10287.59669</v>
      </c>
      <c r="M675" s="632">
        <v>8455.3536899999999</v>
      </c>
      <c r="N675" s="577"/>
      <c r="O675" s="577"/>
      <c r="P675" s="693"/>
      <c r="Q675" s="695"/>
    </row>
    <row r="676" spans="1:17">
      <c r="A676" s="686" t="s">
        <v>2286</v>
      </c>
      <c r="B676" s="686" t="s">
        <v>300</v>
      </c>
      <c r="C676" s="630" t="s">
        <v>319</v>
      </c>
      <c r="D676" s="630" t="s">
        <v>2708</v>
      </c>
      <c r="E676" s="687"/>
      <c r="F676" s="687"/>
      <c r="G676" s="704" t="s">
        <v>2474</v>
      </c>
      <c r="H676" s="631" t="s">
        <v>2473</v>
      </c>
      <c r="I676" s="630"/>
      <c r="J676" s="632">
        <v>600000</v>
      </c>
      <c r="K676" s="632">
        <v>1520000</v>
      </c>
      <c r="L676" s="632">
        <v>1414111.1751600001</v>
      </c>
      <c r="M676" s="632">
        <v>649614.33151000005</v>
      </c>
      <c r="N676" s="577"/>
      <c r="O676" s="577">
        <v>0.75</v>
      </c>
      <c r="P676" s="600"/>
      <c r="Q676" s="631"/>
    </row>
    <row r="677" spans="1:17">
      <c r="A677" s="686" t="s">
        <v>2286</v>
      </c>
      <c r="B677" s="686" t="s">
        <v>300</v>
      </c>
      <c r="C677" s="630" t="s">
        <v>319</v>
      </c>
      <c r="D677" s="630" t="s">
        <v>2708</v>
      </c>
      <c r="E677" s="687"/>
      <c r="F677" s="687"/>
      <c r="G677" s="630" t="s">
        <v>2475</v>
      </c>
      <c r="H677" s="631" t="s">
        <v>2476</v>
      </c>
      <c r="I677" s="630"/>
      <c r="J677" s="632">
        <v>800000</v>
      </c>
      <c r="K677" s="632">
        <v>1200000</v>
      </c>
      <c r="L677" s="632">
        <v>1162649.3286299999</v>
      </c>
      <c r="M677" s="632">
        <v>1057618.42903</v>
      </c>
      <c r="N677" s="577"/>
      <c r="O677" s="577">
        <v>0.98</v>
      </c>
      <c r="P677" s="600"/>
      <c r="Q677" s="631"/>
    </row>
    <row r="678" spans="1:17" ht="38.25">
      <c r="A678" s="686" t="s">
        <v>2286</v>
      </c>
      <c r="B678" s="686" t="s">
        <v>296</v>
      </c>
      <c r="C678" s="630" t="s">
        <v>510</v>
      </c>
      <c r="D678" s="630" t="s">
        <v>2704</v>
      </c>
      <c r="E678" s="630"/>
      <c r="F678" s="630"/>
      <c r="G678" s="630" t="s">
        <v>2477</v>
      </c>
      <c r="H678" s="694"/>
      <c r="I678" s="687"/>
      <c r="J678" s="632"/>
      <c r="K678" s="632">
        <v>2276742.852</v>
      </c>
      <c r="L678" s="632">
        <v>1592565.12</v>
      </c>
      <c r="M678" s="632">
        <v>0</v>
      </c>
      <c r="N678" s="580"/>
      <c r="O678" s="577" t="s">
        <v>2478</v>
      </c>
      <c r="P678" s="716"/>
      <c r="Q678" s="717" t="s">
        <v>2479</v>
      </c>
    </row>
    <row r="679" spans="1:17">
      <c r="A679" s="686" t="s">
        <v>2286</v>
      </c>
      <c r="B679" s="686" t="s">
        <v>296</v>
      </c>
      <c r="C679" s="630" t="s">
        <v>510</v>
      </c>
      <c r="D679" s="687" t="s">
        <v>2705</v>
      </c>
      <c r="E679" s="630"/>
      <c r="F679" s="630"/>
      <c r="G679" s="630" t="s">
        <v>2480</v>
      </c>
      <c r="H679" s="694"/>
      <c r="I679" s="687"/>
      <c r="J679" s="632"/>
      <c r="K679" s="632">
        <v>2481000</v>
      </c>
      <c r="L679" s="632">
        <v>1583111.1120499999</v>
      </c>
      <c r="M679" s="632">
        <v>238915.62823</v>
      </c>
      <c r="N679" s="580"/>
      <c r="O679" s="580"/>
      <c r="P679" s="718"/>
      <c r="Q679" s="694"/>
    </row>
    <row r="680" spans="1:17">
      <c r="A680" s="686" t="s">
        <v>2286</v>
      </c>
      <c r="B680" s="686" t="s">
        <v>296</v>
      </c>
      <c r="C680" s="630" t="s">
        <v>510</v>
      </c>
      <c r="D680" s="630" t="s">
        <v>2711</v>
      </c>
      <c r="E680" s="630"/>
      <c r="F680" s="630"/>
      <c r="G680" s="630" t="s">
        <v>2481</v>
      </c>
      <c r="H680" s="694"/>
      <c r="I680" s="687"/>
      <c r="J680" s="632"/>
      <c r="K680" s="632">
        <v>2000000</v>
      </c>
      <c r="L680" s="632">
        <v>0</v>
      </c>
      <c r="M680" s="632">
        <v>0</v>
      </c>
      <c r="N680" s="580"/>
      <c r="O680" s="577">
        <v>0</v>
      </c>
      <c r="P680" s="600"/>
      <c r="Q680" s="694"/>
    </row>
    <row r="681" spans="1:17">
      <c r="A681" s="686" t="s">
        <v>2286</v>
      </c>
      <c r="B681" s="686" t="s">
        <v>296</v>
      </c>
      <c r="C681" s="630" t="s">
        <v>2285</v>
      </c>
      <c r="D681" s="621" t="s">
        <v>2716</v>
      </c>
      <c r="E681" s="630"/>
      <c r="F681" s="630"/>
      <c r="G681" s="630" t="s">
        <v>2483</v>
      </c>
      <c r="H681" s="694"/>
      <c r="I681" s="687"/>
      <c r="J681" s="632">
        <v>600000</v>
      </c>
      <c r="K681" s="622">
        <v>1100000</v>
      </c>
      <c r="L681" s="632"/>
      <c r="M681" s="622">
        <v>973995.75054000004</v>
      </c>
      <c r="N681" s="580"/>
      <c r="O681" s="577">
        <v>0.98</v>
      </c>
      <c r="P681" s="693"/>
      <c r="Q681" s="631"/>
    </row>
    <row r="682" spans="1:17">
      <c r="A682" s="686" t="s">
        <v>2286</v>
      </c>
      <c r="B682" s="686" t="s">
        <v>296</v>
      </c>
      <c r="C682" s="630" t="s">
        <v>2285</v>
      </c>
      <c r="D682" s="621" t="s">
        <v>2716</v>
      </c>
      <c r="E682" s="630"/>
      <c r="F682" s="630"/>
      <c r="G682" s="630" t="s">
        <v>2485</v>
      </c>
      <c r="H682" s="694"/>
      <c r="I682" s="687"/>
      <c r="J682" s="632">
        <v>500000</v>
      </c>
      <c r="K682" s="622">
        <v>1124200</v>
      </c>
      <c r="L682" s="632"/>
      <c r="M682" s="622">
        <v>750847.00805000006</v>
      </c>
      <c r="N682" s="580"/>
      <c r="O682" s="577">
        <v>0.75</v>
      </c>
      <c r="P682" s="688"/>
      <c r="Q682" s="618"/>
    </row>
    <row r="683" spans="1:17">
      <c r="A683" s="686" t="s">
        <v>2286</v>
      </c>
      <c r="B683" s="686" t="s">
        <v>296</v>
      </c>
      <c r="C683" s="630" t="s">
        <v>2285</v>
      </c>
      <c r="D683" s="621" t="s">
        <v>2708</v>
      </c>
      <c r="E683" s="630"/>
      <c r="F683" s="630"/>
      <c r="G683" s="630" t="s">
        <v>2488</v>
      </c>
      <c r="H683" s="694"/>
      <c r="I683" s="687"/>
      <c r="J683" s="632">
        <v>450000</v>
      </c>
      <c r="K683" s="622">
        <v>2408068</v>
      </c>
      <c r="L683" s="632"/>
      <c r="M683" s="622">
        <v>2388340.2190300003</v>
      </c>
      <c r="N683" s="580"/>
      <c r="O683" s="577">
        <v>1</v>
      </c>
      <c r="P683" s="688"/>
      <c r="Q683" s="618"/>
    </row>
    <row r="684" spans="1:17">
      <c r="A684" s="686" t="s">
        <v>2286</v>
      </c>
      <c r="B684" s="686" t="s">
        <v>296</v>
      </c>
      <c r="C684" s="630" t="s">
        <v>2285</v>
      </c>
      <c r="D684" s="621" t="s">
        <v>2708</v>
      </c>
      <c r="E684" s="630"/>
      <c r="F684" s="630"/>
      <c r="G684" s="630" t="s">
        <v>2490</v>
      </c>
      <c r="H684" s="694"/>
      <c r="I684" s="687"/>
      <c r="J684" s="632">
        <v>180000</v>
      </c>
      <c r="K684" s="622">
        <v>1315000</v>
      </c>
      <c r="L684" s="632"/>
      <c r="M684" s="622">
        <v>1222682.3444000001</v>
      </c>
      <c r="N684" s="580"/>
      <c r="O684" s="577">
        <v>0.96</v>
      </c>
      <c r="P684" s="688"/>
      <c r="Q684" s="618"/>
    </row>
    <row r="685" spans="1:17">
      <c r="A685" s="686" t="s">
        <v>2286</v>
      </c>
      <c r="B685" s="686" t="s">
        <v>296</v>
      </c>
      <c r="C685" s="630" t="s">
        <v>2285</v>
      </c>
      <c r="D685" s="621" t="s">
        <v>2708</v>
      </c>
      <c r="E685" s="630"/>
      <c r="F685" s="630"/>
      <c r="G685" s="630" t="s">
        <v>2492</v>
      </c>
      <c r="H685" s="694"/>
      <c r="I685" s="687"/>
      <c r="J685" s="632">
        <v>400000</v>
      </c>
      <c r="K685" s="622">
        <v>1300000</v>
      </c>
      <c r="L685" s="632"/>
      <c r="M685" s="622">
        <v>1183693.3957499999</v>
      </c>
      <c r="N685" s="580"/>
      <c r="O685" s="577">
        <v>0.9</v>
      </c>
      <c r="P685" s="688"/>
      <c r="Q685" s="618"/>
    </row>
    <row r="686" spans="1:17">
      <c r="A686" s="686" t="s">
        <v>2286</v>
      </c>
      <c r="B686" s="686" t="s">
        <v>296</v>
      </c>
      <c r="C686" s="630" t="s">
        <v>2285</v>
      </c>
      <c r="D686" s="621" t="s">
        <v>2708</v>
      </c>
      <c r="E686" s="630"/>
      <c r="F686" s="630"/>
      <c r="G686" s="630" t="s">
        <v>2494</v>
      </c>
      <c r="H686" s="694"/>
      <c r="I686" s="687"/>
      <c r="J686" s="632">
        <v>1500000</v>
      </c>
      <c r="K686" s="622">
        <v>1900000</v>
      </c>
      <c r="L686" s="632"/>
      <c r="M686" s="622">
        <v>1728020.83372</v>
      </c>
      <c r="N686" s="580"/>
      <c r="O686" s="577">
        <v>1</v>
      </c>
      <c r="P686" s="688"/>
      <c r="Q686" s="618"/>
    </row>
    <row r="687" spans="1:17">
      <c r="A687" s="686" t="s">
        <v>2286</v>
      </c>
      <c r="B687" s="686" t="s">
        <v>296</v>
      </c>
      <c r="C687" s="630" t="s">
        <v>2285</v>
      </c>
      <c r="D687" s="621" t="s">
        <v>2708</v>
      </c>
      <c r="E687" s="630"/>
      <c r="F687" s="630"/>
      <c r="G687" s="630" t="s">
        <v>2496</v>
      </c>
      <c r="H687" s="694"/>
      <c r="I687" s="687"/>
      <c r="J687" s="632">
        <v>1400000</v>
      </c>
      <c r="K687" s="622">
        <v>2750000</v>
      </c>
      <c r="L687" s="632"/>
      <c r="M687" s="622">
        <v>1092327.44881</v>
      </c>
      <c r="N687" s="580"/>
      <c r="O687" s="577">
        <v>0.5</v>
      </c>
      <c r="P687" s="688"/>
      <c r="Q687" s="618"/>
    </row>
    <row r="688" spans="1:17">
      <c r="A688" s="686" t="s">
        <v>2286</v>
      </c>
      <c r="B688" s="686" t="s">
        <v>296</v>
      </c>
      <c r="C688" s="630" t="s">
        <v>2285</v>
      </c>
      <c r="D688" s="621" t="s">
        <v>2708</v>
      </c>
      <c r="E688" s="630"/>
      <c r="F688" s="630"/>
      <c r="G688" s="630" t="s">
        <v>2498</v>
      </c>
      <c r="H688" s="694"/>
      <c r="I688" s="687"/>
      <c r="J688" s="632">
        <v>1000000</v>
      </c>
      <c r="K688" s="622">
        <v>1000000</v>
      </c>
      <c r="L688" s="632"/>
      <c r="M688" s="622">
        <v>783191.57597000001</v>
      </c>
      <c r="N688" s="580"/>
      <c r="O688" s="577">
        <v>0.8</v>
      </c>
      <c r="P688" s="688"/>
      <c r="Q688" s="618" t="s">
        <v>2499</v>
      </c>
    </row>
    <row r="689" spans="1:17">
      <c r="A689" s="686" t="s">
        <v>2286</v>
      </c>
      <c r="B689" s="686" t="s">
        <v>296</v>
      </c>
      <c r="C689" s="630" t="s">
        <v>2285</v>
      </c>
      <c r="D689" s="621" t="s">
        <v>2708</v>
      </c>
      <c r="E689" s="630"/>
      <c r="F689" s="630"/>
      <c r="G689" s="630" t="s">
        <v>2501</v>
      </c>
      <c r="H689" s="694"/>
      <c r="I689" s="687"/>
      <c r="J689" s="632">
        <v>1000000</v>
      </c>
      <c r="K689" s="622">
        <v>1000000</v>
      </c>
      <c r="L689" s="632"/>
      <c r="M689" s="622">
        <v>780812.71394000005</v>
      </c>
      <c r="N689" s="580"/>
      <c r="O689" s="577">
        <v>0.9</v>
      </c>
      <c r="P689" s="688"/>
      <c r="Q689" s="618" t="s">
        <v>2499</v>
      </c>
    </row>
    <row r="690" spans="1:17">
      <c r="A690" s="686" t="s">
        <v>2286</v>
      </c>
      <c r="B690" s="686" t="s">
        <v>296</v>
      </c>
      <c r="C690" s="630" t="s">
        <v>2285</v>
      </c>
      <c r="D690" s="621" t="s">
        <v>2708</v>
      </c>
      <c r="E690" s="630"/>
      <c r="F690" s="630"/>
      <c r="G690" s="630" t="s">
        <v>2502</v>
      </c>
      <c r="H690" s="694"/>
      <c r="I690" s="687"/>
      <c r="J690" s="632">
        <v>1500000</v>
      </c>
      <c r="K690" s="622">
        <v>1500000</v>
      </c>
      <c r="L690" s="632"/>
      <c r="M690" s="622">
        <v>1334245.1762899999</v>
      </c>
      <c r="N690" s="580"/>
      <c r="O690" s="577">
        <v>0.97</v>
      </c>
      <c r="P690" s="688"/>
      <c r="Q690" s="618" t="s">
        <v>2499</v>
      </c>
    </row>
    <row r="691" spans="1:17">
      <c r="A691" s="686" t="s">
        <v>2286</v>
      </c>
      <c r="B691" s="686" t="s">
        <v>296</v>
      </c>
      <c r="C691" s="630" t="s">
        <v>2285</v>
      </c>
      <c r="D691" s="621" t="s">
        <v>2708</v>
      </c>
      <c r="E691" s="630"/>
      <c r="F691" s="630"/>
      <c r="G691" s="630" t="s">
        <v>2504</v>
      </c>
      <c r="H691" s="694"/>
      <c r="I691" s="687"/>
      <c r="J691" s="632">
        <v>2000000</v>
      </c>
      <c r="K691" s="622">
        <v>2000000</v>
      </c>
      <c r="L691" s="632"/>
      <c r="M691" s="622">
        <v>1782050.3262199999</v>
      </c>
      <c r="N691" s="580"/>
      <c r="O691" s="577">
        <v>1</v>
      </c>
      <c r="P691" s="688"/>
      <c r="Q691" s="618" t="s">
        <v>2499</v>
      </c>
    </row>
    <row r="692" spans="1:17">
      <c r="A692" s="686" t="s">
        <v>2286</v>
      </c>
      <c r="B692" s="686" t="s">
        <v>296</v>
      </c>
      <c r="C692" s="630" t="s">
        <v>2285</v>
      </c>
      <c r="D692" s="621" t="s">
        <v>2690</v>
      </c>
      <c r="E692" s="630"/>
      <c r="F692" s="630"/>
      <c r="G692" s="630" t="s">
        <v>2507</v>
      </c>
      <c r="H692" s="694"/>
      <c r="I692" s="687"/>
      <c r="J692" s="632">
        <v>300000</v>
      </c>
      <c r="K692" s="622">
        <v>2489000</v>
      </c>
      <c r="L692" s="632"/>
      <c r="M692" s="622">
        <v>2349654</v>
      </c>
      <c r="N692" s="580"/>
      <c r="O692" s="577">
        <v>1</v>
      </c>
      <c r="P692" s="688"/>
      <c r="Q692" s="618"/>
    </row>
    <row r="693" spans="1:17">
      <c r="A693" s="686" t="s">
        <v>2286</v>
      </c>
      <c r="B693" s="686" t="s">
        <v>296</v>
      </c>
      <c r="C693" s="630" t="s">
        <v>2285</v>
      </c>
      <c r="D693" s="621" t="s">
        <v>2691</v>
      </c>
      <c r="E693" s="630"/>
      <c r="F693" s="630"/>
      <c r="G693" s="630" t="s">
        <v>2508</v>
      </c>
      <c r="H693" s="694"/>
      <c r="I693" s="687"/>
      <c r="J693" s="632">
        <v>500000</v>
      </c>
      <c r="K693" s="622">
        <v>3289000</v>
      </c>
      <c r="L693" s="632"/>
      <c r="M693" s="622">
        <v>2082320.1385299999</v>
      </c>
      <c r="N693" s="580"/>
      <c r="O693" s="577">
        <v>0.9</v>
      </c>
      <c r="P693" s="688"/>
      <c r="Q693" s="618"/>
    </row>
    <row r="694" spans="1:17">
      <c r="A694" s="686" t="s">
        <v>2286</v>
      </c>
      <c r="B694" s="686" t="s">
        <v>296</v>
      </c>
      <c r="C694" s="630" t="s">
        <v>2285</v>
      </c>
      <c r="D694" s="621" t="s">
        <v>2691</v>
      </c>
      <c r="E694" s="630"/>
      <c r="F694" s="630"/>
      <c r="G694" s="630" t="s">
        <v>2510</v>
      </c>
      <c r="H694" s="694"/>
      <c r="I694" s="687"/>
      <c r="J694" s="632">
        <v>376000</v>
      </c>
      <c r="K694" s="622">
        <v>1261000</v>
      </c>
      <c r="L694" s="632"/>
      <c r="M694" s="622">
        <v>757342.47857000004</v>
      </c>
      <c r="N694" s="580"/>
      <c r="O694" s="577">
        <v>0.7</v>
      </c>
      <c r="P694" s="688"/>
      <c r="Q694" s="618"/>
    </row>
    <row r="695" spans="1:17">
      <c r="A695" s="686" t="s">
        <v>2286</v>
      </c>
      <c r="B695" s="686" t="s">
        <v>296</v>
      </c>
      <c r="C695" s="630" t="s">
        <v>2285</v>
      </c>
      <c r="D695" s="621" t="s">
        <v>2690</v>
      </c>
      <c r="E695" s="630"/>
      <c r="F695" s="630"/>
      <c r="G695" s="630" t="s">
        <v>2511</v>
      </c>
      <c r="H695" s="694"/>
      <c r="I695" s="687"/>
      <c r="J695" s="632">
        <v>2000000</v>
      </c>
      <c r="K695" s="622">
        <v>2000000</v>
      </c>
      <c r="L695" s="632"/>
      <c r="M695" s="622">
        <v>39985.077499999999</v>
      </c>
      <c r="N695" s="580"/>
      <c r="O695" s="577" t="s">
        <v>2512</v>
      </c>
      <c r="P695" s="688"/>
      <c r="Q695" s="618" t="s">
        <v>2499</v>
      </c>
    </row>
    <row r="696" spans="1:17">
      <c r="A696" s="686" t="s">
        <v>2286</v>
      </c>
      <c r="B696" s="686" t="s">
        <v>296</v>
      </c>
      <c r="C696" s="630" t="s">
        <v>2285</v>
      </c>
      <c r="D696" s="621" t="s">
        <v>2697</v>
      </c>
      <c r="E696" s="630"/>
      <c r="F696" s="630"/>
      <c r="G696" s="630" t="s">
        <v>2514</v>
      </c>
      <c r="H696" s="694"/>
      <c r="I696" s="687"/>
      <c r="J696" s="632">
        <v>948000</v>
      </c>
      <c r="K696" s="622">
        <v>1934000</v>
      </c>
      <c r="L696" s="632"/>
      <c r="M696" s="622">
        <v>1454015.7386400001</v>
      </c>
      <c r="N696" s="580"/>
      <c r="O696" s="577">
        <v>1</v>
      </c>
      <c r="P696" s="688"/>
      <c r="Q696" s="618"/>
    </row>
    <row r="697" spans="1:17">
      <c r="A697" s="686" t="s">
        <v>2286</v>
      </c>
      <c r="B697" s="686" t="s">
        <v>296</v>
      </c>
      <c r="C697" s="630" t="s">
        <v>2285</v>
      </c>
      <c r="D697" s="621" t="s">
        <v>2697</v>
      </c>
      <c r="E697" s="630"/>
      <c r="F697" s="630"/>
      <c r="G697" s="630" t="s">
        <v>2516</v>
      </c>
      <c r="H697" s="694"/>
      <c r="I697" s="687"/>
      <c r="J697" s="632">
        <v>1540000</v>
      </c>
      <c r="K697" s="622">
        <v>2830000</v>
      </c>
      <c r="L697" s="632"/>
      <c r="M697" s="622">
        <v>2120057.23007</v>
      </c>
      <c r="N697" s="580"/>
      <c r="O697" s="577">
        <v>0.98</v>
      </c>
      <c r="P697" s="688"/>
      <c r="Q697" s="618"/>
    </row>
    <row r="698" spans="1:17" ht="25.5">
      <c r="A698" s="686" t="s">
        <v>2286</v>
      </c>
      <c r="B698" s="686" t="s">
        <v>296</v>
      </c>
      <c r="C698" s="630" t="s">
        <v>2285</v>
      </c>
      <c r="D698" s="621" t="s">
        <v>2697</v>
      </c>
      <c r="E698" s="630"/>
      <c r="F698" s="630"/>
      <c r="G698" s="630" t="s">
        <v>2518</v>
      </c>
      <c r="H698" s="694"/>
      <c r="I698" s="687"/>
      <c r="J698" s="632">
        <v>474000</v>
      </c>
      <c r="K698" s="622">
        <v>1446000</v>
      </c>
      <c r="L698" s="632"/>
      <c r="M698" s="622">
        <v>4811.9384</v>
      </c>
      <c r="N698" s="580"/>
      <c r="O698" s="577">
        <v>0</v>
      </c>
      <c r="P698" s="688"/>
      <c r="Q698" s="618" t="s">
        <v>2519</v>
      </c>
    </row>
    <row r="699" spans="1:17">
      <c r="A699" s="686" t="s">
        <v>2286</v>
      </c>
      <c r="B699" s="686" t="s">
        <v>296</v>
      </c>
      <c r="C699" s="630" t="s">
        <v>2285</v>
      </c>
      <c r="D699" s="621" t="s">
        <v>2711</v>
      </c>
      <c r="E699" s="630"/>
      <c r="F699" s="630"/>
      <c r="G699" s="630" t="s">
        <v>2521</v>
      </c>
      <c r="H699" s="694"/>
      <c r="I699" s="687"/>
      <c r="J699" s="632">
        <v>610000</v>
      </c>
      <c r="K699" s="622">
        <v>2040000</v>
      </c>
      <c r="L699" s="632"/>
      <c r="M699" s="622">
        <v>873268.89612000005</v>
      </c>
      <c r="N699" s="580"/>
      <c r="O699" s="577">
        <v>0.78</v>
      </c>
      <c r="P699" s="688"/>
      <c r="Q699" s="618"/>
    </row>
    <row r="700" spans="1:17">
      <c r="A700" s="686" t="s">
        <v>2286</v>
      </c>
      <c r="B700" s="686" t="s">
        <v>296</v>
      </c>
      <c r="C700" s="630" t="s">
        <v>2285</v>
      </c>
      <c r="D700" s="621" t="s">
        <v>2711</v>
      </c>
      <c r="E700" s="630"/>
      <c r="F700" s="630"/>
      <c r="G700" s="630" t="s">
        <v>2523</v>
      </c>
      <c r="H700" s="694"/>
      <c r="I700" s="687"/>
      <c r="J700" s="632">
        <v>4000000</v>
      </c>
      <c r="K700" s="622">
        <v>8200000</v>
      </c>
      <c r="L700" s="632"/>
      <c r="M700" s="622">
        <v>17070.256699999998</v>
      </c>
      <c r="N700" s="580"/>
      <c r="O700" s="577">
        <v>0</v>
      </c>
      <c r="P700" s="688"/>
      <c r="Q700" s="618"/>
    </row>
    <row r="701" spans="1:17">
      <c r="A701" s="686" t="s">
        <v>2286</v>
      </c>
      <c r="B701" s="686" t="s">
        <v>296</v>
      </c>
      <c r="C701" s="630" t="s">
        <v>2285</v>
      </c>
      <c r="D701" s="624" t="s">
        <v>2700</v>
      </c>
      <c r="E701" s="630"/>
      <c r="F701" s="630"/>
      <c r="G701" s="630" t="s">
        <v>2524</v>
      </c>
      <c r="H701" s="694"/>
      <c r="I701" s="687"/>
      <c r="J701" s="632">
        <v>1200000</v>
      </c>
      <c r="K701" s="622">
        <v>1200000</v>
      </c>
      <c r="L701" s="632"/>
      <c r="M701" s="622">
        <v>19718.09</v>
      </c>
      <c r="N701" s="580"/>
      <c r="O701" s="577">
        <v>0.02</v>
      </c>
      <c r="P701" s="688"/>
      <c r="Q701" s="618" t="s">
        <v>2499</v>
      </c>
    </row>
    <row r="702" spans="1:17">
      <c r="A702" s="686" t="s">
        <v>2286</v>
      </c>
      <c r="B702" s="686" t="s">
        <v>296</v>
      </c>
      <c r="C702" s="630" t="s">
        <v>2285</v>
      </c>
      <c r="D702" s="624" t="s">
        <v>2705</v>
      </c>
      <c r="E702" s="630"/>
      <c r="F702" s="630"/>
      <c r="G702" s="630" t="s">
        <v>2526</v>
      </c>
      <c r="H702" s="694"/>
      <c r="I702" s="687"/>
      <c r="J702" s="632">
        <v>2700000</v>
      </c>
      <c r="K702" s="622">
        <v>2700000</v>
      </c>
      <c r="L702" s="632"/>
      <c r="M702" s="622">
        <v>1032465.73999</v>
      </c>
      <c r="N702" s="580"/>
      <c r="O702" s="577">
        <v>0.9</v>
      </c>
      <c r="P702" s="688"/>
      <c r="Q702" s="618"/>
    </row>
    <row r="703" spans="1:17">
      <c r="A703" s="686" t="s">
        <v>2286</v>
      </c>
      <c r="B703" s="686" t="s">
        <v>296</v>
      </c>
      <c r="C703" s="630" t="s">
        <v>2285</v>
      </c>
      <c r="D703" s="624" t="s">
        <v>2705</v>
      </c>
      <c r="E703" s="630"/>
      <c r="F703" s="630"/>
      <c r="G703" s="630" t="s">
        <v>2528</v>
      </c>
      <c r="H703" s="694"/>
      <c r="I703" s="687"/>
      <c r="J703" s="632">
        <v>1000000</v>
      </c>
      <c r="K703" s="622">
        <v>1000000</v>
      </c>
      <c r="L703" s="632"/>
      <c r="M703" s="622">
        <v>176073.98230999999</v>
      </c>
      <c r="N703" s="580"/>
      <c r="O703" s="577">
        <v>0</v>
      </c>
      <c r="P703" s="688"/>
      <c r="Q703" s="618"/>
    </row>
    <row r="704" spans="1:17" ht="38.25">
      <c r="A704" s="686" t="s">
        <v>2286</v>
      </c>
      <c r="B704" s="686" t="s">
        <v>276</v>
      </c>
      <c r="C704" s="630"/>
      <c r="D704" s="687" t="s">
        <v>2690</v>
      </c>
      <c r="E704" s="630"/>
      <c r="F704" s="630"/>
      <c r="G704" s="696" t="s">
        <v>2530</v>
      </c>
      <c r="H704" s="697" t="s">
        <v>2529</v>
      </c>
      <c r="I704" s="696"/>
      <c r="J704" s="622"/>
      <c r="K704" s="622">
        <v>4990300</v>
      </c>
      <c r="L704" s="622">
        <v>4476759.3845899999</v>
      </c>
      <c r="M704" s="602"/>
      <c r="N704" s="577"/>
      <c r="O704" s="577">
        <v>1</v>
      </c>
      <c r="P704" s="574"/>
      <c r="Q704" s="698" t="s">
        <v>2531</v>
      </c>
    </row>
    <row r="705" spans="1:17" ht="25.5">
      <c r="A705" s="686" t="s">
        <v>2286</v>
      </c>
      <c r="B705" s="686" t="s">
        <v>276</v>
      </c>
      <c r="C705" s="630"/>
      <c r="D705" s="687" t="s">
        <v>2690</v>
      </c>
      <c r="E705" s="630"/>
      <c r="F705" s="630"/>
      <c r="G705" s="696" t="s">
        <v>2533</v>
      </c>
      <c r="H705" s="697" t="s">
        <v>2532</v>
      </c>
      <c r="I705" s="696"/>
      <c r="J705" s="622"/>
      <c r="K705" s="622">
        <v>1800000</v>
      </c>
      <c r="L705" s="622">
        <v>0</v>
      </c>
      <c r="M705" s="602"/>
      <c r="N705" s="577"/>
      <c r="O705" s="577">
        <v>0</v>
      </c>
      <c r="P705" s="574"/>
      <c r="Q705" s="698" t="s">
        <v>2534</v>
      </c>
    </row>
    <row r="706" spans="1:17" ht="25.5">
      <c r="A706" s="686" t="s">
        <v>2286</v>
      </c>
      <c r="B706" s="686" t="s">
        <v>276</v>
      </c>
      <c r="C706" s="630"/>
      <c r="D706" s="687" t="s">
        <v>2691</v>
      </c>
      <c r="E706" s="630"/>
      <c r="F706" s="630"/>
      <c r="G706" s="696" t="s">
        <v>2536</v>
      </c>
      <c r="H706" s="697" t="s">
        <v>2535</v>
      </c>
      <c r="I706" s="696"/>
      <c r="J706" s="622"/>
      <c r="K706" s="622">
        <v>1033000</v>
      </c>
      <c r="L706" s="622">
        <v>1011847.5645</v>
      </c>
      <c r="M706" s="602"/>
      <c r="N706" s="577"/>
      <c r="O706" s="577">
        <v>1</v>
      </c>
      <c r="P706" s="574"/>
      <c r="Q706" s="698" t="s">
        <v>2537</v>
      </c>
    </row>
    <row r="707" spans="1:17" ht="38.25">
      <c r="A707" s="686" t="s">
        <v>2286</v>
      </c>
      <c r="B707" s="686" t="s">
        <v>276</v>
      </c>
      <c r="C707" s="630"/>
      <c r="D707" s="687" t="s">
        <v>2691</v>
      </c>
      <c r="E707" s="630"/>
      <c r="F707" s="630"/>
      <c r="G707" s="696" t="s">
        <v>2539</v>
      </c>
      <c r="H707" s="697" t="s">
        <v>2538</v>
      </c>
      <c r="I707" s="696"/>
      <c r="J707" s="622"/>
      <c r="K707" s="622">
        <v>2277000</v>
      </c>
      <c r="L707" s="622">
        <v>2253103.6016899999</v>
      </c>
      <c r="M707" s="602"/>
      <c r="N707" s="577"/>
      <c r="O707" s="577">
        <v>0.99</v>
      </c>
      <c r="P707" s="574"/>
      <c r="Q707" s="698" t="s">
        <v>2540</v>
      </c>
    </row>
    <row r="708" spans="1:17" ht="25.5">
      <c r="A708" s="686" t="s">
        <v>2286</v>
      </c>
      <c r="B708" s="686" t="s">
        <v>276</v>
      </c>
      <c r="C708" s="630"/>
      <c r="D708" s="687" t="s">
        <v>2691</v>
      </c>
      <c r="E708" s="630"/>
      <c r="F708" s="630"/>
      <c r="G708" s="696" t="s">
        <v>2542</v>
      </c>
      <c r="H708" s="697" t="s">
        <v>2541</v>
      </c>
      <c r="I708" s="696"/>
      <c r="J708" s="622"/>
      <c r="K708" s="622">
        <v>2173500</v>
      </c>
      <c r="L708" s="622">
        <v>2083570.31831</v>
      </c>
      <c r="M708" s="602"/>
      <c r="N708" s="577"/>
      <c r="O708" s="577">
        <v>0.99</v>
      </c>
      <c r="P708" s="574"/>
      <c r="Q708" s="698" t="s">
        <v>2543</v>
      </c>
    </row>
    <row r="709" spans="1:17" ht="25.5">
      <c r="A709" s="686" t="s">
        <v>2286</v>
      </c>
      <c r="B709" s="686" t="s">
        <v>276</v>
      </c>
      <c r="C709" s="630"/>
      <c r="D709" s="687" t="s">
        <v>2697</v>
      </c>
      <c r="E709" s="630"/>
      <c r="F709" s="630"/>
      <c r="G709" s="696" t="s">
        <v>2544</v>
      </c>
      <c r="H709" s="697" t="s">
        <v>1316</v>
      </c>
      <c r="I709" s="696"/>
      <c r="J709" s="622"/>
      <c r="K709" s="622">
        <v>3146000</v>
      </c>
      <c r="L709" s="622">
        <v>3144413.0645400002</v>
      </c>
      <c r="M709" s="602"/>
      <c r="N709" s="577"/>
      <c r="O709" s="577">
        <v>1</v>
      </c>
      <c r="P709" s="574"/>
      <c r="Q709" s="698" t="s">
        <v>2545</v>
      </c>
    </row>
    <row r="710" spans="1:17" ht="25.5">
      <c r="A710" s="686" t="s">
        <v>2286</v>
      </c>
      <c r="B710" s="686" t="s">
        <v>276</v>
      </c>
      <c r="C710" s="630"/>
      <c r="D710" s="687" t="s">
        <v>2697</v>
      </c>
      <c r="E710" s="630"/>
      <c r="F710" s="630"/>
      <c r="G710" s="696" t="s">
        <v>2547</v>
      </c>
      <c r="H710" s="697" t="s">
        <v>2546</v>
      </c>
      <c r="I710" s="696"/>
      <c r="J710" s="622"/>
      <c r="K710" s="622">
        <v>2590000</v>
      </c>
      <c r="L710" s="622">
        <v>2438150.5450300002</v>
      </c>
      <c r="M710" s="602"/>
      <c r="N710" s="577"/>
      <c r="O710" s="577">
        <v>1</v>
      </c>
      <c r="P710" s="574"/>
      <c r="Q710" s="698" t="s">
        <v>2548</v>
      </c>
    </row>
    <row r="711" spans="1:17" ht="25.5">
      <c r="A711" s="686" t="s">
        <v>2286</v>
      </c>
      <c r="B711" s="686" t="s">
        <v>276</v>
      </c>
      <c r="C711" s="630"/>
      <c r="D711" s="687" t="s">
        <v>2703</v>
      </c>
      <c r="E711" s="630"/>
      <c r="F711" s="630"/>
      <c r="G711" s="696" t="s">
        <v>2550</v>
      </c>
      <c r="H711" s="697" t="s">
        <v>2549</v>
      </c>
      <c r="I711" s="696"/>
      <c r="J711" s="622"/>
      <c r="K711" s="622">
        <v>1000000</v>
      </c>
      <c r="L711" s="622">
        <v>992364.01607000001</v>
      </c>
      <c r="M711" s="602"/>
      <c r="N711" s="577"/>
      <c r="O711" s="577">
        <v>0.94</v>
      </c>
      <c r="P711" s="574"/>
      <c r="Q711" s="698" t="s">
        <v>2551</v>
      </c>
    </row>
    <row r="712" spans="1:17" ht="25.5">
      <c r="A712" s="686" t="s">
        <v>2286</v>
      </c>
      <c r="B712" s="686" t="s">
        <v>276</v>
      </c>
      <c r="C712" s="630"/>
      <c r="D712" s="687" t="s">
        <v>2703</v>
      </c>
      <c r="E712" s="630"/>
      <c r="F712" s="630"/>
      <c r="G712" s="696" t="s">
        <v>2553</v>
      </c>
      <c r="H712" s="697" t="s">
        <v>2552</v>
      </c>
      <c r="I712" s="696"/>
      <c r="J712" s="622"/>
      <c r="K712" s="622">
        <v>1500000</v>
      </c>
      <c r="L712" s="622">
        <v>1488112.1122000001</v>
      </c>
      <c r="M712" s="602"/>
      <c r="N712" s="577"/>
      <c r="O712" s="577">
        <v>0.95</v>
      </c>
      <c r="P712" s="574"/>
      <c r="Q712" s="698" t="s">
        <v>20</v>
      </c>
    </row>
    <row r="713" spans="1:17" ht="25.5">
      <c r="A713" s="686" t="s">
        <v>2286</v>
      </c>
      <c r="B713" s="686" t="s">
        <v>276</v>
      </c>
      <c r="C713" s="630"/>
      <c r="D713" s="687" t="s">
        <v>2703</v>
      </c>
      <c r="E713" s="630"/>
      <c r="F713" s="630"/>
      <c r="G713" s="696" t="s">
        <v>2555</v>
      </c>
      <c r="H713" s="697" t="s">
        <v>2554</v>
      </c>
      <c r="I713" s="696"/>
      <c r="J713" s="622"/>
      <c r="K713" s="622">
        <v>1500000</v>
      </c>
      <c r="L713" s="622">
        <v>1292520.0528299999</v>
      </c>
      <c r="M713" s="602"/>
      <c r="N713" s="577"/>
      <c r="O713" s="577">
        <v>0.99</v>
      </c>
      <c r="P713" s="574"/>
      <c r="Q713" s="698" t="s">
        <v>20</v>
      </c>
    </row>
    <row r="714" spans="1:17" ht="25.5">
      <c r="A714" s="686" t="s">
        <v>2286</v>
      </c>
      <c r="B714" s="686" t="s">
        <v>276</v>
      </c>
      <c r="C714" s="630"/>
      <c r="D714" s="687" t="s">
        <v>2703</v>
      </c>
      <c r="E714" s="630"/>
      <c r="F714" s="630"/>
      <c r="G714" s="696" t="s">
        <v>2557</v>
      </c>
      <c r="H714" s="697" t="s">
        <v>2556</v>
      </c>
      <c r="I714" s="696"/>
      <c r="J714" s="622"/>
      <c r="K714" s="622">
        <v>2500000</v>
      </c>
      <c r="L714" s="622">
        <v>2453224.10562</v>
      </c>
      <c r="M714" s="602"/>
      <c r="N714" s="577"/>
      <c r="O714" s="577">
        <v>0.96</v>
      </c>
      <c r="P714" s="574"/>
      <c r="Q714" s="698" t="s">
        <v>20</v>
      </c>
    </row>
    <row r="715" spans="1:17" ht="25.5">
      <c r="A715" s="686" t="s">
        <v>2286</v>
      </c>
      <c r="B715" s="686" t="s">
        <v>276</v>
      </c>
      <c r="C715" s="630"/>
      <c r="D715" s="687" t="s">
        <v>2703</v>
      </c>
      <c r="E715" s="630"/>
      <c r="F715" s="630"/>
      <c r="G715" s="696" t="s">
        <v>2559</v>
      </c>
      <c r="H715" s="697" t="s">
        <v>2558</v>
      </c>
      <c r="I715" s="696"/>
      <c r="J715" s="622"/>
      <c r="K715" s="622">
        <v>2300000</v>
      </c>
      <c r="L715" s="622">
        <v>2253529.6055199997</v>
      </c>
      <c r="M715" s="602"/>
      <c r="N715" s="577"/>
      <c r="O715" s="577">
        <v>0.99</v>
      </c>
      <c r="P715" s="574"/>
      <c r="Q715" s="698" t="s">
        <v>20</v>
      </c>
    </row>
    <row r="716" spans="1:17">
      <c r="A716" s="686" t="s">
        <v>2286</v>
      </c>
      <c r="B716" s="686" t="s">
        <v>276</v>
      </c>
      <c r="C716" s="630"/>
      <c r="D716" s="687" t="s">
        <v>2705</v>
      </c>
      <c r="E716" s="630"/>
      <c r="F716" s="630"/>
      <c r="G716" s="696" t="s">
        <v>2561</v>
      </c>
      <c r="H716" s="697" t="s">
        <v>2560</v>
      </c>
      <c r="I716" s="696"/>
      <c r="J716" s="622"/>
      <c r="K716" s="622">
        <v>2200000</v>
      </c>
      <c r="L716" s="622">
        <v>2172548.1244099997</v>
      </c>
      <c r="M716" s="602"/>
      <c r="N716" s="577"/>
      <c r="O716" s="577">
        <v>1</v>
      </c>
      <c r="P716" s="574"/>
      <c r="Q716" s="698" t="s">
        <v>2562</v>
      </c>
    </row>
    <row r="717" spans="1:17" ht="25.5">
      <c r="A717" s="686" t="s">
        <v>2286</v>
      </c>
      <c r="B717" s="686" t="s">
        <v>276</v>
      </c>
      <c r="C717" s="630"/>
      <c r="D717" s="687" t="s">
        <v>2705</v>
      </c>
      <c r="E717" s="630"/>
      <c r="F717" s="630"/>
      <c r="G717" s="696" t="s">
        <v>2564</v>
      </c>
      <c r="H717" s="697" t="s">
        <v>2563</v>
      </c>
      <c r="I717" s="696"/>
      <c r="J717" s="622"/>
      <c r="K717" s="622">
        <v>2086589</v>
      </c>
      <c r="L717" s="622">
        <v>1825032.1356600001</v>
      </c>
      <c r="M717" s="602"/>
      <c r="N717" s="577"/>
      <c r="O717" s="577">
        <v>0.95</v>
      </c>
      <c r="P717" s="574"/>
      <c r="Q717" s="698" t="s">
        <v>2565</v>
      </c>
    </row>
    <row r="718" spans="1:17" ht="25.5">
      <c r="A718" s="686" t="s">
        <v>2286</v>
      </c>
      <c r="B718" s="686" t="s">
        <v>276</v>
      </c>
      <c r="C718" s="630"/>
      <c r="D718" s="687" t="s">
        <v>2705</v>
      </c>
      <c r="E718" s="630"/>
      <c r="F718" s="630"/>
      <c r="G718" s="696" t="s">
        <v>2567</v>
      </c>
      <c r="H718" s="697" t="s">
        <v>2566</v>
      </c>
      <c r="I718" s="696"/>
      <c r="J718" s="622"/>
      <c r="K718" s="622">
        <v>1000000</v>
      </c>
      <c r="L718" s="622">
        <v>987515.72262999997</v>
      </c>
      <c r="M718" s="602"/>
      <c r="N718" s="577"/>
      <c r="O718" s="577">
        <v>0.85</v>
      </c>
      <c r="P718" s="574"/>
      <c r="Q718" s="698" t="s">
        <v>1103</v>
      </c>
    </row>
    <row r="719" spans="1:17" ht="25.5">
      <c r="A719" s="686" t="s">
        <v>2286</v>
      </c>
      <c r="B719" s="686" t="s">
        <v>276</v>
      </c>
      <c r="C719" s="630"/>
      <c r="D719" s="687" t="s">
        <v>2706</v>
      </c>
      <c r="E719" s="630"/>
      <c r="F719" s="630"/>
      <c r="G719" s="696" t="s">
        <v>2569</v>
      </c>
      <c r="H719" s="697" t="s">
        <v>2568</v>
      </c>
      <c r="I719" s="696"/>
      <c r="J719" s="622"/>
      <c r="K719" s="622">
        <v>1745300</v>
      </c>
      <c r="L719" s="622">
        <v>1744367.02226</v>
      </c>
      <c r="M719" s="602"/>
      <c r="N719" s="577"/>
      <c r="O719" s="577">
        <v>1</v>
      </c>
      <c r="P719" s="574"/>
      <c r="Q719" s="698" t="s">
        <v>2570</v>
      </c>
    </row>
    <row r="720" spans="1:17">
      <c r="A720" s="686" t="s">
        <v>2286</v>
      </c>
      <c r="B720" s="686" t="s">
        <v>276</v>
      </c>
      <c r="C720" s="630"/>
      <c r="D720" s="687" t="s">
        <v>2708</v>
      </c>
      <c r="E720" s="630"/>
      <c r="F720" s="630"/>
      <c r="G720" s="696" t="s">
        <v>2572</v>
      </c>
      <c r="H720" s="697" t="s">
        <v>2571</v>
      </c>
      <c r="I720" s="696"/>
      <c r="J720" s="622"/>
      <c r="K720" s="622">
        <v>1330000</v>
      </c>
      <c r="L720" s="622">
        <v>1283623.7279700001</v>
      </c>
      <c r="M720" s="602"/>
      <c r="N720" s="577"/>
      <c r="O720" s="577">
        <v>1</v>
      </c>
      <c r="P720" s="574"/>
      <c r="Q720" s="698" t="s">
        <v>2573</v>
      </c>
    </row>
    <row r="721" spans="1:17" ht="25.5">
      <c r="A721" s="686" t="s">
        <v>2286</v>
      </c>
      <c r="B721" s="686" t="s">
        <v>276</v>
      </c>
      <c r="C721" s="630"/>
      <c r="D721" s="687" t="s">
        <v>2708</v>
      </c>
      <c r="E721" s="630"/>
      <c r="F721" s="630"/>
      <c r="G721" s="696" t="s">
        <v>2575</v>
      </c>
      <c r="H721" s="697" t="s">
        <v>2574</v>
      </c>
      <c r="I721" s="696"/>
      <c r="J721" s="622"/>
      <c r="K721" s="622">
        <v>1400000</v>
      </c>
      <c r="L721" s="622">
        <v>1381353.47826</v>
      </c>
      <c r="M721" s="602"/>
      <c r="N721" s="577"/>
      <c r="O721" s="577">
        <v>1</v>
      </c>
      <c r="P721" s="574"/>
      <c r="Q721" s="698" t="s">
        <v>2573</v>
      </c>
    </row>
    <row r="722" spans="1:17">
      <c r="A722" s="686" t="s">
        <v>2286</v>
      </c>
      <c r="B722" s="686" t="s">
        <v>276</v>
      </c>
      <c r="C722" s="630"/>
      <c r="D722" s="687" t="s">
        <v>2708</v>
      </c>
      <c r="E722" s="630"/>
      <c r="F722" s="630"/>
      <c r="G722" s="696" t="s">
        <v>2577</v>
      </c>
      <c r="H722" s="697" t="s">
        <v>2576</v>
      </c>
      <c r="I722" s="696"/>
      <c r="J722" s="622"/>
      <c r="K722" s="622">
        <v>1566000</v>
      </c>
      <c r="L722" s="622">
        <v>1557124.19196</v>
      </c>
      <c r="M722" s="602"/>
      <c r="N722" s="577"/>
      <c r="O722" s="577">
        <v>1</v>
      </c>
      <c r="P722" s="574"/>
      <c r="Q722" s="698" t="s">
        <v>2578</v>
      </c>
    </row>
    <row r="723" spans="1:17" ht="38.25">
      <c r="A723" s="686" t="s">
        <v>2286</v>
      </c>
      <c r="B723" s="686" t="s">
        <v>276</v>
      </c>
      <c r="C723" s="630"/>
      <c r="D723" s="687" t="s">
        <v>2708</v>
      </c>
      <c r="E723" s="630"/>
      <c r="F723" s="630"/>
      <c r="G723" s="696" t="s">
        <v>2533</v>
      </c>
      <c r="H723" s="697" t="s">
        <v>2579</v>
      </c>
      <c r="I723" s="696"/>
      <c r="J723" s="622"/>
      <c r="K723" s="622">
        <v>1500000</v>
      </c>
      <c r="L723" s="622">
        <v>0</v>
      </c>
      <c r="M723" s="602"/>
      <c r="N723" s="577"/>
      <c r="O723" s="577">
        <v>0</v>
      </c>
      <c r="P723" s="574"/>
      <c r="Q723" s="698" t="s">
        <v>2580</v>
      </c>
    </row>
    <row r="724" spans="1:17" ht="25.5">
      <c r="A724" s="686" t="s">
        <v>2286</v>
      </c>
      <c r="B724" s="686" t="s">
        <v>276</v>
      </c>
      <c r="C724" s="630"/>
      <c r="D724" s="687" t="s">
        <v>2708</v>
      </c>
      <c r="E724" s="630"/>
      <c r="F724" s="630"/>
      <c r="G724" s="696" t="s">
        <v>2582</v>
      </c>
      <c r="H724" s="697" t="s">
        <v>2581</v>
      </c>
      <c r="I724" s="696"/>
      <c r="J724" s="622"/>
      <c r="K724" s="622">
        <v>1500000</v>
      </c>
      <c r="L724" s="622">
        <v>1431469.3974000001</v>
      </c>
      <c r="M724" s="602"/>
      <c r="N724" s="577"/>
      <c r="O724" s="577">
        <v>0.8</v>
      </c>
      <c r="P724" s="574"/>
      <c r="Q724" s="698" t="s">
        <v>20</v>
      </c>
    </row>
    <row r="725" spans="1:17" ht="25.5">
      <c r="A725" s="686" t="s">
        <v>2286</v>
      </c>
      <c r="B725" s="686" t="s">
        <v>276</v>
      </c>
      <c r="C725" s="630"/>
      <c r="D725" s="687" t="s">
        <v>2711</v>
      </c>
      <c r="E725" s="630"/>
      <c r="F725" s="630"/>
      <c r="G725" s="696" t="s">
        <v>2584</v>
      </c>
      <c r="H725" s="697" t="s">
        <v>2583</v>
      </c>
      <c r="I725" s="696"/>
      <c r="J725" s="622"/>
      <c r="K725" s="622">
        <v>8400000</v>
      </c>
      <c r="L725" s="622">
        <v>7372013.6901599998</v>
      </c>
      <c r="M725" s="602"/>
      <c r="N725" s="577"/>
      <c r="O725" s="577">
        <v>0.95</v>
      </c>
      <c r="P725" s="574"/>
      <c r="Q725" s="698" t="s">
        <v>2585</v>
      </c>
    </row>
    <row r="726" spans="1:17" ht="25.5">
      <c r="A726" s="686" t="s">
        <v>2286</v>
      </c>
      <c r="B726" s="686" t="s">
        <v>276</v>
      </c>
      <c r="C726" s="630"/>
      <c r="D726" s="687" t="s">
        <v>2711</v>
      </c>
      <c r="E726" s="630"/>
      <c r="F726" s="630"/>
      <c r="G726" s="696" t="s">
        <v>2587</v>
      </c>
      <c r="H726" s="697" t="s">
        <v>2586</v>
      </c>
      <c r="I726" s="696"/>
      <c r="J726" s="622"/>
      <c r="K726" s="622">
        <v>1810000</v>
      </c>
      <c r="L726" s="622">
        <v>1739813.8306</v>
      </c>
      <c r="M726" s="602"/>
      <c r="N726" s="577"/>
      <c r="O726" s="577">
        <v>1</v>
      </c>
      <c r="P726" s="574"/>
      <c r="Q726" s="698" t="s">
        <v>2588</v>
      </c>
    </row>
    <row r="727" spans="1:17" ht="25.5">
      <c r="A727" s="686" t="s">
        <v>2286</v>
      </c>
      <c r="B727" s="686" t="s">
        <v>276</v>
      </c>
      <c r="C727" s="630"/>
      <c r="D727" s="687" t="s">
        <v>2711</v>
      </c>
      <c r="E727" s="630"/>
      <c r="F727" s="630"/>
      <c r="G727" s="696" t="s">
        <v>2590</v>
      </c>
      <c r="H727" s="697" t="s">
        <v>2589</v>
      </c>
      <c r="I727" s="696"/>
      <c r="J727" s="622"/>
      <c r="K727" s="622">
        <v>2340000</v>
      </c>
      <c r="L727" s="622">
        <v>2338476.6952600004</v>
      </c>
      <c r="M727" s="602"/>
      <c r="N727" s="577"/>
      <c r="O727" s="577">
        <v>1</v>
      </c>
      <c r="P727" s="574"/>
      <c r="Q727" s="698" t="s">
        <v>2562</v>
      </c>
    </row>
    <row r="728" spans="1:17" ht="25.5">
      <c r="A728" s="686" t="s">
        <v>2286</v>
      </c>
      <c r="B728" s="686" t="s">
        <v>276</v>
      </c>
      <c r="C728" s="630"/>
      <c r="D728" s="687" t="s">
        <v>2711</v>
      </c>
      <c r="E728" s="630"/>
      <c r="F728" s="630"/>
      <c r="G728" s="696" t="s">
        <v>2592</v>
      </c>
      <c r="H728" s="697" t="s">
        <v>2591</v>
      </c>
      <c r="I728" s="696"/>
      <c r="J728" s="622"/>
      <c r="K728" s="622">
        <v>1190000</v>
      </c>
      <c r="L728" s="622">
        <v>1100458.4836500001</v>
      </c>
      <c r="M728" s="602"/>
      <c r="N728" s="577"/>
      <c r="O728" s="577">
        <v>0.01</v>
      </c>
      <c r="P728" s="574"/>
      <c r="Q728" s="698" t="s">
        <v>20</v>
      </c>
    </row>
    <row r="729" spans="1:17" ht="25.5">
      <c r="A729" s="686" t="s">
        <v>2286</v>
      </c>
      <c r="B729" s="686" t="s">
        <v>276</v>
      </c>
      <c r="C729" s="630"/>
      <c r="D729" s="687" t="s">
        <v>2711</v>
      </c>
      <c r="E729" s="630"/>
      <c r="F729" s="630"/>
      <c r="G729" s="696" t="s">
        <v>2594</v>
      </c>
      <c r="H729" s="697" t="s">
        <v>2593</v>
      </c>
      <c r="I729" s="696"/>
      <c r="J729" s="622"/>
      <c r="K729" s="622">
        <v>2360000</v>
      </c>
      <c r="L729" s="622">
        <v>2281036.4750999999</v>
      </c>
      <c r="M729" s="602"/>
      <c r="N729" s="577"/>
      <c r="O729" s="577">
        <v>0.55000000000000004</v>
      </c>
      <c r="P729" s="574"/>
      <c r="Q729" s="698" t="s">
        <v>2595</v>
      </c>
    </row>
    <row r="730" spans="1:17" ht="25.5">
      <c r="A730" s="686" t="s">
        <v>2286</v>
      </c>
      <c r="B730" s="686" t="s">
        <v>276</v>
      </c>
      <c r="C730" s="630"/>
      <c r="D730" s="687" t="s">
        <v>2711</v>
      </c>
      <c r="E730" s="630"/>
      <c r="F730" s="630"/>
      <c r="G730" s="696" t="s">
        <v>2597</v>
      </c>
      <c r="H730" s="697" t="s">
        <v>2596</v>
      </c>
      <c r="I730" s="696"/>
      <c r="J730" s="622"/>
      <c r="K730" s="622">
        <v>2574994</v>
      </c>
      <c r="L730" s="622">
        <v>2568456.49119</v>
      </c>
      <c r="M730" s="602"/>
      <c r="N730" s="577"/>
      <c r="O730" s="577">
        <v>0.5</v>
      </c>
      <c r="P730" s="574"/>
      <c r="Q730" s="698" t="s">
        <v>2598</v>
      </c>
    </row>
    <row r="731" spans="1:17" ht="38.25">
      <c r="A731" s="686" t="s">
        <v>2286</v>
      </c>
      <c r="B731" s="686" t="s">
        <v>276</v>
      </c>
      <c r="C731" s="630"/>
      <c r="D731" s="687" t="s">
        <v>2716</v>
      </c>
      <c r="E731" s="630"/>
      <c r="F731" s="630"/>
      <c r="G731" s="696" t="s">
        <v>2600</v>
      </c>
      <c r="H731" s="697" t="s">
        <v>2599</v>
      </c>
      <c r="I731" s="696"/>
      <c r="J731" s="622"/>
      <c r="K731" s="622">
        <v>1000000</v>
      </c>
      <c r="L731" s="622">
        <v>995113.28980999999</v>
      </c>
      <c r="M731" s="602"/>
      <c r="N731" s="577"/>
      <c r="O731" s="577">
        <v>0.95</v>
      </c>
      <c r="P731" s="574"/>
      <c r="Q731" s="698" t="s">
        <v>436</v>
      </c>
    </row>
    <row r="732" spans="1:17" ht="51">
      <c r="A732" s="686" t="s">
        <v>2286</v>
      </c>
      <c r="B732" s="686" t="s">
        <v>276</v>
      </c>
      <c r="C732" s="630"/>
      <c r="D732" s="687" t="s">
        <v>2716</v>
      </c>
      <c r="E732" s="630"/>
      <c r="F732" s="630"/>
      <c r="G732" s="696" t="s">
        <v>2602</v>
      </c>
      <c r="H732" s="697" t="s">
        <v>2601</v>
      </c>
      <c r="I732" s="696"/>
      <c r="J732" s="622"/>
      <c r="K732" s="622">
        <v>1710000</v>
      </c>
      <c r="L732" s="622">
        <v>1709715.8386900001</v>
      </c>
      <c r="M732" s="602"/>
      <c r="N732" s="577"/>
      <c r="O732" s="577">
        <v>1</v>
      </c>
      <c r="P732" s="574"/>
      <c r="Q732" s="698" t="s">
        <v>67</v>
      </c>
    </row>
    <row r="733" spans="1:17" ht="25.5">
      <c r="A733" s="686" t="s">
        <v>2286</v>
      </c>
      <c r="B733" s="686" t="s">
        <v>276</v>
      </c>
      <c r="C733" s="630"/>
      <c r="D733" s="687" t="s">
        <v>2716</v>
      </c>
      <c r="E733" s="630"/>
      <c r="F733" s="630"/>
      <c r="G733" s="696" t="s">
        <v>2604</v>
      </c>
      <c r="H733" s="697" t="s">
        <v>2603</v>
      </c>
      <c r="I733" s="696"/>
      <c r="J733" s="622"/>
      <c r="K733" s="622">
        <v>2450000</v>
      </c>
      <c r="L733" s="622">
        <v>2091384.57124</v>
      </c>
      <c r="M733" s="602"/>
      <c r="N733" s="577"/>
      <c r="O733" s="577">
        <v>0.8</v>
      </c>
      <c r="P733" s="574"/>
      <c r="Q733" s="698" t="s">
        <v>20</v>
      </c>
    </row>
    <row r="734" spans="1:17" ht="38.25">
      <c r="A734" s="638" t="s">
        <v>526</v>
      </c>
      <c r="B734" s="638" t="s">
        <v>277</v>
      </c>
      <c r="C734" s="638"/>
      <c r="D734" s="621" t="s">
        <v>2690</v>
      </c>
      <c r="E734" s="621" t="s">
        <v>2610</v>
      </c>
      <c r="F734" s="621" t="s">
        <v>2611</v>
      </c>
      <c r="G734" s="621"/>
      <c r="H734" s="618" t="s">
        <v>2612</v>
      </c>
      <c r="I734" s="621"/>
      <c r="J734" s="622"/>
      <c r="K734" s="602">
        <v>3015000</v>
      </c>
      <c r="L734" s="602">
        <v>2553546.2043099999</v>
      </c>
      <c r="M734" s="602">
        <v>1638927.1828299998</v>
      </c>
      <c r="N734" s="577">
        <v>0.543591105416252</v>
      </c>
      <c r="O734" s="577">
        <v>0.8</v>
      </c>
      <c r="P734" s="699"/>
      <c r="Q734" s="683" t="s">
        <v>2613</v>
      </c>
    </row>
    <row r="735" spans="1:17" ht="38.25">
      <c r="A735" s="638" t="s">
        <v>526</v>
      </c>
      <c r="B735" s="638" t="s">
        <v>277</v>
      </c>
      <c r="C735" s="638"/>
      <c r="D735" s="621" t="s">
        <v>2691</v>
      </c>
      <c r="E735" s="621" t="s">
        <v>2614</v>
      </c>
      <c r="F735" s="621" t="s">
        <v>2615</v>
      </c>
      <c r="G735" s="621"/>
      <c r="H735" s="618" t="s">
        <v>2616</v>
      </c>
      <c r="I735" s="621"/>
      <c r="J735" s="622"/>
      <c r="K735" s="602">
        <v>2822000</v>
      </c>
      <c r="L735" s="602">
        <v>2304558.9831599998</v>
      </c>
      <c r="M735" s="602">
        <v>1744236.3091799999</v>
      </c>
      <c r="N735" s="577">
        <v>0.61808515562721467</v>
      </c>
      <c r="O735" s="577">
        <v>0.99</v>
      </c>
      <c r="P735" s="699"/>
      <c r="Q735" s="683" t="s">
        <v>2617</v>
      </c>
    </row>
    <row r="736" spans="1:17" ht="25.5">
      <c r="A736" s="638" t="s">
        <v>526</v>
      </c>
      <c r="B736" s="638" t="s">
        <v>277</v>
      </c>
      <c r="C736" s="638"/>
      <c r="D736" s="621" t="s">
        <v>2697</v>
      </c>
      <c r="E736" s="621" t="s">
        <v>2618</v>
      </c>
      <c r="F736" s="621" t="s">
        <v>2619</v>
      </c>
      <c r="G736" s="621"/>
      <c r="H736" s="618" t="s">
        <v>2620</v>
      </c>
      <c r="I736" s="621"/>
      <c r="J736" s="622"/>
      <c r="K736" s="602">
        <v>168000</v>
      </c>
      <c r="L736" s="602">
        <v>50901.355479999998</v>
      </c>
      <c r="M736" s="602">
        <v>48604.845110000002</v>
      </c>
      <c r="N736" s="577">
        <v>0.28931455422619051</v>
      </c>
      <c r="O736" s="577">
        <v>0.95</v>
      </c>
      <c r="P736" s="699"/>
      <c r="Q736" s="683" t="s">
        <v>2621</v>
      </c>
    </row>
    <row r="737" spans="1:17" ht="38.25">
      <c r="A737" s="638" t="s">
        <v>526</v>
      </c>
      <c r="B737" s="638" t="s">
        <v>277</v>
      </c>
      <c r="C737" s="638"/>
      <c r="D737" s="621" t="s">
        <v>2697</v>
      </c>
      <c r="E737" s="621" t="s">
        <v>2618</v>
      </c>
      <c r="F737" s="621" t="s">
        <v>2619</v>
      </c>
      <c r="G737" s="621"/>
      <c r="H737" s="618" t="s">
        <v>2622</v>
      </c>
      <c r="I737" s="621"/>
      <c r="J737" s="622"/>
      <c r="K737" s="602">
        <v>513000</v>
      </c>
      <c r="L737" s="602">
        <v>512600.96494999999</v>
      </c>
      <c r="M737" s="602">
        <v>354539.88529999997</v>
      </c>
      <c r="N737" s="577">
        <v>0.69111088752436645</v>
      </c>
      <c r="O737" s="577">
        <v>0.91</v>
      </c>
      <c r="P737" s="699"/>
      <c r="Q737" s="683" t="s">
        <v>20</v>
      </c>
    </row>
    <row r="738" spans="1:17" ht="38.25">
      <c r="A738" s="638" t="s">
        <v>526</v>
      </c>
      <c r="B738" s="638" t="s">
        <v>277</v>
      </c>
      <c r="C738" s="638"/>
      <c r="D738" s="621" t="s">
        <v>2697</v>
      </c>
      <c r="E738" s="621" t="s">
        <v>2618</v>
      </c>
      <c r="F738" s="621" t="s">
        <v>2619</v>
      </c>
      <c r="G738" s="621"/>
      <c r="H738" s="618" t="s">
        <v>2623</v>
      </c>
      <c r="I738" s="621"/>
      <c r="J738" s="622"/>
      <c r="K738" s="602">
        <v>3308000</v>
      </c>
      <c r="L738" s="602">
        <v>2155467.2876399998</v>
      </c>
      <c r="M738" s="602">
        <v>1326626.5234699999</v>
      </c>
      <c r="N738" s="577">
        <v>0.40103582934401449</v>
      </c>
      <c r="O738" s="577">
        <v>0.8</v>
      </c>
      <c r="P738" s="699"/>
      <c r="Q738" s="683" t="s">
        <v>2624</v>
      </c>
    </row>
    <row r="739" spans="1:17" ht="38.25">
      <c r="A739" s="638" t="s">
        <v>526</v>
      </c>
      <c r="B739" s="638" t="s">
        <v>277</v>
      </c>
      <c r="C739" s="638"/>
      <c r="D739" s="621" t="s">
        <v>2697</v>
      </c>
      <c r="E739" s="621" t="s">
        <v>2625</v>
      </c>
      <c r="F739" s="621" t="s">
        <v>2626</v>
      </c>
      <c r="G739" s="621"/>
      <c r="H739" s="618" t="s">
        <v>2627</v>
      </c>
      <c r="I739" s="621"/>
      <c r="J739" s="622"/>
      <c r="K739" s="602">
        <v>350000</v>
      </c>
      <c r="L739" s="602">
        <v>251638.03496000002</v>
      </c>
      <c r="M739" s="602">
        <v>52664.379260000002</v>
      </c>
      <c r="N739" s="577">
        <v>0.15046965502857143</v>
      </c>
      <c r="O739" s="577">
        <v>0.25</v>
      </c>
      <c r="P739" s="699"/>
      <c r="Q739" s="683" t="s">
        <v>2628</v>
      </c>
    </row>
    <row r="740" spans="1:17" ht="38.25">
      <c r="A740" s="638" t="s">
        <v>526</v>
      </c>
      <c r="B740" s="638" t="s">
        <v>277</v>
      </c>
      <c r="C740" s="638"/>
      <c r="D740" s="621" t="s">
        <v>2699</v>
      </c>
      <c r="E740" s="621" t="s">
        <v>2629</v>
      </c>
      <c r="F740" s="621" t="s">
        <v>2630</v>
      </c>
      <c r="G740" s="621"/>
      <c r="H740" s="618" t="s">
        <v>2631</v>
      </c>
      <c r="I740" s="621"/>
      <c r="J740" s="622"/>
      <c r="K740" s="602">
        <v>582500</v>
      </c>
      <c r="L740" s="602">
        <v>525988.94189000002</v>
      </c>
      <c r="M740" s="602">
        <v>450926.34649999999</v>
      </c>
      <c r="N740" s="577">
        <v>0.77412248326180255</v>
      </c>
      <c r="O740" s="577">
        <v>0.99</v>
      </c>
      <c r="P740" s="699"/>
      <c r="Q740" s="683" t="s">
        <v>2632</v>
      </c>
    </row>
    <row r="741" spans="1:17" ht="25.5">
      <c r="A741" s="638" t="s">
        <v>526</v>
      </c>
      <c r="B741" s="638" t="s">
        <v>277</v>
      </c>
      <c r="C741" s="638"/>
      <c r="D741" s="621" t="s">
        <v>2699</v>
      </c>
      <c r="E741" s="621" t="s">
        <v>2629</v>
      </c>
      <c r="F741" s="621" t="s">
        <v>2630</v>
      </c>
      <c r="G741" s="621"/>
      <c r="H741" s="618" t="s">
        <v>2633</v>
      </c>
      <c r="I741" s="621"/>
      <c r="J741" s="622"/>
      <c r="K741" s="602">
        <v>842000</v>
      </c>
      <c r="L741" s="602">
        <v>524943.35094000003</v>
      </c>
      <c r="M741" s="602">
        <v>522912.98139999999</v>
      </c>
      <c r="N741" s="577">
        <v>0.62103679501187647</v>
      </c>
      <c r="O741" s="577">
        <v>0.95</v>
      </c>
      <c r="P741" s="699"/>
      <c r="Q741" s="683" t="s">
        <v>2634</v>
      </c>
    </row>
    <row r="742" spans="1:17" ht="38.25">
      <c r="A742" s="638" t="s">
        <v>526</v>
      </c>
      <c r="B742" s="638" t="s">
        <v>277</v>
      </c>
      <c r="C742" s="638"/>
      <c r="D742" s="621" t="s">
        <v>2700</v>
      </c>
      <c r="E742" s="621" t="s">
        <v>2635</v>
      </c>
      <c r="F742" s="621" t="s">
        <v>2636</v>
      </c>
      <c r="G742" s="621"/>
      <c r="H742" s="618" t="s">
        <v>2637</v>
      </c>
      <c r="I742" s="621"/>
      <c r="J742" s="622"/>
      <c r="K742" s="602">
        <v>1255000</v>
      </c>
      <c r="L742" s="602">
        <v>1231141.07922</v>
      </c>
      <c r="M742" s="602">
        <v>1100567.0077</v>
      </c>
      <c r="N742" s="577">
        <v>0.87694582286852585</v>
      </c>
      <c r="O742" s="577">
        <v>0.99</v>
      </c>
      <c r="P742" s="699"/>
      <c r="Q742" s="683" t="s">
        <v>20</v>
      </c>
    </row>
    <row r="743" spans="1:17" ht="38.25">
      <c r="A743" s="638" t="s">
        <v>526</v>
      </c>
      <c r="B743" s="638" t="s">
        <v>277</v>
      </c>
      <c r="C743" s="638"/>
      <c r="D743" s="621" t="s">
        <v>2700</v>
      </c>
      <c r="E743" s="621" t="s">
        <v>2635</v>
      </c>
      <c r="F743" s="621" t="s">
        <v>2636</v>
      </c>
      <c r="G743" s="621"/>
      <c r="H743" s="618" t="s">
        <v>2638</v>
      </c>
      <c r="I743" s="621"/>
      <c r="J743" s="622"/>
      <c r="K743" s="602">
        <v>848000</v>
      </c>
      <c r="L743" s="602">
        <v>845192.54379999998</v>
      </c>
      <c r="M743" s="602">
        <v>731802.10683999991</v>
      </c>
      <c r="N743" s="577">
        <v>0.86297418259433956</v>
      </c>
      <c r="O743" s="577">
        <v>0.99</v>
      </c>
      <c r="P743" s="699"/>
      <c r="Q743" s="683" t="s">
        <v>2639</v>
      </c>
    </row>
    <row r="744" spans="1:17" ht="38.25">
      <c r="A744" s="638" t="s">
        <v>526</v>
      </c>
      <c r="B744" s="638" t="s">
        <v>277</v>
      </c>
      <c r="C744" s="638"/>
      <c r="D744" s="621" t="s">
        <v>2703</v>
      </c>
      <c r="E744" s="621" t="s">
        <v>2640</v>
      </c>
      <c r="F744" s="621" t="s">
        <v>2641</v>
      </c>
      <c r="G744" s="621"/>
      <c r="H744" s="618" t="s">
        <v>2642</v>
      </c>
      <c r="I744" s="621"/>
      <c r="J744" s="622"/>
      <c r="K744" s="602">
        <v>1836300</v>
      </c>
      <c r="L744" s="602">
        <v>1705170.3603800002</v>
      </c>
      <c r="M744" s="602">
        <v>1022651.28995</v>
      </c>
      <c r="N744" s="577">
        <v>0.55690861512280132</v>
      </c>
      <c r="O744" s="577">
        <v>0.92</v>
      </c>
      <c r="P744" s="699"/>
      <c r="Q744" s="683" t="s">
        <v>2643</v>
      </c>
    </row>
    <row r="745" spans="1:17" ht="38.25">
      <c r="A745" s="638" t="s">
        <v>526</v>
      </c>
      <c r="B745" s="638" t="s">
        <v>277</v>
      </c>
      <c r="C745" s="638"/>
      <c r="D745" s="621" t="s">
        <v>2703</v>
      </c>
      <c r="E745" s="621" t="s">
        <v>2640</v>
      </c>
      <c r="F745" s="621" t="s">
        <v>2641</v>
      </c>
      <c r="G745" s="621"/>
      <c r="H745" s="618" t="s">
        <v>2644</v>
      </c>
      <c r="I745" s="621"/>
      <c r="J745" s="622"/>
      <c r="K745" s="602">
        <v>2000000</v>
      </c>
      <c r="L745" s="602">
        <v>1913199.1604300002</v>
      </c>
      <c r="M745" s="602">
        <v>1688644.7007599999</v>
      </c>
      <c r="N745" s="577">
        <v>0.84432235037999992</v>
      </c>
      <c r="O745" s="577">
        <v>0.9</v>
      </c>
      <c r="P745" s="699"/>
      <c r="Q745" s="683" t="s">
        <v>2645</v>
      </c>
    </row>
    <row r="746" spans="1:17" ht="38.25">
      <c r="A746" s="638" t="s">
        <v>526</v>
      </c>
      <c r="B746" s="638" t="s">
        <v>277</v>
      </c>
      <c r="C746" s="638"/>
      <c r="D746" s="621" t="s">
        <v>2708</v>
      </c>
      <c r="E746" s="621" t="s">
        <v>2646</v>
      </c>
      <c r="F746" s="621" t="s">
        <v>2647</v>
      </c>
      <c r="G746" s="621"/>
      <c r="H746" s="618" t="s">
        <v>2648</v>
      </c>
      <c r="I746" s="621"/>
      <c r="J746" s="622"/>
      <c r="K746" s="602">
        <v>8250000</v>
      </c>
      <c r="L746" s="602">
        <v>8212935.7136499994</v>
      </c>
      <c r="M746" s="602">
        <v>8086901.1487800004</v>
      </c>
      <c r="N746" s="577">
        <v>0.98023044227636369</v>
      </c>
      <c r="O746" s="577">
        <v>0.98</v>
      </c>
      <c r="P746" s="699"/>
      <c r="Q746" s="683" t="s">
        <v>2649</v>
      </c>
    </row>
    <row r="747" spans="1:17" ht="51">
      <c r="A747" s="638" t="s">
        <v>526</v>
      </c>
      <c r="B747" s="638" t="s">
        <v>277</v>
      </c>
      <c r="C747" s="638"/>
      <c r="D747" s="621" t="s">
        <v>2708</v>
      </c>
      <c r="E747" s="621" t="s">
        <v>2646</v>
      </c>
      <c r="F747" s="621" t="s">
        <v>2647</v>
      </c>
      <c r="G747" s="621"/>
      <c r="H747" s="618" t="s">
        <v>2650</v>
      </c>
      <c r="I747" s="621"/>
      <c r="J747" s="622"/>
      <c r="K747" s="602">
        <v>1300000</v>
      </c>
      <c r="L747" s="602">
        <v>1290325.3204400002</v>
      </c>
      <c r="M747" s="602">
        <v>1227702.8240199999</v>
      </c>
      <c r="N747" s="577">
        <v>0.94438678770769224</v>
      </c>
      <c r="O747" s="577">
        <v>0.95</v>
      </c>
      <c r="P747" s="699"/>
      <c r="Q747" s="683" t="s">
        <v>2651</v>
      </c>
    </row>
    <row r="748" spans="1:17" ht="25.5">
      <c r="A748" s="638" t="s">
        <v>526</v>
      </c>
      <c r="B748" s="638" t="s">
        <v>277</v>
      </c>
      <c r="C748" s="638"/>
      <c r="D748" s="621" t="s">
        <v>2708</v>
      </c>
      <c r="E748" s="621" t="s">
        <v>2652</v>
      </c>
      <c r="F748" s="621" t="s">
        <v>2653</v>
      </c>
      <c r="G748" s="621"/>
      <c r="H748" s="618" t="s">
        <v>2654</v>
      </c>
      <c r="I748" s="621"/>
      <c r="J748" s="622"/>
      <c r="K748" s="602">
        <v>6200000</v>
      </c>
      <c r="L748" s="602">
        <v>6199873.12488</v>
      </c>
      <c r="M748" s="602">
        <v>5756611.7146599991</v>
      </c>
      <c r="N748" s="577">
        <v>0.92848576042903208</v>
      </c>
      <c r="O748" s="577">
        <v>1</v>
      </c>
      <c r="P748" s="699"/>
      <c r="Q748" s="683" t="s">
        <v>560</v>
      </c>
    </row>
    <row r="749" spans="1:17" ht="25.5">
      <c r="A749" s="638" t="s">
        <v>526</v>
      </c>
      <c r="B749" s="638" t="s">
        <v>277</v>
      </c>
      <c r="C749" s="638"/>
      <c r="D749" s="621" t="s">
        <v>2708</v>
      </c>
      <c r="E749" s="621" t="s">
        <v>2652</v>
      </c>
      <c r="F749" s="621" t="s">
        <v>2653</v>
      </c>
      <c r="G749" s="621"/>
      <c r="H749" s="618" t="s">
        <v>2655</v>
      </c>
      <c r="I749" s="621"/>
      <c r="J749" s="622"/>
      <c r="K749" s="602">
        <v>1100000</v>
      </c>
      <c r="L749" s="602">
        <v>1013324.56629</v>
      </c>
      <c r="M749" s="602">
        <v>1005204.13462</v>
      </c>
      <c r="N749" s="577">
        <v>0.91382194056363641</v>
      </c>
      <c r="O749" s="577">
        <v>0.9</v>
      </c>
      <c r="P749" s="699"/>
      <c r="Q749" s="683" t="s">
        <v>2656</v>
      </c>
    </row>
    <row r="750" spans="1:17" ht="25.5">
      <c r="A750" s="638" t="s">
        <v>526</v>
      </c>
      <c r="B750" s="638" t="s">
        <v>277</v>
      </c>
      <c r="C750" s="638"/>
      <c r="D750" s="621" t="s">
        <v>2709</v>
      </c>
      <c r="E750" s="621" t="s">
        <v>2657</v>
      </c>
      <c r="F750" s="621" t="s">
        <v>2658</v>
      </c>
      <c r="G750" s="621"/>
      <c r="H750" s="618" t="s">
        <v>2659</v>
      </c>
      <c r="I750" s="621"/>
      <c r="J750" s="622"/>
      <c r="K750" s="602">
        <v>200000</v>
      </c>
      <c r="L750" s="602">
        <v>513.66891999999996</v>
      </c>
      <c r="M750" s="602">
        <v>513.71892000000003</v>
      </c>
      <c r="N750" s="577">
        <v>2.5685946000000002E-3</v>
      </c>
      <c r="O750" s="577">
        <v>0.05</v>
      </c>
      <c r="P750" s="699"/>
      <c r="Q750" s="683" t="s">
        <v>2660</v>
      </c>
    </row>
    <row r="751" spans="1:17" ht="63.75">
      <c r="A751" s="638" t="s">
        <v>526</v>
      </c>
      <c r="B751" s="638" t="s">
        <v>277</v>
      </c>
      <c r="C751" s="638"/>
      <c r="D751" s="621" t="s">
        <v>2710</v>
      </c>
      <c r="E751" s="621" t="s">
        <v>2661</v>
      </c>
      <c r="F751" s="621" t="s">
        <v>2662</v>
      </c>
      <c r="G751" s="621"/>
      <c r="H751" s="618" t="s">
        <v>2663</v>
      </c>
      <c r="I751" s="621"/>
      <c r="J751" s="622"/>
      <c r="K751" s="602">
        <v>300000</v>
      </c>
      <c r="L751" s="602">
        <v>136085.27625</v>
      </c>
      <c r="M751" s="602">
        <v>516.66824999999994</v>
      </c>
      <c r="N751" s="577">
        <v>1.7222274999999997E-3</v>
      </c>
      <c r="O751" s="577">
        <v>0.05</v>
      </c>
      <c r="P751" s="699"/>
      <c r="Q751" s="683" t="s">
        <v>2664</v>
      </c>
    </row>
    <row r="752" spans="1:17" ht="76.5">
      <c r="A752" s="638" t="s">
        <v>526</v>
      </c>
      <c r="B752" s="638" t="s">
        <v>277</v>
      </c>
      <c r="C752" s="638"/>
      <c r="D752" s="621" t="s">
        <v>2710</v>
      </c>
      <c r="E752" s="621" t="s">
        <v>2661</v>
      </c>
      <c r="F752" s="621" t="s">
        <v>2662</v>
      </c>
      <c r="G752" s="621"/>
      <c r="H752" s="618" t="s">
        <v>2665</v>
      </c>
      <c r="I752" s="621"/>
      <c r="J752" s="622"/>
      <c r="K752" s="602">
        <v>300000</v>
      </c>
      <c r="L752" s="602">
        <v>124436.50348</v>
      </c>
      <c r="M752" s="602">
        <v>0</v>
      </c>
      <c r="N752" s="577">
        <v>0</v>
      </c>
      <c r="O752" s="577">
        <v>0.05</v>
      </c>
      <c r="P752" s="699"/>
      <c r="Q752" s="683" t="s">
        <v>2666</v>
      </c>
    </row>
    <row r="753" spans="1:17" ht="63.75">
      <c r="A753" s="638" t="s">
        <v>526</v>
      </c>
      <c r="B753" s="638" t="s">
        <v>277</v>
      </c>
      <c r="C753" s="638"/>
      <c r="D753" s="621" t="s">
        <v>2710</v>
      </c>
      <c r="E753" s="621" t="s">
        <v>2661</v>
      </c>
      <c r="F753" s="621" t="s">
        <v>2662</v>
      </c>
      <c r="G753" s="621"/>
      <c r="H753" s="618" t="s">
        <v>2667</v>
      </c>
      <c r="I753" s="621"/>
      <c r="J753" s="622"/>
      <c r="K753" s="602">
        <v>250000</v>
      </c>
      <c r="L753" s="602">
        <v>85020.180659999998</v>
      </c>
      <c r="M753" s="602">
        <v>0</v>
      </c>
      <c r="N753" s="577">
        <v>0</v>
      </c>
      <c r="O753" s="577">
        <v>0.05</v>
      </c>
      <c r="P753" s="699"/>
      <c r="Q753" s="683" t="s">
        <v>2666</v>
      </c>
    </row>
    <row r="754" spans="1:17" ht="25.5">
      <c r="A754" s="638" t="s">
        <v>526</v>
      </c>
      <c r="B754" s="638" t="s">
        <v>277</v>
      </c>
      <c r="C754" s="638"/>
      <c r="D754" s="621" t="s">
        <v>2711</v>
      </c>
      <c r="E754" s="621" t="s">
        <v>2668</v>
      </c>
      <c r="F754" s="621" t="s">
        <v>2669</v>
      </c>
      <c r="G754" s="621"/>
      <c r="H754" s="618" t="s">
        <v>2670</v>
      </c>
      <c r="I754" s="621"/>
      <c r="J754" s="622"/>
      <c r="K754" s="602">
        <v>1950000</v>
      </c>
      <c r="L754" s="602">
        <v>1784009.80816</v>
      </c>
      <c r="M754" s="602">
        <v>706919.85073000006</v>
      </c>
      <c r="N754" s="577">
        <v>0.36252300037435903</v>
      </c>
      <c r="O754" s="577">
        <v>0.89</v>
      </c>
      <c r="P754" s="699"/>
      <c r="Q754" s="683" t="s">
        <v>2671</v>
      </c>
    </row>
    <row r="755" spans="1:17" ht="25.5">
      <c r="A755" s="638" t="s">
        <v>526</v>
      </c>
      <c r="B755" s="638" t="s">
        <v>277</v>
      </c>
      <c r="C755" s="638"/>
      <c r="D755" s="621" t="s">
        <v>2711</v>
      </c>
      <c r="E755" s="621" t="s">
        <v>2668</v>
      </c>
      <c r="F755" s="621" t="s">
        <v>2669</v>
      </c>
      <c r="G755" s="621"/>
      <c r="H755" s="618" t="s">
        <v>2672</v>
      </c>
      <c r="I755" s="621"/>
      <c r="J755" s="622"/>
      <c r="K755" s="602">
        <v>5328882</v>
      </c>
      <c r="L755" s="602">
        <v>4625482.0333000002</v>
      </c>
      <c r="M755" s="602">
        <v>442520.45386999997</v>
      </c>
      <c r="N755" s="577">
        <v>8.3041893941355804E-2</v>
      </c>
      <c r="O755" s="577">
        <v>0.15</v>
      </c>
      <c r="P755" s="699"/>
      <c r="Q755" s="683" t="s">
        <v>2673</v>
      </c>
    </row>
    <row r="756" spans="1:17" ht="25.5">
      <c r="A756" s="638" t="s">
        <v>526</v>
      </c>
      <c r="B756" s="638" t="s">
        <v>277</v>
      </c>
      <c r="C756" s="638"/>
      <c r="D756" s="621" t="s">
        <v>2711</v>
      </c>
      <c r="E756" s="621" t="s">
        <v>2668</v>
      </c>
      <c r="F756" s="621" t="s">
        <v>2669</v>
      </c>
      <c r="G756" s="621"/>
      <c r="H756" s="618" t="s">
        <v>2674</v>
      </c>
      <c r="I756" s="621"/>
      <c r="J756" s="622"/>
      <c r="K756" s="602">
        <v>230000</v>
      </c>
      <c r="L756" s="602">
        <v>4231.402</v>
      </c>
      <c r="M756" s="602">
        <v>1434.902</v>
      </c>
      <c r="N756" s="577">
        <v>6.2387043478260868E-3</v>
      </c>
      <c r="O756" s="577">
        <v>0.02</v>
      </c>
      <c r="P756" s="699"/>
      <c r="Q756" s="683" t="s">
        <v>2675</v>
      </c>
    </row>
    <row r="757" spans="1:17" ht="38.25">
      <c r="A757" s="638" t="s">
        <v>526</v>
      </c>
      <c r="B757" s="638" t="s">
        <v>277</v>
      </c>
      <c r="C757" s="638"/>
      <c r="D757" s="621" t="s">
        <v>2711</v>
      </c>
      <c r="E757" s="621" t="s">
        <v>2668</v>
      </c>
      <c r="F757" s="621" t="s">
        <v>2669</v>
      </c>
      <c r="G757" s="621"/>
      <c r="H757" s="618" t="s">
        <v>2676</v>
      </c>
      <c r="I757" s="621"/>
      <c r="J757" s="622"/>
      <c r="K757" s="602">
        <v>1600000</v>
      </c>
      <c r="L757" s="602">
        <v>1461.36988</v>
      </c>
      <c r="M757" s="602">
        <v>0</v>
      </c>
      <c r="N757" s="577">
        <v>0</v>
      </c>
      <c r="O757" s="577">
        <v>0.05</v>
      </c>
      <c r="P757" s="699"/>
      <c r="Q757" s="683" t="s">
        <v>2677</v>
      </c>
    </row>
    <row r="758" spans="1:17" ht="51">
      <c r="A758" s="638" t="s">
        <v>526</v>
      </c>
      <c r="B758" s="638" t="s">
        <v>277</v>
      </c>
      <c r="C758" s="638"/>
      <c r="D758" s="621" t="s">
        <v>2716</v>
      </c>
      <c r="E758" s="621" t="s">
        <v>2678</v>
      </c>
      <c r="F758" s="621" t="s">
        <v>2679</v>
      </c>
      <c r="G758" s="621"/>
      <c r="H758" s="618" t="s">
        <v>2680</v>
      </c>
      <c r="I758" s="621"/>
      <c r="J758" s="622"/>
      <c r="K758" s="602">
        <v>1150000</v>
      </c>
      <c r="L758" s="602">
        <v>1119274.99199</v>
      </c>
      <c r="M758" s="602">
        <v>1070462.1537299999</v>
      </c>
      <c r="N758" s="577">
        <v>0.93083665541739125</v>
      </c>
      <c r="O758" s="577">
        <v>0.95</v>
      </c>
      <c r="P758" s="699"/>
      <c r="Q758" s="683" t="s">
        <v>2681</v>
      </c>
    </row>
    <row r="759" spans="1:17" ht="38.25">
      <c r="A759" s="638" t="s">
        <v>526</v>
      </c>
      <c r="B759" s="638" t="s">
        <v>277</v>
      </c>
      <c r="C759" s="700"/>
      <c r="D759" s="701" t="s">
        <v>2716</v>
      </c>
      <c r="E759" s="701" t="s">
        <v>2678</v>
      </c>
      <c r="F759" s="701" t="s">
        <v>2679</v>
      </c>
      <c r="G759" s="701"/>
      <c r="H759" s="702" t="s">
        <v>2682</v>
      </c>
      <c r="I759" s="701"/>
      <c r="J759" s="622"/>
      <c r="K759" s="602">
        <v>660000</v>
      </c>
      <c r="L759" s="602">
        <v>653434.07602000004</v>
      </c>
      <c r="M759" s="602">
        <v>637104.37598000001</v>
      </c>
      <c r="N759" s="577">
        <v>0.96530966057575762</v>
      </c>
      <c r="O759" s="577">
        <v>1</v>
      </c>
      <c r="P759" s="680"/>
      <c r="Q759" s="703" t="s">
        <v>560</v>
      </c>
    </row>
    <row r="760" spans="1:17" ht="51">
      <c r="A760" s="638" t="s">
        <v>526</v>
      </c>
      <c r="B760" s="638" t="s">
        <v>269</v>
      </c>
      <c r="C760" s="714" t="s">
        <v>319</v>
      </c>
      <c r="D760" s="700" t="s">
        <v>2703</v>
      </c>
      <c r="E760" s="700"/>
      <c r="F760" s="701"/>
      <c r="G760" s="700"/>
      <c r="H760" s="702" t="s">
        <v>3095</v>
      </c>
      <c r="I760" s="702"/>
      <c r="J760" s="622">
        <v>300000</v>
      </c>
      <c r="K760" s="622">
        <v>300000</v>
      </c>
      <c r="L760" s="721">
        <v>280463.75400000002</v>
      </c>
      <c r="M760" s="721">
        <v>249200.45</v>
      </c>
      <c r="N760" s="577">
        <v>0.83066816666666665</v>
      </c>
      <c r="O760" s="711">
        <v>100</v>
      </c>
      <c r="P760" s="700"/>
      <c r="Q760" s="715" t="s">
        <v>474</v>
      </c>
    </row>
    <row r="761" spans="1:17" ht="51">
      <c r="A761" s="638" t="s">
        <v>526</v>
      </c>
      <c r="B761" s="638" t="s">
        <v>269</v>
      </c>
      <c r="C761" s="714" t="s">
        <v>319</v>
      </c>
      <c r="D761" s="700" t="s">
        <v>2703</v>
      </c>
      <c r="E761" s="700"/>
      <c r="F761" s="701"/>
      <c r="G761" s="700"/>
      <c r="H761" s="702" t="s">
        <v>3096</v>
      </c>
      <c r="I761" s="702"/>
      <c r="J761" s="622">
        <v>131407</v>
      </c>
      <c r="K761" s="622">
        <v>185282</v>
      </c>
      <c r="L761" s="721">
        <v>181600.44899999999</v>
      </c>
      <c r="M761" s="721">
        <v>181750.54800000001</v>
      </c>
      <c r="N761" s="577">
        <v>0.98094012370332795</v>
      </c>
      <c r="O761" s="711">
        <v>99</v>
      </c>
      <c r="P761" s="700"/>
      <c r="Q761" s="715" t="s">
        <v>474</v>
      </c>
    </row>
    <row r="762" spans="1:17" ht="51">
      <c r="A762" s="638" t="s">
        <v>526</v>
      </c>
      <c r="B762" s="638" t="s">
        <v>269</v>
      </c>
      <c r="C762" s="714" t="s">
        <v>319</v>
      </c>
      <c r="D762" s="700" t="s">
        <v>2703</v>
      </c>
      <c r="E762" s="700"/>
      <c r="F762" s="701"/>
      <c r="G762" s="700"/>
      <c r="H762" s="702" t="s">
        <v>3097</v>
      </c>
      <c r="I762" s="702"/>
      <c r="J762" s="622">
        <v>417000</v>
      </c>
      <c r="K762" s="622">
        <v>417000</v>
      </c>
      <c r="L762" s="721">
        <v>347158.75</v>
      </c>
      <c r="M762" s="721">
        <v>345211.196</v>
      </c>
      <c r="N762" s="577">
        <v>0.82784459472422056</v>
      </c>
      <c r="O762" s="711">
        <v>100</v>
      </c>
      <c r="P762" s="700"/>
      <c r="Q762" s="715" t="s">
        <v>474</v>
      </c>
    </row>
    <row r="763" spans="1:17" ht="51">
      <c r="A763" s="638" t="s">
        <v>526</v>
      </c>
      <c r="B763" s="638" t="s">
        <v>269</v>
      </c>
      <c r="C763" s="714" t="s">
        <v>319</v>
      </c>
      <c r="D763" s="700" t="s">
        <v>2703</v>
      </c>
      <c r="E763" s="700"/>
      <c r="F763" s="701"/>
      <c r="G763" s="700"/>
      <c r="H763" s="702" t="s">
        <v>3098</v>
      </c>
      <c r="I763" s="702"/>
      <c r="J763" s="622">
        <v>700000</v>
      </c>
      <c r="K763" s="622">
        <v>700000</v>
      </c>
      <c r="L763" s="721">
        <v>465552.08199999999</v>
      </c>
      <c r="M763" s="721">
        <v>437649.93</v>
      </c>
      <c r="N763" s="577">
        <v>0.62521418571428566</v>
      </c>
      <c r="O763" s="711">
        <v>68</v>
      </c>
      <c r="P763" s="700"/>
      <c r="Q763" s="715" t="s">
        <v>474</v>
      </c>
    </row>
    <row r="764" spans="1:17" ht="51">
      <c r="A764" s="638" t="s">
        <v>526</v>
      </c>
      <c r="B764" s="638" t="s">
        <v>269</v>
      </c>
      <c r="C764" s="714" t="s">
        <v>319</v>
      </c>
      <c r="D764" s="700" t="s">
        <v>2703</v>
      </c>
      <c r="E764" s="700"/>
      <c r="F764" s="701"/>
      <c r="G764" s="700"/>
      <c r="H764" s="702" t="s">
        <v>3099</v>
      </c>
      <c r="I764" s="702"/>
      <c r="J764" s="622">
        <v>800000</v>
      </c>
      <c r="K764" s="622">
        <v>800000</v>
      </c>
      <c r="L764" s="721">
        <v>766608.50800000003</v>
      </c>
      <c r="M764" s="721">
        <v>452379.95300000004</v>
      </c>
      <c r="N764" s="577">
        <v>0.56547494125000008</v>
      </c>
      <c r="O764" s="711">
        <v>70</v>
      </c>
      <c r="P764" s="700"/>
      <c r="Q764" s="715" t="s">
        <v>474</v>
      </c>
    </row>
    <row r="765" spans="1:17" ht="76.5">
      <c r="A765" s="638" t="s">
        <v>526</v>
      </c>
      <c r="B765" s="638" t="s">
        <v>269</v>
      </c>
      <c r="C765" s="714" t="s">
        <v>319</v>
      </c>
      <c r="D765" s="700" t="s">
        <v>2710</v>
      </c>
      <c r="E765" s="700"/>
      <c r="F765" s="701"/>
      <c r="G765" s="700"/>
      <c r="H765" s="702" t="s">
        <v>3100</v>
      </c>
      <c r="I765" s="702"/>
      <c r="J765" s="622">
        <v>150000</v>
      </c>
      <c r="K765" s="622">
        <v>150000</v>
      </c>
      <c r="L765" s="721">
        <v>6613.335</v>
      </c>
      <c r="M765" s="721">
        <v>497.92500000000001</v>
      </c>
      <c r="N765" s="577">
        <v>0.33195000000000002</v>
      </c>
      <c r="O765" s="711">
        <v>0</v>
      </c>
      <c r="P765" s="700"/>
      <c r="Q765" s="715" t="s">
        <v>3101</v>
      </c>
    </row>
    <row r="766" spans="1:17" ht="51">
      <c r="A766" s="638" t="s">
        <v>526</v>
      </c>
      <c r="B766" s="638" t="s">
        <v>269</v>
      </c>
      <c r="C766" s="714" t="s">
        <v>319</v>
      </c>
      <c r="D766" s="700" t="s">
        <v>2716</v>
      </c>
      <c r="E766" s="700"/>
      <c r="F766" s="701"/>
      <c r="G766" s="700"/>
      <c r="H766" s="702" t="s">
        <v>3102</v>
      </c>
      <c r="I766" s="702"/>
      <c r="J766" s="622">
        <v>4000000</v>
      </c>
      <c r="K766" s="622">
        <v>5000000</v>
      </c>
      <c r="L766" s="721">
        <v>1758</v>
      </c>
      <c r="M766" s="721">
        <v>1965.6569999999999</v>
      </c>
      <c r="N766" s="577">
        <v>3.9313139999999996E-2</v>
      </c>
      <c r="O766" s="711">
        <v>0</v>
      </c>
      <c r="P766" s="700"/>
      <c r="Q766" s="715" t="s">
        <v>474</v>
      </c>
    </row>
    <row r="767" spans="1:17" ht="63.75">
      <c r="A767" s="638" t="s">
        <v>526</v>
      </c>
      <c r="B767" s="638" t="s">
        <v>269</v>
      </c>
      <c r="C767" s="714" t="s">
        <v>319</v>
      </c>
      <c r="D767" s="700" t="s">
        <v>2716</v>
      </c>
      <c r="E767" s="700"/>
      <c r="F767" s="701"/>
      <c r="G767" s="700"/>
      <c r="H767" s="702" t="s">
        <v>3103</v>
      </c>
      <c r="I767" s="702"/>
      <c r="J767" s="622">
        <v>300000</v>
      </c>
      <c r="K767" s="622">
        <v>300000</v>
      </c>
      <c r="L767" s="721">
        <v>143713.45800000001</v>
      </c>
      <c r="M767" s="721">
        <v>158189.807</v>
      </c>
      <c r="N767" s="577">
        <v>0.52729935666666672</v>
      </c>
      <c r="O767" s="711">
        <v>98</v>
      </c>
      <c r="P767" s="700"/>
      <c r="Q767" s="715" t="s">
        <v>474</v>
      </c>
    </row>
    <row r="768" spans="1:17" ht="76.5">
      <c r="A768" s="638" t="s">
        <v>526</v>
      </c>
      <c r="B768" s="638" t="s">
        <v>269</v>
      </c>
      <c r="C768" s="714" t="s">
        <v>319</v>
      </c>
      <c r="D768" s="700" t="s">
        <v>2716</v>
      </c>
      <c r="E768" s="700"/>
      <c r="F768" s="701"/>
      <c r="G768" s="700"/>
      <c r="H768" s="702" t="s">
        <v>3104</v>
      </c>
      <c r="I768" s="702"/>
      <c r="J768" s="622">
        <v>8270000</v>
      </c>
      <c r="K768" s="622">
        <v>8270000</v>
      </c>
      <c r="L768" s="721">
        <v>5160242</v>
      </c>
      <c r="M768" s="721">
        <v>2921132.53</v>
      </c>
      <c r="N768" s="577">
        <v>0.35322037847642079</v>
      </c>
      <c r="O768" s="711">
        <v>55</v>
      </c>
      <c r="P768" s="700"/>
      <c r="Q768" s="715" t="s">
        <v>474</v>
      </c>
    </row>
    <row r="769" spans="1:17" ht="38.25">
      <c r="A769" s="638" t="s">
        <v>526</v>
      </c>
      <c r="B769" s="638" t="s">
        <v>269</v>
      </c>
      <c r="C769" s="714" t="s">
        <v>480</v>
      </c>
      <c r="D769" s="700" t="s">
        <v>2716</v>
      </c>
      <c r="E769" s="700"/>
      <c r="F769" s="701"/>
      <c r="G769" s="700"/>
      <c r="H769" s="703" t="s">
        <v>3105</v>
      </c>
      <c r="I769" s="703"/>
      <c r="J769" s="622">
        <v>13747227</v>
      </c>
      <c r="K769" s="622">
        <v>13747227</v>
      </c>
      <c r="L769" s="622">
        <v>13472282</v>
      </c>
      <c r="M769" s="622">
        <v>10566119</v>
      </c>
      <c r="N769" s="577">
        <v>0.76860002384480886</v>
      </c>
      <c r="O769" s="577">
        <v>99</v>
      </c>
      <c r="P769" s="700"/>
      <c r="Q769" s="715" t="s">
        <v>474</v>
      </c>
    </row>
    <row r="770" spans="1:17" ht="51">
      <c r="A770" s="638" t="s">
        <v>526</v>
      </c>
      <c r="B770" s="638" t="s">
        <v>269</v>
      </c>
      <c r="C770" s="714" t="s">
        <v>319</v>
      </c>
      <c r="D770" s="700" t="s">
        <v>2708</v>
      </c>
      <c r="E770" s="700"/>
      <c r="F770" s="701"/>
      <c r="G770" s="700"/>
      <c r="H770" s="702" t="s">
        <v>3106</v>
      </c>
      <c r="I770" s="702"/>
      <c r="J770" s="622">
        <v>800000</v>
      </c>
      <c r="K770" s="622">
        <v>1650000</v>
      </c>
      <c r="L770" s="721">
        <v>1646222</v>
      </c>
      <c r="M770" s="721">
        <v>1642831.8870000001</v>
      </c>
      <c r="N770" s="577">
        <v>0.99565568909090918</v>
      </c>
      <c r="O770" s="711">
        <v>100</v>
      </c>
      <c r="P770" s="700"/>
      <c r="Q770" s="715" t="s">
        <v>474</v>
      </c>
    </row>
    <row r="771" spans="1:17" ht="25.5">
      <c r="A771" s="638" t="s">
        <v>526</v>
      </c>
      <c r="B771" s="638" t="s">
        <v>269</v>
      </c>
      <c r="C771" s="714" t="s">
        <v>480</v>
      </c>
      <c r="D771" s="700" t="s">
        <v>2708</v>
      </c>
      <c r="E771" s="700"/>
      <c r="F771" s="701"/>
      <c r="G771" s="700"/>
      <c r="H771" s="702" t="s">
        <v>3107</v>
      </c>
      <c r="I771" s="702"/>
      <c r="J771" s="622">
        <v>45000000</v>
      </c>
      <c r="K771" s="622">
        <v>45000000</v>
      </c>
      <c r="L771" s="721">
        <v>31000000</v>
      </c>
      <c r="M771" s="721">
        <v>16400000</v>
      </c>
      <c r="N771" s="577">
        <v>0.36444444444444446</v>
      </c>
      <c r="O771" s="711">
        <v>64</v>
      </c>
      <c r="P771" s="700"/>
      <c r="Q771" s="715" t="s">
        <v>474</v>
      </c>
    </row>
    <row r="772" spans="1:17" ht="51">
      <c r="A772" s="638" t="s">
        <v>526</v>
      </c>
      <c r="B772" s="638" t="s">
        <v>269</v>
      </c>
      <c r="C772" s="714" t="s">
        <v>319</v>
      </c>
      <c r="D772" s="700" t="s">
        <v>2708</v>
      </c>
      <c r="E772" s="700"/>
      <c r="F772" s="701"/>
      <c r="G772" s="700"/>
      <c r="H772" s="702" t="s">
        <v>3108</v>
      </c>
      <c r="I772" s="702"/>
      <c r="J772" s="622">
        <v>2000000</v>
      </c>
      <c r="K772" s="622">
        <v>2520000</v>
      </c>
      <c r="L772" s="721">
        <v>2438208.1329999999</v>
      </c>
      <c r="M772" s="721">
        <v>2392870.4889999996</v>
      </c>
      <c r="N772" s="577">
        <v>0.94955178134920615</v>
      </c>
      <c r="O772" s="711">
        <v>95</v>
      </c>
      <c r="P772" s="700"/>
      <c r="Q772" s="715" t="s">
        <v>474</v>
      </c>
    </row>
    <row r="773" spans="1:17" ht="51">
      <c r="A773" s="638" t="s">
        <v>526</v>
      </c>
      <c r="B773" s="638" t="s">
        <v>269</v>
      </c>
      <c r="C773" s="714" t="s">
        <v>319</v>
      </c>
      <c r="D773" s="700" t="s">
        <v>2708</v>
      </c>
      <c r="E773" s="700"/>
      <c r="F773" s="701"/>
      <c r="G773" s="700"/>
      <c r="H773" s="702" t="s">
        <v>3109</v>
      </c>
      <c r="I773" s="702"/>
      <c r="J773" s="622">
        <v>2000000</v>
      </c>
      <c r="K773" s="622">
        <v>2682000</v>
      </c>
      <c r="L773" s="721">
        <v>2361729.2820000001</v>
      </c>
      <c r="M773" s="721">
        <v>1946488.9979999999</v>
      </c>
      <c r="N773" s="577">
        <v>0.72576025279642054</v>
      </c>
      <c r="O773" s="711">
        <v>80</v>
      </c>
      <c r="P773" s="700"/>
      <c r="Q773" s="715" t="s">
        <v>3110</v>
      </c>
    </row>
    <row r="774" spans="1:17" ht="51">
      <c r="A774" s="638" t="s">
        <v>526</v>
      </c>
      <c r="B774" s="638" t="s">
        <v>269</v>
      </c>
      <c r="C774" s="714" t="s">
        <v>319</v>
      </c>
      <c r="D774" s="700" t="s">
        <v>2708</v>
      </c>
      <c r="E774" s="700"/>
      <c r="F774" s="701"/>
      <c r="G774" s="700"/>
      <c r="H774" s="702" t="s">
        <v>3111</v>
      </c>
      <c r="I774" s="702"/>
      <c r="J774" s="622">
        <v>600000</v>
      </c>
      <c r="K774" s="622">
        <v>1716000</v>
      </c>
      <c r="L774" s="721">
        <v>1641677.8829999999</v>
      </c>
      <c r="M774" s="721">
        <v>1562253.2959999999</v>
      </c>
      <c r="N774" s="577">
        <v>0.91040401864801856</v>
      </c>
      <c r="O774" s="711">
        <v>98</v>
      </c>
      <c r="P774" s="700"/>
      <c r="Q774" s="715" t="s">
        <v>474</v>
      </c>
    </row>
    <row r="775" spans="1:17" ht="51">
      <c r="A775" s="638" t="s">
        <v>526</v>
      </c>
      <c r="B775" s="638" t="s">
        <v>269</v>
      </c>
      <c r="C775" s="714" t="s">
        <v>319</v>
      </c>
      <c r="D775" s="700" t="s">
        <v>2708</v>
      </c>
      <c r="E775" s="700"/>
      <c r="F775" s="701"/>
      <c r="G775" s="700"/>
      <c r="H775" s="702" t="s">
        <v>3112</v>
      </c>
      <c r="I775" s="702"/>
      <c r="J775" s="622">
        <v>1500000</v>
      </c>
      <c r="K775" s="622">
        <v>3423827</v>
      </c>
      <c r="L775" s="721">
        <v>2994535.2710000002</v>
      </c>
      <c r="M775" s="721">
        <v>2993964.37</v>
      </c>
      <c r="N775" s="577">
        <v>0.87444966407473279</v>
      </c>
      <c r="O775" s="711">
        <v>100</v>
      </c>
      <c r="P775" s="700"/>
      <c r="Q775" s="715" t="s">
        <v>474</v>
      </c>
    </row>
    <row r="776" spans="1:17" ht="51">
      <c r="A776" s="638" t="s">
        <v>526</v>
      </c>
      <c r="B776" s="638" t="s">
        <v>269</v>
      </c>
      <c r="C776" s="714" t="s">
        <v>319</v>
      </c>
      <c r="D776" s="700" t="s">
        <v>2708</v>
      </c>
      <c r="E776" s="700"/>
      <c r="F776" s="701"/>
      <c r="G776" s="700"/>
      <c r="H776" s="702" t="s">
        <v>3113</v>
      </c>
      <c r="I776" s="702"/>
      <c r="J776" s="622">
        <v>1500000</v>
      </c>
      <c r="K776" s="622">
        <v>3000000</v>
      </c>
      <c r="L776" s="721">
        <v>2561711.1869999999</v>
      </c>
      <c r="M776" s="721">
        <v>2538915.0839999998</v>
      </c>
      <c r="N776" s="577">
        <v>0.84630502799999996</v>
      </c>
      <c r="O776" s="711">
        <v>85</v>
      </c>
      <c r="P776" s="700"/>
      <c r="Q776" s="715" t="s">
        <v>474</v>
      </c>
    </row>
    <row r="777" spans="1:17" ht="51">
      <c r="A777" s="638" t="s">
        <v>526</v>
      </c>
      <c r="B777" s="638" t="s">
        <v>269</v>
      </c>
      <c r="C777" s="714" t="s">
        <v>319</v>
      </c>
      <c r="D777" s="700" t="s">
        <v>2708</v>
      </c>
      <c r="E777" s="700"/>
      <c r="F777" s="701"/>
      <c r="G777" s="700"/>
      <c r="H777" s="702" t="s">
        <v>3114</v>
      </c>
      <c r="I777" s="702"/>
      <c r="J777" s="622">
        <v>820000</v>
      </c>
      <c r="K777" s="622">
        <v>1175800</v>
      </c>
      <c r="L777" s="721">
        <v>1131729.7320000001</v>
      </c>
      <c r="M777" s="721">
        <v>1131345.132</v>
      </c>
      <c r="N777" s="577">
        <v>0.9621918115325736</v>
      </c>
      <c r="O777" s="711">
        <v>95</v>
      </c>
      <c r="P777" s="700"/>
      <c r="Q777" s="715" t="s">
        <v>474</v>
      </c>
    </row>
    <row r="778" spans="1:17" ht="51">
      <c r="A778" s="638" t="s">
        <v>526</v>
      </c>
      <c r="B778" s="638" t="s">
        <v>269</v>
      </c>
      <c r="C778" s="714" t="s">
        <v>319</v>
      </c>
      <c r="D778" s="700" t="s">
        <v>2700</v>
      </c>
      <c r="E778" s="700"/>
      <c r="F778" s="701"/>
      <c r="G778" s="700"/>
      <c r="H778" s="702" t="s">
        <v>3115</v>
      </c>
      <c r="I778" s="702"/>
      <c r="J778" s="622">
        <v>1000000</v>
      </c>
      <c r="K778" s="622">
        <v>500000</v>
      </c>
      <c r="L778" s="721">
        <v>445905.65299999999</v>
      </c>
      <c r="M778" s="721">
        <v>312491.21799999999</v>
      </c>
      <c r="N778" s="577">
        <v>0.62498243600000003</v>
      </c>
      <c r="O778" s="711">
        <v>100</v>
      </c>
      <c r="P778" s="700"/>
      <c r="Q778" s="715" t="s">
        <v>474</v>
      </c>
    </row>
    <row r="779" spans="1:17" ht="38.25">
      <c r="A779" s="638" t="s">
        <v>526</v>
      </c>
      <c r="B779" s="638" t="s">
        <v>269</v>
      </c>
      <c r="C779" s="714" t="s">
        <v>480</v>
      </c>
      <c r="D779" s="700" t="s">
        <v>2716</v>
      </c>
      <c r="E779" s="700"/>
      <c r="F779" s="701"/>
      <c r="G779" s="700"/>
      <c r="H779" s="702" t="s">
        <v>3240</v>
      </c>
      <c r="I779" s="702">
        <v>13747227</v>
      </c>
      <c r="J779" s="622">
        <v>13747227</v>
      </c>
      <c r="K779" s="622">
        <v>13472282</v>
      </c>
      <c r="L779" s="721">
        <v>10566119</v>
      </c>
      <c r="M779" s="721">
        <v>3181108</v>
      </c>
      <c r="N779" s="577"/>
      <c r="O779" s="711">
        <v>99</v>
      </c>
      <c r="P779" s="700"/>
      <c r="Q779" s="715"/>
    </row>
    <row r="780" spans="1:17" ht="38.25">
      <c r="A780" s="638" t="s">
        <v>526</v>
      </c>
      <c r="B780" s="638" t="s">
        <v>269</v>
      </c>
      <c r="C780" s="714" t="s">
        <v>480</v>
      </c>
      <c r="D780" s="700" t="s">
        <v>2708</v>
      </c>
      <c r="E780" s="700"/>
      <c r="F780" s="701"/>
      <c r="G780" s="700"/>
      <c r="H780" s="702" t="s">
        <v>3116</v>
      </c>
      <c r="I780" s="702"/>
      <c r="J780" s="622"/>
      <c r="K780" s="622"/>
      <c r="L780" s="721"/>
      <c r="M780" s="721"/>
      <c r="N780" s="577"/>
      <c r="O780" s="711"/>
      <c r="P780" s="700"/>
      <c r="Q780" s="715"/>
    </row>
    <row r="781" spans="1:17" ht="38.25">
      <c r="A781" s="638" t="s">
        <v>526</v>
      </c>
      <c r="B781" s="638" t="s">
        <v>270</v>
      </c>
      <c r="C781" s="704"/>
      <c r="D781" s="700" t="s">
        <v>2703</v>
      </c>
      <c r="E781" s="704"/>
      <c r="F781" s="704"/>
      <c r="G781" s="704"/>
      <c r="H781" s="705" t="s">
        <v>3117</v>
      </c>
      <c r="I781" s="704">
        <v>2011</v>
      </c>
      <c r="J781" s="625"/>
      <c r="K781" s="622">
        <v>4396774.5</v>
      </c>
      <c r="L781" s="622"/>
      <c r="M781" s="622"/>
      <c r="N781" s="580">
        <v>0.83</v>
      </c>
      <c r="O781" s="580">
        <v>0.99</v>
      </c>
      <c r="P781" s="706"/>
      <c r="Q781" s="705" t="s">
        <v>3118</v>
      </c>
    </row>
    <row r="782" spans="1:17" ht="25.5">
      <c r="A782" s="638" t="s">
        <v>526</v>
      </c>
      <c r="B782" s="638" t="s">
        <v>270</v>
      </c>
      <c r="C782" s="704"/>
      <c r="D782" s="700" t="s">
        <v>2703</v>
      </c>
      <c r="E782" s="704"/>
      <c r="F782" s="704"/>
      <c r="G782" s="704"/>
      <c r="H782" s="705" t="s">
        <v>3119</v>
      </c>
      <c r="I782" s="704">
        <v>2019</v>
      </c>
      <c r="J782" s="625"/>
      <c r="K782" s="622">
        <v>2500000</v>
      </c>
      <c r="L782" s="622"/>
      <c r="M782" s="622"/>
      <c r="N782" s="580">
        <v>0</v>
      </c>
      <c r="O782" s="580">
        <v>0</v>
      </c>
      <c r="P782" s="706"/>
      <c r="Q782" s="705" t="s">
        <v>3120</v>
      </c>
    </row>
    <row r="783" spans="1:17">
      <c r="A783" s="638" t="s">
        <v>526</v>
      </c>
      <c r="B783" s="638" t="s">
        <v>270</v>
      </c>
      <c r="C783" s="704"/>
      <c r="D783" s="700" t="s">
        <v>2708</v>
      </c>
      <c r="E783" s="704"/>
      <c r="F783" s="704"/>
      <c r="G783" s="704"/>
      <c r="H783" s="705" t="s">
        <v>3121</v>
      </c>
      <c r="I783" s="704">
        <v>2012</v>
      </c>
      <c r="J783" s="625"/>
      <c r="K783" s="622">
        <v>18760000</v>
      </c>
      <c r="L783" s="622"/>
      <c r="M783" s="622"/>
      <c r="N783" s="580">
        <v>0.95</v>
      </c>
      <c r="O783" s="580">
        <v>0.85</v>
      </c>
      <c r="P783" s="706"/>
      <c r="Q783" s="705" t="s">
        <v>71</v>
      </c>
    </row>
    <row r="784" spans="1:17">
      <c r="A784" s="638" t="s">
        <v>526</v>
      </c>
      <c r="B784" s="638" t="s">
        <v>270</v>
      </c>
      <c r="C784" s="704"/>
      <c r="D784" s="700" t="s">
        <v>2708</v>
      </c>
      <c r="E784" s="704"/>
      <c r="F784" s="704"/>
      <c r="G784" s="704"/>
      <c r="H784" s="705" t="s">
        <v>3122</v>
      </c>
      <c r="I784" s="704">
        <v>2021</v>
      </c>
      <c r="J784" s="625"/>
      <c r="K784" s="622">
        <v>4500000</v>
      </c>
      <c r="L784" s="622"/>
      <c r="M784" s="622"/>
      <c r="N784" s="580">
        <v>0.05</v>
      </c>
      <c r="O784" s="580">
        <v>0.05</v>
      </c>
      <c r="P784" s="706"/>
      <c r="Q784" s="705" t="s">
        <v>71</v>
      </c>
    </row>
    <row r="785" spans="1:17" ht="25.5">
      <c r="A785" s="638" t="s">
        <v>526</v>
      </c>
      <c r="B785" s="638" t="s">
        <v>270</v>
      </c>
      <c r="C785" s="704"/>
      <c r="D785" s="700" t="s">
        <v>2708</v>
      </c>
      <c r="E785" s="704"/>
      <c r="F785" s="704"/>
      <c r="G785" s="704"/>
      <c r="H785" s="705" t="s">
        <v>3123</v>
      </c>
      <c r="I785" s="704">
        <v>2021</v>
      </c>
      <c r="J785" s="625"/>
      <c r="K785" s="622">
        <v>2000000</v>
      </c>
      <c r="L785" s="622"/>
      <c r="M785" s="622"/>
      <c r="N785" s="580">
        <v>0.6</v>
      </c>
      <c r="O785" s="580">
        <v>0.6</v>
      </c>
      <c r="P785" s="706"/>
      <c r="Q785" s="705" t="s">
        <v>71</v>
      </c>
    </row>
    <row r="786" spans="1:17" ht="25.5">
      <c r="A786" s="638" t="s">
        <v>526</v>
      </c>
      <c r="B786" s="638" t="s">
        <v>270</v>
      </c>
      <c r="C786" s="704"/>
      <c r="D786" s="700" t="s">
        <v>2708</v>
      </c>
      <c r="E786" s="704"/>
      <c r="F786" s="704"/>
      <c r="G786" s="704"/>
      <c r="H786" s="705" t="s">
        <v>3124</v>
      </c>
      <c r="I786" s="704">
        <v>2021</v>
      </c>
      <c r="J786" s="625"/>
      <c r="K786" s="622">
        <v>2750000</v>
      </c>
      <c r="L786" s="622"/>
      <c r="M786" s="622"/>
      <c r="N786" s="580">
        <v>0.6</v>
      </c>
      <c r="O786" s="580">
        <v>0.85</v>
      </c>
      <c r="P786" s="706"/>
      <c r="Q786" s="705" t="s">
        <v>3125</v>
      </c>
    </row>
    <row r="787" spans="1:17" ht="38.25">
      <c r="A787" s="638" t="s">
        <v>526</v>
      </c>
      <c r="B787" s="638" t="s">
        <v>270</v>
      </c>
      <c r="C787" s="704"/>
      <c r="D787" s="700" t="s">
        <v>2708</v>
      </c>
      <c r="E787" s="704"/>
      <c r="F787" s="704"/>
      <c r="G787" s="704"/>
      <c r="H787" s="705" t="s">
        <v>3126</v>
      </c>
      <c r="I787" s="704"/>
      <c r="J787" s="625"/>
      <c r="K787" s="622">
        <v>10000000</v>
      </c>
      <c r="L787" s="622"/>
      <c r="M787" s="622"/>
      <c r="N787" s="580">
        <v>0.8</v>
      </c>
      <c r="O787" s="580">
        <v>0.86</v>
      </c>
      <c r="P787" s="706"/>
      <c r="Q787" s="705" t="s">
        <v>67</v>
      </c>
    </row>
    <row r="788" spans="1:17" ht="25.5">
      <c r="A788" s="638" t="s">
        <v>526</v>
      </c>
      <c r="B788" s="638" t="s">
        <v>270</v>
      </c>
      <c r="C788" s="704"/>
      <c r="D788" s="700" t="s">
        <v>2708</v>
      </c>
      <c r="E788" s="704"/>
      <c r="F788" s="704"/>
      <c r="G788" s="704"/>
      <c r="H788" s="705" t="s">
        <v>3127</v>
      </c>
      <c r="I788" s="704"/>
      <c r="J788" s="625"/>
      <c r="K788" s="622">
        <v>169100000</v>
      </c>
      <c r="L788" s="622"/>
      <c r="M788" s="622"/>
      <c r="N788" s="580">
        <v>0.87</v>
      </c>
      <c r="O788" s="580">
        <v>0.88</v>
      </c>
      <c r="P788" s="706"/>
      <c r="Q788" s="705" t="s">
        <v>71</v>
      </c>
    </row>
    <row r="789" spans="1:17" ht="25.5">
      <c r="A789" s="638" t="s">
        <v>526</v>
      </c>
      <c r="B789" s="638" t="s">
        <v>270</v>
      </c>
      <c r="C789" s="704"/>
      <c r="D789" s="700" t="s">
        <v>2708</v>
      </c>
      <c r="E789" s="704"/>
      <c r="F789" s="704"/>
      <c r="G789" s="704"/>
      <c r="H789" s="705" t="s">
        <v>3128</v>
      </c>
      <c r="I789" s="704">
        <v>2023</v>
      </c>
      <c r="J789" s="625"/>
      <c r="K789" s="622">
        <v>1700000</v>
      </c>
      <c r="L789" s="622"/>
      <c r="M789" s="622"/>
      <c r="N789" s="580">
        <v>0.31</v>
      </c>
      <c r="O789" s="580">
        <v>0.75</v>
      </c>
      <c r="P789" s="706"/>
      <c r="Q789" s="705" t="s">
        <v>67</v>
      </c>
    </row>
    <row r="790" spans="1:17" ht="25.5">
      <c r="A790" s="638" t="s">
        <v>526</v>
      </c>
      <c r="B790" s="638" t="s">
        <v>270</v>
      </c>
      <c r="C790" s="704"/>
      <c r="D790" s="700" t="s">
        <v>2708</v>
      </c>
      <c r="E790" s="704"/>
      <c r="F790" s="704"/>
      <c r="G790" s="704"/>
      <c r="H790" s="705" t="s">
        <v>3129</v>
      </c>
      <c r="I790" s="704">
        <v>2024</v>
      </c>
      <c r="J790" s="625"/>
      <c r="K790" s="622">
        <v>2500000</v>
      </c>
      <c r="L790" s="622"/>
      <c r="M790" s="622"/>
      <c r="N790" s="580">
        <v>0</v>
      </c>
      <c r="O790" s="580">
        <v>0.15</v>
      </c>
      <c r="P790" s="706"/>
      <c r="Q790" s="705" t="s">
        <v>71</v>
      </c>
    </row>
    <row r="791" spans="1:17" ht="25.5">
      <c r="A791" s="638" t="s">
        <v>526</v>
      </c>
      <c r="B791" s="638" t="s">
        <v>270</v>
      </c>
      <c r="C791" s="704"/>
      <c r="D791" s="700" t="s">
        <v>2708</v>
      </c>
      <c r="E791" s="704"/>
      <c r="F791" s="704"/>
      <c r="G791" s="704"/>
      <c r="H791" s="705" t="s">
        <v>3130</v>
      </c>
      <c r="I791" s="704">
        <v>2011</v>
      </c>
      <c r="J791" s="625"/>
      <c r="K791" s="622">
        <v>3830000</v>
      </c>
      <c r="L791" s="622"/>
      <c r="M791" s="622"/>
      <c r="N791" s="580">
        <v>0.98</v>
      </c>
      <c r="O791" s="580">
        <v>0.98</v>
      </c>
      <c r="P791" s="706"/>
      <c r="Q791" s="705" t="s">
        <v>3131</v>
      </c>
    </row>
    <row r="792" spans="1:17" ht="25.5">
      <c r="A792" s="638" t="s">
        <v>526</v>
      </c>
      <c r="B792" s="638" t="s">
        <v>270</v>
      </c>
      <c r="C792" s="704"/>
      <c r="D792" s="700" t="s">
        <v>2708</v>
      </c>
      <c r="E792" s="704"/>
      <c r="F792" s="704"/>
      <c r="G792" s="704"/>
      <c r="H792" s="705" t="s">
        <v>3132</v>
      </c>
      <c r="I792" s="704">
        <v>2006</v>
      </c>
      <c r="J792" s="625"/>
      <c r="K792" s="622">
        <v>5300000</v>
      </c>
      <c r="L792" s="622"/>
      <c r="M792" s="622"/>
      <c r="N792" s="580">
        <v>0.5</v>
      </c>
      <c r="O792" s="580">
        <v>0.96250000000000002</v>
      </c>
      <c r="P792" s="706"/>
      <c r="Q792" s="705" t="s">
        <v>67</v>
      </c>
    </row>
    <row r="793" spans="1:17">
      <c r="A793" s="638" t="s">
        <v>526</v>
      </c>
      <c r="B793" s="638" t="s">
        <v>270</v>
      </c>
      <c r="C793" s="704"/>
      <c r="D793" s="700" t="s">
        <v>2693</v>
      </c>
      <c r="E793" s="704"/>
      <c r="F793" s="704"/>
      <c r="G793" s="704"/>
      <c r="H793" s="705" t="s">
        <v>3133</v>
      </c>
      <c r="I793" s="704">
        <v>2021</v>
      </c>
      <c r="J793" s="625"/>
      <c r="K793" s="622">
        <v>5333000</v>
      </c>
      <c r="L793" s="622"/>
      <c r="M793" s="622"/>
      <c r="N793" s="580">
        <v>0.95</v>
      </c>
      <c r="O793" s="580">
        <v>0.65</v>
      </c>
      <c r="P793" s="706"/>
      <c r="Q793" s="705" t="s">
        <v>71</v>
      </c>
    </row>
    <row r="794" spans="1:17" ht="51">
      <c r="A794" s="638" t="s">
        <v>526</v>
      </c>
      <c r="B794" s="638" t="s">
        <v>270</v>
      </c>
      <c r="C794" s="704"/>
      <c r="D794" s="700" t="s">
        <v>2693</v>
      </c>
      <c r="E794" s="704"/>
      <c r="F794" s="704"/>
      <c r="G794" s="704"/>
      <c r="H794" s="705" t="s">
        <v>3134</v>
      </c>
      <c r="I794" s="704"/>
      <c r="J794" s="625"/>
      <c r="K794" s="622">
        <v>0</v>
      </c>
      <c r="L794" s="622"/>
      <c r="M794" s="622"/>
      <c r="N794" s="580">
        <v>0</v>
      </c>
      <c r="O794" s="580">
        <v>0</v>
      </c>
      <c r="P794" s="706"/>
      <c r="Q794" s="705" t="s">
        <v>3135</v>
      </c>
    </row>
    <row r="795" spans="1:17" ht="25.5">
      <c r="A795" s="638" t="s">
        <v>526</v>
      </c>
      <c r="B795" s="638" t="s">
        <v>270</v>
      </c>
      <c r="C795" s="704"/>
      <c r="D795" s="700" t="s">
        <v>2716</v>
      </c>
      <c r="E795" s="704"/>
      <c r="F795" s="704"/>
      <c r="G795" s="704"/>
      <c r="H795" s="705" t="s">
        <v>3136</v>
      </c>
      <c r="I795" s="704">
        <v>2019</v>
      </c>
      <c r="J795" s="625"/>
      <c r="K795" s="622">
        <v>90620343.253000006</v>
      </c>
      <c r="L795" s="622"/>
      <c r="M795" s="622"/>
      <c r="N795" s="580">
        <v>0.5</v>
      </c>
      <c r="O795" s="580">
        <v>0.85</v>
      </c>
      <c r="P795" s="706"/>
      <c r="Q795" s="705" t="s">
        <v>71</v>
      </c>
    </row>
    <row r="796" spans="1:17" ht="25.5">
      <c r="A796" s="638" t="s">
        <v>526</v>
      </c>
      <c r="B796" s="638" t="s">
        <v>270</v>
      </c>
      <c r="C796" s="704"/>
      <c r="D796" s="700" t="s">
        <v>2716</v>
      </c>
      <c r="E796" s="704"/>
      <c r="F796" s="704"/>
      <c r="G796" s="704"/>
      <c r="H796" s="705" t="s">
        <v>3137</v>
      </c>
      <c r="I796" s="704">
        <v>2021</v>
      </c>
      <c r="J796" s="625"/>
      <c r="K796" s="622">
        <v>5000000</v>
      </c>
      <c r="L796" s="622"/>
      <c r="M796" s="622"/>
      <c r="N796" s="580">
        <v>0</v>
      </c>
      <c r="O796" s="580">
        <v>0.05</v>
      </c>
      <c r="P796" s="706"/>
      <c r="Q796" s="705" t="s">
        <v>3138</v>
      </c>
    </row>
    <row r="797" spans="1:17" ht="25.5">
      <c r="A797" s="638" t="s">
        <v>526</v>
      </c>
      <c r="B797" s="638" t="s">
        <v>270</v>
      </c>
      <c r="C797" s="704"/>
      <c r="D797" s="700" t="s">
        <v>2716</v>
      </c>
      <c r="E797" s="704"/>
      <c r="F797" s="704"/>
      <c r="G797" s="704"/>
      <c r="H797" s="705" t="s">
        <v>3139</v>
      </c>
      <c r="I797" s="704">
        <v>2011</v>
      </c>
      <c r="J797" s="625"/>
      <c r="K797" s="622">
        <v>1977000</v>
      </c>
      <c r="L797" s="622"/>
      <c r="M797" s="622"/>
      <c r="N797" s="580">
        <v>0.7</v>
      </c>
      <c r="O797" s="580">
        <v>0.99</v>
      </c>
      <c r="P797" s="706"/>
      <c r="Q797" s="705" t="s">
        <v>3140</v>
      </c>
    </row>
    <row r="798" spans="1:17" ht="38.25">
      <c r="A798" s="638" t="s">
        <v>526</v>
      </c>
      <c r="B798" s="638" t="s">
        <v>270</v>
      </c>
      <c r="C798" s="704"/>
      <c r="D798" s="700" t="s">
        <v>2716</v>
      </c>
      <c r="E798" s="704"/>
      <c r="F798" s="704"/>
      <c r="G798" s="704"/>
      <c r="H798" s="705" t="s">
        <v>3141</v>
      </c>
      <c r="I798" s="704">
        <v>2010</v>
      </c>
      <c r="J798" s="625"/>
      <c r="K798" s="622">
        <v>2800000</v>
      </c>
      <c r="L798" s="622"/>
      <c r="M798" s="622"/>
      <c r="N798" s="580" t="s">
        <v>3142</v>
      </c>
      <c r="O798" s="580" t="s">
        <v>3143</v>
      </c>
      <c r="P798" s="706"/>
      <c r="Q798" s="705" t="s">
        <v>71</v>
      </c>
    </row>
    <row r="799" spans="1:17" ht="38.25">
      <c r="A799" s="638" t="s">
        <v>526</v>
      </c>
      <c r="B799" s="638" t="s">
        <v>270</v>
      </c>
      <c r="C799" s="704"/>
      <c r="D799" s="700" t="s">
        <v>2716</v>
      </c>
      <c r="E799" s="704"/>
      <c r="F799" s="704"/>
      <c r="G799" s="704"/>
      <c r="H799" s="705" t="s">
        <v>3144</v>
      </c>
      <c r="I799" s="704">
        <v>2023</v>
      </c>
      <c r="J799" s="625"/>
      <c r="K799" s="622">
        <v>1650000</v>
      </c>
      <c r="L799" s="622"/>
      <c r="M799" s="622"/>
      <c r="N799" s="580">
        <v>0</v>
      </c>
      <c r="O799" s="580">
        <v>0</v>
      </c>
      <c r="P799" s="706"/>
      <c r="Q799" s="705" t="s">
        <v>3145</v>
      </c>
    </row>
    <row r="800" spans="1:17" ht="38.25">
      <c r="A800" s="638" t="s">
        <v>526</v>
      </c>
      <c r="B800" s="638" t="s">
        <v>270</v>
      </c>
      <c r="C800" s="704"/>
      <c r="D800" s="700" t="s">
        <v>2716</v>
      </c>
      <c r="E800" s="704"/>
      <c r="F800" s="704"/>
      <c r="G800" s="704"/>
      <c r="H800" s="705" t="s">
        <v>3146</v>
      </c>
      <c r="I800" s="704">
        <v>2013</v>
      </c>
      <c r="J800" s="625"/>
      <c r="K800" s="622">
        <v>8337000</v>
      </c>
      <c r="L800" s="622"/>
      <c r="M800" s="622"/>
      <c r="N800" s="580">
        <v>0.8</v>
      </c>
      <c r="O800" s="580">
        <v>0.9</v>
      </c>
      <c r="P800" s="706"/>
      <c r="Q800" s="705" t="s">
        <v>3147</v>
      </c>
    </row>
    <row r="801" spans="1:17" ht="51">
      <c r="A801" s="638" t="s">
        <v>526</v>
      </c>
      <c r="B801" s="638" t="s">
        <v>270</v>
      </c>
      <c r="C801" s="704"/>
      <c r="D801" s="700" t="s">
        <v>2716</v>
      </c>
      <c r="E801" s="704"/>
      <c r="F801" s="704"/>
      <c r="G801" s="704"/>
      <c r="H801" s="705" t="s">
        <v>3148</v>
      </c>
      <c r="I801" s="704">
        <v>2014</v>
      </c>
      <c r="J801" s="625"/>
      <c r="K801" s="622">
        <v>9000000</v>
      </c>
      <c r="L801" s="622"/>
      <c r="M801" s="622"/>
      <c r="N801" s="580">
        <v>0.64</v>
      </c>
      <c r="O801" s="580" t="s">
        <v>3149</v>
      </c>
      <c r="P801" s="706"/>
      <c r="Q801" s="705" t="s">
        <v>3150</v>
      </c>
    </row>
    <row r="802" spans="1:17" ht="25.5">
      <c r="A802" s="638" t="s">
        <v>526</v>
      </c>
      <c r="B802" s="638" t="s">
        <v>270</v>
      </c>
      <c r="C802" s="704"/>
      <c r="D802" s="700" t="s">
        <v>2716</v>
      </c>
      <c r="E802" s="704"/>
      <c r="F802" s="704"/>
      <c r="G802" s="704"/>
      <c r="H802" s="705" t="s">
        <v>3151</v>
      </c>
      <c r="I802" s="704">
        <v>2021</v>
      </c>
      <c r="J802" s="625"/>
      <c r="K802" s="622">
        <v>5000000</v>
      </c>
      <c r="L802" s="622"/>
      <c r="M802" s="622"/>
      <c r="N802" s="580">
        <v>0.05</v>
      </c>
      <c r="O802" s="580">
        <v>0.25</v>
      </c>
      <c r="P802" s="706"/>
      <c r="Q802" s="705" t="s">
        <v>3152</v>
      </c>
    </row>
    <row r="803" spans="1:17" ht="51">
      <c r="A803" s="638" t="s">
        <v>526</v>
      </c>
      <c r="B803" s="638" t="s">
        <v>270</v>
      </c>
      <c r="C803" s="704"/>
      <c r="D803" s="700" t="s">
        <v>2709</v>
      </c>
      <c r="E803" s="704"/>
      <c r="F803" s="704"/>
      <c r="G803" s="704"/>
      <c r="H803" s="705" t="s">
        <v>3153</v>
      </c>
      <c r="I803" s="704"/>
      <c r="J803" s="625"/>
      <c r="K803" s="622">
        <v>1555000</v>
      </c>
      <c r="L803" s="622"/>
      <c r="M803" s="622"/>
      <c r="N803" s="580">
        <v>0</v>
      </c>
      <c r="O803" s="580">
        <v>0</v>
      </c>
      <c r="P803" s="706"/>
      <c r="Q803" s="705" t="s">
        <v>3154</v>
      </c>
    </row>
    <row r="804" spans="1:17" ht="51">
      <c r="A804" s="638" t="s">
        <v>526</v>
      </c>
      <c r="B804" s="638" t="s">
        <v>270</v>
      </c>
      <c r="C804" s="704"/>
      <c r="D804" s="700" t="s">
        <v>2709</v>
      </c>
      <c r="E804" s="704"/>
      <c r="F804" s="704"/>
      <c r="G804" s="704"/>
      <c r="H804" s="705" t="s">
        <v>3155</v>
      </c>
      <c r="I804" s="704">
        <v>2012</v>
      </c>
      <c r="J804" s="625"/>
      <c r="K804" s="622">
        <v>106000000</v>
      </c>
      <c r="L804" s="622"/>
      <c r="M804" s="622"/>
      <c r="N804" s="580"/>
      <c r="O804" s="580">
        <v>0.25</v>
      </c>
      <c r="P804" s="706"/>
      <c r="Q804" s="705" t="s">
        <v>3156</v>
      </c>
    </row>
    <row r="805" spans="1:17" ht="25.5">
      <c r="A805" s="638" t="s">
        <v>526</v>
      </c>
      <c r="B805" s="638" t="s">
        <v>270</v>
      </c>
      <c r="C805" s="704"/>
      <c r="D805" s="700" t="s">
        <v>2691</v>
      </c>
      <c r="E805" s="704"/>
      <c r="F805" s="704"/>
      <c r="G805" s="704"/>
      <c r="H805" s="705" t="s">
        <v>3157</v>
      </c>
      <c r="I805" s="704">
        <v>2014</v>
      </c>
      <c r="J805" s="625"/>
      <c r="K805" s="622">
        <v>4500000</v>
      </c>
      <c r="L805" s="622"/>
      <c r="M805" s="622"/>
      <c r="N805" s="580">
        <v>0</v>
      </c>
      <c r="O805" s="580">
        <v>0</v>
      </c>
      <c r="P805" s="706"/>
      <c r="Q805" s="705" t="s">
        <v>3158</v>
      </c>
    </row>
    <row r="806" spans="1:17">
      <c r="A806" s="638" t="s">
        <v>526</v>
      </c>
      <c r="B806" s="638" t="s">
        <v>270</v>
      </c>
      <c r="C806" s="704"/>
      <c r="D806" s="700" t="s">
        <v>2711</v>
      </c>
      <c r="E806" s="704"/>
      <c r="F806" s="704"/>
      <c r="G806" s="704"/>
      <c r="H806" s="705" t="s">
        <v>3159</v>
      </c>
      <c r="I806" s="704">
        <v>2008</v>
      </c>
      <c r="J806" s="625"/>
      <c r="K806" s="622">
        <v>1525000</v>
      </c>
      <c r="L806" s="622"/>
      <c r="M806" s="622"/>
      <c r="N806" s="580">
        <v>0.83</v>
      </c>
      <c r="O806" s="580">
        <v>1</v>
      </c>
      <c r="P806" s="706"/>
      <c r="Q806" s="705" t="s">
        <v>3160</v>
      </c>
    </row>
    <row r="807" spans="1:17" ht="51">
      <c r="A807" s="638" t="s">
        <v>526</v>
      </c>
      <c r="B807" s="638" t="s">
        <v>270</v>
      </c>
      <c r="C807" s="704"/>
      <c r="D807" s="700" t="s">
        <v>2711</v>
      </c>
      <c r="E807" s="704"/>
      <c r="F807" s="704"/>
      <c r="G807" s="704"/>
      <c r="H807" s="705" t="s">
        <v>3161</v>
      </c>
      <c r="I807" s="704">
        <v>2008</v>
      </c>
      <c r="J807" s="625"/>
      <c r="K807" s="622">
        <v>7282000</v>
      </c>
      <c r="L807" s="622"/>
      <c r="M807" s="622"/>
      <c r="N807" s="580">
        <v>0.38</v>
      </c>
      <c r="O807" s="580">
        <v>0.73</v>
      </c>
      <c r="P807" s="706"/>
      <c r="Q807" s="705" t="s">
        <v>3162</v>
      </c>
    </row>
    <row r="808" spans="1:17" ht="25.5">
      <c r="A808" s="638" t="s">
        <v>526</v>
      </c>
      <c r="B808" s="638" t="s">
        <v>270</v>
      </c>
      <c r="C808" s="704"/>
      <c r="D808" s="700" t="s">
        <v>2711</v>
      </c>
      <c r="E808" s="704"/>
      <c r="F808" s="704"/>
      <c r="G808" s="704"/>
      <c r="H808" s="705" t="s">
        <v>3163</v>
      </c>
      <c r="I808" s="704">
        <v>2014</v>
      </c>
      <c r="J808" s="625"/>
      <c r="K808" s="622">
        <v>1000000</v>
      </c>
      <c r="L808" s="622"/>
      <c r="M808" s="622"/>
      <c r="N808" s="580">
        <v>0</v>
      </c>
      <c r="O808" s="580">
        <v>0</v>
      </c>
      <c r="P808" s="706"/>
      <c r="Q808" s="705"/>
    </row>
    <row r="809" spans="1:17" ht="25.5">
      <c r="A809" s="638" t="s">
        <v>526</v>
      </c>
      <c r="B809" s="638" t="s">
        <v>270</v>
      </c>
      <c r="C809" s="704"/>
      <c r="D809" s="700" t="s">
        <v>2711</v>
      </c>
      <c r="E809" s="704"/>
      <c r="F809" s="704"/>
      <c r="G809" s="704"/>
      <c r="H809" s="705" t="s">
        <v>3164</v>
      </c>
      <c r="I809" s="704">
        <v>2014</v>
      </c>
      <c r="J809" s="625"/>
      <c r="K809" s="622">
        <v>9000000</v>
      </c>
      <c r="L809" s="622"/>
      <c r="M809" s="622"/>
      <c r="N809" s="580">
        <v>0</v>
      </c>
      <c r="O809" s="580">
        <v>0</v>
      </c>
      <c r="P809" s="706"/>
      <c r="Q809" s="705" t="s">
        <v>3165</v>
      </c>
    </row>
    <row r="810" spans="1:17" ht="25.5">
      <c r="A810" s="638" t="s">
        <v>526</v>
      </c>
      <c r="B810" s="638" t="s">
        <v>270</v>
      </c>
      <c r="C810" s="704"/>
      <c r="D810" s="700" t="s">
        <v>2711</v>
      </c>
      <c r="E810" s="704"/>
      <c r="F810" s="704"/>
      <c r="G810" s="704"/>
      <c r="H810" s="705" t="s">
        <v>3166</v>
      </c>
      <c r="I810" s="704">
        <v>2014</v>
      </c>
      <c r="J810" s="625"/>
      <c r="K810" s="622">
        <v>1649846</v>
      </c>
      <c r="L810" s="622"/>
      <c r="M810" s="622"/>
      <c r="N810" s="580">
        <v>0</v>
      </c>
      <c r="O810" s="580">
        <v>0</v>
      </c>
      <c r="P810" s="706"/>
      <c r="Q810" s="705" t="s">
        <v>3167</v>
      </c>
    </row>
    <row r="811" spans="1:17" ht="25.5">
      <c r="A811" s="638" t="s">
        <v>526</v>
      </c>
      <c r="B811" s="638" t="s">
        <v>270</v>
      </c>
      <c r="C811" s="704"/>
      <c r="D811" s="700" t="s">
        <v>2700</v>
      </c>
      <c r="E811" s="704"/>
      <c r="F811" s="704"/>
      <c r="G811" s="704"/>
      <c r="H811" s="705" t="s">
        <v>3168</v>
      </c>
      <c r="I811" s="704">
        <v>2013</v>
      </c>
      <c r="J811" s="625"/>
      <c r="K811" s="622">
        <v>410000</v>
      </c>
      <c r="L811" s="622"/>
      <c r="M811" s="622"/>
      <c r="N811" s="580">
        <v>0</v>
      </c>
      <c r="O811" s="580">
        <v>0</v>
      </c>
      <c r="P811" s="706"/>
      <c r="Q811" s="705" t="s">
        <v>3169</v>
      </c>
    </row>
    <row r="812" spans="1:17" ht="38.25">
      <c r="A812" s="638" t="s">
        <v>526</v>
      </c>
      <c r="B812" s="638" t="s">
        <v>270</v>
      </c>
      <c r="C812" s="704"/>
      <c r="D812" s="700" t="s">
        <v>2700</v>
      </c>
      <c r="E812" s="704"/>
      <c r="F812" s="704"/>
      <c r="G812" s="704"/>
      <c r="H812" s="705" t="s">
        <v>3170</v>
      </c>
      <c r="I812" s="704">
        <v>2023</v>
      </c>
      <c r="J812" s="625"/>
      <c r="K812" s="622">
        <v>420000</v>
      </c>
      <c r="L812" s="622"/>
      <c r="M812" s="622"/>
      <c r="N812" s="580">
        <v>0</v>
      </c>
      <c r="O812" s="580">
        <v>0</v>
      </c>
      <c r="P812" s="706"/>
      <c r="Q812" s="705" t="s">
        <v>3171</v>
      </c>
    </row>
    <row r="813" spans="1:17" ht="25.5">
      <c r="A813" s="638" t="s">
        <v>526</v>
      </c>
      <c r="B813" s="638" t="s">
        <v>270</v>
      </c>
      <c r="C813" s="704"/>
      <c r="D813" s="700" t="s">
        <v>2695</v>
      </c>
      <c r="E813" s="704"/>
      <c r="F813" s="704"/>
      <c r="G813" s="704"/>
      <c r="H813" s="705" t="s">
        <v>3172</v>
      </c>
      <c r="I813" s="704">
        <v>2014</v>
      </c>
      <c r="J813" s="625"/>
      <c r="K813" s="622">
        <v>1000000</v>
      </c>
      <c r="L813" s="622"/>
      <c r="M813" s="622"/>
      <c r="N813" s="580">
        <v>0</v>
      </c>
      <c r="O813" s="580">
        <v>0</v>
      </c>
      <c r="P813" s="706"/>
      <c r="Q813" s="705" t="s">
        <v>3173</v>
      </c>
    </row>
    <row r="814" spans="1:17" ht="38.25">
      <c r="A814" s="638" t="s">
        <v>526</v>
      </c>
      <c r="B814" s="638" t="s">
        <v>284</v>
      </c>
      <c r="C814" s="704"/>
      <c r="D814" s="704" t="s">
        <v>2716</v>
      </c>
      <c r="E814" s="704"/>
      <c r="F814" s="704"/>
      <c r="G814" s="704" t="s">
        <v>3174</v>
      </c>
      <c r="H814" s="705" t="s">
        <v>3175</v>
      </c>
      <c r="I814" s="704">
        <v>1</v>
      </c>
      <c r="J814" s="625">
        <v>9500000</v>
      </c>
      <c r="K814" s="622">
        <v>14040000</v>
      </c>
      <c r="L814" s="622">
        <v>13750790.88806</v>
      </c>
      <c r="M814" s="622">
        <v>12645874.657339999</v>
      </c>
      <c r="N814" s="580"/>
      <c r="O814" s="580">
        <v>0.98</v>
      </c>
      <c r="P814" s="706" t="s">
        <v>20</v>
      </c>
      <c r="Q814" s="705"/>
    </row>
    <row r="815" spans="1:17" ht="38.25">
      <c r="A815" s="638" t="s">
        <v>526</v>
      </c>
      <c r="B815" s="638" t="s">
        <v>284</v>
      </c>
      <c r="C815" s="704"/>
      <c r="D815" s="704" t="s">
        <v>2716</v>
      </c>
      <c r="E815" s="704"/>
      <c r="F815" s="704"/>
      <c r="G815" s="704" t="s">
        <v>3176</v>
      </c>
      <c r="H815" s="705" t="s">
        <v>3177</v>
      </c>
      <c r="I815" s="704">
        <v>1</v>
      </c>
      <c r="J815" s="625">
        <v>15000000</v>
      </c>
      <c r="K815" s="622">
        <v>17400000</v>
      </c>
      <c r="L815" s="622">
        <v>16294681.566500001</v>
      </c>
      <c r="M815" s="622">
        <v>13863330.45283</v>
      </c>
      <c r="N815" s="580"/>
      <c r="O815" s="580">
        <v>0.75</v>
      </c>
      <c r="P815" s="706" t="s">
        <v>20</v>
      </c>
      <c r="Q815" s="705"/>
    </row>
    <row r="816" spans="1:17" ht="38.25">
      <c r="A816" s="638" t="s">
        <v>526</v>
      </c>
      <c r="B816" s="704" t="s">
        <v>287</v>
      </c>
      <c r="C816" s="707" t="s">
        <v>319</v>
      </c>
      <c r="D816" s="708" t="s">
        <v>2691</v>
      </c>
      <c r="E816" s="708" t="s">
        <v>3178</v>
      </c>
      <c r="F816" s="708" t="s">
        <v>3179</v>
      </c>
      <c r="G816" s="708"/>
      <c r="H816" s="709" t="s">
        <v>3180</v>
      </c>
      <c r="I816" s="707" t="s">
        <v>614</v>
      </c>
      <c r="J816" s="710"/>
      <c r="K816" s="722">
        <v>2675000</v>
      </c>
      <c r="L816" s="722">
        <v>2666533</v>
      </c>
      <c r="M816" s="722">
        <v>2675000</v>
      </c>
      <c r="N816" s="577"/>
      <c r="O816" s="577">
        <v>0.95</v>
      </c>
      <c r="P816" s="707" t="s">
        <v>20</v>
      </c>
      <c r="Q816" s="711"/>
    </row>
    <row r="817" spans="1:17" ht="25.5">
      <c r="A817" s="638" t="s">
        <v>526</v>
      </c>
      <c r="B817" s="704" t="s">
        <v>287</v>
      </c>
      <c r="C817" s="707" t="s">
        <v>319</v>
      </c>
      <c r="D817" s="708" t="s">
        <v>2697</v>
      </c>
      <c r="E817" s="708" t="s">
        <v>3181</v>
      </c>
      <c r="F817" s="708" t="s">
        <v>3182</v>
      </c>
      <c r="G817" s="708"/>
      <c r="H817" s="709" t="s">
        <v>3183</v>
      </c>
      <c r="I817" s="707" t="s">
        <v>3184</v>
      </c>
      <c r="J817" s="710"/>
      <c r="K817" s="722">
        <v>2310000</v>
      </c>
      <c r="L817" s="722">
        <v>4147</v>
      </c>
      <c r="M817" s="722">
        <v>2310000</v>
      </c>
      <c r="N817" s="577"/>
      <c r="O817" s="577">
        <v>0</v>
      </c>
      <c r="P817" s="707" t="s">
        <v>107</v>
      </c>
      <c r="Q817" s="711"/>
    </row>
    <row r="818" spans="1:17" ht="38.25">
      <c r="A818" s="638" t="s">
        <v>526</v>
      </c>
      <c r="B818" s="704" t="s">
        <v>287</v>
      </c>
      <c r="C818" s="707" t="s">
        <v>3185</v>
      </c>
      <c r="D818" s="708" t="s">
        <v>2697</v>
      </c>
      <c r="E818" s="708" t="s">
        <v>3181</v>
      </c>
      <c r="F818" s="708" t="s">
        <v>3182</v>
      </c>
      <c r="G818" s="708"/>
      <c r="H818" s="709" t="s">
        <v>3186</v>
      </c>
      <c r="I818" s="707">
        <v>2024</v>
      </c>
      <c r="J818" s="710"/>
      <c r="K818" s="722">
        <v>1700000</v>
      </c>
      <c r="L818" s="722">
        <v>9373.2928400000001</v>
      </c>
      <c r="M818" s="722">
        <v>1700000</v>
      </c>
      <c r="N818" s="577"/>
      <c r="O818" s="577">
        <v>0</v>
      </c>
      <c r="P818" s="707" t="s">
        <v>3187</v>
      </c>
      <c r="Q818" s="711"/>
    </row>
    <row r="819" spans="1:17" ht="25.5">
      <c r="A819" s="638" t="s">
        <v>526</v>
      </c>
      <c r="B819" s="704" t="s">
        <v>287</v>
      </c>
      <c r="C819" s="707" t="s">
        <v>319</v>
      </c>
      <c r="D819" s="712" t="s">
        <v>2700</v>
      </c>
      <c r="E819" s="712" t="s">
        <v>3188</v>
      </c>
      <c r="F819" s="712" t="s">
        <v>3189</v>
      </c>
      <c r="G819" s="712"/>
      <c r="H819" s="709" t="s">
        <v>3190</v>
      </c>
      <c r="I819" s="707" t="s">
        <v>661</v>
      </c>
      <c r="J819" s="710"/>
      <c r="K819" s="722">
        <v>1173000</v>
      </c>
      <c r="L819" s="722">
        <v>504307</v>
      </c>
      <c r="M819" s="722">
        <v>1173000</v>
      </c>
      <c r="N819" s="577"/>
      <c r="O819" s="577">
        <v>0.8</v>
      </c>
      <c r="P819" s="707" t="s">
        <v>20</v>
      </c>
      <c r="Q819" s="711"/>
    </row>
    <row r="820" spans="1:17" ht="38.25">
      <c r="A820" s="638" t="s">
        <v>526</v>
      </c>
      <c r="B820" s="704" t="s">
        <v>287</v>
      </c>
      <c r="C820" s="707" t="s">
        <v>319</v>
      </c>
      <c r="D820" s="712" t="s">
        <v>2703</v>
      </c>
      <c r="E820" s="712" t="s">
        <v>3191</v>
      </c>
      <c r="F820" s="712" t="s">
        <v>3192</v>
      </c>
      <c r="G820" s="712"/>
      <c r="H820" s="709" t="s">
        <v>3193</v>
      </c>
      <c r="I820" s="707" t="s">
        <v>3184</v>
      </c>
      <c r="J820" s="710"/>
      <c r="K820" s="722">
        <v>1650000</v>
      </c>
      <c r="L820" s="722">
        <v>779027</v>
      </c>
      <c r="M820" s="722">
        <v>1650000</v>
      </c>
      <c r="N820" s="577"/>
      <c r="O820" s="577">
        <v>0.55000000000000004</v>
      </c>
      <c r="P820" s="707" t="s">
        <v>20</v>
      </c>
      <c r="Q820" s="711"/>
    </row>
    <row r="821" spans="1:17" ht="38.25">
      <c r="A821" s="638" t="s">
        <v>526</v>
      </c>
      <c r="B821" s="704" t="s">
        <v>287</v>
      </c>
      <c r="C821" s="707" t="s">
        <v>319</v>
      </c>
      <c r="D821" s="712" t="s">
        <v>2703</v>
      </c>
      <c r="E821" s="712" t="s">
        <v>3191</v>
      </c>
      <c r="F821" s="712" t="s">
        <v>3192</v>
      </c>
      <c r="G821" s="712"/>
      <c r="H821" s="709" t="s">
        <v>3194</v>
      </c>
      <c r="I821" s="707" t="s">
        <v>661</v>
      </c>
      <c r="J821" s="710"/>
      <c r="K821" s="722">
        <v>1500000</v>
      </c>
      <c r="L821" s="722">
        <v>1376675</v>
      </c>
      <c r="M821" s="722">
        <v>1500000</v>
      </c>
      <c r="N821" s="577"/>
      <c r="O821" s="577">
        <v>0.9</v>
      </c>
      <c r="P821" s="707" t="s">
        <v>20</v>
      </c>
      <c r="Q821" s="711"/>
    </row>
    <row r="822" spans="1:17" ht="63.75">
      <c r="A822" s="638" t="s">
        <v>526</v>
      </c>
      <c r="B822" s="704" t="s">
        <v>287</v>
      </c>
      <c r="C822" s="707" t="s">
        <v>3195</v>
      </c>
      <c r="D822" s="712" t="s">
        <v>2704</v>
      </c>
      <c r="E822" s="713" t="s">
        <v>3196</v>
      </c>
      <c r="F822" s="712" t="s">
        <v>3197</v>
      </c>
      <c r="G822" s="712"/>
      <c r="H822" s="709" t="s">
        <v>3198</v>
      </c>
      <c r="I822" s="707">
        <v>2023</v>
      </c>
      <c r="J822" s="710"/>
      <c r="K822" s="722">
        <v>1770799.996</v>
      </c>
      <c r="L822" s="722">
        <v>1664584.09852</v>
      </c>
      <c r="M822" s="722">
        <v>1770799.996</v>
      </c>
      <c r="N822" s="577"/>
      <c r="O822" s="577">
        <v>2E-3</v>
      </c>
      <c r="P822" s="707" t="s">
        <v>20</v>
      </c>
      <c r="Q822" s="711"/>
    </row>
    <row r="823" spans="1:17" ht="38.25">
      <c r="A823" s="638" t="s">
        <v>526</v>
      </c>
      <c r="B823" s="704" t="s">
        <v>287</v>
      </c>
      <c r="C823" s="707" t="s">
        <v>3199</v>
      </c>
      <c r="D823" s="712" t="s">
        <v>2704</v>
      </c>
      <c r="E823" s="719" t="s">
        <v>3200</v>
      </c>
      <c r="F823" s="719" t="s">
        <v>3201</v>
      </c>
      <c r="G823" s="719"/>
      <c r="H823" s="709" t="s">
        <v>3202</v>
      </c>
      <c r="I823" s="707">
        <v>2025</v>
      </c>
      <c r="J823" s="710"/>
      <c r="K823" s="722">
        <v>1187350</v>
      </c>
      <c r="L823" s="722">
        <v>0</v>
      </c>
      <c r="M823" s="722">
        <v>1187350</v>
      </c>
      <c r="N823" s="577"/>
      <c r="O823" s="577">
        <v>0</v>
      </c>
      <c r="P823" s="707" t="s">
        <v>3203</v>
      </c>
      <c r="Q823" s="711"/>
    </row>
    <row r="824" spans="1:17" ht="51">
      <c r="A824" s="638" t="s">
        <v>526</v>
      </c>
      <c r="B824" s="704" t="s">
        <v>287</v>
      </c>
      <c r="C824" s="707" t="s">
        <v>319</v>
      </c>
      <c r="D824" s="712" t="s">
        <v>2705</v>
      </c>
      <c r="E824" s="712" t="s">
        <v>3204</v>
      </c>
      <c r="F824" s="712" t="s">
        <v>3205</v>
      </c>
      <c r="G824" s="712"/>
      <c r="H824" s="709" t="s">
        <v>3206</v>
      </c>
      <c r="I824" s="707" t="s">
        <v>799</v>
      </c>
      <c r="J824" s="710"/>
      <c r="K824" s="722">
        <v>2000000</v>
      </c>
      <c r="L824" s="722">
        <v>1970245</v>
      </c>
      <c r="M824" s="722">
        <v>2000000</v>
      </c>
      <c r="N824" s="577"/>
      <c r="O824" s="577">
        <v>0.5</v>
      </c>
      <c r="P824" s="707" t="s">
        <v>20</v>
      </c>
      <c r="Q824" s="711"/>
    </row>
    <row r="825" spans="1:17" ht="38.25">
      <c r="A825" s="638" t="s">
        <v>526</v>
      </c>
      <c r="B825" s="704" t="s">
        <v>287</v>
      </c>
      <c r="C825" s="707" t="s">
        <v>3185</v>
      </c>
      <c r="D825" s="712" t="s">
        <v>2708</v>
      </c>
      <c r="E825" s="712" t="s">
        <v>3207</v>
      </c>
      <c r="F825" s="713" t="s">
        <v>3208</v>
      </c>
      <c r="G825" s="713"/>
      <c r="H825" s="709" t="s">
        <v>3209</v>
      </c>
      <c r="I825" s="707">
        <v>2024</v>
      </c>
      <c r="J825" s="710"/>
      <c r="K825" s="722">
        <v>2100000</v>
      </c>
      <c r="L825" s="722">
        <v>1717281.1355000001</v>
      </c>
      <c r="M825" s="722">
        <v>2100000</v>
      </c>
      <c r="N825" s="577"/>
      <c r="O825" s="577">
        <v>1.8E-3</v>
      </c>
      <c r="P825" s="707" t="s">
        <v>20</v>
      </c>
      <c r="Q825" s="711"/>
    </row>
    <row r="826" spans="1:17" ht="38.25">
      <c r="A826" s="638" t="s">
        <v>526</v>
      </c>
      <c r="B826" s="704" t="s">
        <v>287</v>
      </c>
      <c r="C826" s="707" t="s">
        <v>3195</v>
      </c>
      <c r="D826" s="712" t="s">
        <v>2708</v>
      </c>
      <c r="E826" s="712" t="s">
        <v>3207</v>
      </c>
      <c r="F826" s="713" t="s">
        <v>3208</v>
      </c>
      <c r="G826" s="713"/>
      <c r="H826" s="709" t="s">
        <v>3210</v>
      </c>
      <c r="I826" s="707">
        <v>2023</v>
      </c>
      <c r="J826" s="710"/>
      <c r="K826" s="722">
        <v>1620000</v>
      </c>
      <c r="L826" s="722">
        <v>1477399.06806</v>
      </c>
      <c r="M826" s="722">
        <v>1620000</v>
      </c>
      <c r="N826" s="577"/>
      <c r="O826" s="577">
        <v>7.4999999999999997E-3</v>
      </c>
      <c r="P826" s="707" t="s">
        <v>20</v>
      </c>
      <c r="Q826" s="711"/>
    </row>
    <row r="827" spans="1:17" ht="63.75">
      <c r="A827" s="638" t="s">
        <v>526</v>
      </c>
      <c r="B827" s="704" t="s">
        <v>287</v>
      </c>
      <c r="C827" s="707" t="s">
        <v>319</v>
      </c>
      <c r="D827" s="712" t="s">
        <v>2708</v>
      </c>
      <c r="E827" s="712" t="s">
        <v>3207</v>
      </c>
      <c r="F827" s="719"/>
      <c r="G827" s="719"/>
      <c r="H827" s="709" t="s">
        <v>3211</v>
      </c>
      <c r="I827" s="707" t="s">
        <v>799</v>
      </c>
      <c r="J827" s="710"/>
      <c r="K827" s="722">
        <v>3591000</v>
      </c>
      <c r="L827" s="722">
        <v>2392072</v>
      </c>
      <c r="M827" s="722">
        <v>3591000</v>
      </c>
      <c r="N827" s="577"/>
      <c r="O827" s="577">
        <v>0.85</v>
      </c>
      <c r="P827" s="707" t="s">
        <v>13</v>
      </c>
      <c r="Q827" s="711"/>
    </row>
    <row r="828" spans="1:17" ht="51">
      <c r="A828" s="638" t="s">
        <v>526</v>
      </c>
      <c r="B828" s="704" t="s">
        <v>287</v>
      </c>
      <c r="C828" s="707" t="s">
        <v>319</v>
      </c>
      <c r="D828" s="712" t="s">
        <v>2708</v>
      </c>
      <c r="E828" s="712" t="s">
        <v>3207</v>
      </c>
      <c r="F828" s="719"/>
      <c r="G828" s="719"/>
      <c r="H828" s="709" t="s">
        <v>3212</v>
      </c>
      <c r="I828" s="707" t="s">
        <v>777</v>
      </c>
      <c r="J828" s="710"/>
      <c r="K828" s="722">
        <v>1335814</v>
      </c>
      <c r="L828" s="722">
        <v>1281251</v>
      </c>
      <c r="M828" s="722">
        <v>1335814</v>
      </c>
      <c r="N828" s="577"/>
      <c r="O828" s="577">
        <v>0.98</v>
      </c>
      <c r="P828" s="707" t="s">
        <v>20</v>
      </c>
      <c r="Q828" s="711"/>
    </row>
    <row r="829" spans="1:17" ht="51">
      <c r="A829" s="638" t="s">
        <v>526</v>
      </c>
      <c r="B829" s="704" t="s">
        <v>287</v>
      </c>
      <c r="C829" s="707" t="s">
        <v>319</v>
      </c>
      <c r="D829" s="712" t="s">
        <v>2708</v>
      </c>
      <c r="E829" s="712" t="s">
        <v>3207</v>
      </c>
      <c r="F829" s="719"/>
      <c r="G829" s="719"/>
      <c r="H829" s="709" t="s">
        <v>3213</v>
      </c>
      <c r="I829" s="707" t="s">
        <v>799</v>
      </c>
      <c r="J829" s="710"/>
      <c r="K829" s="722">
        <v>1100000</v>
      </c>
      <c r="L829" s="722">
        <v>1098422</v>
      </c>
      <c r="M829" s="722">
        <v>1100000</v>
      </c>
      <c r="N829" s="577"/>
      <c r="O829" s="577">
        <v>1</v>
      </c>
      <c r="P829" s="707" t="s">
        <v>13</v>
      </c>
      <c r="Q829" s="711"/>
    </row>
    <row r="830" spans="1:17" ht="38.25">
      <c r="A830" s="638" t="s">
        <v>526</v>
      </c>
      <c r="B830" s="704" t="s">
        <v>287</v>
      </c>
      <c r="C830" s="707" t="s">
        <v>319</v>
      </c>
      <c r="D830" s="712" t="s">
        <v>2708</v>
      </c>
      <c r="E830" s="719"/>
      <c r="F830" s="719"/>
      <c r="G830" s="719"/>
      <c r="H830" s="709" t="s">
        <v>3214</v>
      </c>
      <c r="I830" s="707" t="s">
        <v>3215</v>
      </c>
      <c r="J830" s="710"/>
      <c r="K830" s="722">
        <v>5434000</v>
      </c>
      <c r="L830" s="722">
        <v>5380656</v>
      </c>
      <c r="M830" s="722">
        <v>5434000</v>
      </c>
      <c r="N830" s="577"/>
      <c r="O830" s="577">
        <v>0.86</v>
      </c>
      <c r="P830" s="707" t="s">
        <v>20</v>
      </c>
      <c r="Q830" s="711"/>
    </row>
    <row r="831" spans="1:17" ht="38.25">
      <c r="A831" s="638" t="s">
        <v>526</v>
      </c>
      <c r="B831" s="704" t="s">
        <v>287</v>
      </c>
      <c r="C831" s="707" t="s">
        <v>319</v>
      </c>
      <c r="D831" s="712" t="s">
        <v>2711</v>
      </c>
      <c r="E831" s="719"/>
      <c r="F831" s="719"/>
      <c r="G831" s="719"/>
      <c r="H831" s="709" t="s">
        <v>3216</v>
      </c>
      <c r="I831" s="707" t="s">
        <v>661</v>
      </c>
      <c r="J831" s="710"/>
      <c r="K831" s="722">
        <v>7681000</v>
      </c>
      <c r="L831" s="722">
        <v>5017204</v>
      </c>
      <c r="M831" s="722">
        <v>7681000</v>
      </c>
      <c r="N831" s="577"/>
      <c r="O831" s="577">
        <v>0.9</v>
      </c>
      <c r="P831" s="707" t="s">
        <v>20</v>
      </c>
      <c r="Q831" s="711"/>
    </row>
    <row r="832" spans="1:17" ht="38.25">
      <c r="A832" s="638" t="s">
        <v>526</v>
      </c>
      <c r="B832" s="704" t="s">
        <v>287</v>
      </c>
      <c r="C832" s="707" t="s">
        <v>319</v>
      </c>
      <c r="D832" s="712" t="s">
        <v>2711</v>
      </c>
      <c r="E832" s="719"/>
      <c r="F832" s="719"/>
      <c r="G832" s="719"/>
      <c r="H832" s="709" t="s">
        <v>3217</v>
      </c>
      <c r="I832" s="707" t="s">
        <v>3218</v>
      </c>
      <c r="J832" s="710"/>
      <c r="K832" s="722">
        <v>6775000</v>
      </c>
      <c r="L832" s="722">
        <v>6279844</v>
      </c>
      <c r="M832" s="722">
        <v>6775000</v>
      </c>
      <c r="N832" s="577"/>
      <c r="O832" s="577">
        <v>0.95</v>
      </c>
      <c r="P832" s="707" t="s">
        <v>20</v>
      </c>
      <c r="Q832" s="711"/>
    </row>
    <row r="833" spans="1:17" ht="38.25">
      <c r="A833" s="638" t="s">
        <v>526</v>
      </c>
      <c r="B833" s="704" t="s">
        <v>287</v>
      </c>
      <c r="C833" s="707" t="s">
        <v>319</v>
      </c>
      <c r="D833" s="712" t="s">
        <v>2711</v>
      </c>
      <c r="E833" s="719"/>
      <c r="F833" s="719"/>
      <c r="G833" s="719"/>
      <c r="H833" s="709" t="s">
        <v>3219</v>
      </c>
      <c r="I833" s="707" t="s">
        <v>661</v>
      </c>
      <c r="J833" s="710"/>
      <c r="K833" s="722">
        <v>3392000</v>
      </c>
      <c r="L833" s="722">
        <v>3168642</v>
      </c>
      <c r="M833" s="722">
        <v>3392000</v>
      </c>
      <c r="N833" s="577"/>
      <c r="O833" s="577">
        <v>0.96</v>
      </c>
      <c r="P833" s="707" t="s">
        <v>20</v>
      </c>
      <c r="Q833" s="711"/>
    </row>
    <row r="834" spans="1:17" ht="25.5">
      <c r="A834" s="638" t="s">
        <v>526</v>
      </c>
      <c r="B834" s="704" t="s">
        <v>287</v>
      </c>
      <c r="C834" s="707" t="s">
        <v>319</v>
      </c>
      <c r="D834" s="712" t="s">
        <v>2711</v>
      </c>
      <c r="E834" s="719"/>
      <c r="F834" s="719"/>
      <c r="G834" s="719"/>
      <c r="H834" s="709" t="s">
        <v>3220</v>
      </c>
      <c r="I834" s="707" t="s">
        <v>788</v>
      </c>
      <c r="J834" s="710"/>
      <c r="K834" s="722">
        <v>1779000</v>
      </c>
      <c r="L834" s="722">
        <v>1537215</v>
      </c>
      <c r="M834" s="722">
        <v>1779000</v>
      </c>
      <c r="N834" s="577"/>
      <c r="O834" s="577">
        <v>0.95</v>
      </c>
      <c r="P834" s="707" t="s">
        <v>20</v>
      </c>
      <c r="Q834" s="711"/>
    </row>
    <row r="835" spans="1:17" ht="25.5">
      <c r="A835" s="638" t="s">
        <v>526</v>
      </c>
      <c r="B835" s="704" t="s">
        <v>287</v>
      </c>
      <c r="C835" s="707" t="s">
        <v>3199</v>
      </c>
      <c r="D835" s="712" t="s">
        <v>2711</v>
      </c>
      <c r="E835" s="719"/>
      <c r="F835" s="719"/>
      <c r="G835" s="719"/>
      <c r="H835" s="709" t="s">
        <v>3221</v>
      </c>
      <c r="I835" s="707">
        <v>2025</v>
      </c>
      <c r="J835" s="710"/>
      <c r="K835" s="722">
        <v>1640000</v>
      </c>
      <c r="L835" s="722">
        <v>0</v>
      </c>
      <c r="M835" s="722">
        <v>1640000</v>
      </c>
      <c r="N835" s="577"/>
      <c r="O835" s="577">
        <v>0</v>
      </c>
      <c r="P835" s="707" t="s">
        <v>3203</v>
      </c>
      <c r="Q835" s="711"/>
    </row>
    <row r="836" spans="1:17" ht="38.25">
      <c r="A836" s="638" t="s">
        <v>526</v>
      </c>
      <c r="B836" s="704" t="s">
        <v>287</v>
      </c>
      <c r="C836" s="707" t="s">
        <v>3185</v>
      </c>
      <c r="D836" s="712" t="s">
        <v>2711</v>
      </c>
      <c r="E836" s="719"/>
      <c r="F836" s="719"/>
      <c r="G836" s="719"/>
      <c r="H836" s="709" t="s">
        <v>3222</v>
      </c>
      <c r="I836" s="707">
        <v>2024</v>
      </c>
      <c r="J836" s="710"/>
      <c r="K836" s="722">
        <v>1200000</v>
      </c>
      <c r="L836" s="722">
        <v>5818.7330000000002</v>
      </c>
      <c r="M836" s="722">
        <v>1200000</v>
      </c>
      <c r="N836" s="577"/>
      <c r="O836" s="577">
        <v>0</v>
      </c>
      <c r="P836" s="707" t="s">
        <v>3187</v>
      </c>
      <c r="Q836" s="711"/>
    </row>
    <row r="837" spans="1:17" ht="51">
      <c r="A837" s="638" t="s">
        <v>526</v>
      </c>
      <c r="B837" s="704" t="s">
        <v>287</v>
      </c>
      <c r="C837" s="707" t="s">
        <v>3185</v>
      </c>
      <c r="D837" s="713" t="s">
        <v>2716</v>
      </c>
      <c r="E837" s="719"/>
      <c r="F837" s="719"/>
      <c r="G837" s="719"/>
      <c r="H837" s="709" t="s">
        <v>3223</v>
      </c>
      <c r="I837" s="707">
        <v>2024</v>
      </c>
      <c r="J837" s="710"/>
      <c r="K837" s="722">
        <v>1000000</v>
      </c>
      <c r="L837" s="722">
        <v>599824.10398000001</v>
      </c>
      <c r="M837" s="722">
        <v>1000000</v>
      </c>
      <c r="N837" s="577"/>
      <c r="O837" s="577">
        <v>1E-3</v>
      </c>
      <c r="P837" s="707" t="s">
        <v>20</v>
      </c>
      <c r="Q837" s="711"/>
    </row>
    <row r="838" spans="1:17" ht="63.75">
      <c r="A838" s="638" t="s">
        <v>526</v>
      </c>
      <c r="B838" s="704" t="s">
        <v>287</v>
      </c>
      <c r="C838" s="707" t="s">
        <v>319</v>
      </c>
      <c r="D838" s="713" t="s">
        <v>2716</v>
      </c>
      <c r="E838" s="719"/>
      <c r="F838" s="719"/>
      <c r="G838" s="719"/>
      <c r="H838" s="709" t="s">
        <v>3224</v>
      </c>
      <c r="I838" s="707" t="s">
        <v>661</v>
      </c>
      <c r="J838" s="710"/>
      <c r="K838" s="722">
        <v>2900000</v>
      </c>
      <c r="L838" s="722">
        <v>2796283</v>
      </c>
      <c r="M838" s="722">
        <v>2900000</v>
      </c>
      <c r="N838" s="577"/>
      <c r="O838" s="577">
        <v>1</v>
      </c>
      <c r="P838" s="707" t="s">
        <v>20</v>
      </c>
      <c r="Q838" s="711"/>
    </row>
    <row r="839" spans="1:17" ht="51">
      <c r="A839" s="638" t="s">
        <v>526</v>
      </c>
      <c r="B839" s="704" t="s">
        <v>287</v>
      </c>
      <c r="C839" s="707" t="s">
        <v>319</v>
      </c>
      <c r="D839" s="713" t="s">
        <v>2716</v>
      </c>
      <c r="E839" s="719"/>
      <c r="F839" s="719"/>
      <c r="G839" s="719"/>
      <c r="H839" s="709" t="s">
        <v>3225</v>
      </c>
      <c r="I839" s="707" t="s">
        <v>3218</v>
      </c>
      <c r="J839" s="710"/>
      <c r="K839" s="722">
        <v>1880000</v>
      </c>
      <c r="L839" s="722">
        <v>1566968</v>
      </c>
      <c r="M839" s="722">
        <v>1880000</v>
      </c>
      <c r="N839" s="577"/>
      <c r="O839" s="577">
        <v>1</v>
      </c>
      <c r="P839" s="707" t="s">
        <v>20</v>
      </c>
      <c r="Q839" s="711"/>
    </row>
    <row r="840" spans="1:17" ht="25.5">
      <c r="A840" s="638" t="s">
        <v>526</v>
      </c>
      <c r="B840" s="704" t="s">
        <v>287</v>
      </c>
      <c r="C840" s="707" t="s">
        <v>319</v>
      </c>
      <c r="D840" s="713" t="s">
        <v>2716</v>
      </c>
      <c r="E840" s="719"/>
      <c r="F840" s="719"/>
      <c r="G840" s="719"/>
      <c r="H840" s="709" t="s">
        <v>3226</v>
      </c>
      <c r="I840" s="707" t="s">
        <v>788</v>
      </c>
      <c r="J840" s="710"/>
      <c r="K840" s="722">
        <v>1700000</v>
      </c>
      <c r="L840" s="722">
        <v>1675348</v>
      </c>
      <c r="M840" s="722">
        <v>1700000</v>
      </c>
      <c r="N840" s="577"/>
      <c r="O840" s="577">
        <v>1</v>
      </c>
      <c r="P840" s="707" t="s">
        <v>20</v>
      </c>
      <c r="Q840" s="711"/>
    </row>
    <row r="841" spans="1:17" ht="38.25">
      <c r="A841" s="638" t="s">
        <v>526</v>
      </c>
      <c r="B841" s="704" t="s">
        <v>287</v>
      </c>
      <c r="C841" s="707" t="s">
        <v>319</v>
      </c>
      <c r="D841" s="713" t="s">
        <v>2716</v>
      </c>
      <c r="E841" s="719"/>
      <c r="F841" s="719"/>
      <c r="G841" s="719"/>
      <c r="H841" s="709" t="s">
        <v>3227</v>
      </c>
      <c r="I841" s="707" t="s">
        <v>661</v>
      </c>
      <c r="J841" s="710"/>
      <c r="K841" s="722">
        <v>1000000</v>
      </c>
      <c r="L841" s="722">
        <v>999011</v>
      </c>
      <c r="M841" s="722">
        <v>1000000</v>
      </c>
      <c r="N841" s="577"/>
      <c r="O841" s="577">
        <v>0.96</v>
      </c>
      <c r="P841" s="707" t="s">
        <v>20</v>
      </c>
      <c r="Q841" s="711"/>
    </row>
    <row r="842" spans="1:17" ht="25.5">
      <c r="A842" s="638" t="s">
        <v>526</v>
      </c>
      <c r="B842" s="704" t="s">
        <v>287</v>
      </c>
      <c r="C842" s="707" t="s">
        <v>3185</v>
      </c>
      <c r="D842" s="713" t="s">
        <v>2716</v>
      </c>
      <c r="E842" s="719"/>
      <c r="F842" s="719"/>
      <c r="G842" s="719"/>
      <c r="H842" s="709" t="s">
        <v>3228</v>
      </c>
      <c r="I842" s="707">
        <v>2024</v>
      </c>
      <c r="J842" s="710"/>
      <c r="K842" s="722">
        <v>3500000</v>
      </c>
      <c r="L842" s="722">
        <v>0</v>
      </c>
      <c r="M842" s="722">
        <v>3500000</v>
      </c>
      <c r="N842" s="577"/>
      <c r="O842" s="577">
        <v>0</v>
      </c>
      <c r="P842" s="707" t="s">
        <v>3203</v>
      </c>
      <c r="Q842" s="711"/>
    </row>
  </sheetData>
  <autoFilter ref="A3:Q842" xr:uid="{00000000-0009-0000-0000-00000B000000}"/>
  <mergeCells count="28">
    <mergeCell ref="H546:H547"/>
    <mergeCell ref="K546:K547"/>
    <mergeCell ref="K494:K495"/>
    <mergeCell ref="O494:O495"/>
    <mergeCell ref="Q494:Q495"/>
    <mergeCell ref="H492:H493"/>
    <mergeCell ref="K492:K493"/>
    <mergeCell ref="Q492:Q493"/>
    <mergeCell ref="H490:H491"/>
    <mergeCell ref="K490:K491"/>
    <mergeCell ref="O490:O491"/>
    <mergeCell ref="Q490:Q491"/>
    <mergeCell ref="G190:G191"/>
    <mergeCell ref="O190:O191"/>
    <mergeCell ref="Q190:Q191"/>
    <mergeCell ref="Q201:Q202"/>
    <mergeCell ref="H20:H21"/>
    <mergeCell ref="K20:K21"/>
    <mergeCell ref="P20:P21"/>
    <mergeCell ref="Q20:Q21"/>
    <mergeCell ref="Q126:Q127"/>
    <mergeCell ref="A1:Q1"/>
    <mergeCell ref="Q15:Q16"/>
    <mergeCell ref="H15:H16"/>
    <mergeCell ref="K15:K16"/>
    <mergeCell ref="N15:N16"/>
    <mergeCell ref="O15:O16"/>
    <mergeCell ref="P15:P16"/>
  </mergeCells>
  <dataValidations count="3">
    <dataValidation type="list" allowBlank="1" showInputMessage="1" showErrorMessage="1" sqref="C734:C735 G734:XFD735" xr:uid="{00000000-0002-0000-0B00-000000000000}">
      <formula1>$B$4:$B$474+$A$6:$A$64</formula1>
    </dataValidation>
    <dataValidation allowBlank="1" showInputMessage="1" showErrorMessage="1" prompt="تغيير عنوان العملية في سنة 2025" sqref="G303:H303" xr:uid="{00000000-0002-0000-0B00-000001000000}"/>
    <dataValidation allowBlank="1" showInputMessage="1" showErrorMessage="1" prompt="تغيير عنوان العملية في سنة 2025_x000a_" sqref="G316:H321" xr:uid="{00000000-0002-0000-0B00-000002000000}"/>
  </dataValidations>
  <pageMargins left="0" right="0" top="0" bottom="0.39370078740157483" header="0" footer="0"/>
  <pageSetup paperSize="9" scale="57" orientation="landscape" r:id="rId1"/>
  <headerFooter>
    <oddFooter>Page &amp;P de &amp;N</oddFooter>
  </headerFooter>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3000000}">
          <x14:formula1>
            <xm:f>liste!$I$4:$I$55</xm:f>
          </x14:formula1>
          <xm:sqref>D4:D85 D174:D703 D87:D171 D705:D759</xm:sqref>
        </x14:dataValidation>
        <x14:dataValidation type="list" allowBlank="1" showInputMessage="1" showErrorMessage="1" xr:uid="{00000000-0002-0000-0B00-000004000000}">
          <x14:formula1>
            <xm:f>liste!$I$3:$I$55</xm:f>
          </x14:formula1>
          <xm:sqref>D86 D704 D172:D173</xm:sqref>
        </x14:dataValidation>
        <x14:dataValidation type="list" allowBlank="1" showInputMessage="1" showErrorMessage="1" xr:uid="{00000000-0002-0000-0B00-000005000000}">
          <x14:formula1>
            <xm:f>liste!$K$4:$K$143</xm:f>
          </x14:formula1>
          <xm:sqref>E4:E759</xm:sqref>
        </x14:dataValidation>
        <x14:dataValidation type="list" allowBlank="1" showInputMessage="1" showErrorMessage="1" xr:uid="{00000000-0002-0000-0B00-000006000000}">
          <x14:formula1>
            <xm:f>liste!$I$3:$I$56</xm:f>
          </x14:formula1>
          <xm:sqref>D760:D780 D805:D813 D816:D859</xm:sqref>
        </x14:dataValidation>
        <x14:dataValidation type="list" allowBlank="1" showInputMessage="1" showErrorMessage="1" xr:uid="{00000000-0002-0000-0B00-000007000000}">
          <x14:formula1>
            <xm:f>liste!$A$4:$A$62</xm:f>
          </x14:formula1>
          <xm:sqref>B4:B842</xm:sqref>
        </x14:dataValidation>
        <x14:dataValidation type="list" allowBlank="1" showInputMessage="1" showErrorMessage="1" xr:uid="{00000000-0002-0000-0B00-000008000000}">
          <x14:formula1>
            <xm:f>$B$4:$B$474+liste!$A$4:$A$62</xm:f>
          </x14:formula1>
          <xm:sqref>A734:A842</xm:sqref>
        </x14:dataValidation>
        <x14:dataValidation type="list" allowBlank="1" showInputMessage="1" showErrorMessage="1" xr:uid="{00000000-0002-0000-0B00-000009000000}">
          <x14:formula1>
            <xm:f>liste!$M$4:$M$292</xm:f>
          </x14:formula1>
          <xm:sqref>F4:F703 F734:F759 G704:G733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E375"/>
  <sheetViews>
    <sheetView zoomScaleNormal="100" workbookViewId="0">
      <selection activeCell="A3" sqref="A3:C3"/>
    </sheetView>
  </sheetViews>
  <sheetFormatPr baseColWidth="10" defaultRowHeight="15"/>
  <cols>
    <col min="1" max="1" width="44.140625" customWidth="1"/>
    <col min="2" max="2" width="15.28515625" style="97" customWidth="1"/>
    <col min="3" max="3" width="13.28515625" bestFit="1" customWidth="1"/>
    <col min="4" max="4" width="12.28515625" bestFit="1" customWidth="1"/>
    <col min="5" max="5" width="19.5703125" customWidth="1"/>
  </cols>
  <sheetData>
    <row r="1" spans="1:5">
      <c r="A1" s="873" t="s">
        <v>3243</v>
      </c>
      <c r="B1" s="873"/>
      <c r="C1" s="873"/>
      <c r="D1" s="873"/>
      <c r="E1" s="873"/>
    </row>
    <row r="2" spans="1:5">
      <c r="B2"/>
      <c r="D2" s="874" t="s">
        <v>223</v>
      </c>
      <c r="E2" s="874"/>
    </row>
    <row r="3" spans="1:5" s="376" customFormat="1">
      <c r="A3" s="723" t="s">
        <v>2605</v>
      </c>
      <c r="B3" s="727" t="s">
        <v>2606</v>
      </c>
      <c r="C3" s="725" t="s">
        <v>2609</v>
      </c>
      <c r="D3" s="725" t="s">
        <v>2608</v>
      </c>
      <c r="E3"/>
    </row>
    <row r="4" spans="1:5">
      <c r="A4" s="728" t="s">
        <v>317</v>
      </c>
      <c r="B4" s="729">
        <v>74</v>
      </c>
      <c r="C4" s="729">
        <v>605357914.17299998</v>
      </c>
      <c r="D4" s="729">
        <v>269641706.38683003</v>
      </c>
    </row>
    <row r="5" spans="1:5">
      <c r="A5" s="726" t="s">
        <v>56</v>
      </c>
      <c r="B5" s="567">
        <v>9</v>
      </c>
      <c r="C5" s="567">
        <v>29326071.424000002</v>
      </c>
      <c r="D5" s="567"/>
    </row>
    <row r="6" spans="1:5">
      <c r="A6" s="726" t="s">
        <v>166</v>
      </c>
      <c r="B6" s="567">
        <v>12</v>
      </c>
      <c r="C6" s="567">
        <v>29961829</v>
      </c>
      <c r="D6" s="567">
        <v>13069162</v>
      </c>
    </row>
    <row r="7" spans="1:5">
      <c r="A7" s="726" t="s">
        <v>144</v>
      </c>
      <c r="B7" s="567">
        <v>14</v>
      </c>
      <c r="C7" s="567">
        <v>38499898.424000002</v>
      </c>
      <c r="D7" s="567">
        <v>29445236.554419994</v>
      </c>
    </row>
    <row r="8" spans="1:5">
      <c r="A8" s="726" t="s">
        <v>92</v>
      </c>
      <c r="B8" s="567">
        <v>4</v>
      </c>
      <c r="C8" s="567">
        <v>201869752.18900001</v>
      </c>
      <c r="D8" s="567"/>
    </row>
    <row r="9" spans="1:5">
      <c r="A9" s="726" t="s">
        <v>46</v>
      </c>
      <c r="B9" s="567">
        <v>9</v>
      </c>
      <c r="C9" s="567">
        <v>189043954</v>
      </c>
      <c r="D9" s="567">
        <v>169369320.89796001</v>
      </c>
    </row>
    <row r="10" spans="1:5">
      <c r="A10" s="726" t="s">
        <v>89</v>
      </c>
      <c r="B10" s="567">
        <v>1</v>
      </c>
      <c r="C10" s="567">
        <v>12000000</v>
      </c>
      <c r="D10" s="567">
        <v>0</v>
      </c>
    </row>
    <row r="11" spans="1:5">
      <c r="A11" s="726" t="s">
        <v>74</v>
      </c>
      <c r="B11" s="567">
        <v>7</v>
      </c>
      <c r="C11" s="567">
        <v>28835657.136</v>
      </c>
      <c r="D11" s="567">
        <v>25199771.210980006</v>
      </c>
    </row>
    <row r="12" spans="1:5">
      <c r="A12" s="726" t="s">
        <v>104</v>
      </c>
      <c r="B12" s="567">
        <v>18</v>
      </c>
      <c r="C12" s="567">
        <v>75820752</v>
      </c>
      <c r="D12" s="567">
        <v>32558215.723470002</v>
      </c>
    </row>
    <row r="13" spans="1:5">
      <c r="A13" s="728" t="s">
        <v>529</v>
      </c>
      <c r="B13" s="567">
        <v>92</v>
      </c>
      <c r="C13" s="567">
        <v>392795102</v>
      </c>
      <c r="D13" s="567">
        <v>40092648</v>
      </c>
    </row>
    <row r="14" spans="1:5">
      <c r="A14" s="726" t="s">
        <v>268</v>
      </c>
      <c r="B14" s="567">
        <v>13</v>
      </c>
      <c r="C14" s="567">
        <v>23780220</v>
      </c>
      <c r="D14" s="567"/>
    </row>
    <row r="15" spans="1:5">
      <c r="A15" s="726" t="s">
        <v>274</v>
      </c>
      <c r="B15" s="567">
        <v>18</v>
      </c>
      <c r="C15" s="567">
        <v>36459201</v>
      </c>
      <c r="D15" s="567"/>
    </row>
    <row r="16" spans="1:5">
      <c r="A16" s="726" t="s">
        <v>280</v>
      </c>
      <c r="B16" s="567">
        <v>5</v>
      </c>
      <c r="C16" s="567">
        <v>7948000</v>
      </c>
      <c r="D16" s="567"/>
    </row>
    <row r="17" spans="1:4">
      <c r="A17" s="726" t="s">
        <v>282</v>
      </c>
      <c r="B17" s="567">
        <v>7</v>
      </c>
      <c r="C17" s="567">
        <v>90650000</v>
      </c>
      <c r="D17" s="567"/>
    </row>
    <row r="18" spans="1:4">
      <c r="A18" s="726" t="s">
        <v>283</v>
      </c>
      <c r="B18" s="567">
        <v>2</v>
      </c>
      <c r="C18" s="567">
        <v>9398000</v>
      </c>
      <c r="D18" s="567"/>
    </row>
    <row r="19" spans="1:4">
      <c r="A19" s="726" t="s">
        <v>294</v>
      </c>
      <c r="B19" s="567">
        <v>16</v>
      </c>
      <c r="C19" s="567">
        <v>74295917</v>
      </c>
      <c r="D19" s="567"/>
    </row>
    <row r="20" spans="1:4">
      <c r="A20" s="726" t="s">
        <v>298</v>
      </c>
      <c r="B20" s="567">
        <v>23</v>
      </c>
      <c r="C20" s="567">
        <v>130624200</v>
      </c>
      <c r="D20" s="567">
        <v>40092648</v>
      </c>
    </row>
    <row r="21" spans="1:4">
      <c r="A21" s="726" t="s">
        <v>299</v>
      </c>
      <c r="B21" s="567">
        <v>8</v>
      </c>
      <c r="C21" s="567">
        <v>19639564</v>
      </c>
      <c r="D21" s="567"/>
    </row>
    <row r="22" spans="1:4">
      <c r="A22" s="728" t="s">
        <v>318</v>
      </c>
      <c r="B22" s="567">
        <v>142</v>
      </c>
      <c r="C22" s="567">
        <v>921703634.84800005</v>
      </c>
      <c r="D22" s="567">
        <v>346020275.92328012</v>
      </c>
    </row>
    <row r="23" spans="1:4">
      <c r="A23" s="726" t="s">
        <v>266</v>
      </c>
      <c r="B23" s="567">
        <v>25</v>
      </c>
      <c r="C23" s="567">
        <v>111339244</v>
      </c>
      <c r="D23" s="567">
        <v>81285237</v>
      </c>
    </row>
    <row r="24" spans="1:4">
      <c r="A24" s="726" t="s">
        <v>272</v>
      </c>
      <c r="B24" s="567">
        <v>19</v>
      </c>
      <c r="C24" s="567">
        <v>322909708</v>
      </c>
      <c r="D24" s="567">
        <v>19516216</v>
      </c>
    </row>
    <row r="25" spans="1:4">
      <c r="A25" s="726" t="s">
        <v>291</v>
      </c>
      <c r="B25" s="567">
        <v>30</v>
      </c>
      <c r="C25" s="567">
        <v>130326659</v>
      </c>
      <c r="D25" s="567">
        <v>82786676</v>
      </c>
    </row>
    <row r="26" spans="1:4">
      <c r="A26" s="726" t="s">
        <v>295</v>
      </c>
      <c r="B26" s="567">
        <v>15</v>
      </c>
      <c r="C26" s="567">
        <v>37074957</v>
      </c>
      <c r="D26" s="567">
        <v>19555209.073740002</v>
      </c>
    </row>
    <row r="27" spans="1:4">
      <c r="A27" s="726" t="s">
        <v>303</v>
      </c>
      <c r="B27" s="567">
        <v>33</v>
      </c>
      <c r="C27" s="567">
        <v>88432913.84799999</v>
      </c>
      <c r="D27" s="567">
        <v>77458134.849539995</v>
      </c>
    </row>
    <row r="28" spans="1:4">
      <c r="A28" s="726" t="s">
        <v>307</v>
      </c>
      <c r="B28" s="567">
        <v>8</v>
      </c>
      <c r="C28" s="567">
        <v>149857593</v>
      </c>
      <c r="D28" s="567">
        <v>5080297</v>
      </c>
    </row>
    <row r="29" spans="1:4">
      <c r="A29" s="726" t="s">
        <v>308</v>
      </c>
      <c r="B29" s="567">
        <v>11</v>
      </c>
      <c r="C29" s="567">
        <v>80680560</v>
      </c>
      <c r="D29" s="567">
        <v>60338506</v>
      </c>
    </row>
    <row r="30" spans="1:4">
      <c r="A30" s="726" t="s">
        <v>310</v>
      </c>
      <c r="B30" s="567">
        <v>1</v>
      </c>
      <c r="C30" s="567">
        <v>1082000</v>
      </c>
      <c r="D30" s="567">
        <v>0</v>
      </c>
    </row>
    <row r="31" spans="1:4">
      <c r="A31" s="728" t="s">
        <v>2286</v>
      </c>
      <c r="B31" s="567">
        <v>110</v>
      </c>
      <c r="C31" s="567">
        <v>248487194.132</v>
      </c>
      <c r="D31" s="567">
        <v>151339724.52996999</v>
      </c>
    </row>
    <row r="32" spans="1:4">
      <c r="A32" s="726" t="s">
        <v>267</v>
      </c>
      <c r="B32" s="567">
        <v>26</v>
      </c>
      <c r="C32" s="567">
        <v>59176761.280000001</v>
      </c>
      <c r="D32" s="567">
        <v>50003576.233769991</v>
      </c>
    </row>
    <row r="33" spans="1:4">
      <c r="A33" s="726" t="s">
        <v>276</v>
      </c>
      <c r="B33" s="567">
        <v>30</v>
      </c>
      <c r="C33" s="567">
        <v>64972683</v>
      </c>
      <c r="D33" s="567">
        <v>58467097.53715001</v>
      </c>
    </row>
    <row r="34" spans="1:4">
      <c r="A34" s="726" t="s">
        <v>296</v>
      </c>
      <c r="B34" s="567">
        <v>26</v>
      </c>
      <c r="C34" s="567">
        <v>54544010.851999998</v>
      </c>
      <c r="D34" s="567">
        <v>3175676.2320499998</v>
      </c>
    </row>
    <row r="35" spans="1:4">
      <c r="A35" s="726" t="s">
        <v>300</v>
      </c>
      <c r="B35" s="567">
        <v>13</v>
      </c>
      <c r="C35" s="567">
        <v>22277653</v>
      </c>
      <c r="D35" s="567">
        <v>19605495.527000003</v>
      </c>
    </row>
    <row r="36" spans="1:4">
      <c r="A36" s="726" t="s">
        <v>302</v>
      </c>
      <c r="B36" s="567">
        <v>10</v>
      </c>
      <c r="C36" s="567">
        <v>26568886</v>
      </c>
      <c r="D36" s="567"/>
    </row>
    <row r="37" spans="1:4">
      <c r="A37" s="726" t="s">
        <v>306</v>
      </c>
      <c r="B37" s="567">
        <v>5</v>
      </c>
      <c r="C37" s="567">
        <v>20947200</v>
      </c>
      <c r="D37" s="567">
        <v>20087879</v>
      </c>
    </row>
    <row r="38" spans="1:4">
      <c r="A38" s="728" t="s">
        <v>528</v>
      </c>
      <c r="B38" s="567">
        <v>27</v>
      </c>
      <c r="C38" s="567">
        <v>183118537.02457899</v>
      </c>
      <c r="D38" s="567">
        <v>43875194.920000002</v>
      </c>
    </row>
    <row r="39" spans="1:4">
      <c r="A39" s="726" t="s">
        <v>275</v>
      </c>
      <c r="B39" s="567"/>
      <c r="C39" s="567"/>
      <c r="D39" s="567"/>
    </row>
    <row r="40" spans="1:4">
      <c r="A40" s="726" t="s">
        <v>279</v>
      </c>
      <c r="B40" s="567">
        <v>1</v>
      </c>
      <c r="C40" s="567">
        <v>1200000</v>
      </c>
      <c r="D40" s="567"/>
    </row>
    <row r="41" spans="1:4">
      <c r="A41" s="726" t="s">
        <v>281</v>
      </c>
      <c r="B41" s="567"/>
      <c r="C41" s="567"/>
      <c r="D41" s="567"/>
    </row>
    <row r="42" spans="1:4">
      <c r="A42" s="726" t="s">
        <v>286</v>
      </c>
      <c r="B42" s="567">
        <v>1</v>
      </c>
      <c r="C42" s="567">
        <v>2866246.0245790002</v>
      </c>
      <c r="D42" s="567"/>
    </row>
    <row r="43" spans="1:4">
      <c r="A43" s="726" t="s">
        <v>288</v>
      </c>
      <c r="B43" s="567">
        <v>21</v>
      </c>
      <c r="C43" s="567">
        <v>121895164</v>
      </c>
      <c r="D43" s="567"/>
    </row>
    <row r="44" spans="1:4">
      <c r="A44" s="726" t="s">
        <v>290</v>
      </c>
      <c r="B44" s="567">
        <v>4</v>
      </c>
      <c r="C44" s="567">
        <v>57157127</v>
      </c>
      <c r="D44" s="567">
        <v>43875194.920000002</v>
      </c>
    </row>
    <row r="45" spans="1:4">
      <c r="A45" s="728" t="s">
        <v>527</v>
      </c>
      <c r="B45" s="567">
        <v>259</v>
      </c>
      <c r="C45" s="567">
        <v>690937393.26799989</v>
      </c>
      <c r="D45" s="567">
        <v>463571808.24759001</v>
      </c>
    </row>
    <row r="46" spans="1:4">
      <c r="A46" s="726" t="s">
        <v>271</v>
      </c>
      <c r="B46" s="567">
        <v>27</v>
      </c>
      <c r="C46" s="567">
        <v>53009202</v>
      </c>
      <c r="D46" s="567">
        <v>31017189</v>
      </c>
    </row>
    <row r="47" spans="1:4">
      <c r="A47" s="726" t="s">
        <v>273</v>
      </c>
      <c r="B47" s="567">
        <v>37</v>
      </c>
      <c r="C47" s="567">
        <v>122835123</v>
      </c>
      <c r="D47" s="567">
        <v>96120041.035490006</v>
      </c>
    </row>
    <row r="48" spans="1:4">
      <c r="A48" s="726" t="s">
        <v>289</v>
      </c>
      <c r="B48" s="567">
        <v>40</v>
      </c>
      <c r="C48" s="567">
        <v>130771048.852</v>
      </c>
      <c r="D48" s="567">
        <v>87913105.321520016</v>
      </c>
    </row>
    <row r="49" spans="1:4">
      <c r="A49" s="726" t="s">
        <v>292</v>
      </c>
      <c r="B49" s="567">
        <v>24</v>
      </c>
      <c r="C49" s="567">
        <v>77897836</v>
      </c>
      <c r="D49" s="567">
        <v>56279714.9736</v>
      </c>
    </row>
    <row r="50" spans="1:4">
      <c r="A50" s="726" t="s">
        <v>297</v>
      </c>
      <c r="B50" s="567">
        <v>20</v>
      </c>
      <c r="C50" s="567">
        <v>58989650.707999997</v>
      </c>
      <c r="D50" s="567">
        <v>46469932.529650003</v>
      </c>
    </row>
    <row r="51" spans="1:4">
      <c r="A51" s="726" t="s">
        <v>305</v>
      </c>
      <c r="B51" s="567">
        <v>35</v>
      </c>
      <c r="C51" s="567">
        <v>77663783</v>
      </c>
      <c r="D51" s="567">
        <v>65307820.439880006</v>
      </c>
    </row>
    <row r="52" spans="1:4">
      <c r="A52" s="726" t="s">
        <v>309</v>
      </c>
      <c r="B52" s="567">
        <v>7</v>
      </c>
      <c r="C52" s="567">
        <v>17316617</v>
      </c>
      <c r="D52" s="567">
        <v>6381563.9474499999</v>
      </c>
    </row>
    <row r="53" spans="1:4">
      <c r="A53" s="726" t="s">
        <v>311</v>
      </c>
      <c r="B53" s="567">
        <v>11</v>
      </c>
      <c r="C53" s="567">
        <v>13841674</v>
      </c>
      <c r="D53" s="567">
        <v>6501602</v>
      </c>
    </row>
    <row r="54" spans="1:4">
      <c r="A54" s="726" t="s">
        <v>312</v>
      </c>
      <c r="B54" s="567">
        <v>13</v>
      </c>
      <c r="C54" s="567">
        <v>30643771</v>
      </c>
      <c r="D54" s="567">
        <v>22215797</v>
      </c>
    </row>
    <row r="55" spans="1:4">
      <c r="A55" s="726" t="s">
        <v>313</v>
      </c>
      <c r="B55" s="567">
        <v>10</v>
      </c>
      <c r="C55" s="567">
        <v>18651583</v>
      </c>
      <c r="D55" s="567">
        <v>9124961</v>
      </c>
    </row>
    <row r="56" spans="1:4">
      <c r="A56" s="726" t="s">
        <v>314</v>
      </c>
      <c r="B56" s="567">
        <v>17</v>
      </c>
      <c r="C56" s="567">
        <v>29127000</v>
      </c>
      <c r="D56" s="567">
        <v>10582494</v>
      </c>
    </row>
    <row r="57" spans="1:4">
      <c r="A57" s="726" t="s">
        <v>315</v>
      </c>
      <c r="B57" s="567">
        <v>9</v>
      </c>
      <c r="C57" s="567">
        <v>15211646</v>
      </c>
      <c r="D57" s="567">
        <v>8006442</v>
      </c>
    </row>
    <row r="58" spans="1:4">
      <c r="A58" s="726" t="s">
        <v>316</v>
      </c>
      <c r="B58" s="567">
        <v>9</v>
      </c>
      <c r="C58" s="567">
        <v>44978458.708000004</v>
      </c>
      <c r="D58" s="567">
        <v>17651145</v>
      </c>
    </row>
    <row r="59" spans="1:4">
      <c r="A59" s="728" t="s">
        <v>526</v>
      </c>
      <c r="B59" s="567">
        <v>108</v>
      </c>
      <c r="C59" s="567">
        <v>739798027.74900007</v>
      </c>
      <c r="D59" s="567">
        <v>193452189.66654006</v>
      </c>
    </row>
    <row r="60" spans="1:4">
      <c r="A60" s="726" t="s">
        <v>277</v>
      </c>
      <c r="B60" s="567">
        <v>26</v>
      </c>
      <c r="C60" s="567">
        <v>46358682</v>
      </c>
      <c r="D60" s="567">
        <v>39824756.30308</v>
      </c>
    </row>
    <row r="61" spans="1:4">
      <c r="A61" s="726" t="s">
        <v>269</v>
      </c>
      <c r="B61" s="567">
        <v>20</v>
      </c>
      <c r="C61" s="567">
        <v>105009418</v>
      </c>
      <c r="D61" s="567">
        <v>77613830.476999998</v>
      </c>
    </row>
    <row r="62" spans="1:4">
      <c r="A62" s="726" t="s">
        <v>270</v>
      </c>
      <c r="B62" s="567">
        <v>33</v>
      </c>
      <c r="C62" s="567">
        <v>491395963.75300002</v>
      </c>
      <c r="D62" s="567"/>
    </row>
    <row r="63" spans="1:4">
      <c r="A63" s="726" t="s">
        <v>284</v>
      </c>
      <c r="B63" s="567">
        <v>2</v>
      </c>
      <c r="C63" s="567">
        <v>31440000</v>
      </c>
      <c r="D63" s="567">
        <v>30045472.45456</v>
      </c>
    </row>
    <row r="64" spans="1:4">
      <c r="A64" s="726" t="s">
        <v>287</v>
      </c>
      <c r="B64" s="567">
        <v>27</v>
      </c>
      <c r="C64" s="567">
        <v>65593963.995999999</v>
      </c>
      <c r="D64" s="567">
        <v>45968130.431900002</v>
      </c>
    </row>
    <row r="65" spans="1:4">
      <c r="A65" s="737" t="s">
        <v>222</v>
      </c>
      <c r="B65" s="736">
        <v>812</v>
      </c>
      <c r="C65" s="736">
        <v>3782197803.1945791</v>
      </c>
      <c r="D65" s="736">
        <v>1507993547.6742103</v>
      </c>
    </row>
    <row r="66" spans="1:4">
      <c r="B66"/>
    </row>
    <row r="67" spans="1:4">
      <c r="B67"/>
    </row>
    <row r="68" spans="1:4">
      <c r="B68"/>
    </row>
    <row r="69" spans="1:4">
      <c r="B69"/>
    </row>
    <row r="70" spans="1:4">
      <c r="B70"/>
    </row>
    <row r="71" spans="1:4">
      <c r="B71"/>
    </row>
    <row r="72" spans="1:4">
      <c r="B72"/>
    </row>
    <row r="73" spans="1:4">
      <c r="B73"/>
    </row>
    <row r="74" spans="1:4">
      <c r="B74"/>
    </row>
    <row r="75" spans="1:4">
      <c r="B75"/>
    </row>
    <row r="76" spans="1:4">
      <c r="B76"/>
    </row>
    <row r="77" spans="1:4">
      <c r="B77"/>
    </row>
    <row r="78" spans="1:4">
      <c r="B78"/>
    </row>
    <row r="79" spans="1:4">
      <c r="B79"/>
    </row>
    <row r="80" spans="1:4">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row r="286" spans="2:2">
      <c r="B286"/>
    </row>
    <row r="287" spans="2:2">
      <c r="B287"/>
    </row>
    <row r="288" spans="2:2">
      <c r="B288"/>
    </row>
    <row r="289" spans="2:2">
      <c r="B289"/>
    </row>
    <row r="290" spans="2:2">
      <c r="B290"/>
    </row>
    <row r="291" spans="2:2">
      <c r="B291"/>
    </row>
    <row r="292" spans="2:2">
      <c r="B292"/>
    </row>
    <row r="293" spans="2:2">
      <c r="B293"/>
    </row>
    <row r="294" spans="2:2">
      <c r="B294"/>
    </row>
    <row r="295" spans="2:2">
      <c r="B295"/>
    </row>
    <row r="296" spans="2:2">
      <c r="B296"/>
    </row>
    <row r="297" spans="2:2">
      <c r="B297"/>
    </row>
    <row r="298" spans="2:2">
      <c r="B298"/>
    </row>
    <row r="299" spans="2:2">
      <c r="B299"/>
    </row>
    <row r="300" spans="2:2">
      <c r="B300"/>
    </row>
    <row r="301" spans="2:2">
      <c r="B301"/>
    </row>
    <row r="302" spans="2:2">
      <c r="B302"/>
    </row>
    <row r="303" spans="2:2">
      <c r="B303"/>
    </row>
    <row r="304" spans="2:2">
      <c r="B304"/>
    </row>
    <row r="305" spans="2:2">
      <c r="B305"/>
    </row>
    <row r="306" spans="2:2">
      <c r="B306"/>
    </row>
    <row r="307" spans="2:2">
      <c r="B307"/>
    </row>
    <row r="308" spans="2:2">
      <c r="B308"/>
    </row>
    <row r="309" spans="2:2">
      <c r="B309"/>
    </row>
    <row r="310" spans="2:2">
      <c r="B310"/>
    </row>
    <row r="311" spans="2:2">
      <c r="B311"/>
    </row>
    <row r="312" spans="2:2">
      <c r="B312"/>
    </row>
    <row r="313" spans="2:2">
      <c r="B313"/>
    </row>
    <row r="314" spans="2:2">
      <c r="B314"/>
    </row>
    <row r="315" spans="2:2">
      <c r="B315"/>
    </row>
    <row r="316" spans="2:2">
      <c r="B316"/>
    </row>
    <row r="317" spans="2:2">
      <c r="B317"/>
    </row>
    <row r="318" spans="2:2">
      <c r="B318"/>
    </row>
    <row r="319" spans="2:2">
      <c r="B319"/>
    </row>
    <row r="320" spans="2:2">
      <c r="B320"/>
    </row>
    <row r="321" spans="2:2">
      <c r="B321"/>
    </row>
    <row r="322" spans="2:2">
      <c r="B322"/>
    </row>
    <row r="323" spans="2:2">
      <c r="B323"/>
    </row>
    <row r="324" spans="2:2">
      <c r="B324"/>
    </row>
    <row r="325" spans="2:2">
      <c r="B325"/>
    </row>
    <row r="326" spans="2:2">
      <c r="B326"/>
    </row>
    <row r="327" spans="2:2">
      <c r="B327"/>
    </row>
    <row r="328" spans="2:2">
      <c r="B328"/>
    </row>
    <row r="329" spans="2:2">
      <c r="B329"/>
    </row>
    <row r="330" spans="2:2">
      <c r="B330"/>
    </row>
    <row r="331" spans="2:2">
      <c r="B331"/>
    </row>
    <row r="332" spans="2:2">
      <c r="B332"/>
    </row>
    <row r="333" spans="2:2">
      <c r="B333"/>
    </row>
    <row r="334" spans="2:2">
      <c r="B334"/>
    </row>
    <row r="335" spans="2:2">
      <c r="B335"/>
    </row>
    <row r="336" spans="2:2">
      <c r="B336"/>
    </row>
    <row r="337" spans="2:2">
      <c r="B337"/>
    </row>
    <row r="338" spans="2:2">
      <c r="B338"/>
    </row>
    <row r="339" spans="2:2">
      <c r="B339"/>
    </row>
    <row r="340" spans="2:2">
      <c r="B340"/>
    </row>
    <row r="341" spans="2:2">
      <c r="B341"/>
    </row>
    <row r="342" spans="2:2">
      <c r="B342"/>
    </row>
    <row r="343" spans="2:2">
      <c r="B343"/>
    </row>
    <row r="344" spans="2:2">
      <c r="B344"/>
    </row>
    <row r="345" spans="2:2">
      <c r="B345"/>
    </row>
    <row r="346" spans="2:2">
      <c r="B346"/>
    </row>
    <row r="347" spans="2:2">
      <c r="B347"/>
    </row>
    <row r="348" spans="2:2">
      <c r="B348"/>
    </row>
    <row r="349" spans="2:2">
      <c r="B349"/>
    </row>
    <row r="350" spans="2:2">
      <c r="B350"/>
    </row>
    <row r="351" spans="2:2">
      <c r="B351"/>
    </row>
    <row r="352" spans="2:2">
      <c r="B352"/>
    </row>
    <row r="353" spans="2:2">
      <c r="B353"/>
    </row>
    <row r="354" spans="2:2">
      <c r="B354"/>
    </row>
    <row r="355" spans="2:2">
      <c r="B355"/>
    </row>
    <row r="356" spans="2:2">
      <c r="B356"/>
    </row>
    <row r="357" spans="2:2">
      <c r="B357"/>
    </row>
    <row r="358" spans="2:2">
      <c r="B358"/>
    </row>
    <row r="359" spans="2:2">
      <c r="B359"/>
    </row>
    <row r="360" spans="2:2">
      <c r="B360"/>
    </row>
    <row r="361" spans="2:2">
      <c r="B361"/>
    </row>
    <row r="362" spans="2:2">
      <c r="B362"/>
    </row>
    <row r="363" spans="2:2">
      <c r="B363"/>
    </row>
    <row r="364" spans="2:2">
      <c r="B364"/>
    </row>
    <row r="365" spans="2:2">
      <c r="B365"/>
    </row>
    <row r="366" spans="2:2">
      <c r="B366"/>
    </row>
    <row r="367" spans="2:2">
      <c r="B367"/>
    </row>
    <row r="368" spans="2:2">
      <c r="B368"/>
    </row>
    <row r="369" spans="2:2">
      <c r="B369"/>
    </row>
    <row r="370" spans="2:2">
      <c r="B370"/>
    </row>
    <row r="371" spans="2:2">
      <c r="B371"/>
    </row>
    <row r="372" spans="2:2">
      <c r="B372"/>
    </row>
    <row r="373" spans="2:2">
      <c r="B373"/>
    </row>
    <row r="374" spans="2:2">
      <c r="B374"/>
    </row>
    <row r="375" spans="2:2">
      <c r="B375"/>
    </row>
  </sheetData>
  <mergeCells count="2">
    <mergeCell ref="A1:E1"/>
    <mergeCell ref="D2:E2"/>
  </mergeCells>
  <pageMargins left="0.31496062992125984" right="0" top="0" bottom="0" header="0" footer="0"/>
  <pageSetup paperSize="9" scale="84" orientation="portrait" horizontalDpi="4294967292" verticalDpi="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E555"/>
  <sheetViews>
    <sheetView view="pageBreakPreview" topLeftCell="A262" zoomScale="60" zoomScaleNormal="100" workbookViewId="0">
      <selection activeCell="A3" sqref="A3:C3"/>
    </sheetView>
  </sheetViews>
  <sheetFormatPr baseColWidth="10" defaultRowHeight="15"/>
  <cols>
    <col min="1" max="1" width="53.140625" customWidth="1"/>
    <col min="2" max="2" width="14.42578125" style="97" customWidth="1"/>
    <col min="3" max="3" width="13.28515625" bestFit="1" customWidth="1"/>
    <col min="4" max="4" width="12.28515625" bestFit="1" customWidth="1"/>
    <col min="5" max="5" width="15.28515625" customWidth="1"/>
  </cols>
  <sheetData>
    <row r="1" spans="1:5">
      <c r="A1" s="873" t="s">
        <v>3243</v>
      </c>
      <c r="B1" s="873"/>
      <c r="C1" s="873"/>
      <c r="D1" s="873"/>
      <c r="E1" s="873"/>
    </row>
    <row r="2" spans="1:5">
      <c r="D2" t="s">
        <v>223</v>
      </c>
    </row>
    <row r="3" spans="1:5" s="376" customFormat="1" ht="45.75" customHeight="1">
      <c r="A3" s="735" t="s">
        <v>2605</v>
      </c>
      <c r="B3" s="727" t="s">
        <v>2606</v>
      </c>
      <c r="C3" s="724" t="s">
        <v>2609</v>
      </c>
      <c r="D3" s="724" t="s">
        <v>2608</v>
      </c>
      <c r="E3" s="727" t="s">
        <v>2607</v>
      </c>
    </row>
    <row r="4" spans="1:5" ht="30">
      <c r="A4" s="731" t="s">
        <v>2689</v>
      </c>
      <c r="B4" s="730">
        <v>1</v>
      </c>
      <c r="C4" s="730">
        <v>1250000</v>
      </c>
      <c r="D4" s="730"/>
      <c r="E4" s="730">
        <v>238684</v>
      </c>
    </row>
    <row r="5" spans="1:5">
      <c r="A5" s="726" t="s">
        <v>299</v>
      </c>
      <c r="B5" s="730">
        <v>1</v>
      </c>
      <c r="C5" s="730">
        <v>1250000</v>
      </c>
      <c r="D5" s="730"/>
      <c r="E5" s="730">
        <v>238684</v>
      </c>
    </row>
    <row r="6" spans="1:5" ht="30">
      <c r="A6" s="731" t="s">
        <v>2690</v>
      </c>
      <c r="B6" s="730">
        <v>25</v>
      </c>
      <c r="C6" s="730">
        <v>75078564</v>
      </c>
      <c r="D6" s="730">
        <v>35794939.510360003</v>
      </c>
      <c r="E6" s="730">
        <v>33385206.887940001</v>
      </c>
    </row>
    <row r="7" spans="1:5">
      <c r="A7" s="726" t="s">
        <v>266</v>
      </c>
      <c r="B7" s="730">
        <v>1</v>
      </c>
      <c r="C7" s="730">
        <v>3164000</v>
      </c>
      <c r="D7" s="730">
        <v>3152919</v>
      </c>
      <c r="E7" s="730">
        <v>1729204</v>
      </c>
    </row>
    <row r="8" spans="1:5">
      <c r="A8" s="726" t="s">
        <v>273</v>
      </c>
      <c r="B8" s="730">
        <v>2</v>
      </c>
      <c r="C8" s="730">
        <v>2175000</v>
      </c>
      <c r="D8" s="730">
        <v>1196380</v>
      </c>
      <c r="E8" s="730">
        <v>1181371</v>
      </c>
    </row>
    <row r="9" spans="1:5">
      <c r="A9" s="726" t="s">
        <v>274</v>
      </c>
      <c r="B9" s="730">
        <v>1</v>
      </c>
      <c r="C9" s="730">
        <v>268000</v>
      </c>
      <c r="D9" s="730"/>
      <c r="E9" s="730">
        <v>358</v>
      </c>
    </row>
    <row r="10" spans="1:5">
      <c r="A10" s="726" t="s">
        <v>46</v>
      </c>
      <c r="B10" s="730">
        <v>1</v>
      </c>
      <c r="C10" s="730">
        <v>16108000</v>
      </c>
      <c r="D10" s="730">
        <v>15142080.705219999</v>
      </c>
      <c r="E10" s="730">
        <v>10670180.696830001</v>
      </c>
    </row>
    <row r="11" spans="1:5">
      <c r="A11" s="726" t="s">
        <v>282</v>
      </c>
      <c r="B11" s="730">
        <v>2</v>
      </c>
      <c r="C11" s="730">
        <v>11237000</v>
      </c>
      <c r="D11" s="730"/>
      <c r="E11" s="730">
        <v>6725548.73037</v>
      </c>
    </row>
    <row r="12" spans="1:5">
      <c r="A12" s="726" t="s">
        <v>289</v>
      </c>
      <c r="B12" s="730">
        <v>4</v>
      </c>
      <c r="C12" s="730">
        <v>17276000</v>
      </c>
      <c r="D12" s="730">
        <v>6294377.54036</v>
      </c>
      <c r="E12" s="730">
        <v>3022738.5628399998</v>
      </c>
    </row>
    <row r="13" spans="1:5">
      <c r="A13" s="726" t="s">
        <v>291</v>
      </c>
      <c r="B13" s="730">
        <v>3</v>
      </c>
      <c r="C13" s="730">
        <v>7014000</v>
      </c>
      <c r="D13" s="730">
        <v>2987620</v>
      </c>
      <c r="E13" s="730">
        <v>1815640</v>
      </c>
    </row>
    <row r="14" spans="1:5">
      <c r="A14" s="726" t="s">
        <v>292</v>
      </c>
      <c r="B14" s="730">
        <v>2</v>
      </c>
      <c r="C14" s="730">
        <v>2027000</v>
      </c>
      <c r="D14" s="730">
        <v>1521621</v>
      </c>
      <c r="E14" s="730">
        <v>1461681</v>
      </c>
    </row>
    <row r="15" spans="1:5">
      <c r="A15" s="726" t="s">
        <v>296</v>
      </c>
      <c r="B15" s="730">
        <v>2</v>
      </c>
      <c r="C15" s="730">
        <v>4489000</v>
      </c>
      <c r="D15" s="730"/>
      <c r="E15" s="730">
        <v>2389639.0775000001</v>
      </c>
    </row>
    <row r="16" spans="1:5">
      <c r="A16" s="726" t="s">
        <v>299</v>
      </c>
      <c r="B16" s="730">
        <v>1</v>
      </c>
      <c r="C16" s="730">
        <v>1604564</v>
      </c>
      <c r="D16" s="730"/>
      <c r="E16" s="730">
        <v>1325438</v>
      </c>
    </row>
    <row r="17" spans="1:5">
      <c r="A17" s="726" t="s">
        <v>302</v>
      </c>
      <c r="B17" s="730">
        <v>1</v>
      </c>
      <c r="C17" s="730">
        <v>1800000</v>
      </c>
      <c r="D17" s="730"/>
      <c r="E17" s="730">
        <v>139</v>
      </c>
    </row>
    <row r="18" spans="1:5">
      <c r="A18" s="726" t="s">
        <v>305</v>
      </c>
      <c r="B18" s="730">
        <v>1</v>
      </c>
      <c r="C18" s="730">
        <v>1433000</v>
      </c>
      <c r="D18" s="730">
        <v>1362085.0604699997</v>
      </c>
      <c r="E18" s="730">
        <v>1360940.63757</v>
      </c>
    </row>
    <row r="19" spans="1:5">
      <c r="A19" s="726" t="s">
        <v>311</v>
      </c>
      <c r="B19" s="730">
        <v>1</v>
      </c>
      <c r="C19" s="730">
        <v>1150000</v>
      </c>
      <c r="D19" s="730">
        <v>952310</v>
      </c>
      <c r="E19" s="730">
        <v>35051</v>
      </c>
    </row>
    <row r="20" spans="1:5">
      <c r="A20" s="726" t="s">
        <v>312</v>
      </c>
      <c r="B20" s="730">
        <v>2</v>
      </c>
      <c r="C20" s="730">
        <v>2318000</v>
      </c>
      <c r="D20" s="730">
        <v>632000</v>
      </c>
      <c r="E20" s="730">
        <v>28350</v>
      </c>
    </row>
    <row r="21" spans="1:5">
      <c r="A21" s="726" t="s">
        <v>277</v>
      </c>
      <c r="B21" s="730">
        <v>1</v>
      </c>
      <c r="C21" s="730">
        <v>3015000</v>
      </c>
      <c r="D21" s="730">
        <v>2553546.2043099999</v>
      </c>
      <c r="E21" s="730">
        <v>1638927.1828299998</v>
      </c>
    </row>
    <row r="22" spans="1:5">
      <c r="A22" s="731" t="s">
        <v>2691</v>
      </c>
      <c r="B22" s="730">
        <v>34</v>
      </c>
      <c r="C22" s="730">
        <v>88521309</v>
      </c>
      <c r="D22" s="730">
        <v>42711209.672049992</v>
      </c>
      <c r="E22" s="730">
        <v>42517722.186799996</v>
      </c>
    </row>
    <row r="23" spans="1:5">
      <c r="A23" s="726" t="s">
        <v>271</v>
      </c>
      <c r="B23" s="730">
        <v>2</v>
      </c>
      <c r="C23" s="730">
        <v>6264400</v>
      </c>
      <c r="D23" s="730">
        <v>1173117</v>
      </c>
      <c r="E23" s="730">
        <v>1077103</v>
      </c>
    </row>
    <row r="24" spans="1:5">
      <c r="A24" s="726" t="s">
        <v>273</v>
      </c>
      <c r="B24" s="730">
        <v>3</v>
      </c>
      <c r="C24" s="730">
        <v>10319832</v>
      </c>
      <c r="D24" s="730">
        <v>9963514</v>
      </c>
      <c r="E24" s="730">
        <v>8900982</v>
      </c>
    </row>
    <row r="25" spans="1:5">
      <c r="A25" s="726" t="s">
        <v>281</v>
      </c>
      <c r="B25" s="730"/>
      <c r="C25" s="730"/>
      <c r="D25" s="730"/>
      <c r="E25" s="730"/>
    </row>
    <row r="26" spans="1:5">
      <c r="A26" s="726" t="s">
        <v>282</v>
      </c>
      <c r="B26" s="730">
        <v>1</v>
      </c>
      <c r="C26" s="730">
        <v>4457000</v>
      </c>
      <c r="D26" s="730"/>
      <c r="E26" s="730">
        <v>2665334.6286200006</v>
      </c>
    </row>
    <row r="27" spans="1:5">
      <c r="A27" s="726" t="s">
        <v>289</v>
      </c>
      <c r="B27" s="730">
        <v>3</v>
      </c>
      <c r="C27" s="730">
        <v>5953000</v>
      </c>
      <c r="D27" s="730">
        <v>4971471.8733700002</v>
      </c>
      <c r="E27" s="730">
        <v>4943039.2964399997</v>
      </c>
    </row>
    <row r="28" spans="1:5">
      <c r="A28" s="726" t="s">
        <v>292</v>
      </c>
      <c r="B28" s="730">
        <v>1</v>
      </c>
      <c r="C28" s="730">
        <v>2229000</v>
      </c>
      <c r="D28" s="730">
        <v>1869825</v>
      </c>
      <c r="E28" s="730">
        <v>680030</v>
      </c>
    </row>
    <row r="29" spans="1:5">
      <c r="A29" s="726" t="s">
        <v>104</v>
      </c>
      <c r="B29" s="730">
        <v>1</v>
      </c>
      <c r="C29" s="730">
        <v>2200000</v>
      </c>
      <c r="D29" s="730">
        <v>702335.67540999991</v>
      </c>
      <c r="E29" s="730">
        <v>675969.30566000007</v>
      </c>
    </row>
    <row r="30" spans="1:5">
      <c r="A30" s="726" t="s">
        <v>295</v>
      </c>
      <c r="B30" s="730">
        <v>1</v>
      </c>
      <c r="C30" s="730">
        <v>2350000</v>
      </c>
      <c r="D30" s="730">
        <v>2064650.0142999999</v>
      </c>
      <c r="E30" s="730">
        <v>1435907</v>
      </c>
    </row>
    <row r="31" spans="1:5">
      <c r="A31" s="726" t="s">
        <v>296</v>
      </c>
      <c r="B31" s="730">
        <v>2</v>
      </c>
      <c r="C31" s="730">
        <v>4550000</v>
      </c>
      <c r="D31" s="730"/>
      <c r="E31" s="730">
        <v>2839662.6170999999</v>
      </c>
    </row>
    <row r="32" spans="1:5">
      <c r="A32" s="726" t="s">
        <v>297</v>
      </c>
      <c r="B32" s="730">
        <v>2</v>
      </c>
      <c r="C32" s="730">
        <v>4116607</v>
      </c>
      <c r="D32" s="730">
        <v>46535</v>
      </c>
      <c r="E32" s="730">
        <v>44769.797790000004</v>
      </c>
    </row>
    <row r="33" spans="1:5">
      <c r="A33" s="726" t="s">
        <v>300</v>
      </c>
      <c r="B33" s="730">
        <v>1</v>
      </c>
      <c r="C33" s="730">
        <v>2727853</v>
      </c>
      <c r="D33" s="730">
        <v>2649815.3555899998</v>
      </c>
      <c r="E33" s="730">
        <v>2432897.1112299999</v>
      </c>
    </row>
    <row r="34" spans="1:5">
      <c r="A34" s="726" t="s">
        <v>302</v>
      </c>
      <c r="B34" s="730">
        <v>1</v>
      </c>
      <c r="C34" s="730">
        <v>3330000</v>
      </c>
      <c r="D34" s="730"/>
      <c r="E34" s="730">
        <v>1038424</v>
      </c>
    </row>
    <row r="35" spans="1:5">
      <c r="A35" s="726" t="s">
        <v>303</v>
      </c>
      <c r="B35" s="730">
        <v>5</v>
      </c>
      <c r="C35" s="730">
        <v>12829000</v>
      </c>
      <c r="D35" s="730">
        <v>9007227.1042400021</v>
      </c>
      <c r="E35" s="730">
        <v>8332849.4816299984</v>
      </c>
    </row>
    <row r="36" spans="1:5">
      <c r="A36" s="726" t="s">
        <v>305</v>
      </c>
      <c r="B36" s="730">
        <v>2</v>
      </c>
      <c r="C36" s="730">
        <v>4052000</v>
      </c>
      <c r="D36" s="730">
        <v>3878750.66598</v>
      </c>
      <c r="E36" s="730">
        <v>3818823.6391500002</v>
      </c>
    </row>
    <row r="37" spans="1:5">
      <c r="A37" s="726" t="s">
        <v>307</v>
      </c>
      <c r="B37" s="730">
        <v>1</v>
      </c>
      <c r="C37" s="730">
        <v>2500000</v>
      </c>
      <c r="D37" s="730">
        <v>60767</v>
      </c>
      <c r="E37" s="730">
        <v>0</v>
      </c>
    </row>
    <row r="38" spans="1:5">
      <c r="A38" s="726" t="s">
        <v>309</v>
      </c>
      <c r="B38" s="730">
        <v>1</v>
      </c>
      <c r="C38" s="730">
        <v>2800000</v>
      </c>
      <c r="D38" s="730">
        <v>0</v>
      </c>
      <c r="E38" s="730">
        <v>0</v>
      </c>
    </row>
    <row r="39" spans="1:5">
      <c r="A39" s="726" t="s">
        <v>313</v>
      </c>
      <c r="B39" s="730">
        <v>1</v>
      </c>
      <c r="C39" s="730">
        <v>2500000</v>
      </c>
      <c r="D39" s="730">
        <v>9659</v>
      </c>
      <c r="E39" s="730">
        <v>0</v>
      </c>
    </row>
    <row r="40" spans="1:5">
      <c r="A40" s="726" t="s">
        <v>314</v>
      </c>
      <c r="B40" s="730">
        <v>1</v>
      </c>
      <c r="C40" s="730">
        <v>3593000</v>
      </c>
      <c r="D40" s="730">
        <v>3022704</v>
      </c>
      <c r="E40" s="730">
        <v>1873705</v>
      </c>
    </row>
    <row r="41" spans="1:5">
      <c r="A41" s="726" t="s">
        <v>315</v>
      </c>
      <c r="B41" s="730">
        <v>3</v>
      </c>
      <c r="C41" s="730">
        <v>6227617</v>
      </c>
      <c r="D41" s="730">
        <v>986279</v>
      </c>
      <c r="E41" s="730">
        <v>13989</v>
      </c>
    </row>
    <row r="42" spans="1:5">
      <c r="A42" s="726" t="s">
        <v>316</v>
      </c>
      <c r="B42" s="730">
        <v>1</v>
      </c>
      <c r="C42" s="730">
        <v>2700000</v>
      </c>
      <c r="D42" s="730">
        <v>0</v>
      </c>
      <c r="E42" s="730">
        <v>0</v>
      </c>
    </row>
    <row r="43" spans="1:5">
      <c r="A43" s="726" t="s">
        <v>277</v>
      </c>
      <c r="B43" s="730">
        <v>1</v>
      </c>
      <c r="C43" s="730">
        <v>2822000</v>
      </c>
      <c r="D43" s="730">
        <v>2304558.9831599998</v>
      </c>
      <c r="E43" s="730">
        <v>1744236.3091799999</v>
      </c>
    </row>
    <row r="44" spans="1:5">
      <c r="A44" s="731" t="s">
        <v>2692</v>
      </c>
      <c r="B44" s="730">
        <v>1</v>
      </c>
      <c r="C44" s="730">
        <v>2354700</v>
      </c>
      <c r="D44" s="730">
        <v>2333195.7896500002</v>
      </c>
      <c r="E44" s="730">
        <v>1802547.4883899998</v>
      </c>
    </row>
    <row r="45" spans="1:5">
      <c r="A45" s="726" t="s">
        <v>300</v>
      </c>
      <c r="B45" s="730">
        <v>1</v>
      </c>
      <c r="C45" s="730">
        <v>2354700</v>
      </c>
      <c r="D45" s="730">
        <v>2333195.7896500002</v>
      </c>
      <c r="E45" s="730">
        <v>1802547.4883899998</v>
      </c>
    </row>
    <row r="46" spans="1:5">
      <c r="A46" s="731" t="s">
        <v>2693</v>
      </c>
      <c r="B46" s="730">
        <v>11</v>
      </c>
      <c r="C46" s="730">
        <v>250692000</v>
      </c>
      <c r="D46" s="730">
        <v>7200000</v>
      </c>
      <c r="E46" s="730">
        <v>0</v>
      </c>
    </row>
    <row r="47" spans="1:5">
      <c r="A47" s="726" t="s">
        <v>274</v>
      </c>
      <c r="B47" s="730">
        <v>4</v>
      </c>
      <c r="C47" s="730">
        <v>14800000</v>
      </c>
      <c r="D47" s="730"/>
      <c r="E47" s="730"/>
    </row>
    <row r="48" spans="1:5">
      <c r="A48" s="726" t="s">
        <v>291</v>
      </c>
      <c r="B48" s="730">
        <v>5</v>
      </c>
      <c r="C48" s="730">
        <v>17662000</v>
      </c>
      <c r="D48" s="730">
        <v>7200000</v>
      </c>
      <c r="E48" s="730">
        <v>0</v>
      </c>
    </row>
    <row r="49" spans="1:5">
      <c r="A49" s="726" t="s">
        <v>298</v>
      </c>
      <c r="B49" s="730">
        <v>1</v>
      </c>
      <c r="C49" s="730">
        <v>82230000</v>
      </c>
      <c r="D49" s="730">
        <v>0</v>
      </c>
      <c r="E49" s="730">
        <v>0</v>
      </c>
    </row>
    <row r="50" spans="1:5">
      <c r="A50" s="726" t="s">
        <v>307</v>
      </c>
      <c r="B50" s="730">
        <v>1</v>
      </c>
      <c r="C50" s="730">
        <v>136000000</v>
      </c>
      <c r="D50" s="730"/>
      <c r="E50" s="730">
        <v>0</v>
      </c>
    </row>
    <row r="51" spans="1:5">
      <c r="A51" s="731" t="s">
        <v>2695</v>
      </c>
      <c r="B51" s="730">
        <v>6</v>
      </c>
      <c r="C51" s="730">
        <v>2513901400</v>
      </c>
      <c r="D51" s="730">
        <v>5600742.3998300005</v>
      </c>
      <c r="E51" s="730">
        <v>3849595.8903999999</v>
      </c>
    </row>
    <row r="52" spans="1:5">
      <c r="A52" s="726" t="s">
        <v>56</v>
      </c>
      <c r="B52" s="730">
        <v>1</v>
      </c>
      <c r="C52" s="730">
        <v>2953000</v>
      </c>
      <c r="D52" s="730"/>
      <c r="E52" s="730"/>
    </row>
    <row r="53" spans="1:5">
      <c r="A53" s="726" t="s">
        <v>272</v>
      </c>
      <c r="B53" s="730">
        <v>1</v>
      </c>
      <c r="C53" s="730">
        <v>2688400</v>
      </c>
      <c r="D53" s="730">
        <v>1796419</v>
      </c>
      <c r="E53" s="730">
        <v>1583884</v>
      </c>
    </row>
    <row r="54" spans="1:5">
      <c r="A54" s="726" t="s">
        <v>166</v>
      </c>
      <c r="B54" s="730">
        <v>1</v>
      </c>
      <c r="C54" s="730">
        <v>1000000</v>
      </c>
      <c r="D54" s="730">
        <v>989297</v>
      </c>
      <c r="E54" s="730">
        <v>199422</v>
      </c>
    </row>
    <row r="55" spans="1:5">
      <c r="A55" s="726" t="s">
        <v>288</v>
      </c>
      <c r="B55" s="730">
        <v>1</v>
      </c>
      <c r="C55" s="730">
        <v>2504000000</v>
      </c>
      <c r="D55" s="730"/>
      <c r="E55" s="730"/>
    </row>
    <row r="56" spans="1:5">
      <c r="A56" s="726" t="s">
        <v>300</v>
      </c>
      <c r="B56" s="730">
        <v>1</v>
      </c>
      <c r="C56" s="730">
        <v>1437000</v>
      </c>
      <c r="D56" s="730">
        <v>1133694.39983</v>
      </c>
      <c r="E56" s="730">
        <v>951546.89040000003</v>
      </c>
    </row>
    <row r="57" spans="1:5">
      <c r="A57" s="726" t="s">
        <v>306</v>
      </c>
      <c r="B57" s="730">
        <v>1</v>
      </c>
      <c r="C57" s="730">
        <v>1823000</v>
      </c>
      <c r="D57" s="730">
        <v>1681332</v>
      </c>
      <c r="E57" s="730">
        <v>1114743</v>
      </c>
    </row>
    <row r="58" spans="1:5">
      <c r="A58" s="731" t="s">
        <v>2696</v>
      </c>
      <c r="B58" s="730">
        <v>10</v>
      </c>
      <c r="C58" s="730">
        <v>4748211789</v>
      </c>
      <c r="D58" s="730">
        <v>9331301.5420200005</v>
      </c>
      <c r="E58" s="730">
        <v>9292128.1596399993</v>
      </c>
    </row>
    <row r="59" spans="1:5">
      <c r="A59" s="726" t="s">
        <v>267</v>
      </c>
      <c r="B59" s="730">
        <v>5</v>
      </c>
      <c r="C59" s="730">
        <v>7969789</v>
      </c>
      <c r="D59" s="730">
        <v>7841288.5420200005</v>
      </c>
      <c r="E59" s="730">
        <v>7813517.3295499999</v>
      </c>
    </row>
    <row r="60" spans="1:5">
      <c r="A60" s="726" t="s">
        <v>288</v>
      </c>
      <c r="B60" s="730">
        <v>4</v>
      </c>
      <c r="C60" s="730">
        <v>4738715000</v>
      </c>
      <c r="D60" s="730"/>
      <c r="E60" s="730"/>
    </row>
    <row r="61" spans="1:5">
      <c r="A61" s="726" t="s">
        <v>297</v>
      </c>
      <c r="B61" s="730">
        <v>1</v>
      </c>
      <c r="C61" s="730">
        <v>1527000</v>
      </c>
      <c r="D61" s="730">
        <v>1490013</v>
      </c>
      <c r="E61" s="730">
        <v>1478610.8300900001</v>
      </c>
    </row>
    <row r="62" spans="1:5">
      <c r="A62" s="731" t="s">
        <v>2697</v>
      </c>
      <c r="B62" s="732">
        <v>53</v>
      </c>
      <c r="C62" s="732">
        <v>4823250883</v>
      </c>
      <c r="D62" s="732">
        <v>126552895.25028002</v>
      </c>
      <c r="E62" s="732">
        <v>122690199.82599002</v>
      </c>
    </row>
    <row r="63" spans="1:5">
      <c r="A63" s="726" t="s">
        <v>267</v>
      </c>
      <c r="B63" s="730">
        <v>4</v>
      </c>
      <c r="C63" s="730">
        <v>9374333</v>
      </c>
      <c r="D63" s="730">
        <v>7662152.1749100005</v>
      </c>
      <c r="E63" s="730">
        <v>7276157.0345399994</v>
      </c>
    </row>
    <row r="64" spans="1:5">
      <c r="A64" s="726" t="s">
        <v>268</v>
      </c>
      <c r="B64" s="730">
        <v>1</v>
      </c>
      <c r="C64" s="730">
        <v>500000</v>
      </c>
      <c r="D64" s="730"/>
      <c r="E64" s="730">
        <v>149695</v>
      </c>
    </row>
    <row r="65" spans="1:5">
      <c r="A65" s="726" t="s">
        <v>271</v>
      </c>
      <c r="B65" s="730">
        <v>2</v>
      </c>
      <c r="C65" s="730">
        <v>4789540</v>
      </c>
      <c r="D65" s="730">
        <v>4088048</v>
      </c>
      <c r="E65" s="730">
        <v>3795626</v>
      </c>
    </row>
    <row r="66" spans="1:5">
      <c r="A66" s="726" t="s">
        <v>272</v>
      </c>
      <c r="B66" s="730">
        <v>1</v>
      </c>
      <c r="C66" s="730">
        <v>2080000</v>
      </c>
      <c r="D66" s="730">
        <v>2016877</v>
      </c>
      <c r="E66" s="730">
        <v>1535444</v>
      </c>
    </row>
    <row r="67" spans="1:5">
      <c r="A67" s="726" t="s">
        <v>273</v>
      </c>
      <c r="B67" s="730">
        <v>2</v>
      </c>
      <c r="C67" s="730">
        <v>2793000</v>
      </c>
      <c r="D67" s="730">
        <v>1263690</v>
      </c>
      <c r="E67" s="730">
        <v>864750</v>
      </c>
    </row>
    <row r="68" spans="1:5">
      <c r="A68" s="726" t="s">
        <v>46</v>
      </c>
      <c r="B68" s="730">
        <v>3</v>
      </c>
      <c r="C68" s="730">
        <v>52120055</v>
      </c>
      <c r="D68" s="730">
        <v>51757952.754790001</v>
      </c>
      <c r="E68" s="730">
        <v>45851175.526299998</v>
      </c>
    </row>
    <row r="69" spans="1:5">
      <c r="A69" s="726" t="s">
        <v>74</v>
      </c>
      <c r="B69" s="730">
        <v>1</v>
      </c>
      <c r="C69" s="730">
        <v>2500000</v>
      </c>
      <c r="D69" s="730">
        <v>2479731.2784799999</v>
      </c>
      <c r="E69" s="730">
        <v>2434168</v>
      </c>
    </row>
    <row r="70" spans="1:5">
      <c r="A70" s="726" t="s">
        <v>288</v>
      </c>
      <c r="B70" s="730">
        <v>1</v>
      </c>
      <c r="C70" s="730">
        <v>4642710000</v>
      </c>
      <c r="D70" s="730"/>
      <c r="E70" s="730"/>
    </row>
    <row r="71" spans="1:5">
      <c r="A71" s="726" t="s">
        <v>289</v>
      </c>
      <c r="B71" s="730">
        <v>6</v>
      </c>
      <c r="C71" s="730">
        <v>28368352</v>
      </c>
      <c r="D71" s="730">
        <v>15761331.337019999</v>
      </c>
      <c r="E71" s="730">
        <v>14326257.244100001</v>
      </c>
    </row>
    <row r="72" spans="1:5">
      <c r="A72" s="726" t="s">
        <v>290</v>
      </c>
      <c r="B72" s="730">
        <v>1</v>
      </c>
      <c r="C72" s="730">
        <v>19966463</v>
      </c>
      <c r="D72" s="730">
        <v>18827752.600000001</v>
      </c>
      <c r="E72" s="730">
        <v>18700276</v>
      </c>
    </row>
    <row r="73" spans="1:5">
      <c r="A73" s="726" t="s">
        <v>291</v>
      </c>
      <c r="B73" s="730">
        <v>1</v>
      </c>
      <c r="C73" s="730">
        <v>1650000</v>
      </c>
      <c r="D73" s="730">
        <v>990669</v>
      </c>
      <c r="E73" s="730">
        <v>967483</v>
      </c>
    </row>
    <row r="74" spans="1:5">
      <c r="A74" s="726" t="s">
        <v>104</v>
      </c>
      <c r="B74" s="730">
        <v>2</v>
      </c>
      <c r="C74" s="730">
        <v>6050000</v>
      </c>
      <c r="D74" s="730">
        <v>3052865.96062</v>
      </c>
      <c r="E74" s="730">
        <v>1978724.52856</v>
      </c>
    </row>
    <row r="75" spans="1:5">
      <c r="A75" s="726" t="s">
        <v>294</v>
      </c>
      <c r="B75" s="730">
        <v>6</v>
      </c>
      <c r="C75" s="730">
        <v>8595740</v>
      </c>
      <c r="D75" s="730"/>
      <c r="E75" s="730">
        <v>2358171.31</v>
      </c>
    </row>
    <row r="76" spans="1:5">
      <c r="A76" s="726" t="s">
        <v>296</v>
      </c>
      <c r="B76" s="730">
        <v>3</v>
      </c>
      <c r="C76" s="730">
        <v>6210000</v>
      </c>
      <c r="D76" s="730"/>
      <c r="E76" s="730">
        <v>3578884.90711</v>
      </c>
    </row>
    <row r="77" spans="1:5">
      <c r="A77" s="726" t="s">
        <v>297</v>
      </c>
      <c r="B77" s="730">
        <v>1</v>
      </c>
      <c r="C77" s="730">
        <v>3104000</v>
      </c>
      <c r="D77" s="730">
        <v>3065910</v>
      </c>
      <c r="E77" s="730">
        <v>3057058.8769800002</v>
      </c>
    </row>
    <row r="78" spans="1:5">
      <c r="A78" s="726" t="s">
        <v>298</v>
      </c>
      <c r="B78" s="730">
        <v>2</v>
      </c>
      <c r="C78" s="730">
        <v>5402000</v>
      </c>
      <c r="D78" s="730">
        <v>4983708</v>
      </c>
      <c r="E78" s="730">
        <v>4192133</v>
      </c>
    </row>
    <row r="79" spans="1:5">
      <c r="A79" s="726" t="s">
        <v>299</v>
      </c>
      <c r="B79" s="730">
        <v>1</v>
      </c>
      <c r="C79" s="730">
        <v>4665000</v>
      </c>
      <c r="D79" s="730"/>
      <c r="E79" s="730">
        <v>2867642</v>
      </c>
    </row>
    <row r="80" spans="1:5">
      <c r="A80" s="726" t="s">
        <v>302</v>
      </c>
      <c r="B80" s="730">
        <v>3</v>
      </c>
      <c r="C80" s="730">
        <v>6866200</v>
      </c>
      <c r="D80" s="730"/>
      <c r="E80" s="730">
        <v>1835958</v>
      </c>
    </row>
    <row r="81" spans="1:5">
      <c r="A81" s="726" t="s">
        <v>303</v>
      </c>
      <c r="B81" s="730">
        <v>6</v>
      </c>
      <c r="C81" s="730">
        <v>7430600</v>
      </c>
      <c r="D81" s="730">
        <v>6331300.2696199995</v>
      </c>
      <c r="E81" s="730">
        <v>3897560.1135</v>
      </c>
    </row>
    <row r="82" spans="1:5">
      <c r="A82" s="726" t="s">
        <v>305</v>
      </c>
      <c r="B82" s="730">
        <v>2</v>
      </c>
      <c r="C82" s="730">
        <v>3736600</v>
      </c>
      <c r="D82" s="730">
        <v>1300299.23181</v>
      </c>
      <c r="E82" s="730">
        <v>1240599.6517600003</v>
      </c>
    </row>
    <row r="83" spans="1:5">
      <c r="A83" s="726" t="s">
        <v>277</v>
      </c>
      <c r="B83" s="730">
        <v>4</v>
      </c>
      <c r="C83" s="730">
        <v>4339000</v>
      </c>
      <c r="D83" s="730">
        <v>2970607.6430299995</v>
      </c>
      <c r="E83" s="730">
        <v>1782435.6331399998</v>
      </c>
    </row>
    <row r="84" spans="1:5">
      <c r="A84" s="731" t="s">
        <v>2698</v>
      </c>
      <c r="B84" s="730">
        <v>2</v>
      </c>
      <c r="C84" s="730">
        <v>1090000</v>
      </c>
      <c r="D84" s="730">
        <v>741377</v>
      </c>
      <c r="E84" s="730">
        <v>591371</v>
      </c>
    </row>
    <row r="85" spans="1:5">
      <c r="A85" s="726" t="s">
        <v>298</v>
      </c>
      <c r="B85" s="730">
        <v>2</v>
      </c>
      <c r="C85" s="730">
        <v>1090000</v>
      </c>
      <c r="D85" s="730">
        <v>741377</v>
      </c>
      <c r="E85" s="730">
        <v>591371</v>
      </c>
    </row>
    <row r="86" spans="1:5">
      <c r="A86" s="731" t="s">
        <v>2699</v>
      </c>
      <c r="B86" s="730">
        <v>5</v>
      </c>
      <c r="C86" s="730">
        <v>21147091</v>
      </c>
      <c r="D86" s="730">
        <v>2973117.7918800004</v>
      </c>
      <c r="E86" s="730">
        <v>1710543.49529</v>
      </c>
    </row>
    <row r="87" spans="1:5">
      <c r="A87" s="726" t="s">
        <v>268</v>
      </c>
      <c r="B87" s="730">
        <v>1</v>
      </c>
      <c r="C87" s="730">
        <v>255000</v>
      </c>
      <c r="D87" s="730"/>
      <c r="E87" s="730">
        <v>173624</v>
      </c>
    </row>
    <row r="88" spans="1:5">
      <c r="A88" s="726" t="s">
        <v>271</v>
      </c>
      <c r="B88" s="730">
        <v>1</v>
      </c>
      <c r="C88" s="730">
        <v>1600000</v>
      </c>
      <c r="D88" s="730">
        <v>0</v>
      </c>
      <c r="E88" s="730">
        <v>0</v>
      </c>
    </row>
    <row r="89" spans="1:5">
      <c r="A89" s="726" t="s">
        <v>46</v>
      </c>
      <c r="B89" s="730">
        <v>1</v>
      </c>
      <c r="C89" s="730">
        <v>17867591</v>
      </c>
      <c r="D89" s="730">
        <v>1922185.49905</v>
      </c>
      <c r="E89" s="730">
        <v>563080.16738999996</v>
      </c>
    </row>
    <row r="90" spans="1:5">
      <c r="A90" s="726" t="s">
        <v>277</v>
      </c>
      <c r="B90" s="730">
        <v>2</v>
      </c>
      <c r="C90" s="730">
        <v>1424500</v>
      </c>
      <c r="D90" s="730">
        <v>1050932.2928300002</v>
      </c>
      <c r="E90" s="730">
        <v>973839.32789999992</v>
      </c>
    </row>
    <row r="91" spans="1:5">
      <c r="A91" s="731" t="s">
        <v>2700</v>
      </c>
      <c r="B91" s="730">
        <v>17</v>
      </c>
      <c r="C91" s="730">
        <v>2611771238</v>
      </c>
      <c r="D91" s="730">
        <v>16584618.492180001</v>
      </c>
      <c r="E91" s="730">
        <v>26190008.726089995</v>
      </c>
    </row>
    <row r="92" spans="1:5">
      <c r="A92" s="726" t="s">
        <v>268</v>
      </c>
      <c r="B92" s="730">
        <v>2</v>
      </c>
      <c r="C92" s="730">
        <v>2552145</v>
      </c>
      <c r="D92" s="730"/>
      <c r="E92" s="730">
        <v>945026</v>
      </c>
    </row>
    <row r="93" spans="1:5">
      <c r="A93" s="726" t="s">
        <v>271</v>
      </c>
      <c r="B93" s="730">
        <v>1</v>
      </c>
      <c r="C93" s="730">
        <v>1326178</v>
      </c>
      <c r="D93" s="730">
        <v>1317631</v>
      </c>
      <c r="E93" s="730">
        <v>1309697</v>
      </c>
    </row>
    <row r="94" spans="1:5">
      <c r="A94" s="726" t="s">
        <v>273</v>
      </c>
      <c r="B94" s="730">
        <v>1</v>
      </c>
      <c r="C94" s="730">
        <v>1020000</v>
      </c>
      <c r="D94" s="730">
        <v>937279</v>
      </c>
      <c r="E94" s="730">
        <v>936730</v>
      </c>
    </row>
    <row r="95" spans="1:5">
      <c r="A95" s="726" t="s">
        <v>281</v>
      </c>
      <c r="B95" s="730"/>
      <c r="C95" s="730"/>
      <c r="D95" s="730"/>
      <c r="E95" s="730"/>
    </row>
    <row r="96" spans="1:5">
      <c r="A96" s="726" t="s">
        <v>288</v>
      </c>
      <c r="B96" s="730">
        <v>1</v>
      </c>
      <c r="C96" s="730">
        <v>2577000000</v>
      </c>
      <c r="D96" s="730"/>
      <c r="E96" s="730"/>
    </row>
    <row r="97" spans="1:5">
      <c r="A97" s="726" t="s">
        <v>289</v>
      </c>
      <c r="B97" s="730">
        <v>3</v>
      </c>
      <c r="C97" s="730">
        <v>4258360</v>
      </c>
      <c r="D97" s="730">
        <v>3663623.4279900002</v>
      </c>
      <c r="E97" s="730">
        <v>3503709.7229400002</v>
      </c>
    </row>
    <row r="98" spans="1:5">
      <c r="A98" s="726" t="s">
        <v>290</v>
      </c>
      <c r="B98" s="730">
        <v>1</v>
      </c>
      <c r="C98" s="730">
        <v>11980255</v>
      </c>
      <c r="D98" s="730">
        <v>0</v>
      </c>
      <c r="E98" s="730">
        <v>11980255</v>
      </c>
    </row>
    <row r="99" spans="1:5">
      <c r="A99" s="726" t="s">
        <v>296</v>
      </c>
      <c r="B99" s="730">
        <v>1</v>
      </c>
      <c r="C99" s="730">
        <v>1200000</v>
      </c>
      <c r="D99" s="730"/>
      <c r="E99" s="730">
        <v>19718.09</v>
      </c>
    </row>
    <row r="100" spans="1:5">
      <c r="A100" s="726" t="s">
        <v>298</v>
      </c>
      <c r="B100" s="730">
        <v>1</v>
      </c>
      <c r="C100" s="730">
        <v>3693200</v>
      </c>
      <c r="D100" s="730">
        <v>3435134</v>
      </c>
      <c r="E100" s="730">
        <v>1549144</v>
      </c>
    </row>
    <row r="101" spans="1:5">
      <c r="A101" s="726" t="s">
        <v>300</v>
      </c>
      <c r="B101" s="730">
        <v>3</v>
      </c>
      <c r="C101" s="730">
        <v>5438100</v>
      </c>
      <c r="D101" s="730">
        <v>5154617.4411699995</v>
      </c>
      <c r="E101" s="730">
        <v>4089550.7986099995</v>
      </c>
    </row>
    <row r="102" spans="1:5">
      <c r="A102" s="726" t="s">
        <v>302</v>
      </c>
      <c r="B102" s="730">
        <v>1</v>
      </c>
      <c r="C102" s="730">
        <v>1200000</v>
      </c>
      <c r="D102" s="730"/>
      <c r="E102" s="730">
        <v>23809</v>
      </c>
    </row>
    <row r="103" spans="1:5">
      <c r="A103" s="726" t="s">
        <v>277</v>
      </c>
      <c r="B103" s="730">
        <v>2</v>
      </c>
      <c r="C103" s="730">
        <v>2103000</v>
      </c>
      <c r="D103" s="730">
        <v>2076333.6230199998</v>
      </c>
      <c r="E103" s="730">
        <v>1832369.11454</v>
      </c>
    </row>
    <row r="104" spans="1:5">
      <c r="A104" s="731" t="s">
        <v>2703</v>
      </c>
      <c r="B104" s="730">
        <v>33</v>
      </c>
      <c r="C104" s="730">
        <v>1056188110</v>
      </c>
      <c r="D104" s="730">
        <v>32290673.539959997</v>
      </c>
      <c r="E104" s="730">
        <v>26407962.292199999</v>
      </c>
    </row>
    <row r="105" spans="1:5">
      <c r="A105" s="726" t="s">
        <v>266</v>
      </c>
      <c r="B105" s="730">
        <v>3</v>
      </c>
      <c r="C105" s="730">
        <v>5100000</v>
      </c>
      <c r="D105" s="730">
        <v>4203876</v>
      </c>
      <c r="E105" s="730">
        <v>1889231</v>
      </c>
    </row>
    <row r="106" spans="1:5">
      <c r="A106" s="726" t="s">
        <v>267</v>
      </c>
      <c r="B106" s="730">
        <v>3</v>
      </c>
      <c r="C106" s="730">
        <v>4500000</v>
      </c>
      <c r="D106" s="730">
        <v>2830859.4991600001</v>
      </c>
      <c r="E106" s="730">
        <v>2342649.4062100002</v>
      </c>
    </row>
    <row r="107" spans="1:5">
      <c r="A107" s="726" t="s">
        <v>268</v>
      </c>
      <c r="B107" s="730">
        <v>2</v>
      </c>
      <c r="C107" s="730">
        <v>5217108</v>
      </c>
      <c r="D107" s="730"/>
      <c r="E107" s="730">
        <v>1913311</v>
      </c>
    </row>
    <row r="108" spans="1:5">
      <c r="A108" s="726" t="s">
        <v>271</v>
      </c>
      <c r="B108" s="730">
        <v>3</v>
      </c>
      <c r="C108" s="730">
        <v>3000000</v>
      </c>
      <c r="D108" s="730">
        <v>1412877</v>
      </c>
      <c r="E108" s="730">
        <v>257463</v>
      </c>
    </row>
    <row r="109" spans="1:5">
      <c r="A109" s="726" t="s">
        <v>272</v>
      </c>
      <c r="B109" s="730">
        <v>2</v>
      </c>
      <c r="C109" s="730">
        <v>3500000</v>
      </c>
      <c r="D109" s="730">
        <v>1695626</v>
      </c>
      <c r="E109" s="730">
        <v>1183893</v>
      </c>
    </row>
    <row r="110" spans="1:5">
      <c r="A110" s="726" t="s">
        <v>144</v>
      </c>
      <c r="B110" s="730">
        <v>2</v>
      </c>
      <c r="C110" s="730">
        <v>4000000</v>
      </c>
      <c r="D110" s="730">
        <v>3325385.2792699998</v>
      </c>
      <c r="E110" s="730">
        <v>2921600.17716</v>
      </c>
    </row>
    <row r="111" spans="1:5">
      <c r="A111" s="726" t="s">
        <v>281</v>
      </c>
      <c r="B111" s="730"/>
      <c r="C111" s="730"/>
      <c r="D111" s="730"/>
      <c r="E111" s="730"/>
    </row>
    <row r="112" spans="1:5">
      <c r="A112" s="726" t="s">
        <v>288</v>
      </c>
      <c r="B112" s="730">
        <v>1</v>
      </c>
      <c r="C112" s="730">
        <v>1000000000</v>
      </c>
      <c r="D112" s="730"/>
      <c r="E112" s="730"/>
    </row>
    <row r="113" spans="1:5">
      <c r="A113" s="726" t="s">
        <v>289</v>
      </c>
      <c r="B113" s="730">
        <v>3</v>
      </c>
      <c r="C113" s="730">
        <v>8800000</v>
      </c>
      <c r="D113" s="730">
        <v>2772374.9813399999</v>
      </c>
      <c r="E113" s="730">
        <v>2215559.3498300002</v>
      </c>
    </row>
    <row r="114" spans="1:5">
      <c r="A114" s="726" t="s">
        <v>291</v>
      </c>
      <c r="B114" s="730">
        <v>3</v>
      </c>
      <c r="C114" s="730">
        <v>5000000</v>
      </c>
      <c r="D114" s="730">
        <v>4768942</v>
      </c>
      <c r="E114" s="730">
        <v>3716424</v>
      </c>
    </row>
    <row r="115" spans="1:5">
      <c r="A115" s="726" t="s">
        <v>294</v>
      </c>
      <c r="B115" s="730">
        <v>1</v>
      </c>
      <c r="C115" s="730">
        <v>500000</v>
      </c>
      <c r="D115" s="730"/>
      <c r="E115" s="730">
        <v>435042</v>
      </c>
    </row>
    <row r="116" spans="1:5">
      <c r="A116" s="726" t="s">
        <v>295</v>
      </c>
      <c r="B116" s="730">
        <v>1</v>
      </c>
      <c r="C116" s="730">
        <v>1134702</v>
      </c>
      <c r="D116" s="730">
        <v>387110.56057999999</v>
      </c>
      <c r="E116" s="730">
        <v>180273</v>
      </c>
    </row>
    <row r="117" spans="1:5">
      <c r="A117" s="726" t="s">
        <v>297</v>
      </c>
      <c r="B117" s="730">
        <v>1</v>
      </c>
      <c r="C117" s="730">
        <v>2000000</v>
      </c>
      <c r="D117" s="730">
        <v>1691351</v>
      </c>
      <c r="E117" s="730">
        <v>957852.66949999996</v>
      </c>
    </row>
    <row r="118" spans="1:5">
      <c r="A118" s="726" t="s">
        <v>298</v>
      </c>
      <c r="B118" s="730">
        <v>3</v>
      </c>
      <c r="C118" s="730">
        <v>4400000</v>
      </c>
      <c r="D118" s="730">
        <v>3449806</v>
      </c>
      <c r="E118" s="730">
        <v>1207496</v>
      </c>
    </row>
    <row r="119" spans="1:5">
      <c r="A119" s="726" t="s">
        <v>299</v>
      </c>
      <c r="B119" s="730">
        <v>1</v>
      </c>
      <c r="C119" s="730">
        <v>3000000</v>
      </c>
      <c r="D119" s="730"/>
      <c r="E119" s="730">
        <v>2341776</v>
      </c>
    </row>
    <row r="120" spans="1:5">
      <c r="A120" s="726" t="s">
        <v>303</v>
      </c>
      <c r="B120" s="730">
        <v>2</v>
      </c>
      <c r="C120" s="730">
        <v>2200000</v>
      </c>
      <c r="D120" s="730">
        <v>2134095.6987999999</v>
      </c>
      <c r="E120" s="730">
        <v>2134095.6987899998</v>
      </c>
    </row>
    <row r="121" spans="1:5">
      <c r="A121" s="726" t="s">
        <v>277</v>
      </c>
      <c r="B121" s="730">
        <v>2</v>
      </c>
      <c r="C121" s="730">
        <v>3836300</v>
      </c>
      <c r="D121" s="730">
        <v>3618369.5208100006</v>
      </c>
      <c r="E121" s="730">
        <v>2711295.99071</v>
      </c>
    </row>
    <row r="122" spans="1:5">
      <c r="A122" s="731" t="s">
        <v>2704</v>
      </c>
      <c r="B122" s="730">
        <v>55</v>
      </c>
      <c r="C122" s="730">
        <v>4082202007.8080006</v>
      </c>
      <c r="D122" s="730">
        <v>81515381.055680007</v>
      </c>
      <c r="E122" s="730">
        <v>19885637.056309998</v>
      </c>
    </row>
    <row r="123" spans="1:5">
      <c r="A123" s="726" t="s">
        <v>266</v>
      </c>
      <c r="B123" s="730">
        <v>3</v>
      </c>
      <c r="C123" s="730">
        <v>6832686</v>
      </c>
      <c r="D123" s="730">
        <v>2590291</v>
      </c>
      <c r="E123" s="730">
        <v>179870</v>
      </c>
    </row>
    <row r="124" spans="1:5">
      <c r="A124" s="726" t="s">
        <v>267</v>
      </c>
      <c r="B124" s="730">
        <v>1</v>
      </c>
      <c r="C124" s="730">
        <v>2529714.2799999998</v>
      </c>
      <c r="D124" s="730">
        <v>1739554.16756</v>
      </c>
      <c r="E124" s="730">
        <v>129620.63336000001</v>
      </c>
    </row>
    <row r="125" spans="1:5">
      <c r="A125" s="726" t="s">
        <v>56</v>
      </c>
      <c r="B125" s="730">
        <v>1</v>
      </c>
      <c r="C125" s="730">
        <v>2023771.4240000001</v>
      </c>
      <c r="D125" s="730"/>
      <c r="E125" s="730"/>
    </row>
    <row r="126" spans="1:5">
      <c r="A126" s="726" t="s">
        <v>268</v>
      </c>
      <c r="B126" s="730">
        <v>1</v>
      </c>
      <c r="C126" s="730">
        <v>1063998</v>
      </c>
      <c r="D126" s="730"/>
      <c r="E126" s="730">
        <v>762251</v>
      </c>
    </row>
    <row r="127" spans="1:5">
      <c r="A127" s="726" t="s">
        <v>271</v>
      </c>
      <c r="B127" s="730">
        <v>1</v>
      </c>
      <c r="C127" s="730">
        <v>2023771</v>
      </c>
      <c r="D127" s="730">
        <v>1936335</v>
      </c>
      <c r="E127" s="730">
        <v>226890</v>
      </c>
    </row>
    <row r="128" spans="1:5">
      <c r="A128" s="726" t="s">
        <v>272</v>
      </c>
      <c r="B128" s="730">
        <v>1</v>
      </c>
      <c r="C128" s="730">
        <v>6673308</v>
      </c>
      <c r="D128" s="730">
        <v>0</v>
      </c>
      <c r="E128" s="730">
        <v>0</v>
      </c>
    </row>
    <row r="129" spans="1:5">
      <c r="A129" s="726" t="s">
        <v>166</v>
      </c>
      <c r="B129" s="730">
        <v>1</v>
      </c>
      <c r="C129" s="730">
        <v>1517829</v>
      </c>
      <c r="D129" s="730">
        <v>1316051</v>
      </c>
      <c r="E129" s="730">
        <v>725356</v>
      </c>
    </row>
    <row r="130" spans="1:5">
      <c r="A130" s="726" t="s">
        <v>144</v>
      </c>
      <c r="B130" s="730">
        <v>1</v>
      </c>
      <c r="C130" s="730">
        <v>2023771.4240000001</v>
      </c>
      <c r="D130" s="730">
        <v>2004612.6216099998</v>
      </c>
      <c r="E130" s="730">
        <v>633165.14153000002</v>
      </c>
    </row>
    <row r="131" spans="1:5">
      <c r="A131" s="726" t="s">
        <v>274</v>
      </c>
      <c r="B131" s="730">
        <v>1</v>
      </c>
      <c r="C131" s="730">
        <v>2023771</v>
      </c>
      <c r="D131" s="730"/>
      <c r="E131" s="730">
        <v>5861</v>
      </c>
    </row>
    <row r="132" spans="1:5">
      <c r="A132" s="726" t="s">
        <v>281</v>
      </c>
      <c r="B132" s="730"/>
      <c r="C132" s="730"/>
      <c r="D132" s="730"/>
      <c r="E132" s="730"/>
    </row>
    <row r="133" spans="1:5">
      <c r="A133" s="726" t="s">
        <v>74</v>
      </c>
      <c r="B133" s="730">
        <v>1</v>
      </c>
      <c r="C133" s="730">
        <v>3035657.1359999999</v>
      </c>
      <c r="D133" s="730">
        <v>2655436.7627099999</v>
      </c>
      <c r="E133" s="730">
        <v>570295.61488999997</v>
      </c>
    </row>
    <row r="134" spans="1:5">
      <c r="A134" s="726" t="s">
        <v>288</v>
      </c>
      <c r="B134" s="730">
        <v>3</v>
      </c>
      <c r="C134" s="730">
        <v>3976743000</v>
      </c>
      <c r="D134" s="730"/>
      <c r="E134" s="730"/>
    </row>
    <row r="135" spans="1:5">
      <c r="A135" s="726" t="s">
        <v>289</v>
      </c>
      <c r="B135" s="730">
        <v>9</v>
      </c>
      <c r="C135" s="730">
        <v>16492174.852</v>
      </c>
      <c r="D135" s="730">
        <v>11502391.959800001</v>
      </c>
      <c r="E135" s="730">
        <v>6573925.5956300003</v>
      </c>
    </row>
    <row r="136" spans="1:5">
      <c r="A136" s="726" t="s">
        <v>291</v>
      </c>
      <c r="B136" s="730">
        <v>6</v>
      </c>
      <c r="C136" s="730">
        <v>11600670</v>
      </c>
      <c r="D136" s="730">
        <v>39428012</v>
      </c>
      <c r="E136" s="730">
        <v>5191738</v>
      </c>
    </row>
    <row r="137" spans="1:5">
      <c r="A137" s="726" t="s">
        <v>292</v>
      </c>
      <c r="B137" s="730">
        <v>3</v>
      </c>
      <c r="C137" s="730">
        <v>7800000</v>
      </c>
      <c r="D137" s="730">
        <v>0</v>
      </c>
      <c r="E137" s="730">
        <v>0</v>
      </c>
    </row>
    <row r="138" spans="1:5">
      <c r="A138" s="726" t="s">
        <v>294</v>
      </c>
      <c r="B138" s="730">
        <v>1</v>
      </c>
      <c r="C138" s="730">
        <v>758914</v>
      </c>
      <c r="D138" s="730"/>
      <c r="E138" s="730">
        <v>228518</v>
      </c>
    </row>
    <row r="139" spans="1:5">
      <c r="A139" s="726" t="s">
        <v>296</v>
      </c>
      <c r="B139" s="730">
        <v>1</v>
      </c>
      <c r="C139" s="730">
        <v>2276742.852</v>
      </c>
      <c r="D139" s="730">
        <v>1592565.12</v>
      </c>
      <c r="E139" s="730">
        <v>0</v>
      </c>
    </row>
    <row r="140" spans="1:5">
      <c r="A140" s="726" t="s">
        <v>297</v>
      </c>
      <c r="B140" s="730">
        <v>1</v>
      </c>
      <c r="C140" s="730">
        <v>2782685.7080000001</v>
      </c>
      <c r="D140" s="730">
        <v>2683462</v>
      </c>
      <c r="E140" s="730">
        <v>386508.07089999999</v>
      </c>
    </row>
    <row r="141" spans="1:5">
      <c r="A141" s="726" t="s">
        <v>298</v>
      </c>
      <c r="B141" s="730">
        <v>6</v>
      </c>
      <c r="C141" s="730">
        <v>6048000</v>
      </c>
      <c r="D141" s="730">
        <v>4355983</v>
      </c>
      <c r="E141" s="730">
        <v>2760920</v>
      </c>
    </row>
    <row r="142" spans="1:5">
      <c r="A142" s="726" t="s">
        <v>302</v>
      </c>
      <c r="B142" s="730">
        <v>1</v>
      </c>
      <c r="C142" s="730">
        <v>2782686</v>
      </c>
      <c r="D142" s="730"/>
      <c r="E142" s="730">
        <v>441488</v>
      </c>
    </row>
    <row r="143" spans="1:5">
      <c r="A143" s="726" t="s">
        <v>303</v>
      </c>
      <c r="B143" s="730">
        <v>2</v>
      </c>
      <c r="C143" s="730">
        <v>3023771.4240000001</v>
      </c>
      <c r="D143" s="730">
        <v>2023771.4240000001</v>
      </c>
      <c r="E143" s="730">
        <v>0</v>
      </c>
    </row>
    <row r="144" spans="1:5">
      <c r="A144" s="726" t="s">
        <v>305</v>
      </c>
      <c r="B144" s="730">
        <v>2</v>
      </c>
      <c r="C144" s="730">
        <v>4023771</v>
      </c>
      <c r="D144" s="730">
        <v>2019085</v>
      </c>
      <c r="E144" s="730">
        <v>533094</v>
      </c>
    </row>
    <row r="145" spans="1:5">
      <c r="A145" s="726" t="s">
        <v>307</v>
      </c>
      <c r="B145" s="730">
        <v>3</v>
      </c>
      <c r="C145" s="730">
        <v>7526743</v>
      </c>
      <c r="D145" s="730">
        <v>2180272</v>
      </c>
      <c r="E145" s="730">
        <v>359184</v>
      </c>
    </row>
    <row r="146" spans="1:5">
      <c r="A146" s="726" t="s">
        <v>311</v>
      </c>
      <c r="B146" s="730">
        <v>1</v>
      </c>
      <c r="C146" s="730">
        <v>1500000</v>
      </c>
      <c r="D146" s="730">
        <v>0</v>
      </c>
      <c r="E146" s="730">
        <v>0</v>
      </c>
    </row>
    <row r="147" spans="1:5">
      <c r="A147" s="726" t="s">
        <v>313</v>
      </c>
      <c r="B147" s="730">
        <v>1</v>
      </c>
      <c r="C147" s="730">
        <v>3000000</v>
      </c>
      <c r="D147" s="730">
        <v>0</v>
      </c>
      <c r="E147" s="730">
        <v>0</v>
      </c>
    </row>
    <row r="148" spans="1:5">
      <c r="A148" s="726" t="s">
        <v>315</v>
      </c>
      <c r="B148" s="730">
        <v>1</v>
      </c>
      <c r="C148" s="730">
        <v>1011886</v>
      </c>
      <c r="D148" s="730">
        <v>982474</v>
      </c>
      <c r="E148" s="730">
        <v>117956</v>
      </c>
    </row>
    <row r="149" spans="1:5">
      <c r="A149" s="726" t="s">
        <v>316</v>
      </c>
      <c r="B149" s="730">
        <v>2</v>
      </c>
      <c r="C149" s="730">
        <v>5082685.7080000006</v>
      </c>
      <c r="D149" s="730">
        <v>2505084</v>
      </c>
      <c r="E149" s="730">
        <v>58996</v>
      </c>
    </row>
    <row r="150" spans="1:5">
      <c r="A150" s="731" t="s">
        <v>2705</v>
      </c>
      <c r="B150" s="730">
        <v>79</v>
      </c>
      <c r="C150" s="730">
        <v>232390561</v>
      </c>
      <c r="D150" s="730">
        <v>134304820.98101002</v>
      </c>
      <c r="E150" s="730">
        <v>100784033.95618001</v>
      </c>
    </row>
    <row r="151" spans="1:5">
      <c r="A151" s="726" t="s">
        <v>266</v>
      </c>
      <c r="B151" s="730">
        <v>3</v>
      </c>
      <c r="C151" s="730">
        <v>11300000</v>
      </c>
      <c r="D151" s="730">
        <v>8703774</v>
      </c>
      <c r="E151" s="730">
        <v>4907487</v>
      </c>
    </row>
    <row r="152" spans="1:5">
      <c r="A152" s="726" t="s">
        <v>267</v>
      </c>
      <c r="B152" s="730">
        <v>2</v>
      </c>
      <c r="C152" s="730">
        <v>3050000</v>
      </c>
      <c r="D152" s="730">
        <v>3022725.68297</v>
      </c>
      <c r="E152" s="730">
        <v>2541185.8672100003</v>
      </c>
    </row>
    <row r="153" spans="1:5">
      <c r="A153" s="726" t="s">
        <v>272</v>
      </c>
      <c r="B153" s="730">
        <v>1</v>
      </c>
      <c r="C153" s="730">
        <v>35000000</v>
      </c>
      <c r="D153" s="730">
        <v>0</v>
      </c>
      <c r="E153" s="730">
        <v>1753249</v>
      </c>
    </row>
    <row r="154" spans="1:5">
      <c r="A154" s="726" t="s">
        <v>273</v>
      </c>
      <c r="B154" s="730">
        <v>4</v>
      </c>
      <c r="C154" s="730">
        <v>5045000</v>
      </c>
      <c r="D154" s="730">
        <v>5015663.0354900006</v>
      </c>
      <c r="E154" s="730">
        <v>3247869.9607500001</v>
      </c>
    </row>
    <row r="155" spans="1:5">
      <c r="A155" s="726" t="s">
        <v>274</v>
      </c>
      <c r="B155" s="730">
        <v>5</v>
      </c>
      <c r="C155" s="730">
        <v>13150000</v>
      </c>
      <c r="D155" s="730"/>
      <c r="E155" s="730">
        <v>9830645</v>
      </c>
    </row>
    <row r="156" spans="1:5">
      <c r="A156" s="726" t="s">
        <v>46</v>
      </c>
      <c r="B156" s="730">
        <v>1</v>
      </c>
      <c r="C156" s="730">
        <v>16117420</v>
      </c>
      <c r="D156" s="730">
        <v>14444734.85826</v>
      </c>
      <c r="E156" s="730">
        <v>12355378.156100001</v>
      </c>
    </row>
    <row r="157" spans="1:5">
      <c r="A157" s="726" t="s">
        <v>289</v>
      </c>
      <c r="B157" s="730">
        <v>3</v>
      </c>
      <c r="C157" s="730">
        <v>2950000</v>
      </c>
      <c r="D157" s="730">
        <v>2686088.1627799999</v>
      </c>
      <c r="E157" s="730">
        <v>1917672.9671499999</v>
      </c>
    </row>
    <row r="158" spans="1:5">
      <c r="A158" s="726" t="s">
        <v>291</v>
      </c>
      <c r="B158" s="730">
        <v>1</v>
      </c>
      <c r="C158" s="730">
        <v>1200000</v>
      </c>
      <c r="D158" s="730">
        <v>1182853</v>
      </c>
      <c r="E158" s="730">
        <v>996542</v>
      </c>
    </row>
    <row r="159" spans="1:5">
      <c r="A159" s="726" t="s">
        <v>292</v>
      </c>
      <c r="B159" s="730">
        <v>3</v>
      </c>
      <c r="C159" s="730">
        <v>13275000</v>
      </c>
      <c r="D159" s="730">
        <v>8367631.5254999995</v>
      </c>
      <c r="E159" s="730">
        <v>2224510</v>
      </c>
    </row>
    <row r="160" spans="1:5">
      <c r="A160" s="726" t="s">
        <v>295</v>
      </c>
      <c r="B160" s="730">
        <v>4</v>
      </c>
      <c r="C160" s="730">
        <v>6500000</v>
      </c>
      <c r="D160" s="730">
        <v>2733200.6600200003</v>
      </c>
      <c r="E160" s="730">
        <v>731392.46719</v>
      </c>
    </row>
    <row r="161" spans="1:5">
      <c r="A161" s="726" t="s">
        <v>296</v>
      </c>
      <c r="B161" s="730">
        <v>3</v>
      </c>
      <c r="C161" s="730">
        <v>6181000</v>
      </c>
      <c r="D161" s="730">
        <v>1583111.1120499999</v>
      </c>
      <c r="E161" s="730">
        <v>1447455.3505299999</v>
      </c>
    </row>
    <row r="162" spans="1:5">
      <c r="A162" s="726" t="s">
        <v>297</v>
      </c>
      <c r="B162" s="730">
        <v>5</v>
      </c>
      <c r="C162" s="730">
        <v>11506358</v>
      </c>
      <c r="D162" s="730">
        <v>10143005</v>
      </c>
      <c r="E162" s="730">
        <v>8117146.0821599998</v>
      </c>
    </row>
    <row r="163" spans="1:5">
      <c r="A163" s="726" t="s">
        <v>298</v>
      </c>
      <c r="B163" s="730">
        <v>1</v>
      </c>
      <c r="C163" s="730">
        <v>14610000</v>
      </c>
      <c r="D163" s="730">
        <v>13611907</v>
      </c>
      <c r="E163" s="730">
        <v>10529573</v>
      </c>
    </row>
    <row r="164" spans="1:5">
      <c r="A164" s="726" t="s">
        <v>300</v>
      </c>
      <c r="B164" s="730">
        <v>2</v>
      </c>
      <c r="C164" s="730">
        <v>2500000</v>
      </c>
      <c r="D164" s="730">
        <v>1804879.1188400001</v>
      </c>
      <c r="E164" s="730">
        <v>1187627.7201</v>
      </c>
    </row>
    <row r="165" spans="1:5">
      <c r="A165" s="726" t="s">
        <v>302</v>
      </c>
      <c r="B165" s="730">
        <v>1</v>
      </c>
      <c r="C165" s="730">
        <v>2000000</v>
      </c>
      <c r="D165" s="730"/>
      <c r="E165" s="730">
        <v>1976513</v>
      </c>
    </row>
    <row r="166" spans="1:5">
      <c r="A166" s="726" t="s">
        <v>303</v>
      </c>
      <c r="B166" s="730">
        <v>6</v>
      </c>
      <c r="C166" s="730">
        <v>13370429</v>
      </c>
      <c r="D166" s="730">
        <v>13090253.75403</v>
      </c>
      <c r="E166" s="730">
        <v>12644161.495650001</v>
      </c>
    </row>
    <row r="167" spans="1:5">
      <c r="A167" s="726" t="s">
        <v>305</v>
      </c>
      <c r="B167" s="730">
        <v>14</v>
      </c>
      <c r="C167" s="730">
        <v>26533625</v>
      </c>
      <c r="D167" s="730">
        <v>24036338.228020001</v>
      </c>
      <c r="E167" s="730">
        <v>19525619.930470001</v>
      </c>
    </row>
    <row r="168" spans="1:5">
      <c r="A168" s="726" t="s">
        <v>307</v>
      </c>
      <c r="B168" s="730">
        <v>1</v>
      </c>
      <c r="C168" s="730">
        <v>1000000</v>
      </c>
      <c r="D168" s="730">
        <v>998536</v>
      </c>
      <c r="E168" s="730">
        <v>0</v>
      </c>
    </row>
    <row r="169" spans="1:5">
      <c r="A169" s="726" t="s">
        <v>308</v>
      </c>
      <c r="B169" s="730">
        <v>1</v>
      </c>
      <c r="C169" s="730">
        <v>1000000</v>
      </c>
      <c r="D169" s="730">
        <v>706252</v>
      </c>
      <c r="E169" s="730">
        <v>385985</v>
      </c>
    </row>
    <row r="170" spans="1:5">
      <c r="A170" s="726" t="s">
        <v>309</v>
      </c>
      <c r="B170" s="730">
        <v>2</v>
      </c>
      <c r="C170" s="730">
        <v>2630000</v>
      </c>
      <c r="D170" s="730">
        <v>2596956.8430500003</v>
      </c>
      <c r="E170" s="730">
        <v>1069436.95887</v>
      </c>
    </row>
    <row r="171" spans="1:5">
      <c r="A171" s="726" t="s">
        <v>311</v>
      </c>
      <c r="B171" s="730">
        <v>6</v>
      </c>
      <c r="C171" s="730">
        <v>1813142</v>
      </c>
      <c r="D171" s="730">
        <v>1590073</v>
      </c>
      <c r="E171" s="730">
        <v>282998</v>
      </c>
    </row>
    <row r="172" spans="1:5">
      <c r="A172" s="726" t="s">
        <v>312</v>
      </c>
      <c r="B172" s="730">
        <v>1</v>
      </c>
      <c r="C172" s="730">
        <v>1000000</v>
      </c>
      <c r="D172" s="730">
        <v>956529</v>
      </c>
      <c r="E172" s="730">
        <v>561892</v>
      </c>
    </row>
    <row r="173" spans="1:5">
      <c r="A173" s="726" t="s">
        <v>313</v>
      </c>
      <c r="B173" s="730">
        <v>4</v>
      </c>
      <c r="C173" s="730">
        <v>6937000</v>
      </c>
      <c r="D173" s="730">
        <v>4741244</v>
      </c>
      <c r="E173" s="730">
        <v>1419752</v>
      </c>
    </row>
    <row r="174" spans="1:5">
      <c r="A174" s="726" t="s">
        <v>314</v>
      </c>
      <c r="B174" s="730">
        <v>3</v>
      </c>
      <c r="C174" s="730">
        <v>4540000</v>
      </c>
      <c r="D174" s="730">
        <v>1506284</v>
      </c>
      <c r="E174" s="730">
        <v>475854</v>
      </c>
    </row>
    <row r="175" spans="1:5">
      <c r="A175" s="726" t="s">
        <v>315</v>
      </c>
      <c r="B175" s="730">
        <v>1</v>
      </c>
      <c r="C175" s="730">
        <v>1000000</v>
      </c>
      <c r="D175" s="730">
        <v>867907</v>
      </c>
      <c r="E175" s="730">
        <v>654087</v>
      </c>
    </row>
    <row r="176" spans="1:5">
      <c r="A176" s="726" t="s">
        <v>316</v>
      </c>
      <c r="B176" s="730">
        <v>1</v>
      </c>
      <c r="C176" s="730">
        <v>28181587</v>
      </c>
      <c r="D176" s="730">
        <v>9914874</v>
      </c>
      <c r="E176" s="730">
        <v>0</v>
      </c>
    </row>
    <row r="177" spans="1:5" ht="30">
      <c r="A177" s="731" t="s">
        <v>2706</v>
      </c>
      <c r="B177" s="730">
        <v>1</v>
      </c>
      <c r="C177" s="730">
        <v>1535000</v>
      </c>
      <c r="D177" s="730">
        <v>38198.837469999999</v>
      </c>
      <c r="E177" s="730">
        <v>31040.13953</v>
      </c>
    </row>
    <row r="178" spans="1:5">
      <c r="A178" s="726" t="s">
        <v>305</v>
      </c>
      <c r="B178" s="730">
        <v>1</v>
      </c>
      <c r="C178" s="730">
        <v>1535000</v>
      </c>
      <c r="D178" s="730">
        <v>38198.837469999999</v>
      </c>
      <c r="E178" s="730">
        <v>31040.13953</v>
      </c>
    </row>
    <row r="179" spans="1:5">
      <c r="A179" s="731" t="s">
        <v>2708</v>
      </c>
      <c r="B179" s="730">
        <v>170</v>
      </c>
      <c r="C179" s="730">
        <v>30783042018.790001</v>
      </c>
      <c r="D179" s="730">
        <v>436244044.94457</v>
      </c>
      <c r="E179" s="730">
        <v>399100458.97968006</v>
      </c>
    </row>
    <row r="180" spans="1:5">
      <c r="A180" s="726" t="s">
        <v>266</v>
      </c>
      <c r="B180" s="730">
        <v>7</v>
      </c>
      <c r="C180" s="730">
        <v>23946326</v>
      </c>
      <c r="D180" s="730">
        <v>18375012</v>
      </c>
      <c r="E180" s="730">
        <v>5305306</v>
      </c>
    </row>
    <row r="181" spans="1:5">
      <c r="A181" s="726" t="s">
        <v>267</v>
      </c>
      <c r="B181" s="730">
        <v>3</v>
      </c>
      <c r="C181" s="730">
        <v>7562725</v>
      </c>
      <c r="D181" s="730">
        <v>7335106.4114100002</v>
      </c>
      <c r="E181" s="730">
        <v>5061537.4835800007</v>
      </c>
    </row>
    <row r="182" spans="1:5">
      <c r="A182" s="726" t="s">
        <v>56</v>
      </c>
      <c r="B182" s="730">
        <v>2</v>
      </c>
      <c r="C182" s="730">
        <v>5750000</v>
      </c>
      <c r="D182" s="730"/>
      <c r="E182" s="730"/>
    </row>
    <row r="183" spans="1:5">
      <c r="A183" s="726" t="s">
        <v>268</v>
      </c>
      <c r="B183" s="730">
        <v>1</v>
      </c>
      <c r="C183" s="730">
        <v>640000</v>
      </c>
      <c r="D183" s="730"/>
      <c r="E183" s="730">
        <v>623459</v>
      </c>
    </row>
    <row r="184" spans="1:5">
      <c r="A184" s="726" t="s">
        <v>271</v>
      </c>
      <c r="B184" s="730">
        <v>4</v>
      </c>
      <c r="C184" s="730">
        <v>6000000</v>
      </c>
      <c r="D184" s="730">
        <v>5577048</v>
      </c>
      <c r="E184" s="730">
        <v>1860059</v>
      </c>
    </row>
    <row r="185" spans="1:5">
      <c r="A185" s="726" t="s">
        <v>272</v>
      </c>
      <c r="B185" s="730">
        <v>3</v>
      </c>
      <c r="C185" s="730">
        <v>196096000</v>
      </c>
      <c r="D185" s="730">
        <v>970670</v>
      </c>
      <c r="E185" s="730">
        <v>4940000</v>
      </c>
    </row>
    <row r="186" spans="1:5">
      <c r="A186" s="726" t="s">
        <v>166</v>
      </c>
      <c r="B186" s="730">
        <v>3</v>
      </c>
      <c r="C186" s="730">
        <v>11900000</v>
      </c>
      <c r="D186" s="730">
        <v>9632441</v>
      </c>
      <c r="E186" s="730">
        <v>6617761</v>
      </c>
    </row>
    <row r="187" spans="1:5">
      <c r="A187" s="726" t="s">
        <v>144</v>
      </c>
      <c r="B187" s="730">
        <v>4</v>
      </c>
      <c r="C187" s="730">
        <v>15298127</v>
      </c>
      <c r="D187" s="730">
        <v>13812060.134129997</v>
      </c>
      <c r="E187" s="730">
        <v>11890147.812490001</v>
      </c>
    </row>
    <row r="188" spans="1:5">
      <c r="A188" s="726" t="s">
        <v>273</v>
      </c>
      <c r="B188" s="730">
        <v>21</v>
      </c>
      <c r="C188" s="730">
        <v>87573834</v>
      </c>
      <c r="D188" s="730">
        <v>64959656</v>
      </c>
      <c r="E188" s="730">
        <v>46664228</v>
      </c>
    </row>
    <row r="189" spans="1:5">
      <c r="A189" s="726" t="s">
        <v>274</v>
      </c>
      <c r="B189" s="730">
        <v>1</v>
      </c>
      <c r="C189" s="730">
        <v>1200000</v>
      </c>
      <c r="D189" s="730"/>
      <c r="E189" s="730">
        <v>302251</v>
      </c>
    </row>
    <row r="190" spans="1:5">
      <c r="A190" s="726" t="s">
        <v>275</v>
      </c>
      <c r="B190" s="730"/>
      <c r="C190" s="730"/>
      <c r="D190" s="730"/>
      <c r="E190" s="730"/>
    </row>
    <row r="191" spans="1:5">
      <c r="A191" s="726" t="s">
        <v>92</v>
      </c>
      <c r="B191" s="730">
        <v>1</v>
      </c>
      <c r="C191" s="730">
        <v>130800000</v>
      </c>
      <c r="D191" s="730"/>
      <c r="E191" s="730">
        <v>76882000</v>
      </c>
    </row>
    <row r="192" spans="1:5">
      <c r="A192" s="726" t="s">
        <v>46</v>
      </c>
      <c r="B192" s="730">
        <v>2</v>
      </c>
      <c r="C192" s="730">
        <v>37850000</v>
      </c>
      <c r="D192" s="730">
        <v>37541011.620509997</v>
      </c>
      <c r="E192" s="730">
        <v>36526865.753020003</v>
      </c>
    </row>
    <row r="193" spans="1:5">
      <c r="A193" s="726" t="s">
        <v>89</v>
      </c>
      <c r="B193" s="730">
        <v>1</v>
      </c>
      <c r="C193" s="730">
        <v>12000000</v>
      </c>
      <c r="D193" s="730">
        <v>0</v>
      </c>
      <c r="E193" s="730">
        <v>0</v>
      </c>
    </row>
    <row r="194" spans="1:5">
      <c r="A194" s="726" t="s">
        <v>279</v>
      </c>
      <c r="B194" s="730">
        <v>1</v>
      </c>
      <c r="C194" s="730">
        <v>1200000000</v>
      </c>
      <c r="D194" s="730"/>
      <c r="E194" s="730"/>
    </row>
    <row r="195" spans="1:5">
      <c r="A195" s="726" t="s">
        <v>281</v>
      </c>
      <c r="B195" s="730"/>
      <c r="C195" s="730"/>
      <c r="D195" s="730"/>
      <c r="E195" s="730"/>
    </row>
    <row r="196" spans="1:5">
      <c r="A196" s="726" t="s">
        <v>282</v>
      </c>
      <c r="B196" s="730">
        <v>3</v>
      </c>
      <c r="C196" s="730">
        <v>12956000</v>
      </c>
      <c r="D196" s="730"/>
      <c r="E196" s="730">
        <v>16894387.061439998</v>
      </c>
    </row>
    <row r="197" spans="1:5">
      <c r="A197" s="726" t="s">
        <v>283</v>
      </c>
      <c r="B197" s="730">
        <v>2</v>
      </c>
      <c r="C197" s="730">
        <v>9398</v>
      </c>
      <c r="D197" s="730"/>
      <c r="E197" s="730">
        <v>4146876.1746199997</v>
      </c>
    </row>
    <row r="198" spans="1:5">
      <c r="A198" s="726" t="s">
        <v>74</v>
      </c>
      <c r="B198" s="730">
        <v>2</v>
      </c>
      <c r="C198" s="730">
        <v>11750000</v>
      </c>
      <c r="D198" s="730">
        <v>9712190.4287299998</v>
      </c>
      <c r="E198" s="730">
        <v>4598850.3298400007</v>
      </c>
    </row>
    <row r="199" spans="1:5">
      <c r="A199" s="726" t="s">
        <v>286</v>
      </c>
      <c r="B199" s="730">
        <v>1</v>
      </c>
      <c r="C199" s="730">
        <v>28662460245.790001</v>
      </c>
      <c r="D199" s="730"/>
      <c r="E199" s="730"/>
    </row>
    <row r="200" spans="1:5">
      <c r="A200" s="726" t="s">
        <v>288</v>
      </c>
      <c r="B200" s="730">
        <v>2</v>
      </c>
      <c r="C200" s="730">
        <v>0</v>
      </c>
      <c r="D200" s="730"/>
      <c r="E200" s="730"/>
    </row>
    <row r="201" spans="1:5">
      <c r="A201" s="726" t="s">
        <v>289</v>
      </c>
      <c r="B201" s="730">
        <v>5</v>
      </c>
      <c r="C201" s="730">
        <v>16179000</v>
      </c>
      <c r="D201" s="730">
        <v>12162813.789729999</v>
      </c>
      <c r="E201" s="730">
        <v>10644789.43925</v>
      </c>
    </row>
    <row r="202" spans="1:5">
      <c r="A202" s="726" t="s">
        <v>290</v>
      </c>
      <c r="B202" s="730">
        <v>2</v>
      </c>
      <c r="C202" s="730">
        <v>25210409</v>
      </c>
      <c r="D202" s="730">
        <v>25047442.32</v>
      </c>
      <c r="E202" s="730">
        <v>24978506</v>
      </c>
    </row>
    <row r="203" spans="1:5">
      <c r="A203" s="726" t="s">
        <v>291</v>
      </c>
      <c r="B203" s="730">
        <v>8</v>
      </c>
      <c r="C203" s="730">
        <v>21970918</v>
      </c>
      <c r="D203" s="730">
        <v>14931948</v>
      </c>
      <c r="E203" s="730">
        <v>11441626</v>
      </c>
    </row>
    <row r="204" spans="1:5">
      <c r="A204" s="726" t="s">
        <v>292</v>
      </c>
      <c r="B204" s="730">
        <v>9</v>
      </c>
      <c r="C204" s="730">
        <v>38563000</v>
      </c>
      <c r="D204" s="730">
        <v>34534276.448100001</v>
      </c>
      <c r="E204" s="730">
        <v>13544056.70724</v>
      </c>
    </row>
    <row r="205" spans="1:5">
      <c r="A205" s="726" t="s">
        <v>104</v>
      </c>
      <c r="B205" s="730">
        <v>3</v>
      </c>
      <c r="C205" s="730">
        <v>14370114</v>
      </c>
      <c r="D205" s="730">
        <v>13997106.431680001</v>
      </c>
      <c r="E205" s="730">
        <v>13003311.762150001</v>
      </c>
    </row>
    <row r="206" spans="1:5">
      <c r="A206" s="726" t="s">
        <v>294</v>
      </c>
      <c r="B206" s="730">
        <v>1</v>
      </c>
      <c r="C206" s="730">
        <v>548554</v>
      </c>
      <c r="D206" s="730"/>
      <c r="E206" s="730"/>
    </row>
    <row r="207" spans="1:5">
      <c r="A207" s="726" t="s">
        <v>295</v>
      </c>
      <c r="B207" s="730">
        <v>3</v>
      </c>
      <c r="C207" s="730">
        <v>5895885</v>
      </c>
      <c r="D207" s="730">
        <v>5520778.6764400005</v>
      </c>
      <c r="E207" s="730">
        <v>3033166</v>
      </c>
    </row>
    <row r="208" spans="1:5">
      <c r="A208" s="726" t="s">
        <v>296</v>
      </c>
      <c r="B208" s="730">
        <v>9</v>
      </c>
      <c r="C208" s="730">
        <v>15173068</v>
      </c>
      <c r="D208" s="730"/>
      <c r="E208" s="730">
        <v>12295364.03413</v>
      </c>
    </row>
    <row r="209" spans="1:5">
      <c r="A209" s="726" t="s">
        <v>297</v>
      </c>
      <c r="B209" s="730">
        <v>5</v>
      </c>
      <c r="C209" s="730">
        <v>23568000</v>
      </c>
      <c r="D209" s="730">
        <v>18496485.1041</v>
      </c>
      <c r="E209" s="730">
        <v>17545854.787450001</v>
      </c>
    </row>
    <row r="210" spans="1:5">
      <c r="A210" s="726" t="s">
        <v>298</v>
      </c>
      <c r="B210" s="730">
        <v>1</v>
      </c>
      <c r="C210" s="730">
        <v>2000000</v>
      </c>
      <c r="D210" s="730">
        <v>1517700</v>
      </c>
      <c r="E210" s="730">
        <v>1428287</v>
      </c>
    </row>
    <row r="211" spans="1:5">
      <c r="A211" s="726" t="s">
        <v>300</v>
      </c>
      <c r="B211" s="730">
        <v>2</v>
      </c>
      <c r="C211" s="730">
        <v>2720000</v>
      </c>
      <c r="D211" s="730">
        <v>2576760.50379</v>
      </c>
      <c r="E211" s="730">
        <v>1707232.7605400002</v>
      </c>
    </row>
    <row r="212" spans="1:5">
      <c r="A212" s="726" t="s">
        <v>302</v>
      </c>
      <c r="B212" s="730">
        <v>1</v>
      </c>
      <c r="C212" s="730">
        <v>1100000</v>
      </c>
      <c r="D212" s="730"/>
      <c r="E212" s="730">
        <v>1058042</v>
      </c>
    </row>
    <row r="213" spans="1:5">
      <c r="A213" s="726" t="s">
        <v>303</v>
      </c>
      <c r="B213" s="730">
        <v>6</v>
      </c>
      <c r="C213" s="730">
        <v>22090413</v>
      </c>
      <c r="D213" s="730">
        <v>19616379.342430003</v>
      </c>
      <c r="E213" s="730">
        <v>15357755.436649999</v>
      </c>
    </row>
    <row r="214" spans="1:5">
      <c r="A214" s="726" t="s">
        <v>305</v>
      </c>
      <c r="B214" s="730">
        <v>5</v>
      </c>
      <c r="C214" s="730">
        <v>14500000</v>
      </c>
      <c r="D214" s="730">
        <v>13108066.00826</v>
      </c>
      <c r="E214" s="730">
        <v>10957744.6152</v>
      </c>
    </row>
    <row r="215" spans="1:5">
      <c r="A215" s="726" t="s">
        <v>306</v>
      </c>
      <c r="B215" s="730">
        <v>1</v>
      </c>
      <c r="C215" s="730">
        <v>470200</v>
      </c>
      <c r="D215" s="730">
        <v>470083</v>
      </c>
      <c r="E215" s="730">
        <v>469836</v>
      </c>
    </row>
    <row r="216" spans="1:5">
      <c r="A216" s="726" t="s">
        <v>307</v>
      </c>
      <c r="B216" s="730">
        <v>1</v>
      </c>
      <c r="C216" s="730">
        <v>1200000</v>
      </c>
      <c r="D216" s="730">
        <v>633963</v>
      </c>
      <c r="E216" s="730">
        <v>0</v>
      </c>
    </row>
    <row r="217" spans="1:5">
      <c r="A217" s="726" t="s">
        <v>308</v>
      </c>
      <c r="B217" s="730">
        <v>9</v>
      </c>
      <c r="C217" s="730">
        <v>78588408</v>
      </c>
      <c r="D217" s="730">
        <v>58719264</v>
      </c>
      <c r="E217" s="730">
        <v>12813400</v>
      </c>
    </row>
    <row r="218" spans="1:5">
      <c r="A218" s="726" t="s">
        <v>310</v>
      </c>
      <c r="B218" s="730">
        <v>1</v>
      </c>
      <c r="C218" s="730">
        <v>1082000</v>
      </c>
      <c r="D218" s="730">
        <v>0</v>
      </c>
      <c r="E218" s="730">
        <v>0</v>
      </c>
    </row>
    <row r="219" spans="1:5">
      <c r="A219" s="726" t="s">
        <v>311</v>
      </c>
      <c r="B219" s="730">
        <v>2</v>
      </c>
      <c r="C219" s="730">
        <v>2280000</v>
      </c>
      <c r="D219" s="730">
        <v>376850</v>
      </c>
      <c r="E219" s="730">
        <v>55816</v>
      </c>
    </row>
    <row r="220" spans="1:5">
      <c r="A220" s="726" t="s">
        <v>312</v>
      </c>
      <c r="B220" s="730">
        <v>7</v>
      </c>
      <c r="C220" s="730">
        <v>20773340</v>
      </c>
      <c r="D220" s="730">
        <v>15291473</v>
      </c>
      <c r="E220" s="730">
        <v>7238700</v>
      </c>
    </row>
    <row r="221" spans="1:5">
      <c r="A221" s="726" t="s">
        <v>313</v>
      </c>
      <c r="B221" s="730">
        <v>2</v>
      </c>
      <c r="C221" s="730">
        <v>3385000</v>
      </c>
      <c r="D221" s="730">
        <v>1898529</v>
      </c>
      <c r="E221" s="730">
        <v>423981</v>
      </c>
    </row>
    <row r="222" spans="1:5">
      <c r="A222" s="726" t="s">
        <v>314</v>
      </c>
      <c r="B222" s="730">
        <v>11</v>
      </c>
      <c r="C222" s="730">
        <v>17494000</v>
      </c>
      <c r="D222" s="730">
        <v>3973277</v>
      </c>
      <c r="E222" s="730">
        <v>337348</v>
      </c>
    </row>
    <row r="223" spans="1:5">
      <c r="A223" s="726" t="s">
        <v>315</v>
      </c>
      <c r="B223" s="730">
        <v>3</v>
      </c>
      <c r="C223" s="730">
        <v>4222868</v>
      </c>
      <c r="D223" s="730">
        <v>3508008</v>
      </c>
      <c r="E223" s="730">
        <v>2064426</v>
      </c>
    </row>
    <row r="224" spans="1:5">
      <c r="A224" s="726" t="s">
        <v>316</v>
      </c>
      <c r="B224" s="730">
        <v>5</v>
      </c>
      <c r="C224" s="730">
        <v>9014186</v>
      </c>
      <c r="D224" s="730">
        <v>5231187</v>
      </c>
      <c r="E224" s="730">
        <v>311067</v>
      </c>
    </row>
    <row r="225" spans="1:5">
      <c r="A225" s="726" t="s">
        <v>277</v>
      </c>
      <c r="B225" s="730">
        <v>4</v>
      </c>
      <c r="C225" s="730">
        <v>16850000</v>
      </c>
      <c r="D225" s="730">
        <v>16716458.725259999</v>
      </c>
      <c r="E225" s="730">
        <v>16076419.822079998</v>
      </c>
    </row>
    <row r="226" spans="1:5">
      <c r="A226" s="731" t="s">
        <v>2709</v>
      </c>
      <c r="B226" s="730">
        <v>2</v>
      </c>
      <c r="C226" s="730">
        <v>50200000</v>
      </c>
      <c r="D226" s="730">
        <v>513.66891999999996</v>
      </c>
      <c r="E226" s="730">
        <v>38500513.71892</v>
      </c>
    </row>
    <row r="227" spans="1:5">
      <c r="A227" s="726" t="s">
        <v>291</v>
      </c>
      <c r="B227" s="730">
        <v>1</v>
      </c>
      <c r="C227" s="730">
        <v>50000000</v>
      </c>
      <c r="D227" s="730"/>
      <c r="E227" s="730">
        <v>38500000</v>
      </c>
    </row>
    <row r="228" spans="1:5">
      <c r="A228" s="726" t="s">
        <v>277</v>
      </c>
      <c r="B228" s="730">
        <v>1</v>
      </c>
      <c r="C228" s="730">
        <v>200000</v>
      </c>
      <c r="D228" s="730">
        <v>513.66891999999996</v>
      </c>
      <c r="E228" s="730">
        <v>513.71892000000003</v>
      </c>
    </row>
    <row r="229" spans="1:5">
      <c r="A229" s="731" t="s">
        <v>2710</v>
      </c>
      <c r="B229" s="730">
        <v>4</v>
      </c>
      <c r="C229" s="730">
        <v>1411000</v>
      </c>
      <c r="D229" s="730">
        <v>643211.96038999991</v>
      </c>
      <c r="E229" s="730">
        <v>161599.66824999999</v>
      </c>
    </row>
    <row r="230" spans="1:5">
      <c r="A230" s="726" t="s">
        <v>298</v>
      </c>
      <c r="B230" s="730">
        <v>1</v>
      </c>
      <c r="C230" s="730">
        <v>561000</v>
      </c>
      <c r="D230" s="730">
        <v>297670</v>
      </c>
      <c r="E230" s="730">
        <v>161083</v>
      </c>
    </row>
    <row r="231" spans="1:5">
      <c r="A231" s="726" t="s">
        <v>277</v>
      </c>
      <c r="B231" s="730">
        <v>3</v>
      </c>
      <c r="C231" s="730">
        <v>850000</v>
      </c>
      <c r="D231" s="730">
        <v>345541.96039000002</v>
      </c>
      <c r="E231" s="730">
        <v>516.66824999999994</v>
      </c>
    </row>
    <row r="232" spans="1:5">
      <c r="A232" s="731" t="s">
        <v>2711</v>
      </c>
      <c r="B232" s="730">
        <v>96</v>
      </c>
      <c r="C232" s="730">
        <v>6884154167</v>
      </c>
      <c r="D232" s="730">
        <v>151196229.83420998</v>
      </c>
      <c r="E232" s="730">
        <v>98052514.701230004</v>
      </c>
    </row>
    <row r="233" spans="1:5">
      <c r="A233" s="726" t="s">
        <v>266</v>
      </c>
      <c r="B233" s="730">
        <v>1</v>
      </c>
      <c r="C233" s="730">
        <v>1819150</v>
      </c>
      <c r="D233" s="730">
        <v>1413716</v>
      </c>
      <c r="E233" s="730">
        <v>1990350</v>
      </c>
    </row>
    <row r="234" spans="1:5">
      <c r="A234" s="726" t="s">
        <v>267</v>
      </c>
      <c r="B234" s="730">
        <v>4</v>
      </c>
      <c r="C234" s="730">
        <v>16590200</v>
      </c>
      <c r="D234" s="730">
        <v>15432668.19734</v>
      </c>
      <c r="E234" s="730">
        <v>10701760.80759</v>
      </c>
    </row>
    <row r="235" spans="1:5">
      <c r="A235" s="726" t="s">
        <v>56</v>
      </c>
      <c r="B235" s="730">
        <v>4</v>
      </c>
      <c r="C235" s="730">
        <v>16049300</v>
      </c>
      <c r="D235" s="730"/>
      <c r="E235" s="730"/>
    </row>
    <row r="236" spans="1:5">
      <c r="A236" s="726" t="s">
        <v>268</v>
      </c>
      <c r="B236" s="730">
        <v>3</v>
      </c>
      <c r="C236" s="730">
        <v>9318969</v>
      </c>
      <c r="D236" s="730"/>
      <c r="E236" s="730">
        <v>5637595</v>
      </c>
    </row>
    <row r="237" spans="1:5">
      <c r="A237" s="726" t="s">
        <v>271</v>
      </c>
      <c r="B237" s="730">
        <v>10</v>
      </c>
      <c r="C237" s="730">
        <v>18338983</v>
      </c>
      <c r="D237" s="730">
        <v>8068987</v>
      </c>
      <c r="E237" s="730">
        <v>3958151</v>
      </c>
    </row>
    <row r="238" spans="1:5">
      <c r="A238" s="726" t="s">
        <v>272</v>
      </c>
      <c r="B238" s="730">
        <v>4</v>
      </c>
      <c r="C238" s="730">
        <v>28382000</v>
      </c>
      <c r="D238" s="730">
        <v>5537158</v>
      </c>
      <c r="E238" s="730">
        <v>4800988</v>
      </c>
    </row>
    <row r="239" spans="1:5">
      <c r="A239" s="726" t="s">
        <v>166</v>
      </c>
      <c r="B239" s="730">
        <v>1</v>
      </c>
      <c r="C239" s="730">
        <v>250000</v>
      </c>
      <c r="D239" s="730">
        <v>27688</v>
      </c>
      <c r="E239" s="730">
        <v>478</v>
      </c>
    </row>
    <row r="240" spans="1:5">
      <c r="A240" s="726" t="s">
        <v>144</v>
      </c>
      <c r="B240" s="730">
        <v>4</v>
      </c>
      <c r="C240" s="730">
        <v>12578000</v>
      </c>
      <c r="D240" s="730">
        <v>5758003.87103</v>
      </c>
      <c r="E240" s="730">
        <v>2229745.3779000002</v>
      </c>
    </row>
    <row r="241" spans="1:5">
      <c r="A241" s="726" t="s">
        <v>273</v>
      </c>
      <c r="B241" s="730">
        <v>2</v>
      </c>
      <c r="C241" s="730">
        <v>9408457</v>
      </c>
      <c r="D241" s="730">
        <v>9070821</v>
      </c>
      <c r="E241" s="730">
        <v>7856744</v>
      </c>
    </row>
    <row r="242" spans="1:5">
      <c r="A242" s="726" t="s">
        <v>274</v>
      </c>
      <c r="B242" s="730">
        <v>3</v>
      </c>
      <c r="C242" s="730">
        <v>3017430</v>
      </c>
      <c r="D242" s="730"/>
      <c r="E242" s="730">
        <v>1240957</v>
      </c>
    </row>
    <row r="243" spans="1:5">
      <c r="A243" s="726" t="s">
        <v>92</v>
      </c>
      <c r="B243" s="730">
        <v>1</v>
      </c>
      <c r="C243" s="730">
        <v>26300000</v>
      </c>
      <c r="D243" s="730"/>
      <c r="E243" s="730">
        <v>0</v>
      </c>
    </row>
    <row r="244" spans="1:5">
      <c r="A244" s="726" t="s">
        <v>280</v>
      </c>
      <c r="B244" s="730">
        <v>4</v>
      </c>
      <c r="C244" s="730">
        <v>4943000</v>
      </c>
      <c r="D244" s="730"/>
      <c r="E244" s="730">
        <v>1022125.92956</v>
      </c>
    </row>
    <row r="245" spans="1:5">
      <c r="A245" s="726" t="s">
        <v>281</v>
      </c>
      <c r="B245" s="730"/>
      <c r="C245" s="730"/>
      <c r="D245" s="730"/>
      <c r="E245" s="730"/>
    </row>
    <row r="246" spans="1:5">
      <c r="A246" s="726" t="s">
        <v>74</v>
      </c>
      <c r="B246" s="730">
        <v>2</v>
      </c>
      <c r="C246" s="730">
        <v>8750000</v>
      </c>
      <c r="D246" s="730">
        <v>8365376.96196</v>
      </c>
      <c r="E246" s="730">
        <v>4307944.8654500004</v>
      </c>
    </row>
    <row r="247" spans="1:5">
      <c r="A247" s="726" t="s">
        <v>288</v>
      </c>
      <c r="B247" s="730">
        <v>2</v>
      </c>
      <c r="C247" s="730">
        <v>6563237000</v>
      </c>
      <c r="D247" s="730"/>
      <c r="E247" s="730"/>
    </row>
    <row r="248" spans="1:5">
      <c r="A248" s="726" t="s">
        <v>289</v>
      </c>
      <c r="B248" s="730">
        <v>3</v>
      </c>
      <c r="C248" s="730">
        <v>29094162</v>
      </c>
      <c r="D248" s="730">
        <v>26715472.59843</v>
      </c>
      <c r="E248" s="730">
        <v>4635436.0984299993</v>
      </c>
    </row>
    <row r="249" spans="1:5">
      <c r="A249" s="726" t="s">
        <v>291</v>
      </c>
      <c r="B249" s="730">
        <v>4</v>
      </c>
      <c r="C249" s="730">
        <v>15504600</v>
      </c>
      <c r="D249" s="730">
        <v>11296632</v>
      </c>
      <c r="E249" s="730">
        <v>4287016</v>
      </c>
    </row>
    <row r="250" spans="1:5">
      <c r="A250" s="726" t="s">
        <v>292</v>
      </c>
      <c r="B250" s="730">
        <v>4</v>
      </c>
      <c r="C250" s="730">
        <v>8703836</v>
      </c>
      <c r="D250" s="730">
        <v>7880249</v>
      </c>
      <c r="E250" s="730">
        <v>4861236</v>
      </c>
    </row>
    <row r="251" spans="1:5">
      <c r="A251" s="726" t="s">
        <v>104</v>
      </c>
      <c r="B251" s="730">
        <v>6</v>
      </c>
      <c r="C251" s="730">
        <v>15573638</v>
      </c>
      <c r="D251" s="730">
        <v>8594732.0117800012</v>
      </c>
      <c r="E251" s="730">
        <v>3893202.1981200003</v>
      </c>
    </row>
    <row r="252" spans="1:5">
      <c r="A252" s="726" t="s">
        <v>295</v>
      </c>
      <c r="B252" s="730">
        <v>2</v>
      </c>
      <c r="C252" s="730">
        <v>5998485</v>
      </c>
      <c r="D252" s="730">
        <v>36318.762000000002</v>
      </c>
      <c r="E252" s="730">
        <v>1347.913</v>
      </c>
    </row>
    <row r="253" spans="1:5">
      <c r="A253" s="726" t="s">
        <v>296</v>
      </c>
      <c r="B253" s="730">
        <v>3</v>
      </c>
      <c r="C253" s="730">
        <v>12240000</v>
      </c>
      <c r="D253" s="730">
        <v>0</v>
      </c>
      <c r="E253" s="730">
        <v>890339.15282000008</v>
      </c>
    </row>
    <row r="254" spans="1:5">
      <c r="A254" s="726" t="s">
        <v>297</v>
      </c>
      <c r="B254" s="730">
        <v>3</v>
      </c>
      <c r="C254" s="730">
        <v>7385000</v>
      </c>
      <c r="D254" s="730">
        <v>5854875</v>
      </c>
      <c r="E254" s="730">
        <v>4479271.6641099993</v>
      </c>
    </row>
    <row r="255" spans="1:5">
      <c r="A255" s="726" t="s">
        <v>298</v>
      </c>
      <c r="B255" s="730">
        <v>2</v>
      </c>
      <c r="C255" s="730">
        <v>1600000</v>
      </c>
      <c r="D255" s="730">
        <v>560718</v>
      </c>
      <c r="E255" s="730">
        <v>208467</v>
      </c>
    </row>
    <row r="256" spans="1:5">
      <c r="A256" s="726" t="s">
        <v>299</v>
      </c>
      <c r="B256" s="730">
        <v>4</v>
      </c>
      <c r="C256" s="730">
        <v>9120000</v>
      </c>
      <c r="D256" s="730"/>
      <c r="E256" s="730">
        <v>985531</v>
      </c>
    </row>
    <row r="257" spans="1:5">
      <c r="A257" s="726" t="s">
        <v>300</v>
      </c>
      <c r="B257" s="730">
        <v>1</v>
      </c>
      <c r="C257" s="730">
        <v>600000</v>
      </c>
      <c r="D257" s="730">
        <v>10287.59669</v>
      </c>
      <c r="E257" s="730">
        <v>8455.3536899999999</v>
      </c>
    </row>
    <row r="258" spans="1:5">
      <c r="A258" s="726" t="s">
        <v>302</v>
      </c>
      <c r="B258" s="730">
        <v>1</v>
      </c>
      <c r="C258" s="730">
        <v>7490000</v>
      </c>
      <c r="D258" s="730"/>
      <c r="E258" s="730">
        <v>7118021</v>
      </c>
    </row>
    <row r="259" spans="1:5">
      <c r="A259" s="726" t="s">
        <v>305</v>
      </c>
      <c r="B259" s="730">
        <v>4</v>
      </c>
      <c r="C259" s="730">
        <v>15219787</v>
      </c>
      <c r="D259" s="730">
        <v>14434823.61314</v>
      </c>
      <c r="E259" s="730">
        <v>13612722.133959999</v>
      </c>
    </row>
    <row r="260" spans="1:5">
      <c r="A260" s="726" t="s">
        <v>307</v>
      </c>
      <c r="B260" s="730">
        <v>1</v>
      </c>
      <c r="C260" s="730">
        <v>1630850</v>
      </c>
      <c r="D260" s="730">
        <v>1206759</v>
      </c>
      <c r="E260" s="730">
        <v>905796</v>
      </c>
    </row>
    <row r="261" spans="1:5">
      <c r="A261" s="726" t="s">
        <v>309</v>
      </c>
      <c r="B261" s="730">
        <v>2</v>
      </c>
      <c r="C261" s="730">
        <v>5606617</v>
      </c>
      <c r="D261" s="730">
        <v>374562.60849999997</v>
      </c>
      <c r="E261" s="730">
        <v>0</v>
      </c>
    </row>
    <row r="262" spans="1:5">
      <c r="A262" s="726" t="s">
        <v>311</v>
      </c>
      <c r="B262" s="730">
        <v>1</v>
      </c>
      <c r="C262" s="730">
        <v>7098532</v>
      </c>
      <c r="D262" s="730">
        <v>3582369</v>
      </c>
      <c r="E262" s="730">
        <v>2875349</v>
      </c>
    </row>
    <row r="263" spans="1:5">
      <c r="A263" s="726" t="s">
        <v>312</v>
      </c>
      <c r="B263" s="730">
        <v>2</v>
      </c>
      <c r="C263" s="730">
        <v>5318431</v>
      </c>
      <c r="D263" s="730">
        <v>4343057</v>
      </c>
      <c r="E263" s="730">
        <v>2271446</v>
      </c>
    </row>
    <row r="264" spans="1:5">
      <c r="A264" s="726" t="s">
        <v>313</v>
      </c>
      <c r="B264" s="730">
        <v>2</v>
      </c>
      <c r="C264" s="730">
        <v>2829583</v>
      </c>
      <c r="D264" s="730">
        <v>2475529</v>
      </c>
      <c r="E264" s="730">
        <v>1487705</v>
      </c>
    </row>
    <row r="265" spans="1:5">
      <c r="A265" s="726" t="s">
        <v>314</v>
      </c>
      <c r="B265" s="730">
        <v>1</v>
      </c>
      <c r="C265" s="730">
        <v>2300000</v>
      </c>
      <c r="D265" s="730">
        <v>2078467</v>
      </c>
      <c r="E265" s="730">
        <v>2091</v>
      </c>
    </row>
    <row r="266" spans="1:5">
      <c r="A266" s="726" t="s">
        <v>315</v>
      </c>
      <c r="B266" s="730">
        <v>1</v>
      </c>
      <c r="C266" s="730">
        <v>2749275</v>
      </c>
      <c r="D266" s="730">
        <v>1661774</v>
      </c>
      <c r="E266" s="730">
        <v>631367</v>
      </c>
    </row>
    <row r="267" spans="1:5">
      <c r="A267" s="726" t="s">
        <v>277</v>
      </c>
      <c r="B267" s="730">
        <v>4</v>
      </c>
      <c r="C267" s="730">
        <v>9108882</v>
      </c>
      <c r="D267" s="730">
        <v>6415184.6133400006</v>
      </c>
      <c r="E267" s="730">
        <v>1150875.2065999999</v>
      </c>
    </row>
    <row r="268" spans="1:5">
      <c r="A268" s="731" t="s">
        <v>2714</v>
      </c>
      <c r="B268" s="730">
        <v>1</v>
      </c>
      <c r="C268" s="730">
        <v>3500000</v>
      </c>
      <c r="D268" s="730">
        <v>0</v>
      </c>
      <c r="E268" s="730">
        <v>0</v>
      </c>
    </row>
    <row r="269" spans="1:5">
      <c r="A269" s="726" t="s">
        <v>295</v>
      </c>
      <c r="B269" s="730">
        <v>1</v>
      </c>
      <c r="C269" s="730">
        <v>3500000</v>
      </c>
      <c r="D269" s="730">
        <v>0</v>
      </c>
      <c r="E269" s="730">
        <v>0</v>
      </c>
    </row>
    <row r="270" spans="1:5">
      <c r="A270" s="731" t="s">
        <v>2716</v>
      </c>
      <c r="B270" s="730">
        <v>83</v>
      </c>
      <c r="C270" s="730">
        <v>34179622066.188999</v>
      </c>
      <c r="D270" s="730">
        <v>138414674.52415997</v>
      </c>
      <c r="E270" s="730">
        <v>160975542.98980004</v>
      </c>
    </row>
    <row r="271" spans="1:5">
      <c r="A271" s="726" t="s">
        <v>266</v>
      </c>
      <c r="B271" s="730">
        <v>2</v>
      </c>
      <c r="C271" s="730">
        <v>5999035</v>
      </c>
      <c r="D271" s="730">
        <v>4486348</v>
      </c>
      <c r="E271" s="730">
        <v>3873676</v>
      </c>
    </row>
    <row r="272" spans="1:5">
      <c r="A272" s="726" t="s">
        <v>267</v>
      </c>
      <c r="B272" s="730">
        <v>4</v>
      </c>
      <c r="C272" s="730">
        <v>7600000</v>
      </c>
      <c r="D272" s="730">
        <v>4139221.5584</v>
      </c>
      <c r="E272" s="730">
        <v>1759013.3883599997</v>
      </c>
    </row>
    <row r="273" spans="1:5">
      <c r="A273" s="726" t="s">
        <v>56</v>
      </c>
      <c r="B273" s="730">
        <v>1</v>
      </c>
      <c r="C273" s="730">
        <v>2550000</v>
      </c>
      <c r="D273" s="730"/>
      <c r="E273" s="730"/>
    </row>
    <row r="274" spans="1:5">
      <c r="A274" s="726" t="s">
        <v>268</v>
      </c>
      <c r="B274" s="730">
        <v>2</v>
      </c>
      <c r="C274" s="730">
        <v>4233000</v>
      </c>
      <c r="D274" s="730"/>
      <c r="E274" s="730">
        <v>3156</v>
      </c>
    </row>
    <row r="275" spans="1:5">
      <c r="A275" s="726" t="s">
        <v>271</v>
      </c>
      <c r="B275" s="730">
        <v>3</v>
      </c>
      <c r="C275" s="730">
        <v>9666330</v>
      </c>
      <c r="D275" s="730">
        <v>7605146</v>
      </c>
      <c r="E275" s="730">
        <v>2567406</v>
      </c>
    </row>
    <row r="276" spans="1:5">
      <c r="A276" s="726" t="s">
        <v>272</v>
      </c>
      <c r="B276" s="730">
        <v>5</v>
      </c>
      <c r="C276" s="730">
        <v>44990000</v>
      </c>
      <c r="D276" s="730">
        <v>5803840</v>
      </c>
      <c r="E276" s="730">
        <v>27454920</v>
      </c>
    </row>
    <row r="277" spans="1:5">
      <c r="A277" s="726" t="s">
        <v>166</v>
      </c>
      <c r="B277" s="730">
        <v>6</v>
      </c>
      <c r="C277" s="730">
        <v>15294000</v>
      </c>
      <c r="D277" s="730">
        <v>1103685</v>
      </c>
      <c r="E277" s="730">
        <v>894426</v>
      </c>
    </row>
    <row r="278" spans="1:5">
      <c r="A278" s="726" t="s">
        <v>144</v>
      </c>
      <c r="B278" s="730">
        <v>3</v>
      </c>
      <c r="C278" s="730">
        <v>4600000</v>
      </c>
      <c r="D278" s="730">
        <v>4545174.6483800001</v>
      </c>
      <c r="E278" s="730">
        <v>2751633.9439300001</v>
      </c>
    </row>
    <row r="279" spans="1:5">
      <c r="A279" s="726" t="s">
        <v>273</v>
      </c>
      <c r="B279" s="730">
        <v>2</v>
      </c>
      <c r="C279" s="730">
        <v>4500000</v>
      </c>
      <c r="D279" s="730">
        <v>3713038</v>
      </c>
      <c r="E279" s="730">
        <v>348157</v>
      </c>
    </row>
    <row r="280" spans="1:5">
      <c r="A280" s="726" t="s">
        <v>274</v>
      </c>
      <c r="B280" s="730">
        <v>3</v>
      </c>
      <c r="C280" s="730">
        <v>2000000</v>
      </c>
      <c r="D280" s="730"/>
      <c r="E280" s="730">
        <v>768178.33844999992</v>
      </c>
    </row>
    <row r="281" spans="1:5">
      <c r="A281" s="726" t="s">
        <v>92</v>
      </c>
      <c r="B281" s="730">
        <v>2</v>
      </c>
      <c r="C281" s="730">
        <v>44769752.188999996</v>
      </c>
      <c r="D281" s="730"/>
      <c r="E281" s="730">
        <v>23524980</v>
      </c>
    </row>
    <row r="282" spans="1:5">
      <c r="A282" s="726" t="s">
        <v>46</v>
      </c>
      <c r="B282" s="730">
        <v>1</v>
      </c>
      <c r="C282" s="730">
        <v>48980888</v>
      </c>
      <c r="D282" s="730">
        <v>48561355.460129999</v>
      </c>
      <c r="E282" s="730">
        <v>46595777.233440004</v>
      </c>
    </row>
    <row r="283" spans="1:5">
      <c r="A283" s="726" t="s">
        <v>280</v>
      </c>
      <c r="B283" s="730">
        <v>1</v>
      </c>
      <c r="C283" s="730">
        <v>3005000</v>
      </c>
      <c r="D283" s="730"/>
      <c r="E283" s="730">
        <v>2649907.60348</v>
      </c>
    </row>
    <row r="284" spans="1:5">
      <c r="A284" s="726" t="s">
        <v>281</v>
      </c>
      <c r="B284" s="730"/>
      <c r="C284" s="730"/>
      <c r="D284" s="730"/>
      <c r="E284" s="730"/>
    </row>
    <row r="285" spans="1:5">
      <c r="A285" s="726" t="s">
        <v>282</v>
      </c>
      <c r="B285" s="730">
        <v>1</v>
      </c>
      <c r="C285" s="730">
        <v>62000000</v>
      </c>
      <c r="D285" s="730"/>
      <c r="E285" s="730">
        <v>4813054.1864999998</v>
      </c>
    </row>
    <row r="286" spans="1:5">
      <c r="A286" s="726" t="s">
        <v>74</v>
      </c>
      <c r="B286" s="730">
        <v>1</v>
      </c>
      <c r="C286" s="730">
        <v>2800000</v>
      </c>
      <c r="D286" s="730">
        <v>1987035.7790999999</v>
      </c>
      <c r="E286" s="730">
        <v>296331.09010000003</v>
      </c>
    </row>
    <row r="287" spans="1:5">
      <c r="A287" s="726" t="s">
        <v>288</v>
      </c>
      <c r="B287" s="730">
        <v>5</v>
      </c>
      <c r="C287" s="730">
        <v>33750000000</v>
      </c>
      <c r="D287" s="730"/>
      <c r="E287" s="730"/>
    </row>
    <row r="288" spans="1:5">
      <c r="A288" s="726" t="s">
        <v>289</v>
      </c>
      <c r="B288" s="730">
        <v>1</v>
      </c>
      <c r="C288" s="730">
        <v>1400000</v>
      </c>
      <c r="D288" s="730">
        <v>1383159.6507000001</v>
      </c>
      <c r="E288" s="730">
        <v>1061921.2086199999</v>
      </c>
    </row>
    <row r="289" spans="1:5">
      <c r="A289" s="726" t="s">
        <v>292</v>
      </c>
      <c r="B289" s="730">
        <v>2</v>
      </c>
      <c r="C289" s="730">
        <v>5300000</v>
      </c>
      <c r="D289" s="730">
        <v>2106112</v>
      </c>
      <c r="E289" s="730">
        <v>2081867</v>
      </c>
    </row>
    <row r="290" spans="1:5">
      <c r="A290" s="726" t="s">
        <v>104</v>
      </c>
      <c r="B290" s="730">
        <v>6</v>
      </c>
      <c r="C290" s="730">
        <v>37627000</v>
      </c>
      <c r="D290" s="730">
        <v>6211175.6439800002</v>
      </c>
      <c r="E290" s="730">
        <v>5963084.21471</v>
      </c>
    </row>
    <row r="291" spans="1:5">
      <c r="A291" s="726" t="s">
        <v>294</v>
      </c>
      <c r="B291" s="730">
        <v>8</v>
      </c>
      <c r="C291" s="730">
        <v>63892709</v>
      </c>
      <c r="D291" s="730"/>
      <c r="E291" s="730">
        <v>0</v>
      </c>
    </row>
    <row r="292" spans="1:5">
      <c r="A292" s="726" t="s">
        <v>295</v>
      </c>
      <c r="B292" s="730">
        <v>1</v>
      </c>
      <c r="C292" s="730">
        <v>1800000</v>
      </c>
      <c r="D292" s="730">
        <v>1777648.38674</v>
      </c>
      <c r="E292" s="730">
        <v>1657587</v>
      </c>
    </row>
    <row r="293" spans="1:5">
      <c r="A293" s="726" t="s">
        <v>296</v>
      </c>
      <c r="B293" s="730">
        <v>2</v>
      </c>
      <c r="C293" s="730">
        <v>2224200</v>
      </c>
      <c r="D293" s="730"/>
      <c r="E293" s="730">
        <v>1724842.7585900002</v>
      </c>
    </row>
    <row r="294" spans="1:5">
      <c r="A294" s="726" t="s">
        <v>297</v>
      </c>
      <c r="B294" s="730">
        <v>1</v>
      </c>
      <c r="C294" s="730">
        <v>3000000</v>
      </c>
      <c r="D294" s="730">
        <v>2998296.4255500003</v>
      </c>
      <c r="E294" s="730">
        <v>2968839.0585500002</v>
      </c>
    </row>
    <row r="295" spans="1:5">
      <c r="A295" s="726" t="s">
        <v>298</v>
      </c>
      <c r="B295" s="730">
        <v>3</v>
      </c>
      <c r="C295" s="730">
        <v>8990000</v>
      </c>
      <c r="D295" s="730">
        <v>7138645</v>
      </c>
      <c r="E295" s="730">
        <v>1239173</v>
      </c>
    </row>
    <row r="296" spans="1:5">
      <c r="A296" s="726" t="s">
        <v>300</v>
      </c>
      <c r="B296" s="730">
        <v>2</v>
      </c>
      <c r="C296" s="730">
        <v>4500000</v>
      </c>
      <c r="D296" s="730">
        <v>3942245.3214400001</v>
      </c>
      <c r="E296" s="730">
        <v>1957860.5406499999</v>
      </c>
    </row>
    <row r="297" spans="1:5">
      <c r="A297" s="726" t="s">
        <v>303</v>
      </c>
      <c r="B297" s="730">
        <v>1</v>
      </c>
      <c r="C297" s="730">
        <v>1000000</v>
      </c>
      <c r="D297" s="730">
        <v>755666.29110000003</v>
      </c>
      <c r="E297" s="730">
        <v>332657.05060000002</v>
      </c>
    </row>
    <row r="298" spans="1:5">
      <c r="A298" s="726" t="s">
        <v>305</v>
      </c>
      <c r="B298" s="730">
        <v>4</v>
      </c>
      <c r="C298" s="730">
        <v>6630000</v>
      </c>
      <c r="D298" s="730">
        <v>5130173.7947299993</v>
      </c>
      <c r="E298" s="730">
        <v>3547424.8441099999</v>
      </c>
    </row>
    <row r="299" spans="1:5">
      <c r="A299" s="726" t="s">
        <v>306</v>
      </c>
      <c r="B299" s="730">
        <v>3</v>
      </c>
      <c r="C299" s="730">
        <v>18654000</v>
      </c>
      <c r="D299" s="730">
        <v>17936464</v>
      </c>
      <c r="E299" s="730">
        <v>17331725</v>
      </c>
    </row>
    <row r="300" spans="1:5">
      <c r="A300" s="726" t="s">
        <v>308</v>
      </c>
      <c r="B300" s="730">
        <v>1</v>
      </c>
      <c r="C300" s="730">
        <v>1092152</v>
      </c>
      <c r="D300" s="730">
        <v>912990</v>
      </c>
      <c r="E300" s="730">
        <v>225847</v>
      </c>
    </row>
    <row r="301" spans="1:5">
      <c r="A301" s="726" t="s">
        <v>309</v>
      </c>
      <c r="B301" s="730">
        <v>2</v>
      </c>
      <c r="C301" s="730">
        <v>6280000</v>
      </c>
      <c r="D301" s="730">
        <v>3410044.4959</v>
      </c>
      <c r="E301" s="730">
        <v>0</v>
      </c>
    </row>
    <row r="302" spans="1:5">
      <c r="A302" s="726" t="s">
        <v>312</v>
      </c>
      <c r="B302" s="730">
        <v>1</v>
      </c>
      <c r="C302" s="730">
        <v>1234000</v>
      </c>
      <c r="D302" s="730">
        <v>992738</v>
      </c>
      <c r="E302" s="730">
        <v>872769</v>
      </c>
    </row>
    <row r="303" spans="1:5">
      <c r="A303" s="726" t="s">
        <v>314</v>
      </c>
      <c r="B303" s="730">
        <v>1</v>
      </c>
      <c r="C303" s="730">
        <v>1200000</v>
      </c>
      <c r="D303" s="730">
        <v>1762</v>
      </c>
      <c r="E303" s="730">
        <v>1762</v>
      </c>
    </row>
    <row r="304" spans="1:5">
      <c r="A304" s="726" t="s">
        <v>277</v>
      </c>
      <c r="B304" s="730">
        <v>2</v>
      </c>
      <c r="C304" s="730">
        <v>1810000</v>
      </c>
      <c r="D304" s="730">
        <v>1772709.06801</v>
      </c>
      <c r="E304" s="730">
        <v>1707566.5297099999</v>
      </c>
    </row>
    <row r="305" spans="1:5">
      <c r="A305" s="731" t="s">
        <v>3094</v>
      </c>
      <c r="B305" s="730">
        <v>43</v>
      </c>
      <c r="C305" s="730">
        <v>158035315.42399999</v>
      </c>
      <c r="D305" s="730">
        <v>130056967.51612999</v>
      </c>
      <c r="E305" s="730">
        <v>38605480.933030002</v>
      </c>
    </row>
    <row r="306" spans="1:5">
      <c r="A306" s="726" t="s">
        <v>266</v>
      </c>
      <c r="B306" s="730">
        <v>5</v>
      </c>
      <c r="C306" s="730">
        <v>53178047</v>
      </c>
      <c r="D306" s="730">
        <v>38359301</v>
      </c>
      <c r="E306" s="730">
        <v>14266339</v>
      </c>
    </row>
    <row r="307" spans="1:5">
      <c r="A307" s="726" t="s">
        <v>272</v>
      </c>
      <c r="B307" s="730">
        <v>1</v>
      </c>
      <c r="C307" s="730">
        <v>3500000</v>
      </c>
      <c r="D307" s="730">
        <v>1695626</v>
      </c>
      <c r="E307" s="730">
        <v>1183893</v>
      </c>
    </row>
    <row r="308" spans="1:5">
      <c r="A308" s="726" t="s">
        <v>276</v>
      </c>
      <c r="B308" s="730">
        <v>30</v>
      </c>
      <c r="C308" s="730">
        <v>64972683</v>
      </c>
      <c r="D308" s="730">
        <v>58467097.53715001</v>
      </c>
      <c r="E308" s="730"/>
    </row>
    <row r="309" spans="1:5">
      <c r="A309" s="726" t="s">
        <v>295</v>
      </c>
      <c r="B309" s="730">
        <v>2</v>
      </c>
      <c r="C309" s="730">
        <v>9895885</v>
      </c>
      <c r="D309" s="730">
        <v>7035502.0136599997</v>
      </c>
      <c r="E309" s="730">
        <v>3649100.4671900002</v>
      </c>
    </row>
    <row r="310" spans="1:5">
      <c r="A310" s="726" t="s">
        <v>303</v>
      </c>
      <c r="B310" s="730">
        <v>5</v>
      </c>
      <c r="C310" s="730">
        <v>26488700.423999999</v>
      </c>
      <c r="D310" s="730">
        <v>24499440.965320002</v>
      </c>
      <c r="E310" s="730">
        <v>19506148.465839997</v>
      </c>
    </row>
    <row r="311" spans="1:5">
      <c r="A311" s="733" t="s">
        <v>222</v>
      </c>
      <c r="B311" s="734">
        <v>732</v>
      </c>
      <c r="C311" s="734">
        <v>92569549220.211014</v>
      </c>
      <c r="D311" s="734">
        <v>1354528114.3107491</v>
      </c>
      <c r="E311" s="734">
        <v>1124772792.0956707</v>
      </c>
    </row>
    <row r="312" spans="1:5">
      <c r="B312"/>
    </row>
    <row r="313" spans="1:5" ht="15.75" thickBot="1">
      <c r="B313"/>
    </row>
    <row r="314" spans="1:5" ht="15.75" thickBot="1">
      <c r="B314"/>
    </row>
    <row r="315" spans="1:5">
      <c r="B315"/>
    </row>
    <row r="316" spans="1:5">
      <c r="B316"/>
    </row>
    <row r="317" spans="1:5">
      <c r="B317"/>
    </row>
    <row r="318" spans="1:5">
      <c r="B318"/>
    </row>
    <row r="319" spans="1:5">
      <c r="B319"/>
    </row>
    <row r="320" spans="1:5">
      <c r="B320"/>
    </row>
    <row r="321" spans="2:2">
      <c r="B321"/>
    </row>
    <row r="322" spans="2:2">
      <c r="B322"/>
    </row>
    <row r="323" spans="2:2">
      <c r="B323"/>
    </row>
    <row r="324" spans="2:2">
      <c r="B324"/>
    </row>
    <row r="325" spans="2:2">
      <c r="B325"/>
    </row>
    <row r="326" spans="2:2">
      <c r="B326"/>
    </row>
    <row r="327" spans="2:2">
      <c r="B327"/>
    </row>
    <row r="328" spans="2:2">
      <c r="B328"/>
    </row>
    <row r="329" spans="2:2">
      <c r="B329"/>
    </row>
    <row r="330" spans="2:2">
      <c r="B330"/>
    </row>
    <row r="331" spans="2:2">
      <c r="B331"/>
    </row>
    <row r="332" spans="2:2">
      <c r="B332"/>
    </row>
    <row r="333" spans="2:2">
      <c r="B333"/>
    </row>
    <row r="334" spans="2:2">
      <c r="B334"/>
    </row>
    <row r="335" spans="2:2">
      <c r="B335"/>
    </row>
    <row r="336" spans="2:2">
      <c r="B336"/>
    </row>
    <row r="337" spans="2:2">
      <c r="B337"/>
    </row>
    <row r="338" spans="2:2">
      <c r="B338"/>
    </row>
    <row r="339" spans="2:2">
      <c r="B339"/>
    </row>
    <row r="340" spans="2:2">
      <c r="B340"/>
    </row>
    <row r="341" spans="2:2">
      <c r="B341"/>
    </row>
    <row r="342" spans="2:2">
      <c r="B342"/>
    </row>
    <row r="343" spans="2:2">
      <c r="B343"/>
    </row>
    <row r="344" spans="2:2">
      <c r="B344"/>
    </row>
    <row r="345" spans="2:2">
      <c r="B345"/>
    </row>
    <row r="346" spans="2:2">
      <c r="B346"/>
    </row>
    <row r="347" spans="2:2">
      <c r="B347"/>
    </row>
    <row r="348" spans="2:2">
      <c r="B348"/>
    </row>
    <row r="349" spans="2:2">
      <c r="B349"/>
    </row>
    <row r="350" spans="2:2">
      <c r="B350"/>
    </row>
    <row r="351" spans="2:2">
      <c r="B351"/>
    </row>
    <row r="352" spans="2:2">
      <c r="B352"/>
    </row>
    <row r="353" spans="2:2">
      <c r="B353"/>
    </row>
    <row r="354" spans="2:2">
      <c r="B354"/>
    </row>
    <row r="355" spans="2:2">
      <c r="B355"/>
    </row>
    <row r="356" spans="2:2">
      <c r="B356"/>
    </row>
    <row r="357" spans="2:2">
      <c r="B357"/>
    </row>
    <row r="358" spans="2:2">
      <c r="B358"/>
    </row>
    <row r="359" spans="2:2">
      <c r="B359"/>
    </row>
    <row r="360" spans="2:2">
      <c r="B360"/>
    </row>
    <row r="361" spans="2:2">
      <c r="B361"/>
    </row>
    <row r="362" spans="2:2">
      <c r="B362"/>
    </row>
    <row r="363" spans="2:2">
      <c r="B363"/>
    </row>
    <row r="364" spans="2:2">
      <c r="B364"/>
    </row>
    <row r="365" spans="2:2">
      <c r="B365"/>
    </row>
    <row r="366" spans="2:2">
      <c r="B366"/>
    </row>
    <row r="367" spans="2:2">
      <c r="B367"/>
    </row>
    <row r="368" spans="2:2">
      <c r="B368"/>
    </row>
    <row r="369" spans="2:2">
      <c r="B369"/>
    </row>
    <row r="370" spans="2:2">
      <c r="B370"/>
    </row>
    <row r="371" spans="2:2">
      <c r="B371"/>
    </row>
    <row r="372" spans="2:2">
      <c r="B372"/>
    </row>
    <row r="373" spans="2:2">
      <c r="B373"/>
    </row>
    <row r="374" spans="2:2">
      <c r="B374"/>
    </row>
    <row r="375" spans="2:2">
      <c r="B375"/>
    </row>
    <row r="376" spans="2:2">
      <c r="B376"/>
    </row>
    <row r="377" spans="2:2">
      <c r="B377"/>
    </row>
    <row r="378" spans="2:2">
      <c r="B378"/>
    </row>
    <row r="379" spans="2:2">
      <c r="B379"/>
    </row>
    <row r="380" spans="2:2">
      <c r="B380"/>
    </row>
    <row r="381" spans="2:2">
      <c r="B381"/>
    </row>
    <row r="382" spans="2:2">
      <c r="B382"/>
    </row>
    <row r="383" spans="2:2">
      <c r="B383"/>
    </row>
    <row r="384" spans="2:2">
      <c r="B384"/>
    </row>
    <row r="385" spans="2:2">
      <c r="B385"/>
    </row>
    <row r="386" spans="2:2">
      <c r="B386"/>
    </row>
    <row r="387" spans="2:2">
      <c r="B387"/>
    </row>
    <row r="388" spans="2:2">
      <c r="B388"/>
    </row>
    <row r="389" spans="2:2">
      <c r="B389"/>
    </row>
    <row r="390" spans="2:2">
      <c r="B390"/>
    </row>
    <row r="391" spans="2:2">
      <c r="B391"/>
    </row>
    <row r="392" spans="2:2">
      <c r="B392"/>
    </row>
    <row r="393" spans="2:2">
      <c r="B393"/>
    </row>
    <row r="394" spans="2:2">
      <c r="B394"/>
    </row>
    <row r="395" spans="2:2">
      <c r="B395"/>
    </row>
    <row r="396" spans="2:2">
      <c r="B396"/>
    </row>
    <row r="397" spans="2:2">
      <c r="B397"/>
    </row>
    <row r="398" spans="2:2">
      <c r="B398"/>
    </row>
    <row r="399" spans="2:2">
      <c r="B399"/>
    </row>
    <row r="400" spans="2:2">
      <c r="B400"/>
    </row>
    <row r="401" spans="2:2">
      <c r="B401"/>
    </row>
    <row r="402" spans="2:2">
      <c r="B402"/>
    </row>
    <row r="403" spans="2:2">
      <c r="B403"/>
    </row>
    <row r="404" spans="2:2">
      <c r="B404"/>
    </row>
    <row r="405" spans="2:2">
      <c r="B405"/>
    </row>
    <row r="406" spans="2:2">
      <c r="B406"/>
    </row>
    <row r="407" spans="2:2">
      <c r="B407"/>
    </row>
    <row r="408" spans="2:2">
      <c r="B408"/>
    </row>
    <row r="409" spans="2:2">
      <c r="B409"/>
    </row>
    <row r="410" spans="2:2">
      <c r="B410"/>
    </row>
    <row r="411" spans="2:2">
      <c r="B411"/>
    </row>
    <row r="412" spans="2:2">
      <c r="B412"/>
    </row>
    <row r="413" spans="2:2">
      <c r="B413"/>
    </row>
    <row r="414" spans="2:2">
      <c r="B414"/>
    </row>
    <row r="415" spans="2:2">
      <c r="B415"/>
    </row>
    <row r="416" spans="2:2">
      <c r="B416"/>
    </row>
    <row r="417" spans="2:2">
      <c r="B417"/>
    </row>
    <row r="418" spans="2:2">
      <c r="B418"/>
    </row>
    <row r="419" spans="2:2">
      <c r="B419"/>
    </row>
    <row r="420" spans="2:2">
      <c r="B420"/>
    </row>
    <row r="421" spans="2:2">
      <c r="B421"/>
    </row>
    <row r="422" spans="2:2">
      <c r="B422"/>
    </row>
    <row r="423" spans="2:2">
      <c r="B423"/>
    </row>
    <row r="424" spans="2:2">
      <c r="B424"/>
    </row>
    <row r="425" spans="2:2">
      <c r="B425"/>
    </row>
    <row r="426" spans="2:2">
      <c r="B426"/>
    </row>
    <row r="427" spans="2:2">
      <c r="B427"/>
    </row>
    <row r="428" spans="2:2">
      <c r="B428"/>
    </row>
    <row r="429" spans="2:2">
      <c r="B429"/>
    </row>
    <row r="430" spans="2:2">
      <c r="B430"/>
    </row>
    <row r="431" spans="2:2">
      <c r="B431"/>
    </row>
    <row r="432" spans="2:2">
      <c r="B432"/>
    </row>
    <row r="433" spans="2:2">
      <c r="B433"/>
    </row>
    <row r="434" spans="2:2">
      <c r="B434"/>
    </row>
    <row r="435" spans="2:2">
      <c r="B435"/>
    </row>
    <row r="436" spans="2:2">
      <c r="B436"/>
    </row>
    <row r="437" spans="2:2">
      <c r="B437"/>
    </row>
    <row r="438" spans="2:2">
      <c r="B438"/>
    </row>
    <row r="439" spans="2:2">
      <c r="B439"/>
    </row>
    <row r="440" spans="2:2">
      <c r="B440"/>
    </row>
    <row r="441" spans="2:2">
      <c r="B441"/>
    </row>
    <row r="442" spans="2:2">
      <c r="B442"/>
    </row>
    <row r="443" spans="2:2">
      <c r="B443"/>
    </row>
    <row r="444" spans="2:2">
      <c r="B444"/>
    </row>
    <row r="445" spans="2:2">
      <c r="B445"/>
    </row>
    <row r="446" spans="2:2">
      <c r="B446"/>
    </row>
    <row r="447" spans="2:2">
      <c r="B447"/>
    </row>
    <row r="448" spans="2:2">
      <c r="B448"/>
    </row>
    <row r="449" spans="2:2">
      <c r="B449"/>
    </row>
    <row r="450" spans="2:2">
      <c r="B450"/>
    </row>
    <row r="451" spans="2:2">
      <c r="B451"/>
    </row>
    <row r="452" spans="2:2">
      <c r="B452"/>
    </row>
    <row r="453" spans="2:2">
      <c r="B453"/>
    </row>
    <row r="454" spans="2:2">
      <c r="B454"/>
    </row>
    <row r="455" spans="2:2">
      <c r="B455"/>
    </row>
    <row r="456" spans="2:2">
      <c r="B456"/>
    </row>
    <row r="457" spans="2:2">
      <c r="B457"/>
    </row>
    <row r="458" spans="2:2">
      <c r="B458"/>
    </row>
    <row r="459" spans="2:2">
      <c r="B459"/>
    </row>
    <row r="460" spans="2:2">
      <c r="B460"/>
    </row>
    <row r="461" spans="2:2">
      <c r="B461"/>
    </row>
    <row r="462" spans="2:2">
      <c r="B462"/>
    </row>
    <row r="463" spans="2:2">
      <c r="B463"/>
    </row>
    <row r="464" spans="2:2">
      <c r="B464"/>
    </row>
    <row r="465" spans="2:2">
      <c r="B465"/>
    </row>
    <row r="466" spans="2:2">
      <c r="B466"/>
    </row>
    <row r="467" spans="2:2">
      <c r="B467"/>
    </row>
    <row r="468" spans="2:2">
      <c r="B468"/>
    </row>
    <row r="469" spans="2:2">
      <c r="B469"/>
    </row>
    <row r="470" spans="2:2">
      <c r="B470"/>
    </row>
    <row r="471" spans="2:2">
      <c r="B471"/>
    </row>
    <row r="472" spans="2:2">
      <c r="B472"/>
    </row>
    <row r="473" spans="2:2">
      <c r="B473"/>
    </row>
    <row r="474" spans="2:2">
      <c r="B474"/>
    </row>
    <row r="475" spans="2:2">
      <c r="B475"/>
    </row>
    <row r="476" spans="2:2">
      <c r="B476"/>
    </row>
    <row r="477" spans="2:2">
      <c r="B477"/>
    </row>
    <row r="478" spans="2:2">
      <c r="B478"/>
    </row>
    <row r="479" spans="2:2">
      <c r="B479"/>
    </row>
    <row r="480" spans="2:2">
      <c r="B480"/>
    </row>
    <row r="481" spans="2:2">
      <c r="B481"/>
    </row>
    <row r="482" spans="2:2">
      <c r="B482"/>
    </row>
    <row r="483" spans="2:2">
      <c r="B483"/>
    </row>
    <row r="484" spans="2:2">
      <c r="B484"/>
    </row>
    <row r="485" spans="2:2">
      <c r="B485"/>
    </row>
    <row r="486" spans="2:2">
      <c r="B486"/>
    </row>
    <row r="487" spans="2:2">
      <c r="B487"/>
    </row>
    <row r="488" spans="2:2">
      <c r="B488"/>
    </row>
    <row r="489" spans="2:2">
      <c r="B489"/>
    </row>
    <row r="490" spans="2:2">
      <c r="B490"/>
    </row>
    <row r="491" spans="2:2">
      <c r="B491"/>
    </row>
    <row r="492" spans="2:2">
      <c r="B492"/>
    </row>
    <row r="493" spans="2:2">
      <c r="B493"/>
    </row>
    <row r="494" spans="2:2">
      <c r="B494"/>
    </row>
    <row r="495" spans="2:2">
      <c r="B495"/>
    </row>
    <row r="496" spans="2:2">
      <c r="B496"/>
    </row>
    <row r="497" spans="2:2">
      <c r="B497"/>
    </row>
    <row r="498" spans="2:2">
      <c r="B498"/>
    </row>
    <row r="499" spans="2:2">
      <c r="B499"/>
    </row>
    <row r="500" spans="2:2">
      <c r="B500"/>
    </row>
    <row r="501" spans="2:2">
      <c r="B501"/>
    </row>
    <row r="502" spans="2:2">
      <c r="B502"/>
    </row>
    <row r="503" spans="2:2">
      <c r="B503"/>
    </row>
    <row r="504" spans="2:2">
      <c r="B504"/>
    </row>
    <row r="505" spans="2:2">
      <c r="B505"/>
    </row>
    <row r="506" spans="2:2">
      <c r="B506"/>
    </row>
    <row r="507" spans="2:2">
      <c r="B507"/>
    </row>
    <row r="508" spans="2:2">
      <c r="B508"/>
    </row>
    <row r="509" spans="2:2">
      <c r="B509"/>
    </row>
    <row r="510" spans="2:2">
      <c r="B510"/>
    </row>
    <row r="511" spans="2:2">
      <c r="B511"/>
    </row>
    <row r="512" spans="2:2">
      <c r="B512"/>
    </row>
    <row r="513" spans="2:2">
      <c r="B513"/>
    </row>
    <row r="514" spans="2:2">
      <c r="B514"/>
    </row>
    <row r="515" spans="2:2">
      <c r="B515"/>
    </row>
    <row r="516" spans="2:2">
      <c r="B516"/>
    </row>
    <row r="517" spans="2:2">
      <c r="B517"/>
    </row>
    <row r="518" spans="2:2">
      <c r="B518"/>
    </row>
    <row r="519" spans="2:2">
      <c r="B519"/>
    </row>
    <row r="520" spans="2:2">
      <c r="B520"/>
    </row>
    <row r="521" spans="2:2">
      <c r="B521"/>
    </row>
    <row r="522" spans="2:2">
      <c r="B522"/>
    </row>
    <row r="523" spans="2:2">
      <c r="B523"/>
    </row>
    <row r="524" spans="2:2">
      <c r="B524"/>
    </row>
    <row r="525" spans="2:2">
      <c r="B525"/>
    </row>
    <row r="526" spans="2:2">
      <c r="B526"/>
    </row>
    <row r="527" spans="2:2">
      <c r="B527"/>
    </row>
    <row r="528" spans="2:2">
      <c r="B528"/>
    </row>
    <row r="529" spans="2:2">
      <c r="B529"/>
    </row>
    <row r="530" spans="2:2">
      <c r="B530"/>
    </row>
    <row r="531" spans="2:2">
      <c r="B531"/>
    </row>
    <row r="532" spans="2:2">
      <c r="B532"/>
    </row>
    <row r="533" spans="2:2">
      <c r="B533"/>
    </row>
    <row r="534" spans="2:2">
      <c r="B534"/>
    </row>
    <row r="535" spans="2:2">
      <c r="B535"/>
    </row>
    <row r="536" spans="2:2">
      <c r="B536"/>
    </row>
    <row r="537" spans="2:2">
      <c r="B537"/>
    </row>
    <row r="538" spans="2:2">
      <c r="B538"/>
    </row>
    <row r="539" spans="2:2">
      <c r="B539"/>
    </row>
    <row r="540" spans="2:2">
      <c r="B540"/>
    </row>
    <row r="541" spans="2:2">
      <c r="B541"/>
    </row>
    <row r="542" spans="2:2">
      <c r="B542"/>
    </row>
    <row r="543" spans="2:2">
      <c r="B543"/>
    </row>
    <row r="544" spans="2:2">
      <c r="B544"/>
    </row>
    <row r="545" spans="2:2">
      <c r="B545"/>
    </row>
    <row r="546" spans="2:2">
      <c r="B546"/>
    </row>
    <row r="547" spans="2:2">
      <c r="B547"/>
    </row>
    <row r="548" spans="2:2">
      <c r="B548"/>
    </row>
    <row r="549" spans="2:2">
      <c r="B549"/>
    </row>
    <row r="550" spans="2:2">
      <c r="B550"/>
    </row>
    <row r="551" spans="2:2">
      <c r="B551"/>
    </row>
    <row r="552" spans="2:2">
      <c r="B552"/>
    </row>
    <row r="553" spans="2:2">
      <c r="B553"/>
    </row>
    <row r="554" spans="2:2" ht="15.75" thickBot="1">
      <c r="B554"/>
    </row>
    <row r="555" spans="2:2" ht="15.75" thickBot="1">
      <c r="B555"/>
    </row>
  </sheetData>
  <mergeCells count="1">
    <mergeCell ref="A1:E1"/>
  </mergeCells>
  <pageMargins left="0.31496062992125984" right="0" top="0" bottom="0" header="0" footer="0"/>
  <pageSetup paperSize="9" scale="92" orientation="portrait" horizontalDpi="4294967292" r:id="rId2"/>
  <headerFooter>
    <oddFooter>&amp;C&amp;P/&amp;N</oddFooter>
  </headerFooter>
  <rowBreaks count="5" manualBreakCount="5">
    <brk id="103" max="16383" man="1"/>
    <brk id="149" max="16383" man="1"/>
    <brk id="178" max="16383" man="1"/>
    <brk id="231" max="16383" man="1"/>
    <brk id="2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19</vt:i4>
      </vt:variant>
    </vt:vector>
  </HeadingPairs>
  <TitlesOfParts>
    <vt:vector size="33" baseType="lpstr">
      <vt:lpstr>liste</vt:lpstr>
      <vt:lpstr>Alger</vt:lpstr>
      <vt:lpstr>Feuil2</vt:lpstr>
      <vt:lpstr>béchar</vt:lpstr>
      <vt:lpstr>CHELEF</vt:lpstr>
      <vt:lpstr>ouargla</vt:lpstr>
      <vt:lpstr>Annaba</vt:lpstr>
      <vt:lpstr>Oran</vt:lpstr>
      <vt:lpstr>détail des opérations</vt:lpstr>
      <vt:lpstr>récap-wila </vt:lpstr>
      <vt:lpstr>ministère  </vt:lpstr>
      <vt:lpstr>BD-GP</vt:lpstr>
      <vt:lpstr>récap-wila</vt:lpstr>
      <vt:lpstr>ministère</vt:lpstr>
      <vt:lpstr>'BD-GP'!Impression_des_titres</vt:lpstr>
      <vt:lpstr>CHELEF!Impression_des_titres</vt:lpstr>
      <vt:lpstr>'détail des opérations'!Impression_des_titres</vt:lpstr>
      <vt:lpstr>Feuil2!Impression_des_titres</vt:lpstr>
      <vt:lpstr>ministère!Impression_des_titres</vt:lpstr>
      <vt:lpstr>'ministère  '!Impression_des_titres</vt:lpstr>
      <vt:lpstr>Oran!Impression_des_titres</vt:lpstr>
      <vt:lpstr>ouargla!Impression_des_titres</vt:lpstr>
      <vt:lpstr>'BD-GP'!résultat.DB_262</vt:lpstr>
      <vt:lpstr>'détail des opérations'!résultat.DB_262</vt:lpstr>
      <vt:lpstr>ouargla!résultat.DB_262</vt:lpstr>
      <vt:lpstr>Alger!Zone_d_impression</vt:lpstr>
      <vt:lpstr>'BD-GP'!Zone_d_impression</vt:lpstr>
      <vt:lpstr>CHELEF!Zone_d_impression</vt:lpstr>
      <vt:lpstr>'détail des opérations'!Zone_d_impression</vt:lpstr>
      <vt:lpstr>Feuil2!Zone_d_impression</vt:lpstr>
      <vt:lpstr>'ministère  '!Zone_d_impression</vt:lpstr>
      <vt:lpstr>Oran!Zone_d_impression</vt:lpstr>
      <vt:lpstr>ouargla!Zone_d_impression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AMARI Ali</dc:creator>
  <cp:lastModifiedBy>Free Djoe</cp:lastModifiedBy>
  <cp:lastPrinted>2025-04-20T11:50:32Z</cp:lastPrinted>
  <dcterms:created xsi:type="dcterms:W3CDTF">2025-04-03T17:34:49Z</dcterms:created>
  <dcterms:modified xsi:type="dcterms:W3CDTF">2025-04-22T15:59:11Z</dcterms:modified>
</cp:coreProperties>
</file>