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J:\situation des demandes exprimées 2025\"/>
    </mc:Choice>
  </mc:AlternateContent>
  <xr:revisionPtr revIDLastSave="0" documentId="13_ncr:1_{8FDACE6B-8C4D-4F42-BC68-78DDC346E283}" xr6:coauthVersionLast="45" xr6:coauthVersionMax="47" xr10:uidLastSave="{00000000-0000-0000-0000-000000000000}"/>
  <bookViews>
    <workbookView xWindow="-120" yWindow="-120" windowWidth="29040" windowHeight="15840" activeTab="2" xr2:uid="{00000000-000D-0000-FFFF-FFFF00000000}"/>
  </bookViews>
  <sheets>
    <sheet name="T1,T2,T4" sheetId="1" r:id="rId1"/>
    <sheet name="T4" sheetId="2" r:id="rId2"/>
    <sheet name="T3 non retenue" sheetId="3" r:id="rId3"/>
  </sheets>
  <externalReferences>
    <externalReference r:id="rId4"/>
  </externalReferences>
  <definedNames>
    <definedName name="_xlnm.Print_Titles" localSheetId="0">'T1,T2,T4'!$3:$4</definedName>
    <definedName name="_xlnm.Print_Titles" localSheetId="2">'T3 non retenue'!$4:$5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2" i="3" l="1"/>
  <c r="F34" i="3" l="1"/>
  <c r="AA32" i="3"/>
  <c r="Z32" i="3"/>
  <c r="U32" i="3"/>
  <c r="T32" i="3"/>
  <c r="S32" i="3"/>
  <c r="R32" i="3"/>
  <c r="M32" i="3"/>
  <c r="L32" i="3"/>
  <c r="F32" i="3"/>
  <c r="E32" i="3"/>
  <c r="D32" i="3"/>
  <c r="C32" i="3"/>
  <c r="W31" i="3"/>
  <c r="V31" i="3"/>
  <c r="O31" i="3"/>
  <c r="K31" i="3"/>
  <c r="N31" i="3" s="1"/>
  <c r="W30" i="3"/>
  <c r="V30" i="3"/>
  <c r="O30" i="3"/>
  <c r="N30" i="3"/>
  <c r="W29" i="3"/>
  <c r="V29" i="3"/>
  <c r="O29" i="3"/>
  <c r="K29" i="3"/>
  <c r="N29" i="3" s="1"/>
  <c r="W28" i="3"/>
  <c r="V28" i="3"/>
  <c r="O28" i="3"/>
  <c r="N28" i="3"/>
  <c r="W27" i="3"/>
  <c r="V27" i="3"/>
  <c r="O27" i="3"/>
  <c r="N27" i="3"/>
  <c r="W26" i="3"/>
  <c r="V26" i="3"/>
  <c r="O26" i="3"/>
  <c r="N26" i="3"/>
  <c r="W25" i="3"/>
  <c r="V25" i="3"/>
  <c r="O25" i="3"/>
  <c r="N25" i="3"/>
  <c r="W24" i="3"/>
  <c r="V24" i="3"/>
  <c r="O24" i="3"/>
  <c r="N24" i="3"/>
  <c r="W23" i="3"/>
  <c r="V23" i="3"/>
  <c r="O23" i="3"/>
  <c r="I23" i="3"/>
  <c r="N23" i="3" s="1"/>
  <c r="W22" i="3"/>
  <c r="V22" i="3"/>
  <c r="O22" i="3"/>
  <c r="N22" i="3"/>
  <c r="W21" i="3"/>
  <c r="V21" i="3"/>
  <c r="O21" i="3"/>
  <c r="N21" i="3"/>
  <c r="W20" i="3"/>
  <c r="V20" i="3"/>
  <c r="O20" i="3"/>
  <c r="N20" i="3"/>
  <c r="W19" i="3"/>
  <c r="V19" i="3"/>
  <c r="O19" i="3"/>
  <c r="K19" i="3"/>
  <c r="I19" i="3"/>
  <c r="W18" i="3"/>
  <c r="V18" i="3"/>
  <c r="O18" i="3"/>
  <c r="N18" i="3"/>
  <c r="W17" i="3"/>
  <c r="V17" i="3"/>
  <c r="O17" i="3"/>
  <c r="N17" i="3"/>
  <c r="W16" i="3"/>
  <c r="V16" i="3"/>
  <c r="O16" i="3"/>
  <c r="N16" i="3"/>
  <c r="W15" i="3"/>
  <c r="V15" i="3"/>
  <c r="O15" i="3"/>
  <c r="N15" i="3"/>
  <c r="W14" i="3"/>
  <c r="V14" i="3"/>
  <c r="O14" i="3"/>
  <c r="K14" i="3"/>
  <c r="O13" i="3"/>
  <c r="N13" i="3"/>
  <c r="W12" i="3"/>
  <c r="V12" i="3"/>
  <c r="J12" i="3"/>
  <c r="J32" i="3" s="1"/>
  <c r="I12" i="3"/>
  <c r="N12" i="3" s="1"/>
  <c r="W11" i="3"/>
  <c r="V11" i="3"/>
  <c r="O11" i="3"/>
  <c r="N11" i="3"/>
  <c r="W10" i="3"/>
  <c r="V10" i="3"/>
  <c r="O10" i="3"/>
  <c r="N10" i="3"/>
  <c r="W9" i="3"/>
  <c r="V9" i="3"/>
  <c r="O9" i="3"/>
  <c r="N9" i="3"/>
  <c r="W8" i="3"/>
  <c r="V8" i="3"/>
  <c r="O8" i="3"/>
  <c r="N8" i="3"/>
  <c r="W7" i="3"/>
  <c r="V7" i="3"/>
  <c r="O7" i="3"/>
  <c r="N7" i="3"/>
  <c r="W6" i="3"/>
  <c r="V6" i="3"/>
  <c r="O6" i="3"/>
  <c r="N6" i="3"/>
  <c r="Q10" i="3" l="1"/>
  <c r="Y10" i="3" s="1"/>
  <c r="P26" i="3"/>
  <c r="X26" i="3" s="1"/>
  <c r="P11" i="3"/>
  <c r="Q31" i="3"/>
  <c r="Q11" i="3"/>
  <c r="Y11" i="3" s="1"/>
  <c r="Q17" i="3"/>
  <c r="Y17" i="3" s="1"/>
  <c r="P12" i="3"/>
  <c r="X12" i="3" s="1"/>
  <c r="Q27" i="3"/>
  <c r="Y27" i="3" s="1"/>
  <c r="P16" i="3"/>
  <c r="X16" i="3" s="1"/>
  <c r="Q16" i="3"/>
  <c r="Y16" i="3" s="1"/>
  <c r="P6" i="3"/>
  <c r="X6" i="3" s="1"/>
  <c r="Q21" i="3"/>
  <c r="Y21" i="3" s="1"/>
  <c r="Q22" i="3"/>
  <c r="Y22" i="3" s="1"/>
  <c r="Q7" i="3"/>
  <c r="Y7" i="3" s="1"/>
  <c r="P23" i="3"/>
  <c r="X23" i="3" s="1"/>
  <c r="P24" i="3"/>
  <c r="X24" i="3" s="1"/>
  <c r="Q24" i="3"/>
  <c r="Y24" i="3" s="1"/>
  <c r="P15" i="3"/>
  <c r="X15" i="3" s="1"/>
  <c r="P21" i="3"/>
  <c r="X21" i="3" s="1"/>
  <c r="Q26" i="3"/>
  <c r="Y26" i="3" s="1"/>
  <c r="P17" i="3"/>
  <c r="X17" i="3" s="1"/>
  <c r="P22" i="3"/>
  <c r="X22" i="3" s="1"/>
  <c r="P7" i="3"/>
  <c r="Q8" i="3"/>
  <c r="P31" i="3"/>
  <c r="X31" i="3" s="1"/>
  <c r="P27" i="3"/>
  <c r="X27" i="3" s="1"/>
  <c r="P18" i="3"/>
  <c r="X18" i="3" s="1"/>
  <c r="Q18" i="3"/>
  <c r="Y18" i="3" s="1"/>
  <c r="P28" i="3"/>
  <c r="P8" i="3"/>
  <c r="Q23" i="3"/>
  <c r="Y23" i="3" s="1"/>
  <c r="Q28" i="3"/>
  <c r="Y28" i="3" s="1"/>
  <c r="Q14" i="3"/>
  <c r="Y14" i="3" s="1"/>
  <c r="P29" i="3"/>
  <c r="P9" i="3"/>
  <c r="X9" i="3" s="1"/>
  <c r="Q19" i="3"/>
  <c r="Y19" i="3" s="1"/>
  <c r="Q29" i="3"/>
  <c r="Y29" i="3" s="1"/>
  <c r="Q9" i="3"/>
  <c r="Y9" i="3" s="1"/>
  <c r="Q15" i="3"/>
  <c r="Y15" i="3" s="1"/>
  <c r="P20" i="3"/>
  <c r="X20" i="3" s="1"/>
  <c r="P25" i="3"/>
  <c r="P30" i="3"/>
  <c r="P10" i="3"/>
  <c r="X10" i="3" s="1"/>
  <c r="Q20" i="3"/>
  <c r="Q25" i="3"/>
  <c r="Q30" i="3"/>
  <c r="Y30" i="3" s="1"/>
  <c r="X25" i="3"/>
  <c r="X30" i="3"/>
  <c r="Y20" i="3"/>
  <c r="Y25" i="3"/>
  <c r="N19" i="3"/>
  <c r="X8" i="3"/>
  <c r="K32" i="3"/>
  <c r="X28" i="3"/>
  <c r="Y8" i="3"/>
  <c r="X29" i="3"/>
  <c r="W32" i="3"/>
  <c r="X7" i="3"/>
  <c r="O12" i="3"/>
  <c r="Q6" i="3"/>
  <c r="X11" i="3"/>
  <c r="Y31" i="3"/>
  <c r="I32" i="3"/>
  <c r="N14" i="3"/>
  <c r="V32" i="3"/>
  <c r="Z57" i="2"/>
  <c r="Y57" i="2"/>
  <c r="T57" i="2"/>
  <c r="S57" i="2"/>
  <c r="R57" i="2"/>
  <c r="Q57" i="2"/>
  <c r="L57" i="2"/>
  <c r="K57" i="2"/>
  <c r="J57" i="2"/>
  <c r="I57" i="2"/>
  <c r="H57" i="2"/>
  <c r="D57" i="2"/>
  <c r="C57" i="2"/>
  <c r="V56" i="2"/>
  <c r="U56" i="2"/>
  <c r="P56" i="2"/>
  <c r="O56" i="2"/>
  <c r="V55" i="2"/>
  <c r="U55" i="2"/>
  <c r="P55" i="2"/>
  <c r="X55" i="2" s="1"/>
  <c r="O55" i="2"/>
  <c r="W55" i="2" s="1"/>
  <c r="V54" i="2"/>
  <c r="U54" i="2"/>
  <c r="P54" i="2"/>
  <c r="O54" i="2"/>
  <c r="V53" i="2"/>
  <c r="U53" i="2"/>
  <c r="P53" i="2"/>
  <c r="O53" i="2"/>
  <c r="V52" i="2"/>
  <c r="U52" i="2"/>
  <c r="P52" i="2"/>
  <c r="O52" i="2"/>
  <c r="V51" i="2"/>
  <c r="U51" i="2"/>
  <c r="P51" i="2"/>
  <c r="X51" i="2" s="1"/>
  <c r="O51" i="2"/>
  <c r="V50" i="2"/>
  <c r="U50" i="2"/>
  <c r="P50" i="2"/>
  <c r="O50" i="2"/>
  <c r="V49" i="2"/>
  <c r="U49" i="2"/>
  <c r="P49" i="2"/>
  <c r="O49" i="2"/>
  <c r="V48" i="2"/>
  <c r="U48" i="2"/>
  <c r="P48" i="2"/>
  <c r="X48" i="2" s="1"/>
  <c r="O48" i="2"/>
  <c r="V47" i="2"/>
  <c r="U47" i="2"/>
  <c r="P47" i="2"/>
  <c r="O47" i="2"/>
  <c r="V46" i="2"/>
  <c r="U46" i="2"/>
  <c r="N46" i="2"/>
  <c r="P46" i="2" s="1"/>
  <c r="X46" i="2" s="1"/>
  <c r="M46" i="2"/>
  <c r="O46" i="2" s="1"/>
  <c r="V45" i="2"/>
  <c r="U45" i="2"/>
  <c r="N45" i="2"/>
  <c r="P45" i="2" s="1"/>
  <c r="X45" i="2" s="1"/>
  <c r="M45" i="2"/>
  <c r="O45" i="2" s="1"/>
  <c r="V44" i="2"/>
  <c r="U44" i="2"/>
  <c r="N44" i="2"/>
  <c r="P44" i="2" s="1"/>
  <c r="X44" i="2" s="1"/>
  <c r="M44" i="2"/>
  <c r="O44" i="2" s="1"/>
  <c r="V43" i="2"/>
  <c r="U43" i="2"/>
  <c r="N43" i="2"/>
  <c r="P43" i="2" s="1"/>
  <c r="M43" i="2"/>
  <c r="O43" i="2" s="1"/>
  <c r="V42" i="2"/>
  <c r="U42" i="2"/>
  <c r="N42" i="2"/>
  <c r="P42" i="2" s="1"/>
  <c r="X42" i="2" s="1"/>
  <c r="M42" i="2"/>
  <c r="O42" i="2" s="1"/>
  <c r="V41" i="2"/>
  <c r="U41" i="2"/>
  <c r="N41" i="2"/>
  <c r="P41" i="2" s="1"/>
  <c r="M41" i="2"/>
  <c r="O41" i="2" s="1"/>
  <c r="W41" i="2" s="1"/>
  <c r="V40" i="2"/>
  <c r="U40" i="2"/>
  <c r="N40" i="2"/>
  <c r="P40" i="2" s="1"/>
  <c r="M40" i="2"/>
  <c r="O40" i="2" s="1"/>
  <c r="W40" i="2" s="1"/>
  <c r="V39" i="2"/>
  <c r="U39" i="2"/>
  <c r="N39" i="2"/>
  <c r="P39" i="2" s="1"/>
  <c r="M39" i="2"/>
  <c r="O39" i="2" s="1"/>
  <c r="W39" i="2" s="1"/>
  <c r="V38" i="2"/>
  <c r="U38" i="2"/>
  <c r="N38" i="2"/>
  <c r="P38" i="2" s="1"/>
  <c r="M38" i="2"/>
  <c r="O38" i="2" s="1"/>
  <c r="W38" i="2" s="1"/>
  <c r="V37" i="2"/>
  <c r="U37" i="2"/>
  <c r="N37" i="2"/>
  <c r="P37" i="2" s="1"/>
  <c r="M37" i="2"/>
  <c r="O37" i="2" s="1"/>
  <c r="V36" i="2"/>
  <c r="U36" i="2"/>
  <c r="N36" i="2"/>
  <c r="P36" i="2" s="1"/>
  <c r="M36" i="2"/>
  <c r="O36" i="2" s="1"/>
  <c r="W36" i="2" s="1"/>
  <c r="V35" i="2"/>
  <c r="U35" i="2"/>
  <c r="N35" i="2"/>
  <c r="P35" i="2" s="1"/>
  <c r="M35" i="2"/>
  <c r="O35" i="2" s="1"/>
  <c r="W35" i="2" s="1"/>
  <c r="V34" i="2"/>
  <c r="U34" i="2"/>
  <c r="N34" i="2"/>
  <c r="P34" i="2" s="1"/>
  <c r="M34" i="2"/>
  <c r="O34" i="2" s="1"/>
  <c r="W34" i="2" s="1"/>
  <c r="V33" i="2"/>
  <c r="U33" i="2"/>
  <c r="N33" i="2"/>
  <c r="P33" i="2" s="1"/>
  <c r="M33" i="2"/>
  <c r="O33" i="2" s="1"/>
  <c r="W33" i="2" s="1"/>
  <c r="V32" i="2"/>
  <c r="U32" i="2"/>
  <c r="N32" i="2"/>
  <c r="P32" i="2" s="1"/>
  <c r="M32" i="2"/>
  <c r="O32" i="2" s="1"/>
  <c r="V31" i="2"/>
  <c r="U31" i="2"/>
  <c r="N31" i="2"/>
  <c r="P31" i="2" s="1"/>
  <c r="M31" i="2"/>
  <c r="O31" i="2" s="1"/>
  <c r="W31" i="2" s="1"/>
  <c r="V30" i="2"/>
  <c r="U30" i="2"/>
  <c r="N30" i="2"/>
  <c r="P30" i="2" s="1"/>
  <c r="M30" i="2"/>
  <c r="O30" i="2" s="1"/>
  <c r="W30" i="2" s="1"/>
  <c r="V29" i="2"/>
  <c r="U29" i="2"/>
  <c r="N29" i="2"/>
  <c r="P29" i="2" s="1"/>
  <c r="M29" i="2"/>
  <c r="O29" i="2" s="1"/>
  <c r="W29" i="2" s="1"/>
  <c r="V28" i="2"/>
  <c r="U28" i="2"/>
  <c r="N28" i="2"/>
  <c r="P28" i="2" s="1"/>
  <c r="M28" i="2"/>
  <c r="O28" i="2" s="1"/>
  <c r="W28" i="2" s="1"/>
  <c r="V27" i="2"/>
  <c r="U27" i="2"/>
  <c r="N27" i="2"/>
  <c r="P27" i="2" s="1"/>
  <c r="M27" i="2"/>
  <c r="O27" i="2" s="1"/>
  <c r="V26" i="2"/>
  <c r="U26" i="2"/>
  <c r="N26" i="2"/>
  <c r="P26" i="2" s="1"/>
  <c r="M26" i="2"/>
  <c r="O26" i="2" s="1"/>
  <c r="W26" i="2" s="1"/>
  <c r="V25" i="2"/>
  <c r="U25" i="2"/>
  <c r="N25" i="2"/>
  <c r="P25" i="2" s="1"/>
  <c r="M25" i="2"/>
  <c r="O25" i="2" s="1"/>
  <c r="W25" i="2" s="1"/>
  <c r="V24" i="2"/>
  <c r="U24" i="2"/>
  <c r="N24" i="2"/>
  <c r="P24" i="2" s="1"/>
  <c r="M24" i="2"/>
  <c r="O24" i="2" s="1"/>
  <c r="W24" i="2" s="1"/>
  <c r="V23" i="2"/>
  <c r="U23" i="2"/>
  <c r="N23" i="2"/>
  <c r="P23" i="2" s="1"/>
  <c r="M23" i="2"/>
  <c r="O23" i="2" s="1"/>
  <c r="W23" i="2" s="1"/>
  <c r="N22" i="2"/>
  <c r="M22" i="2"/>
  <c r="V21" i="2"/>
  <c r="U21" i="2"/>
  <c r="N21" i="2"/>
  <c r="P21" i="2" s="1"/>
  <c r="M21" i="2"/>
  <c r="O21" i="2" s="1"/>
  <c r="V20" i="2"/>
  <c r="U20" i="2"/>
  <c r="N20" i="2"/>
  <c r="P20" i="2" s="1"/>
  <c r="X20" i="2" s="1"/>
  <c r="M20" i="2"/>
  <c r="O20" i="2" s="1"/>
  <c r="V19" i="2"/>
  <c r="U19" i="2"/>
  <c r="N19" i="2"/>
  <c r="P19" i="2" s="1"/>
  <c r="X19" i="2" s="1"/>
  <c r="M19" i="2"/>
  <c r="O19" i="2" s="1"/>
  <c r="V18" i="2"/>
  <c r="U18" i="2"/>
  <c r="N18" i="2"/>
  <c r="P18" i="2" s="1"/>
  <c r="X18" i="2" s="1"/>
  <c r="M18" i="2"/>
  <c r="O18" i="2" s="1"/>
  <c r="V17" i="2"/>
  <c r="U17" i="2"/>
  <c r="N17" i="2"/>
  <c r="P17" i="2" s="1"/>
  <c r="M17" i="2"/>
  <c r="O17" i="2" s="1"/>
  <c r="V16" i="2"/>
  <c r="U16" i="2"/>
  <c r="N16" i="2"/>
  <c r="P16" i="2" s="1"/>
  <c r="M16" i="2"/>
  <c r="O16" i="2" s="1"/>
  <c r="V15" i="2"/>
  <c r="U15" i="2"/>
  <c r="N15" i="2"/>
  <c r="P15" i="2" s="1"/>
  <c r="X15" i="2" s="1"/>
  <c r="M15" i="2"/>
  <c r="O15" i="2" s="1"/>
  <c r="V14" i="2"/>
  <c r="U14" i="2"/>
  <c r="N14" i="2"/>
  <c r="P14" i="2" s="1"/>
  <c r="X14" i="2" s="1"/>
  <c r="M14" i="2"/>
  <c r="O14" i="2" s="1"/>
  <c r="V13" i="2"/>
  <c r="U13" i="2"/>
  <c r="N13" i="2"/>
  <c r="P13" i="2" s="1"/>
  <c r="X13" i="2" s="1"/>
  <c r="M13" i="2"/>
  <c r="O13" i="2" s="1"/>
  <c r="V12" i="2"/>
  <c r="U12" i="2"/>
  <c r="N12" i="2"/>
  <c r="P12" i="2" s="1"/>
  <c r="X12" i="2" s="1"/>
  <c r="M12" i="2"/>
  <c r="O12" i="2" s="1"/>
  <c r="V11" i="2"/>
  <c r="U11" i="2"/>
  <c r="N11" i="2"/>
  <c r="P11" i="2" s="1"/>
  <c r="X11" i="2" s="1"/>
  <c r="M11" i="2"/>
  <c r="O11" i="2" s="1"/>
  <c r="V10" i="2"/>
  <c r="U10" i="2"/>
  <c r="N10" i="2"/>
  <c r="P10" i="2" s="1"/>
  <c r="X10" i="2" s="1"/>
  <c r="M10" i="2"/>
  <c r="O10" i="2" s="1"/>
  <c r="V9" i="2"/>
  <c r="U9" i="2"/>
  <c r="N9" i="2"/>
  <c r="P9" i="2" s="1"/>
  <c r="X9" i="2" s="1"/>
  <c r="M9" i="2"/>
  <c r="O9" i="2" s="1"/>
  <c r="V8" i="2"/>
  <c r="U8" i="2"/>
  <c r="N8" i="2"/>
  <c r="P8" i="2" s="1"/>
  <c r="X8" i="2" s="1"/>
  <c r="M8" i="2"/>
  <c r="O8" i="2" s="1"/>
  <c r="V7" i="2"/>
  <c r="U7" i="2"/>
  <c r="N7" i="2"/>
  <c r="M7" i="2"/>
  <c r="G55" i="1"/>
  <c r="F55" i="1"/>
  <c r="C55" i="1"/>
  <c r="K25" i="1"/>
  <c r="W11" i="2" l="1"/>
  <c r="X16" i="2"/>
  <c r="W15" i="2"/>
  <c r="X21" i="2"/>
  <c r="W27" i="2"/>
  <c r="W32" i="2"/>
  <c r="W37" i="2"/>
  <c r="W56" i="2"/>
  <c r="U57" i="2"/>
  <c r="X49" i="2"/>
  <c r="X52" i="2"/>
  <c r="W53" i="2"/>
  <c r="X53" i="2"/>
  <c r="P14" i="3"/>
  <c r="X14" i="3" s="1"/>
  <c r="Q12" i="3"/>
  <c r="Y12" i="3" s="1"/>
  <c r="P19" i="3"/>
  <c r="X19" i="3" s="1"/>
  <c r="X32" i="3" s="1"/>
  <c r="Q32" i="3"/>
  <c r="N32" i="3"/>
  <c r="X17" i="2"/>
  <c r="W9" i="2"/>
  <c r="O32" i="3"/>
  <c r="W50" i="2"/>
  <c r="X50" i="2"/>
  <c r="W51" i="2"/>
  <c r="W48" i="2"/>
  <c r="X38" i="2"/>
  <c r="V57" i="2"/>
  <c r="W20" i="2"/>
  <c r="W54" i="2"/>
  <c r="W21" i="2"/>
  <c r="X30" i="2"/>
  <c r="W46" i="2"/>
  <c r="W14" i="2"/>
  <c r="W47" i="2"/>
  <c r="X56" i="2"/>
  <c r="W17" i="2"/>
  <c r="X26" i="2"/>
  <c r="Y6" i="3"/>
  <c r="Y32" i="3" s="1"/>
  <c r="W10" i="2"/>
  <c r="M57" i="2"/>
  <c r="X54" i="2"/>
  <c r="W13" i="2"/>
  <c r="N57" i="2"/>
  <c r="X43" i="2"/>
  <c r="X34" i="2"/>
  <c r="P7" i="2"/>
  <c r="X7" i="2" s="1"/>
  <c r="X23" i="2"/>
  <c r="X27" i="2"/>
  <c r="X31" i="2"/>
  <c r="X35" i="2"/>
  <c r="X39" i="2"/>
  <c r="X47" i="2"/>
  <c r="W52" i="2"/>
  <c r="W18" i="2"/>
  <c r="X24" i="2"/>
  <c r="X28" i="2"/>
  <c r="X32" i="2"/>
  <c r="X36" i="2"/>
  <c r="X40" i="2"/>
  <c r="W44" i="2"/>
  <c r="W8" i="2"/>
  <c r="W12" i="2"/>
  <c r="W16" i="2"/>
  <c r="W19" i="2"/>
  <c r="X25" i="2"/>
  <c r="X29" i="2"/>
  <c r="X33" i="2"/>
  <c r="X37" i="2"/>
  <c r="X41" i="2"/>
  <c r="W45" i="2"/>
  <c r="P57" i="2"/>
  <c r="O7" i="2"/>
  <c r="O57" i="2" s="1"/>
  <c r="P32" i="3" l="1"/>
  <c r="X57" i="2"/>
  <c r="W7" i="2"/>
  <c r="W57" i="2" s="1"/>
</calcChain>
</file>

<file path=xl/sharedStrings.xml><?xml version="1.0" encoding="utf-8"?>
<sst xmlns="http://schemas.openxmlformats.org/spreadsheetml/2006/main" count="416" uniqueCount="176">
  <si>
    <t>En millions DA</t>
  </si>
  <si>
    <t>Portefeuille des programmes</t>
  </si>
  <si>
    <t>Nombre de demandes</t>
  </si>
  <si>
    <t>Objet de la demande</t>
  </si>
  <si>
    <t>Suite réservée</t>
  </si>
  <si>
    <t xml:space="preserve"> Montant sollicité</t>
  </si>
  <si>
    <t>AE</t>
  </si>
  <si>
    <t>CP</t>
  </si>
  <si>
    <t>001</t>
  </si>
  <si>
    <t>Présidence de la République</t>
  </si>
  <si>
    <t>002</t>
  </si>
  <si>
    <t>Services du Premier Ministre</t>
  </si>
  <si>
    <t>003</t>
  </si>
  <si>
    <t>Défense Nationale</t>
  </si>
  <si>
    <t>004</t>
  </si>
  <si>
    <t>Affaires Etrangères, Communauté Nationale à l'Etranger et Affaires Africaines</t>
  </si>
  <si>
    <t>005</t>
  </si>
  <si>
    <t>Intérieur, Collectivités Locales et Aménagement du Territoire</t>
  </si>
  <si>
    <t>006</t>
  </si>
  <si>
    <t>Justice</t>
  </si>
  <si>
    <t>007</t>
  </si>
  <si>
    <t>Finances</t>
  </si>
  <si>
    <t>008</t>
  </si>
  <si>
    <t>Energie, Mines et Energies Renouvelables</t>
  </si>
  <si>
    <t>009</t>
  </si>
  <si>
    <t>Moudjahidine et Ayants Droits</t>
  </si>
  <si>
    <t>010</t>
  </si>
  <si>
    <t>Affaires Religieuses et Wakfs</t>
  </si>
  <si>
    <t>011</t>
  </si>
  <si>
    <t>Education Nationale</t>
  </si>
  <si>
    <t>012</t>
  </si>
  <si>
    <t>Enseignement Supérieur et  Recherche Scientifique</t>
  </si>
  <si>
    <t>013</t>
  </si>
  <si>
    <t>Formation et Enseignement Professionnels</t>
  </si>
  <si>
    <t>014</t>
  </si>
  <si>
    <t>Culture et Arts</t>
  </si>
  <si>
    <t>015</t>
  </si>
  <si>
    <t>Sports</t>
  </si>
  <si>
    <t>017</t>
  </si>
  <si>
    <t>Poste et Télécommunications</t>
  </si>
  <si>
    <t>018</t>
  </si>
  <si>
    <t>Solidarité Nationale, Famille et Condition de la Femme</t>
  </si>
  <si>
    <t>019</t>
  </si>
  <si>
    <t>Industrie et Production Pharmaceutique</t>
  </si>
  <si>
    <t>020</t>
  </si>
  <si>
    <t>Agriculture, Développement Rural et Pêche</t>
  </si>
  <si>
    <t>021</t>
  </si>
  <si>
    <t>Habitat, Urbanisme et Ville</t>
  </si>
  <si>
    <t>022</t>
  </si>
  <si>
    <t>Commerce Intérieur et Régulation du Marché National</t>
  </si>
  <si>
    <t>023</t>
  </si>
  <si>
    <t>Communication</t>
  </si>
  <si>
    <t>024</t>
  </si>
  <si>
    <t>Travaux Publics et Infrastructures de Base</t>
  </si>
  <si>
    <t>025</t>
  </si>
  <si>
    <t>Transports</t>
  </si>
  <si>
    <t>026</t>
  </si>
  <si>
    <t>Tourisme et Artisanat</t>
  </si>
  <si>
    <t>027</t>
  </si>
  <si>
    <t>Santé</t>
  </si>
  <si>
    <t>028</t>
  </si>
  <si>
    <t>Travail, Emploi et Sécurité Sociale</t>
  </si>
  <si>
    <t>029</t>
  </si>
  <si>
    <t>Relations avec le Parlement</t>
  </si>
  <si>
    <t>030</t>
  </si>
  <si>
    <t>Environnement et Qualité de la Vie</t>
  </si>
  <si>
    <t>033</t>
  </si>
  <si>
    <t>Economie de la Connaissance, Start-up et Micro-Entreprises</t>
  </si>
  <si>
    <t>051</t>
  </si>
  <si>
    <t>Hydraulique</t>
  </si>
  <si>
    <t>052</t>
  </si>
  <si>
    <t>Jeunesse</t>
  </si>
  <si>
    <t>053</t>
  </si>
  <si>
    <t>Commerce Extérieur et Promotion des Exportations</t>
  </si>
  <si>
    <t>500</t>
  </si>
  <si>
    <t>Assemblée  Populaire  Nationale</t>
  </si>
  <si>
    <t>501</t>
  </si>
  <si>
    <t>Conseil de la Nation</t>
  </si>
  <si>
    <t>502</t>
  </si>
  <si>
    <t>Cour Suprême</t>
  </si>
  <si>
    <t>503</t>
  </si>
  <si>
    <t>Conseil d'Etat</t>
  </si>
  <si>
    <t>504</t>
  </si>
  <si>
    <t>Conseil Supérieur de la Magistrature</t>
  </si>
  <si>
    <t>505</t>
  </si>
  <si>
    <t>Cour Constitutionnelle</t>
  </si>
  <si>
    <t>506</t>
  </si>
  <si>
    <t>Cour des Comptes</t>
  </si>
  <si>
    <t>507</t>
  </si>
  <si>
    <t>Haute Autorité de Transparence, de Prévention et de Lutte Contre la Corruption</t>
  </si>
  <si>
    <t>508</t>
  </si>
  <si>
    <t>Autorité Nationale Indépendante des Elections</t>
  </si>
  <si>
    <t>509</t>
  </si>
  <si>
    <t>Conseil National Economique, Social et Environnemental</t>
  </si>
  <si>
    <t>510</t>
  </si>
  <si>
    <t>Haut Conseil Islamique</t>
  </si>
  <si>
    <t>511</t>
  </si>
  <si>
    <t>Haut Conseil de la Langue Arabe</t>
  </si>
  <si>
    <t>512</t>
  </si>
  <si>
    <t>Conseil National des Droits de l'Homme</t>
  </si>
  <si>
    <t>513</t>
  </si>
  <si>
    <t>Académie Algérienne des Sciences et des Technologies</t>
  </si>
  <si>
    <t>514</t>
  </si>
  <si>
    <t>Conseil National de la Recherche Scientifique et des Technologies</t>
  </si>
  <si>
    <t>515</t>
  </si>
  <si>
    <t>Observatoire National de la Société Civile</t>
  </si>
  <si>
    <t>516</t>
  </si>
  <si>
    <t>Conseil Superieur de la Jeunesse</t>
  </si>
  <si>
    <t>Total</t>
  </si>
  <si>
    <t>Titre 3: Dépenses d'investissement</t>
  </si>
  <si>
    <t>(En Millions de DA)</t>
  </si>
  <si>
    <t>Crédits uoverst (T3)</t>
  </si>
  <si>
    <t xml:space="preserve">PSC </t>
  </si>
  <si>
    <t>PSD</t>
  </si>
  <si>
    <t>Nature de la demande</t>
  </si>
  <si>
    <t>Inscription (montant sollicité)</t>
  </si>
  <si>
    <t>Réévaluation  (montant sollicité)</t>
  </si>
  <si>
    <t>CP (montant sollicité)</t>
  </si>
  <si>
    <t xml:space="preserve"> Total montant sollicité </t>
  </si>
  <si>
    <t>Crédits ouverst (T3 + T4)</t>
  </si>
  <si>
    <t>T3</t>
  </si>
  <si>
    <t>T4</t>
  </si>
  <si>
    <t>Notification (T3 + T4)</t>
  </si>
  <si>
    <t>% AE</t>
  </si>
  <si>
    <t>% CP</t>
  </si>
  <si>
    <t xml:space="preserve">Montant alloué </t>
  </si>
  <si>
    <t>0</t>
  </si>
  <si>
    <t>5</t>
  </si>
  <si>
    <t>2</t>
  </si>
  <si>
    <t>Suivi des demandes exprimées au titre de l'exercice 2025
le Titre 1, le Titre 2 et le Titre 4 (hors investissement)</t>
  </si>
  <si>
    <t>Demande de transfert de crédits supplémentaire pour l'acquisition d'habillements officiels pour les agents de l'administration pénitentiaire</t>
  </si>
  <si>
    <t>En cours d'examen</t>
  </si>
  <si>
    <t>Demande de dérogation  pour le recrutement  au profit de la Cellule de Traitement du Renseignement Financier au titre de l'excercice 2025</t>
  </si>
  <si>
    <t>Suite à l'accord de Monsieur le premier Ministre n°394/DC/PM du 09/01/2025, un projet de décret présidentiel portant transfert de crédits au portefeuille de programmes du Ministère des finances, a été transmis au SGG, destinés à la couverture financière des dépenses de personnels de 20 agents à recruter en 2025</t>
  </si>
  <si>
    <t>Monsieur le Président de la République a donné instruction afin d'accordé 100 MDA à l’Organisation Nationale des Moudjahidine (T4)</t>
  </si>
  <si>
    <t>Projet de décret préidentiel transmis au SGG par envoi n° 636/MF du 24/02/2025</t>
  </si>
  <si>
    <t>transfert de crédits pour la prise en charge de l’allocation exceptionnelle accordée au profit des Palestiniens, qui ont été évacués en Algérie</t>
  </si>
  <si>
    <t>Nos services ont sollicité l'accord de M.PM suivant l'envoi n°650/MF du 25/02/2025, pour l'élaboration d'un projet de décret présidentiel</t>
  </si>
  <si>
    <t>1</t>
  </si>
  <si>
    <t>demande d'octroi d'un  financement pour la prise en charge de l'Intégration des travailleurs DAIP au profit de l'EPE DOMELEC (Titre 4) (montant non précisé)</t>
  </si>
  <si>
    <t>Projet d'envoi en cours de signature dont les élements de réponse se résument comme suit :
selon les conclusions de la réunion du 27/12/2023 consacrée à la problématique de l’opération d’intégration des bénéficiaires du dispositif DAIP, les établissements concernés par le financement de cette opération sur le budget de l’Etat, sont les établissements publics à caractère industriel et commercial (EPIC).</t>
  </si>
  <si>
    <t>*Autorisation exceptionnelle pour la prise en charge des créances relatives aux dispositifs de soutien de l'Etat pour le développement du secteur de l'agriculture pour l'exercice 2024 et les années précédentes sur les crédits ouverts au titre de la loi de  finances 2025 au profit du MADRP  * Recouvrement du différentiel de EPE/SPA FRIGOMEDIT relatif au programme de régulation de la pomme de terre de consommation de la compagnes 2021-2022     * Différentiel du prix de poudre de lait, les frais financiers et les frais de gestion de l'office national interprofessionnel de lait y afférents du mois du novembre 2024 *Différentiel du prix de poudre de lait prévisionnel pour le premier semestre du l'exercice 2025 , de l'office national interprofessionnel de lait y afférents</t>
  </si>
  <si>
    <r>
      <t xml:space="preserve">*Un projet de lettre a été adressé au SG du MADRP dont lequel il a été invité le secteur de compléter sa demande par des pièces justificatives
</t>
    </r>
    <r>
      <rPr>
        <i/>
        <sz val="13"/>
        <color theme="1"/>
        <rFont val="Times New Roman"/>
        <family val="1"/>
      </rPr>
      <t>(Cf l'Envoi n° 1015/SG/MF/DBPDSE/DBPREAP du 19/02/2025)   * Projet de réponse en cours</t>
    </r>
  </si>
  <si>
    <t>Suivi des demandes exprimées au titre de l'exercice 2025</t>
  </si>
  <si>
    <t>Titre 4: Dépenses d'investissement</t>
  </si>
  <si>
    <t xml:space="preserve">1 opération de PN </t>
  </si>
  <si>
    <t xml:space="preserve">5 opérations de Réév     6 opérations de PN </t>
  </si>
  <si>
    <t>En cours de traitement</t>
  </si>
  <si>
    <t xml:space="preserve">02 opérations de PN      01 opération de Réev   </t>
  </si>
  <si>
    <t>01 opération de PN          03 opérations de CP</t>
  </si>
  <si>
    <t>24 opérations de Réév     05 opérations de PN</t>
  </si>
  <si>
    <t xml:space="preserve">01 opération de PN      02 opérations de Réev   </t>
  </si>
  <si>
    <t xml:space="preserve">02 opérations de PN     02 opérations de Réev   </t>
  </si>
  <si>
    <t xml:space="preserve">02 opérations de PN     </t>
  </si>
  <si>
    <t xml:space="preserve">01 opération de Réev           </t>
  </si>
  <si>
    <t>03 opérations de Réev 01 opération de CP</t>
  </si>
  <si>
    <t xml:space="preserve">70 opérations de PN  </t>
  </si>
  <si>
    <t>12 opérations de Réev    04 opérations de CP</t>
  </si>
  <si>
    <t xml:space="preserve">02 opérations de Réev   </t>
  </si>
  <si>
    <t>05 opérations de PN     20 opérations de Réev   50 opérations de CP</t>
  </si>
  <si>
    <t>03 opérations de PN        01 opération de Réev       03 opérations  CP</t>
  </si>
  <si>
    <t>6</t>
  </si>
  <si>
    <t xml:space="preserve">03 opérations de PN         </t>
  </si>
  <si>
    <t xml:space="preserve">01 opération de Réev </t>
  </si>
  <si>
    <t>22 opérations de PN 05 opérations de Réév 75 opérations de CP</t>
  </si>
  <si>
    <t>3</t>
  </si>
  <si>
    <t>02 opérations de PN     03 opérations de Réev   01 opération de CP</t>
  </si>
  <si>
    <t>13 opérations de PN     03 opérations de Réev   44 opérations de CP</t>
  </si>
  <si>
    <t xml:space="preserve">01 opération de PN 02 opérations de Réév </t>
  </si>
  <si>
    <t>630</t>
  </si>
  <si>
    <t xml:space="preserve">16 opérations de PN 04 opérations de Réév </t>
  </si>
  <si>
    <t xml:space="preserve"> 02 opérations de Réev     15 opérations de  CP</t>
  </si>
  <si>
    <t xml:space="preserve">03 opérations de PN 01 opération de Réév </t>
  </si>
  <si>
    <t xml:space="preserve">03 opérations de PN     01 opération de Réev </t>
  </si>
  <si>
    <t xml:space="preserve">   05 opérations  de CP </t>
  </si>
  <si>
    <t xml:space="preserve">03 opérations de PN    16 opérations de Réév 01 opération  de CP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</si>
</sst>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D_A_-;\-* #,##0.00\ _D_A_-;_-* &quot;-&quot;??\ _D_A_-;_-@_-"/>
    <numFmt numFmtId="165" formatCode="_-* #,##0_-;\-* #,##0_-;_-* &quot;-&quot;??_-;_-@_-"/>
    <numFmt numFmtId="166" formatCode="#,##0_ ;\-#,##0\ "/>
    <numFmt numFmtId="167" formatCode="0.0%"/>
  </numFmts>
  <fonts count="20">
    <font>
      <sz val="11"/>
      <color theme="1"/>
      <name val="Calibri"/>
      <family val="2"/>
      <charset val="1"/>
      <scheme val="minor"/>
    </font>
    <font>
      <sz val="11"/>
      <color theme="1"/>
      <name val="Calibri"/>
      <family val="2"/>
      <charset val="1"/>
      <scheme val="minor"/>
    </font>
    <font>
      <b/>
      <sz val="14"/>
      <color rgb="FF000000"/>
      <name val="Times New Roman"/>
      <family val="2"/>
    </font>
    <font>
      <b/>
      <sz val="14"/>
      <color theme="1"/>
      <name val="Calibri"/>
      <family val="2"/>
      <scheme val="minor"/>
    </font>
    <font>
      <sz val="12"/>
      <color rgb="FF000000"/>
      <name val="Times New Roman"/>
      <family val="2"/>
    </font>
    <font>
      <b/>
      <sz val="11"/>
      <color theme="1"/>
      <name val="Calibri"/>
      <family val="2"/>
      <scheme val="minor"/>
    </font>
    <font>
      <b/>
      <sz val="12"/>
      <color rgb="FF000000"/>
      <name val="SansSerif"/>
      <family val="2"/>
    </font>
    <font>
      <b/>
      <sz val="13"/>
      <color rgb="FF000000"/>
      <name val="Times New Roman"/>
      <family val="1"/>
    </font>
    <font>
      <b/>
      <sz val="13"/>
      <color theme="1"/>
      <name val="Times New Roman"/>
      <family val="1"/>
    </font>
    <font>
      <sz val="12"/>
      <color rgb="FF000000"/>
      <name val="AraialFontFamily"/>
      <family val="2"/>
    </font>
    <font>
      <sz val="13"/>
      <color rgb="FF000000"/>
      <name val="Times New Roman"/>
      <family val="1"/>
    </font>
    <font>
      <b/>
      <sz val="12"/>
      <color rgb="FF000000"/>
      <name val="AraialFontFamily"/>
      <family val="2"/>
    </font>
    <font>
      <b/>
      <sz val="11"/>
      <color theme="1"/>
      <name val="Times New Roman"/>
      <family val="1"/>
    </font>
    <font>
      <sz val="13"/>
      <color theme="1"/>
      <name val="Times New Roman"/>
      <family val="1"/>
    </font>
    <font>
      <b/>
      <sz val="12"/>
      <color rgb="FF000000"/>
      <name val="Times New Roman"/>
      <family val="1"/>
    </font>
    <font>
      <b/>
      <sz val="12"/>
      <color theme="1"/>
      <name val="Times New Roman"/>
      <family val="1"/>
    </font>
    <font>
      <sz val="12"/>
      <color rgb="FF000000"/>
      <name val="Times New Roman"/>
      <family val="1"/>
    </font>
    <font>
      <i/>
      <sz val="13"/>
      <color theme="1"/>
      <name val="Times New Roman"/>
      <family val="1"/>
    </font>
    <font>
      <sz val="11"/>
      <color theme="1"/>
      <name val="Times New Roman"/>
      <family val="1"/>
    </font>
    <font>
      <b/>
      <sz val="16"/>
      <color rgb="FF000000"/>
      <name val="Times New Roman"/>
      <family val="2"/>
    </font>
  </fonts>
  <fills count="5">
    <fill>
      <patternFill patternType="none"/>
    </fill>
    <fill>
      <patternFill patternType="gray125"/>
    </fill>
    <fill>
      <patternFill patternType="solid">
        <fgColor rgb="FFFFFFFF"/>
      </patternFill>
    </fill>
    <fill>
      <patternFill patternType="solid">
        <fgColor rgb="FFBFE1FF"/>
      </patternFill>
    </fill>
    <fill>
      <patternFill patternType="solid">
        <fgColor theme="0"/>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top/>
      <bottom style="thin">
        <color rgb="FF000000"/>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top/>
      <bottom style="thin">
        <color indexed="64"/>
      </bottom>
      <diagonal/>
    </border>
    <border>
      <left style="thin">
        <color rgb="FF000000"/>
      </left>
      <right style="thin">
        <color rgb="FF000000"/>
      </right>
      <top/>
      <bottom/>
      <diagonal/>
    </border>
    <border>
      <left style="thin">
        <color rgb="FF000000"/>
      </left>
      <right/>
      <top style="thin">
        <color indexed="64"/>
      </top>
      <bottom style="thin">
        <color rgb="FF000000"/>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30">
    <xf numFmtId="0" fontId="0" fillId="0" borderId="0" xfId="0"/>
    <xf numFmtId="0" fontId="2" fillId="2" borderId="0" xfId="0" applyFont="1" applyFill="1" applyAlignment="1">
      <alignment vertical="center" wrapText="1"/>
    </xf>
    <xf numFmtId="0" fontId="4" fillId="2" borderId="0" xfId="0" applyFont="1" applyFill="1" applyAlignment="1">
      <alignment vertical="center" wrapText="1"/>
    </xf>
    <xf numFmtId="0" fontId="5" fillId="0" borderId="0" xfId="0" applyFont="1"/>
    <xf numFmtId="3" fontId="7" fillId="4" borderId="6" xfId="0" applyNumberFormat="1" applyFont="1" applyFill="1" applyBorder="1" applyAlignment="1">
      <alignment horizontal="center" vertical="center" wrapText="1"/>
    </xf>
    <xf numFmtId="165" fontId="7" fillId="4" borderId="6" xfId="1" applyNumberFormat="1" applyFont="1" applyFill="1" applyBorder="1" applyAlignment="1" applyProtection="1">
      <alignment horizontal="center" vertic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3" fontId="10" fillId="2" borderId="1" xfId="1" applyNumberFormat="1" applyFont="1" applyFill="1" applyBorder="1" applyAlignment="1" applyProtection="1">
      <alignment horizontal="center" vertical="center" wrapText="1"/>
    </xf>
    <xf numFmtId="3" fontId="10" fillId="2" borderId="6" xfId="1" applyNumberFormat="1" applyFont="1" applyFill="1" applyBorder="1" applyAlignment="1" applyProtection="1">
      <alignment horizontal="left" vertical="center" wrapText="1"/>
    </xf>
    <xf numFmtId="0" fontId="9" fillId="4" borderId="1" xfId="0" applyFont="1" applyFill="1" applyBorder="1" applyAlignment="1">
      <alignment horizontal="center" vertical="center" wrapText="1"/>
    </xf>
    <xf numFmtId="0" fontId="10" fillId="4" borderId="1" xfId="0" applyFont="1" applyFill="1" applyBorder="1" applyAlignment="1">
      <alignment horizontal="left" vertical="center" wrapText="1"/>
    </xf>
    <xf numFmtId="0" fontId="0" fillId="4" borderId="0" xfId="0" applyFill="1"/>
    <xf numFmtId="3" fontId="10" fillId="2" borderId="1" xfId="1" applyNumberFormat="1" applyFont="1" applyFill="1" applyBorder="1" applyAlignment="1" applyProtection="1">
      <alignment horizontal="left" vertical="center" wrapText="1"/>
    </xf>
    <xf numFmtId="3" fontId="0" fillId="4" borderId="0" xfId="0" applyNumberFormat="1" applyFill="1"/>
    <xf numFmtId="3" fontId="10" fillId="2" borderId="2" xfId="1" applyNumberFormat="1" applyFont="1" applyFill="1" applyBorder="1" applyAlignment="1" applyProtection="1">
      <alignment horizontal="left" vertical="center" wrapText="1"/>
    </xf>
    <xf numFmtId="3" fontId="10" fillId="2" borderId="10" xfId="1" applyNumberFormat="1" applyFont="1" applyFill="1" applyBorder="1" applyAlignment="1" applyProtection="1">
      <alignment horizontal="center" vertical="center" wrapText="1"/>
    </xf>
    <xf numFmtId="3" fontId="10" fillId="2" borderId="6" xfId="1" applyNumberFormat="1" applyFont="1" applyFill="1" applyBorder="1" applyAlignment="1" applyProtection="1">
      <alignment horizontal="left" vertical="top" wrapText="1"/>
    </xf>
    <xf numFmtId="166" fontId="10" fillId="2" borderId="11" xfId="1" applyNumberFormat="1" applyFont="1" applyFill="1" applyBorder="1" applyAlignment="1" applyProtection="1">
      <alignment horizontal="left" vertical="top" wrapText="1"/>
    </xf>
    <xf numFmtId="166" fontId="10" fillId="2" borderId="11" xfId="1" applyNumberFormat="1" applyFont="1" applyFill="1" applyBorder="1" applyAlignment="1" applyProtection="1">
      <alignment horizontal="left" vertical="center" wrapText="1"/>
    </xf>
    <xf numFmtId="0" fontId="10" fillId="4" borderId="2" xfId="0" applyFont="1" applyFill="1" applyBorder="1" applyAlignment="1">
      <alignment horizontal="left" vertical="center" wrapText="1"/>
    </xf>
    <xf numFmtId="3" fontId="10" fillId="2" borderId="2" xfId="1" applyNumberFormat="1" applyFont="1" applyFill="1" applyBorder="1" applyAlignment="1" applyProtection="1">
      <alignment horizontal="center" vertical="center" wrapText="1"/>
    </xf>
    <xf numFmtId="165" fontId="10" fillId="4" borderId="12" xfId="1" applyNumberFormat="1" applyFont="1" applyFill="1" applyBorder="1" applyAlignment="1" applyProtection="1">
      <alignment horizontal="left" vertical="center" wrapText="1"/>
    </xf>
    <xf numFmtId="165" fontId="10" fillId="4" borderId="6" xfId="1" applyNumberFormat="1" applyFont="1" applyFill="1" applyBorder="1" applyAlignment="1" applyProtection="1">
      <alignment horizontal="right" vertical="center" wrapText="1"/>
    </xf>
    <xf numFmtId="0" fontId="9" fillId="4" borderId="10" xfId="0" applyFont="1" applyFill="1" applyBorder="1" applyAlignment="1">
      <alignment horizontal="center" vertical="center" wrapText="1"/>
    </xf>
    <xf numFmtId="0" fontId="10" fillId="4" borderId="6" xfId="0" applyFont="1" applyFill="1" applyBorder="1" applyAlignment="1">
      <alignment horizontal="left" vertical="center" wrapText="1"/>
    </xf>
    <xf numFmtId="3" fontId="10" fillId="2" borderId="6" xfId="1" applyNumberFormat="1" applyFont="1" applyFill="1" applyBorder="1" applyAlignment="1" applyProtection="1">
      <alignment horizontal="center" vertical="center" wrapText="1"/>
    </xf>
    <xf numFmtId="0" fontId="10" fillId="4" borderId="7" xfId="0" applyFont="1" applyFill="1" applyBorder="1" applyAlignment="1">
      <alignment horizontal="left" vertical="center" wrapText="1"/>
    </xf>
    <xf numFmtId="3" fontId="10" fillId="2" borderId="13" xfId="1" applyNumberFormat="1" applyFont="1" applyFill="1" applyBorder="1" applyAlignment="1" applyProtection="1">
      <alignment horizontal="center" vertical="center" wrapText="1"/>
    </xf>
    <xf numFmtId="3" fontId="10" fillId="2" borderId="9" xfId="1" applyNumberFormat="1" applyFont="1" applyFill="1" applyBorder="1" applyAlignment="1" applyProtection="1">
      <alignment horizontal="left" vertical="center" wrapText="1"/>
    </xf>
    <xf numFmtId="166" fontId="10" fillId="2" borderId="14" xfId="1" applyNumberFormat="1" applyFont="1" applyFill="1" applyBorder="1" applyAlignment="1" applyProtection="1">
      <alignment horizontal="left" vertical="center" wrapText="1"/>
    </xf>
    <xf numFmtId="49" fontId="10" fillId="4" borderId="1" xfId="1" applyNumberFormat="1" applyFont="1" applyFill="1" applyBorder="1" applyAlignment="1" applyProtection="1">
      <alignment horizontal="center" vertical="center" wrapText="1"/>
    </xf>
    <xf numFmtId="49" fontId="10" fillId="4" borderId="15" xfId="1" applyNumberFormat="1" applyFont="1" applyFill="1" applyBorder="1" applyAlignment="1" applyProtection="1">
      <alignment horizontal="left" vertical="center" wrapText="1"/>
    </xf>
    <xf numFmtId="166" fontId="10" fillId="2" borderId="10" xfId="1" applyNumberFormat="1" applyFont="1" applyFill="1" applyBorder="1" applyAlignment="1" applyProtection="1">
      <alignment horizontal="center" vertical="center" wrapText="1"/>
    </xf>
    <xf numFmtId="166" fontId="10" fillId="4" borderId="0" xfId="1" applyNumberFormat="1" applyFont="1" applyFill="1" applyBorder="1" applyAlignment="1" applyProtection="1">
      <alignment horizontal="left" vertical="top" wrapText="1"/>
    </xf>
    <xf numFmtId="49" fontId="10" fillId="4" borderId="1" xfId="0" applyNumberFormat="1" applyFont="1" applyFill="1" applyBorder="1" applyAlignment="1">
      <alignment horizontal="left" vertical="center" wrapText="1"/>
    </xf>
    <xf numFmtId="49" fontId="10" fillId="4" borderId="7" xfId="1" applyNumberFormat="1" applyFont="1" applyFill="1" applyBorder="1" applyAlignment="1" applyProtection="1">
      <alignment horizontal="left" vertical="top" wrapText="1"/>
    </xf>
    <xf numFmtId="165" fontId="10" fillId="4" borderId="10" xfId="1" applyNumberFormat="1" applyFont="1" applyFill="1" applyBorder="1" applyAlignment="1" applyProtection="1">
      <alignment horizontal="left" vertical="center" wrapText="1"/>
    </xf>
    <xf numFmtId="165" fontId="0" fillId="4" borderId="0" xfId="0" applyNumberFormat="1" applyFill="1"/>
    <xf numFmtId="3" fontId="10" fillId="4" borderId="1" xfId="1" applyNumberFormat="1" applyFont="1" applyFill="1" applyBorder="1" applyAlignment="1" applyProtection="1">
      <alignment horizontal="center" vertical="center" wrapText="1"/>
    </xf>
    <xf numFmtId="3" fontId="10" fillId="4" borderId="2" xfId="1" applyNumberFormat="1" applyFont="1" applyFill="1" applyBorder="1" applyAlignment="1" applyProtection="1">
      <alignment horizontal="left" vertical="top" wrapText="1"/>
    </xf>
    <xf numFmtId="3" fontId="10" fillId="4" borderId="10" xfId="1" applyNumberFormat="1" applyFont="1" applyFill="1" applyBorder="1" applyAlignment="1" applyProtection="1">
      <alignment horizontal="center" vertical="center" wrapText="1"/>
    </xf>
    <xf numFmtId="3" fontId="10" fillId="4" borderId="6" xfId="1" applyNumberFormat="1" applyFont="1" applyFill="1" applyBorder="1" applyAlignment="1" applyProtection="1">
      <alignment horizontal="left" vertical="center" wrapText="1"/>
    </xf>
    <xf numFmtId="166" fontId="10" fillId="4" borderId="0" xfId="1" applyNumberFormat="1" applyFont="1" applyFill="1" applyBorder="1" applyAlignment="1" applyProtection="1">
      <alignment horizontal="left" vertical="center" wrapText="1"/>
    </xf>
    <xf numFmtId="3" fontId="10" fillId="4" borderId="7" xfId="1" applyNumberFormat="1" applyFont="1" applyFill="1" applyBorder="1" applyAlignment="1" applyProtection="1">
      <alignment horizontal="left" vertical="center" wrapText="1"/>
    </xf>
    <xf numFmtId="49" fontId="10" fillId="4" borderId="1" xfId="1" applyNumberFormat="1" applyFont="1" applyFill="1" applyBorder="1" applyAlignment="1" applyProtection="1">
      <alignment horizontal="left" vertical="top" wrapText="1"/>
    </xf>
    <xf numFmtId="165" fontId="10" fillId="4" borderId="10" xfId="1" applyNumberFormat="1" applyFont="1" applyFill="1" applyBorder="1" applyAlignment="1" applyProtection="1">
      <alignment horizontal="left" vertical="top" wrapText="1"/>
    </xf>
    <xf numFmtId="3" fontId="10" fillId="4" borderId="1" xfId="1" applyNumberFormat="1" applyFont="1" applyFill="1" applyBorder="1" applyAlignment="1" applyProtection="1">
      <alignment horizontal="left" vertical="center" wrapText="1"/>
    </xf>
    <xf numFmtId="49" fontId="10" fillId="4" borderId="10" xfId="1" applyNumberFormat="1" applyFont="1" applyFill="1" applyBorder="1" applyAlignment="1" applyProtection="1">
      <alignment horizontal="left" vertical="center" wrapText="1"/>
    </xf>
    <xf numFmtId="49" fontId="0" fillId="4" borderId="0" xfId="0" applyNumberFormat="1" applyFill="1"/>
    <xf numFmtId="165" fontId="10" fillId="4" borderId="1" xfId="1" applyNumberFormat="1" applyFont="1" applyFill="1" applyBorder="1" applyAlignment="1" applyProtection="1">
      <alignment horizontal="center" vertical="center" wrapText="1"/>
    </xf>
    <xf numFmtId="165" fontId="10" fillId="4" borderId="1" xfId="1" applyNumberFormat="1" applyFont="1" applyFill="1" applyBorder="1" applyAlignment="1" applyProtection="1">
      <alignment horizontal="left" vertical="center" wrapText="1"/>
    </xf>
    <xf numFmtId="165" fontId="10" fillId="4" borderId="10" xfId="1" applyNumberFormat="1" applyFont="1" applyFill="1" applyBorder="1" applyAlignment="1" applyProtection="1">
      <alignment horizontal="right" vertical="center" wrapText="1"/>
    </xf>
    <xf numFmtId="3" fontId="10" fillId="4" borderId="6" xfId="1" applyNumberFormat="1" applyFont="1" applyFill="1" applyBorder="1" applyAlignment="1" applyProtection="1">
      <alignment horizontal="left" vertical="top" wrapText="1"/>
    </xf>
    <xf numFmtId="3" fontId="10" fillId="4" borderId="2" xfId="1" applyNumberFormat="1" applyFont="1" applyFill="1" applyBorder="1" applyAlignment="1" applyProtection="1">
      <alignment horizontal="left" vertical="center" wrapText="1"/>
    </xf>
    <xf numFmtId="3" fontId="10" fillId="4" borderId="12" xfId="1" applyNumberFormat="1" applyFont="1" applyFill="1" applyBorder="1" applyAlignment="1" applyProtection="1">
      <alignment horizontal="center" vertical="center" wrapText="1"/>
    </xf>
    <xf numFmtId="166" fontId="10" fillId="4" borderId="16" xfId="1" applyNumberFormat="1" applyFont="1" applyFill="1" applyBorder="1" applyAlignment="1" applyProtection="1">
      <alignment horizontal="left" vertical="center" wrapText="1"/>
    </xf>
    <xf numFmtId="3" fontId="10" fillId="2" borderId="12" xfId="1" applyNumberFormat="1" applyFont="1" applyFill="1" applyBorder="1" applyAlignment="1" applyProtection="1">
      <alignment horizontal="center" vertical="center" wrapText="1"/>
    </xf>
    <xf numFmtId="0" fontId="11" fillId="3" borderId="10" xfId="0" applyFont="1" applyFill="1" applyBorder="1" applyAlignment="1">
      <alignment horizontal="center" vertical="center" wrapText="1"/>
    </xf>
    <xf numFmtId="0" fontId="7" fillId="4" borderId="6" xfId="0" applyFont="1" applyFill="1" applyBorder="1" applyAlignment="1">
      <alignment horizontal="left" vertical="center" wrapText="1"/>
    </xf>
    <xf numFmtId="3" fontId="7" fillId="4" borderId="6" xfId="0" applyNumberFormat="1" applyFont="1" applyFill="1" applyBorder="1" applyAlignment="1">
      <alignment horizontal="right" vertical="center" wrapText="1"/>
    </xf>
    <xf numFmtId="3" fontId="0" fillId="0" borderId="0" xfId="0" applyNumberFormat="1"/>
    <xf numFmtId="49" fontId="0" fillId="0" borderId="0" xfId="0" applyNumberFormat="1"/>
    <xf numFmtId="0" fontId="12" fillId="0" borderId="0" xfId="0" applyFont="1"/>
    <xf numFmtId="0" fontId="7" fillId="4" borderId="1" xfId="0" applyFont="1" applyFill="1" applyBorder="1" applyAlignment="1">
      <alignment horizontal="center" vertical="center" wrapText="1"/>
    </xf>
    <xf numFmtId="165" fontId="7" fillId="4" borderId="10" xfId="1" applyNumberFormat="1" applyFont="1" applyFill="1" applyBorder="1" applyAlignment="1" applyProtection="1">
      <alignment horizontal="center" vertical="center" wrapText="1"/>
    </xf>
    <xf numFmtId="3" fontId="7" fillId="4" borderId="14" xfId="0" applyNumberFormat="1" applyFont="1" applyFill="1" applyBorder="1" applyAlignment="1">
      <alignment horizontal="center" vertical="center" wrapText="1"/>
    </xf>
    <xf numFmtId="165" fontId="7" fillId="4" borderId="20" xfId="1" applyNumberFormat="1" applyFont="1" applyFill="1" applyBorder="1" applyAlignment="1" applyProtection="1">
      <alignment horizontal="center" vertical="center" wrapText="1"/>
    </xf>
    <xf numFmtId="0" fontId="7" fillId="4" borderId="20" xfId="0" applyFont="1" applyFill="1" applyBorder="1" applyAlignment="1">
      <alignment horizontal="center" vertical="center" wrapText="1"/>
    </xf>
    <xf numFmtId="165" fontId="7" fillId="4" borderId="21" xfId="1" applyNumberFormat="1" applyFont="1" applyFill="1" applyBorder="1" applyAlignment="1" applyProtection="1">
      <alignment horizontal="center" vertical="center" wrapText="1"/>
    </xf>
    <xf numFmtId="3" fontId="10" fillId="2" borderId="1" xfId="0" applyNumberFormat="1" applyFont="1" applyFill="1" applyBorder="1" applyAlignment="1">
      <alignment horizontal="right" vertical="center" wrapText="1"/>
    </xf>
    <xf numFmtId="165" fontId="10" fillId="2" borderId="1" xfId="1" applyNumberFormat="1" applyFont="1" applyFill="1" applyBorder="1" applyAlignment="1" applyProtection="1">
      <alignment horizontal="right" vertical="center" wrapText="1"/>
    </xf>
    <xf numFmtId="165" fontId="10" fillId="2" borderId="7" xfId="1" applyNumberFormat="1" applyFont="1" applyFill="1" applyBorder="1" applyAlignment="1" applyProtection="1">
      <alignment horizontal="right" vertical="center" wrapText="1"/>
    </xf>
    <xf numFmtId="3" fontId="10" fillId="2" borderId="1" xfId="1" applyNumberFormat="1" applyFont="1" applyFill="1" applyBorder="1" applyAlignment="1" applyProtection="1">
      <alignment horizontal="left" vertical="top" wrapText="1"/>
    </xf>
    <xf numFmtId="3" fontId="10" fillId="4" borderId="7" xfId="1" applyNumberFormat="1" applyFont="1" applyFill="1" applyBorder="1" applyAlignment="1" applyProtection="1">
      <alignment horizontal="right" vertical="center" wrapText="1"/>
    </xf>
    <xf numFmtId="3" fontId="10" fillId="4" borderId="7" xfId="1" applyNumberFormat="1" applyFont="1" applyFill="1" applyBorder="1" applyAlignment="1" applyProtection="1">
      <alignment horizontal="right" vertical="center"/>
    </xf>
    <xf numFmtId="3" fontId="10" fillId="4" borderId="13" xfId="1" applyNumberFormat="1" applyFont="1" applyFill="1" applyBorder="1" applyAlignment="1" applyProtection="1">
      <alignment horizontal="right" vertical="center" wrapText="1"/>
    </xf>
    <xf numFmtId="3" fontId="7" fillId="4" borderId="6" xfId="1" applyNumberFormat="1" applyFont="1" applyFill="1" applyBorder="1" applyAlignment="1">
      <alignment horizontal="right" vertical="center" wrapText="1"/>
    </xf>
    <xf numFmtId="3" fontId="8" fillId="4" borderId="6" xfId="0" applyNumberFormat="1" applyFont="1" applyFill="1" applyBorder="1" applyAlignment="1">
      <alignment horizontal="right" vertical="center"/>
    </xf>
    <xf numFmtId="4" fontId="10" fillId="2" borderId="22" xfId="1" applyNumberFormat="1" applyFont="1" applyFill="1" applyBorder="1" applyAlignment="1" applyProtection="1">
      <alignment horizontal="right" vertical="center" wrapText="1"/>
    </xf>
    <xf numFmtId="4" fontId="10" fillId="2" borderId="7" xfId="1" applyNumberFormat="1" applyFont="1" applyFill="1" applyBorder="1" applyAlignment="1" applyProtection="1">
      <alignment horizontal="right" vertical="center" wrapText="1"/>
    </xf>
    <xf numFmtId="4" fontId="10" fillId="2" borderId="7" xfId="0" applyNumberFormat="1" applyFont="1" applyFill="1" applyBorder="1" applyAlignment="1">
      <alignment horizontal="right" vertical="center" wrapText="1"/>
    </xf>
    <xf numFmtId="4" fontId="10" fillId="2" borderId="7" xfId="2" applyNumberFormat="1" applyFont="1" applyFill="1" applyBorder="1" applyAlignment="1" applyProtection="1">
      <alignment horizontal="right" vertical="center" wrapText="1"/>
    </xf>
    <xf numFmtId="4" fontId="10" fillId="2" borderId="13" xfId="2" applyNumberFormat="1" applyFont="1" applyFill="1" applyBorder="1" applyAlignment="1" applyProtection="1">
      <alignment horizontal="right" vertical="center" wrapText="1"/>
    </xf>
    <xf numFmtId="3" fontId="13" fillId="4" borderId="9" xfId="0" applyNumberFormat="1" applyFont="1" applyFill="1" applyBorder="1" applyAlignment="1">
      <alignment horizontal="right" vertical="center"/>
    </xf>
    <xf numFmtId="3" fontId="13" fillId="0" borderId="9" xfId="2" applyNumberFormat="1" applyFont="1" applyBorder="1" applyAlignment="1">
      <alignment horizontal="right" vertical="center"/>
    </xf>
    <xf numFmtId="3" fontId="10" fillId="4" borderId="1" xfId="1" applyNumberFormat="1" applyFont="1" applyFill="1" applyBorder="1" applyAlignment="1" applyProtection="1">
      <alignment horizontal="right" vertical="center" wrapText="1"/>
    </xf>
    <xf numFmtId="3" fontId="10" fillId="4" borderId="10" xfId="1" applyNumberFormat="1" applyFont="1" applyFill="1" applyBorder="1" applyAlignment="1" applyProtection="1">
      <alignment horizontal="right" vertical="center" wrapText="1"/>
    </xf>
    <xf numFmtId="4" fontId="10" fillId="2" borderId="23" xfId="1" applyNumberFormat="1" applyFont="1" applyFill="1" applyBorder="1" applyAlignment="1" applyProtection="1">
      <alignment horizontal="right" vertical="center" wrapText="1"/>
    </xf>
    <xf numFmtId="4" fontId="10" fillId="2" borderId="1" xfId="1" applyNumberFormat="1" applyFont="1" applyFill="1" applyBorder="1" applyAlignment="1" applyProtection="1">
      <alignment horizontal="right" vertical="center" wrapText="1"/>
    </xf>
    <xf numFmtId="4" fontId="10" fillId="4" borderId="1" xfId="0" applyNumberFormat="1" applyFont="1" applyFill="1" applyBorder="1" applyAlignment="1">
      <alignment horizontal="right" vertical="center" wrapText="1"/>
    </xf>
    <xf numFmtId="4" fontId="10" fillId="4" borderId="1" xfId="1" applyNumberFormat="1" applyFont="1" applyFill="1" applyBorder="1" applyAlignment="1" applyProtection="1">
      <alignment horizontal="right" vertical="center" wrapText="1"/>
    </xf>
    <xf numFmtId="4" fontId="10" fillId="2" borderId="1" xfId="2" applyNumberFormat="1" applyFont="1" applyFill="1" applyBorder="1" applyAlignment="1" applyProtection="1">
      <alignment horizontal="right" vertical="center" wrapText="1"/>
    </xf>
    <xf numFmtId="4" fontId="10" fillId="2" borderId="10" xfId="2" applyNumberFormat="1" applyFont="1" applyFill="1" applyBorder="1" applyAlignment="1" applyProtection="1">
      <alignment horizontal="right" vertical="center" wrapText="1"/>
    </xf>
    <xf numFmtId="3" fontId="13" fillId="4" borderId="6" xfId="0" applyNumberFormat="1" applyFont="1" applyFill="1" applyBorder="1" applyAlignment="1">
      <alignment horizontal="right" vertical="center"/>
    </xf>
    <xf numFmtId="3" fontId="10" fillId="4" borderId="2" xfId="0" applyNumberFormat="1" applyFont="1" applyFill="1" applyBorder="1" applyAlignment="1">
      <alignment horizontal="right" vertical="center" wrapText="1"/>
    </xf>
    <xf numFmtId="165" fontId="10" fillId="4" borderId="2" xfId="1" applyNumberFormat="1" applyFont="1" applyFill="1" applyBorder="1" applyAlignment="1" applyProtection="1">
      <alignment horizontal="right" vertical="center" wrapText="1"/>
    </xf>
    <xf numFmtId="4" fontId="10" fillId="4" borderId="23" xfId="1" applyNumberFormat="1" applyFont="1" applyFill="1" applyBorder="1" applyAlignment="1" applyProtection="1">
      <alignment horizontal="right" vertical="center" wrapText="1"/>
    </xf>
    <xf numFmtId="4" fontId="10" fillId="4" borderId="1" xfId="2" applyNumberFormat="1" applyFont="1" applyFill="1" applyBorder="1" applyAlignment="1" applyProtection="1">
      <alignment horizontal="right" vertical="center" wrapText="1"/>
    </xf>
    <xf numFmtId="4" fontId="10" fillId="4" borderId="10" xfId="2" applyNumberFormat="1" applyFont="1" applyFill="1" applyBorder="1" applyAlignment="1" applyProtection="1">
      <alignment horizontal="right" vertical="center" wrapText="1"/>
    </xf>
    <xf numFmtId="3" fontId="10" fillId="4" borderId="6" xfId="0" applyNumberFormat="1" applyFont="1" applyFill="1" applyBorder="1" applyAlignment="1">
      <alignment horizontal="right" vertical="center" wrapText="1"/>
    </xf>
    <xf numFmtId="165" fontId="10" fillId="4" borderId="6" xfId="1" applyNumberFormat="1" applyFont="1" applyFill="1" applyBorder="1" applyAlignment="1" applyProtection="1">
      <alignment horizontal="left" vertical="center" wrapText="1"/>
    </xf>
    <xf numFmtId="3" fontId="10" fillId="2" borderId="6" xfId="0" applyNumberFormat="1" applyFont="1" applyFill="1" applyBorder="1" applyAlignment="1">
      <alignment horizontal="right" vertical="center" wrapText="1"/>
    </xf>
    <xf numFmtId="165" fontId="10" fillId="2" borderId="6" xfId="1" applyNumberFormat="1" applyFont="1" applyFill="1" applyBorder="1" applyAlignment="1" applyProtection="1">
      <alignment horizontal="right" vertical="center" wrapText="1"/>
    </xf>
    <xf numFmtId="166" fontId="10" fillId="2" borderId="6" xfId="1" applyNumberFormat="1" applyFont="1" applyFill="1" applyBorder="1" applyAlignment="1" applyProtection="1">
      <alignment horizontal="left" vertical="center" wrapText="1"/>
    </xf>
    <xf numFmtId="3" fontId="10" fillId="2" borderId="7" xfId="0" applyNumberFormat="1" applyFont="1" applyFill="1" applyBorder="1" applyAlignment="1">
      <alignment horizontal="right" vertical="center" wrapText="1"/>
    </xf>
    <xf numFmtId="3" fontId="10" fillId="4" borderId="1" xfId="0" applyNumberFormat="1" applyFont="1" applyFill="1" applyBorder="1" applyAlignment="1">
      <alignment horizontal="right" vertical="center" wrapText="1"/>
    </xf>
    <xf numFmtId="165" fontId="10" fillId="4" borderId="1" xfId="1" applyNumberFormat="1" applyFont="1" applyFill="1" applyBorder="1" applyAlignment="1" applyProtection="1">
      <alignment horizontal="right" vertical="center" wrapText="1"/>
    </xf>
    <xf numFmtId="49" fontId="10" fillId="4" borderId="1" xfId="0" applyNumberFormat="1" applyFont="1" applyFill="1" applyBorder="1" applyAlignment="1">
      <alignment horizontal="right" vertical="center" wrapText="1"/>
    </xf>
    <xf numFmtId="49" fontId="10" fillId="4" borderId="1" xfId="1" applyNumberFormat="1" applyFont="1" applyFill="1" applyBorder="1" applyAlignment="1" applyProtection="1">
      <alignment horizontal="right" vertical="center" wrapText="1"/>
    </xf>
    <xf numFmtId="3" fontId="10" fillId="2" borderId="2" xfId="0" applyNumberFormat="1" applyFont="1" applyFill="1" applyBorder="1" applyAlignment="1">
      <alignment horizontal="right" vertical="center" wrapText="1"/>
    </xf>
    <xf numFmtId="165" fontId="10" fillId="2" borderId="2" xfId="1" applyNumberFormat="1" applyFont="1" applyFill="1" applyBorder="1" applyAlignment="1" applyProtection="1">
      <alignment horizontal="right" vertical="center" wrapText="1"/>
    </xf>
    <xf numFmtId="3" fontId="13" fillId="0" borderId="6" xfId="0" applyNumberFormat="1" applyFont="1" applyBorder="1" applyAlignment="1">
      <alignment horizontal="right" vertical="center"/>
    </xf>
    <xf numFmtId="4" fontId="7" fillId="4" borderId="23" xfId="0" applyNumberFormat="1" applyFont="1" applyFill="1" applyBorder="1" applyAlignment="1">
      <alignment horizontal="right" vertical="center" wrapText="1"/>
    </xf>
    <xf numFmtId="4" fontId="7" fillId="4" borderId="1" xfId="0" applyNumberFormat="1" applyFont="1" applyFill="1" applyBorder="1" applyAlignment="1">
      <alignment horizontal="right" vertical="center" wrapText="1"/>
    </xf>
    <xf numFmtId="3" fontId="7" fillId="4" borderId="1" xfId="0" applyNumberFormat="1" applyFont="1" applyFill="1" applyBorder="1" applyAlignment="1">
      <alignment horizontal="right" vertical="center" wrapText="1"/>
    </xf>
    <xf numFmtId="165" fontId="0" fillId="0" borderId="0" xfId="0" applyNumberFormat="1"/>
    <xf numFmtId="165" fontId="0" fillId="0" borderId="0" xfId="1" applyNumberFormat="1" applyFont="1"/>
    <xf numFmtId="10" fontId="0" fillId="0" borderId="0" xfId="2" applyNumberFormat="1" applyFont="1"/>
    <xf numFmtId="3" fontId="14" fillId="4" borderId="6" xfId="0" applyNumberFormat="1" applyFont="1" applyFill="1" applyBorder="1" applyAlignment="1">
      <alignment horizontal="center" vertical="center" wrapText="1"/>
    </xf>
    <xf numFmtId="165" fontId="14" fillId="4" borderId="6" xfId="1" applyNumberFormat="1" applyFont="1" applyFill="1" applyBorder="1" applyAlignment="1" applyProtection="1">
      <alignment horizontal="center" vertical="center" wrapText="1"/>
    </xf>
    <xf numFmtId="3" fontId="16" fillId="2" borderId="6" xfId="1" applyNumberFormat="1" applyFont="1" applyFill="1" applyBorder="1" applyAlignment="1" applyProtection="1">
      <alignment horizontal="left" vertical="center" wrapText="1"/>
    </xf>
    <xf numFmtId="3" fontId="16" fillId="4" borderId="6" xfId="1" applyNumberFormat="1" applyFont="1" applyFill="1" applyBorder="1" applyAlignment="1" applyProtection="1">
      <alignment horizontal="right" vertical="center" wrapText="1"/>
    </xf>
    <xf numFmtId="0" fontId="10" fillId="4" borderId="1"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49" fontId="10" fillId="4" borderId="1" xfId="0" applyNumberFormat="1" applyFont="1" applyFill="1" applyBorder="1" applyAlignment="1">
      <alignment horizontal="center" vertical="center" wrapText="1"/>
    </xf>
    <xf numFmtId="0" fontId="7" fillId="4" borderId="6" xfId="0" applyFont="1" applyFill="1" applyBorder="1" applyAlignment="1">
      <alignment horizontal="center" vertical="center" wrapText="1"/>
    </xf>
    <xf numFmtId="165" fontId="7" fillId="4" borderId="1" xfId="1" applyNumberFormat="1" applyFont="1" applyFill="1" applyBorder="1" applyAlignment="1" applyProtection="1">
      <alignment horizontal="center" vertical="center" wrapText="1"/>
    </xf>
    <xf numFmtId="3" fontId="18" fillId="4" borderId="6" xfId="0" applyNumberFormat="1" applyFont="1" applyFill="1" applyBorder="1" applyAlignment="1">
      <alignment horizontal="center" vertical="center" wrapText="1"/>
    </xf>
    <xf numFmtId="3" fontId="10" fillId="4" borderId="2" xfId="1" applyNumberFormat="1" applyFont="1" applyFill="1" applyBorder="1" applyAlignment="1" applyProtection="1">
      <alignment horizontal="center" vertical="center" wrapText="1"/>
    </xf>
    <xf numFmtId="3" fontId="10" fillId="4" borderId="4" xfId="1" applyNumberFormat="1" applyFont="1" applyFill="1" applyBorder="1" applyAlignment="1" applyProtection="1">
      <alignment horizontal="left" vertical="top" wrapText="1"/>
    </xf>
    <xf numFmtId="49" fontId="10" fillId="4" borderId="12" xfId="1" applyNumberFormat="1" applyFont="1" applyFill="1" applyBorder="1" applyAlignment="1" applyProtection="1">
      <alignment vertical="top" wrapText="1"/>
    </xf>
    <xf numFmtId="49" fontId="10" fillId="4" borderId="10" xfId="1" applyNumberFormat="1" applyFont="1" applyFill="1" applyBorder="1" applyAlignment="1" applyProtection="1">
      <alignment horizontal="center" vertical="center" wrapText="1"/>
    </xf>
    <xf numFmtId="49" fontId="10" fillId="4" borderId="6" xfId="1" applyNumberFormat="1" applyFont="1" applyFill="1" applyBorder="1" applyAlignment="1" applyProtection="1">
      <alignment horizontal="left" vertical="center" wrapText="1"/>
    </xf>
    <xf numFmtId="166" fontId="10" fillId="2" borderId="9" xfId="1" applyNumberFormat="1" applyFont="1" applyFill="1" applyBorder="1" applyAlignment="1" applyProtection="1">
      <alignment horizontal="left" vertical="top" wrapText="1"/>
    </xf>
    <xf numFmtId="3" fontId="7" fillId="4" borderId="6" xfId="1" applyNumberFormat="1" applyFont="1" applyFill="1" applyBorder="1" applyAlignment="1">
      <alignment horizontal="center" vertical="center" wrapText="1"/>
    </xf>
    <xf numFmtId="3" fontId="10" fillId="4" borderId="1" xfId="0" applyNumberFormat="1" applyFont="1" applyFill="1" applyBorder="1" applyAlignment="1">
      <alignment horizontal="center" vertical="center" wrapText="1"/>
    </xf>
    <xf numFmtId="165" fontId="10" fillId="4" borderId="7" xfId="1" applyNumberFormat="1" applyFont="1" applyFill="1" applyBorder="1" applyAlignment="1" applyProtection="1">
      <alignment horizontal="center" vertical="center" wrapText="1"/>
    </xf>
    <xf numFmtId="3" fontId="10" fillId="4" borderId="6" xfId="1" applyNumberFormat="1" applyFont="1" applyFill="1" applyBorder="1" applyAlignment="1" applyProtection="1">
      <alignment horizontal="center" vertical="center" wrapText="1"/>
    </xf>
    <xf numFmtId="3" fontId="10" fillId="4" borderId="7" xfId="1" applyNumberFormat="1" applyFont="1" applyFill="1" applyBorder="1" applyAlignment="1" applyProtection="1">
      <alignment horizontal="center" vertical="center" wrapText="1"/>
    </xf>
    <xf numFmtId="3" fontId="10" fillId="4" borderId="13" xfId="1" applyNumberFormat="1" applyFont="1" applyFill="1" applyBorder="1" applyAlignment="1" applyProtection="1">
      <alignment horizontal="center" vertical="center" wrapText="1"/>
    </xf>
    <xf numFmtId="3" fontId="8" fillId="4" borderId="6" xfId="0" applyNumberFormat="1" applyFont="1" applyFill="1" applyBorder="1" applyAlignment="1">
      <alignment horizontal="center" vertical="center"/>
    </xf>
    <xf numFmtId="165" fontId="10" fillId="4" borderId="10" xfId="1" applyNumberFormat="1" applyFont="1" applyFill="1" applyBorder="1" applyAlignment="1" applyProtection="1">
      <alignment horizontal="center" vertical="center" wrapText="1"/>
    </xf>
    <xf numFmtId="166" fontId="10" fillId="4" borderId="6" xfId="1" applyNumberFormat="1" applyFont="1" applyFill="1" applyBorder="1" applyAlignment="1" applyProtection="1">
      <alignment horizontal="center" vertical="center" wrapText="1"/>
    </xf>
    <xf numFmtId="3" fontId="10" fillId="4" borderId="2" xfId="0" applyNumberFormat="1" applyFont="1" applyFill="1" applyBorder="1" applyAlignment="1">
      <alignment horizontal="center" vertical="center" wrapText="1"/>
    </xf>
    <xf numFmtId="165" fontId="10" fillId="4" borderId="2" xfId="1" applyNumberFormat="1" applyFont="1" applyFill="1" applyBorder="1" applyAlignment="1" applyProtection="1">
      <alignment horizontal="center" vertical="center" wrapText="1"/>
    </xf>
    <xf numFmtId="165" fontId="10" fillId="4" borderId="6" xfId="1" applyNumberFormat="1" applyFont="1" applyFill="1" applyBorder="1" applyAlignment="1" applyProtection="1">
      <alignment horizontal="center" vertical="center" wrapText="1"/>
    </xf>
    <xf numFmtId="3" fontId="10" fillId="4" borderId="6" xfId="0" applyNumberFormat="1" applyFont="1" applyFill="1" applyBorder="1" applyAlignment="1">
      <alignment horizontal="center" vertical="center" wrapText="1"/>
    </xf>
    <xf numFmtId="3" fontId="10" fillId="4" borderId="7" xfId="0" applyNumberFormat="1" applyFont="1" applyFill="1" applyBorder="1" applyAlignment="1">
      <alignment horizontal="center" vertical="center" wrapText="1"/>
    </xf>
    <xf numFmtId="165" fontId="10" fillId="4" borderId="13" xfId="1" applyNumberFormat="1" applyFont="1" applyFill="1" applyBorder="1" applyAlignment="1" applyProtection="1">
      <alignment horizontal="center" vertical="center" wrapText="1"/>
    </xf>
    <xf numFmtId="49" fontId="10" fillId="4" borderId="6" xfId="1" applyNumberFormat="1" applyFont="1" applyFill="1" applyBorder="1" applyAlignment="1" applyProtection="1">
      <alignment horizontal="center" vertical="center" wrapText="1"/>
    </xf>
    <xf numFmtId="166" fontId="10" fillId="4" borderId="10" xfId="1" applyNumberFormat="1" applyFont="1" applyFill="1" applyBorder="1" applyAlignment="1" applyProtection="1">
      <alignment horizontal="center" vertical="center" wrapText="1"/>
    </xf>
    <xf numFmtId="49" fontId="10" fillId="4" borderId="2" xfId="1" applyNumberFormat="1" applyFont="1" applyFill="1" applyBorder="1" applyAlignment="1" applyProtection="1">
      <alignment horizontal="center" vertical="center" wrapText="1"/>
    </xf>
    <xf numFmtId="166" fontId="10" fillId="4" borderId="4" xfId="1" applyNumberFormat="1" applyFont="1" applyFill="1" applyBorder="1" applyAlignment="1" applyProtection="1">
      <alignment horizontal="center" vertical="center" wrapText="1"/>
    </xf>
    <xf numFmtId="165" fontId="10" fillId="4" borderId="4" xfId="1" applyNumberFormat="1" applyFont="1" applyFill="1" applyBorder="1" applyAlignment="1" applyProtection="1">
      <alignment horizontal="center" vertical="center" wrapText="1"/>
    </xf>
    <xf numFmtId="165" fontId="10" fillId="4" borderId="5" xfId="1" applyNumberFormat="1" applyFont="1" applyFill="1" applyBorder="1" applyAlignment="1" applyProtection="1">
      <alignment horizontal="center" vertical="center" wrapText="1"/>
    </xf>
    <xf numFmtId="3" fontId="7" fillId="4" borderId="4" xfId="1" applyNumberFormat="1" applyFont="1" applyFill="1" applyBorder="1" applyAlignment="1">
      <alignment horizontal="center" vertical="center" wrapText="1"/>
    </xf>
    <xf numFmtId="3" fontId="8" fillId="4" borderId="4" xfId="0" applyNumberFormat="1" applyFont="1" applyFill="1" applyBorder="1" applyAlignment="1">
      <alignment horizontal="center" vertical="center"/>
    </xf>
    <xf numFmtId="3" fontId="10" fillId="4" borderId="15" xfId="1" applyNumberFormat="1" applyFont="1" applyFill="1" applyBorder="1" applyAlignment="1" applyProtection="1">
      <alignment horizontal="center" vertical="center" wrapText="1"/>
    </xf>
    <xf numFmtId="165" fontId="10" fillId="4" borderId="9" xfId="1" applyNumberFormat="1" applyFont="1" applyFill="1" applyBorder="1" applyAlignment="1" applyProtection="1">
      <alignment horizontal="center" vertical="center" wrapText="1"/>
    </xf>
    <xf numFmtId="165" fontId="10" fillId="4" borderId="14" xfId="1" applyNumberFormat="1" applyFont="1" applyFill="1" applyBorder="1" applyAlignment="1" applyProtection="1">
      <alignment horizontal="center" vertical="center" wrapText="1"/>
    </xf>
    <xf numFmtId="3" fontId="7" fillId="4" borderId="9" xfId="1" applyNumberFormat="1" applyFont="1" applyFill="1" applyBorder="1" applyAlignment="1">
      <alignment horizontal="center" vertical="center" wrapText="1"/>
    </xf>
    <xf numFmtId="3" fontId="8" fillId="4" borderId="9" xfId="0" applyNumberFormat="1" applyFont="1" applyFill="1" applyBorder="1" applyAlignment="1">
      <alignment horizontal="center" vertical="center"/>
    </xf>
    <xf numFmtId="3" fontId="10" fillId="4" borderId="11" xfId="1" applyNumberFormat="1" applyFont="1" applyFill="1" applyBorder="1" applyAlignment="1" applyProtection="1">
      <alignment horizontal="center" vertical="center" wrapText="1"/>
    </xf>
    <xf numFmtId="165" fontId="10" fillId="4" borderId="11" xfId="1" applyNumberFormat="1" applyFont="1" applyFill="1" applyBorder="1" applyAlignment="1" applyProtection="1">
      <alignment horizontal="center" vertical="center" wrapText="1"/>
    </xf>
    <xf numFmtId="3" fontId="10" fillId="2" borderId="6" xfId="1" applyNumberFormat="1" applyFont="1" applyFill="1" applyBorder="1" applyAlignment="1" applyProtection="1">
      <alignment horizontal="justify" vertical="center" wrapText="1"/>
    </xf>
    <xf numFmtId="166" fontId="10" fillId="2" borderId="6" xfId="1" applyNumberFormat="1" applyFont="1" applyFill="1" applyBorder="1" applyAlignment="1" applyProtection="1">
      <alignment horizontal="justify" vertical="center" wrapText="1"/>
    </xf>
    <xf numFmtId="0" fontId="13" fillId="0" borderId="6" xfId="0" applyFont="1" applyBorder="1" applyAlignment="1">
      <alignment horizontal="justify" vertical="center" wrapText="1"/>
    </xf>
    <xf numFmtId="0" fontId="13" fillId="4" borderId="6" xfId="0" applyFont="1" applyFill="1" applyBorder="1" applyAlignment="1">
      <alignment horizontal="justify" vertical="center" wrapText="1"/>
    </xf>
    <xf numFmtId="0" fontId="9" fillId="2" borderId="10" xfId="0" applyFont="1" applyFill="1" applyBorder="1" applyAlignment="1">
      <alignment horizontal="center" vertical="center" wrapText="1"/>
    </xf>
    <xf numFmtId="0" fontId="16" fillId="2" borderId="6" xfId="0" applyFont="1" applyFill="1" applyBorder="1" applyAlignment="1">
      <alignment horizontal="left" vertical="center" wrapText="1"/>
    </xf>
    <xf numFmtId="3" fontId="16" fillId="2" borderId="6" xfId="1" applyNumberFormat="1" applyFont="1" applyFill="1" applyBorder="1" applyAlignment="1" applyProtection="1">
      <alignment horizontal="center" vertical="center" wrapText="1"/>
    </xf>
    <xf numFmtId="3" fontId="16" fillId="2" borderId="6" xfId="1" applyNumberFormat="1" applyFont="1" applyFill="1" applyBorder="1" applyAlignment="1" applyProtection="1">
      <alignment horizontal="left" vertical="top" wrapText="1"/>
    </xf>
    <xf numFmtId="0" fontId="16" fillId="4" borderId="6" xfId="0" applyFont="1" applyFill="1" applyBorder="1" applyAlignment="1">
      <alignment horizontal="left" vertical="center" wrapText="1"/>
    </xf>
    <xf numFmtId="165" fontId="10" fillId="4" borderId="6" xfId="1" applyNumberFormat="1" applyFont="1" applyFill="1" applyBorder="1" applyAlignment="1" applyProtection="1">
      <alignment horizontal="justify" vertical="center" wrapText="1"/>
    </xf>
    <xf numFmtId="49" fontId="10" fillId="4" borderId="6" xfId="1" applyNumberFormat="1" applyFont="1" applyFill="1" applyBorder="1" applyAlignment="1" applyProtection="1">
      <alignment horizontal="justify" vertical="center" wrapText="1"/>
    </xf>
    <xf numFmtId="166" fontId="10" fillId="2" borderId="6" xfId="1" applyNumberFormat="1" applyFont="1" applyFill="1" applyBorder="1" applyAlignment="1" applyProtection="1">
      <alignment horizontal="center" vertical="center" wrapText="1"/>
    </xf>
    <xf numFmtId="166" fontId="10" fillId="4" borderId="6" xfId="1" applyNumberFormat="1" applyFont="1" applyFill="1" applyBorder="1" applyAlignment="1" applyProtection="1">
      <alignment horizontal="justify" vertical="center" wrapText="1"/>
    </xf>
    <xf numFmtId="49" fontId="10" fillId="4" borderId="6" xfId="0" applyNumberFormat="1" applyFont="1" applyFill="1" applyBorder="1" applyAlignment="1">
      <alignment horizontal="center" vertical="center" wrapText="1"/>
    </xf>
    <xf numFmtId="166" fontId="10" fillId="4" borderId="6" xfId="1" applyNumberFormat="1" applyFont="1" applyFill="1" applyBorder="1" applyAlignment="1" applyProtection="1">
      <alignment horizontal="left" vertical="center" wrapText="1"/>
    </xf>
    <xf numFmtId="49" fontId="10" fillId="4" borderId="6" xfId="1" applyNumberFormat="1" applyFont="1" applyFill="1" applyBorder="1" applyAlignment="1" applyProtection="1">
      <alignment horizontal="left" vertical="top" wrapText="1"/>
    </xf>
    <xf numFmtId="165" fontId="10" fillId="4" borderId="6" xfId="1" applyNumberFormat="1" applyFont="1" applyFill="1" applyBorder="1" applyAlignment="1" applyProtection="1">
      <alignment horizontal="left" vertical="top" wrapText="1"/>
    </xf>
    <xf numFmtId="166" fontId="10" fillId="4" borderId="6" xfId="1" applyNumberFormat="1" applyFont="1" applyFill="1" applyBorder="1" applyAlignment="1" applyProtection="1">
      <alignment horizontal="left" vertical="top" wrapText="1"/>
    </xf>
    <xf numFmtId="0" fontId="3" fillId="0" borderId="0" xfId="0" applyFont="1" applyAlignment="1">
      <alignment vertical="center" wrapText="1"/>
    </xf>
    <xf numFmtId="166" fontId="10" fillId="4" borderId="11" xfId="1" applyNumberFormat="1" applyFont="1" applyFill="1" applyBorder="1" applyAlignment="1" applyProtection="1">
      <alignment horizontal="center" vertical="center" wrapText="1"/>
    </xf>
    <xf numFmtId="166" fontId="10" fillId="4" borderId="9" xfId="1" applyNumberFormat="1" applyFont="1" applyFill="1" applyBorder="1" applyAlignment="1" applyProtection="1">
      <alignment horizontal="center" vertical="center" wrapText="1"/>
    </xf>
    <xf numFmtId="166" fontId="10" fillId="4" borderId="14" xfId="1" applyNumberFormat="1" applyFont="1" applyFill="1" applyBorder="1" applyAlignment="1" applyProtection="1">
      <alignment horizontal="center" vertical="center" wrapText="1"/>
    </xf>
    <xf numFmtId="49" fontId="10" fillId="4" borderId="11" xfId="1" applyNumberFormat="1" applyFont="1" applyFill="1" applyBorder="1" applyAlignment="1" applyProtection="1">
      <alignment horizontal="center" vertical="center" wrapText="1"/>
    </xf>
    <xf numFmtId="165" fontId="13" fillId="4" borderId="6" xfId="1" applyNumberFormat="1" applyFont="1" applyFill="1" applyBorder="1" applyAlignment="1">
      <alignment horizontal="center" vertical="center"/>
    </xf>
    <xf numFmtId="3" fontId="10" fillId="2" borderId="11" xfId="1" applyNumberFormat="1" applyFont="1" applyFill="1" applyBorder="1" applyAlignment="1" applyProtection="1">
      <alignment horizontal="center" vertical="center" wrapText="1"/>
    </xf>
    <xf numFmtId="1" fontId="8" fillId="4" borderId="6" xfId="0" applyNumberFormat="1" applyFont="1" applyFill="1" applyBorder="1" applyAlignment="1">
      <alignment horizontal="center" vertical="center"/>
    </xf>
    <xf numFmtId="3" fontId="10" fillId="2" borderId="4" xfId="1" applyNumberFormat="1" applyFont="1" applyFill="1" applyBorder="1" applyAlignment="1" applyProtection="1">
      <alignment horizontal="center" vertical="center" wrapText="1"/>
    </xf>
    <xf numFmtId="3" fontId="10" fillId="2" borderId="5" xfId="1" applyNumberFormat="1" applyFont="1" applyFill="1" applyBorder="1" applyAlignment="1" applyProtection="1">
      <alignment horizontal="center" vertical="center" wrapText="1"/>
    </xf>
    <xf numFmtId="167" fontId="0" fillId="0" borderId="0" xfId="2" applyNumberFormat="1" applyFont="1" applyFill="1"/>
    <xf numFmtId="9" fontId="0" fillId="0" borderId="0" xfId="2" applyFont="1" applyFill="1"/>
    <xf numFmtId="0" fontId="15" fillId="0" borderId="6" xfId="0" applyFont="1" applyBorder="1" applyAlignment="1">
      <alignment horizontal="center" vertical="center" wrapText="1"/>
    </xf>
    <xf numFmtId="0" fontId="3" fillId="0" borderId="0" xfId="0" applyFont="1" applyAlignment="1">
      <alignment horizontal="center" vertical="center" wrapText="1"/>
    </xf>
    <xf numFmtId="0" fontId="6" fillId="3" borderId="10"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5" fillId="0" borderId="6" xfId="0" applyFont="1" applyBorder="1" applyAlignment="1">
      <alignment horizontal="center" vertical="center"/>
    </xf>
    <xf numFmtId="0" fontId="7" fillId="4" borderId="10" xfId="0" applyFont="1" applyFill="1" applyBorder="1" applyAlignment="1">
      <alignment horizontal="center" vertical="center" wrapText="1"/>
    </xf>
    <xf numFmtId="0" fontId="7" fillId="4" borderId="23"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8" fillId="0" borderId="5" xfId="0" applyFont="1" applyBorder="1" applyAlignment="1">
      <alignment horizontal="center" vertical="center"/>
    </xf>
    <xf numFmtId="0" fontId="8" fillId="0" borderId="14" xfId="0" applyFont="1" applyBorder="1" applyAlignment="1">
      <alignment horizontal="center" vertical="center"/>
    </xf>
    <xf numFmtId="0" fontId="2" fillId="2" borderId="0" xfId="0" applyFont="1" applyFill="1" applyAlignment="1">
      <alignment horizontal="center" vertical="center" wrapText="1"/>
    </xf>
    <xf numFmtId="0" fontId="4" fillId="2" borderId="0" xfId="0" applyFont="1" applyFill="1" applyAlignment="1">
      <alignment horizontal="right" vertical="center" wrapText="1"/>
    </xf>
    <xf numFmtId="0" fontId="8" fillId="0" borderId="6" xfId="0" applyFont="1" applyBorder="1" applyAlignment="1">
      <alignment horizontal="center" vertical="center" wrapText="1"/>
    </xf>
    <xf numFmtId="0" fontId="8" fillId="0" borderId="4" xfId="0" applyFont="1" applyBorder="1" applyAlignment="1">
      <alignment horizontal="center" vertical="center" wrapText="1"/>
    </xf>
    <xf numFmtId="0" fontId="8" fillId="0" borderId="9" xfId="0" applyFont="1" applyBorder="1" applyAlignment="1">
      <alignment horizontal="center" vertical="center" wrapText="1"/>
    </xf>
    <xf numFmtId="0" fontId="8" fillId="4" borderId="6" xfId="0" applyFont="1" applyFill="1" applyBorder="1" applyAlignment="1">
      <alignment horizontal="center" vertical="center" wrapText="1"/>
    </xf>
    <xf numFmtId="0" fontId="8" fillId="0" borderId="11" xfId="0" applyFont="1" applyBorder="1" applyAlignment="1">
      <alignment horizontal="center" vertical="center" wrapText="1"/>
    </xf>
    <xf numFmtId="0" fontId="8" fillId="0" borderId="18" xfId="0" applyFont="1" applyBorder="1" applyAlignment="1">
      <alignment horizontal="center" vertical="center" wrapText="1"/>
    </xf>
    <xf numFmtId="0" fontId="7" fillId="4" borderId="19" xfId="0" applyFont="1" applyFill="1" applyBorder="1" applyAlignment="1">
      <alignment horizontal="center" vertical="center" wrapText="1"/>
    </xf>
    <xf numFmtId="0" fontId="7" fillId="4" borderId="2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4" borderId="18" xfId="0" applyFont="1" applyFill="1" applyBorder="1" applyAlignment="1">
      <alignment horizontal="center" vertical="center" wrapText="1"/>
    </xf>
    <xf numFmtId="165" fontId="7" fillId="4" borderId="19" xfId="1" applyNumberFormat="1" applyFont="1" applyFill="1" applyBorder="1" applyAlignment="1" applyProtection="1">
      <alignment horizontal="center" vertical="center" wrapText="1"/>
    </xf>
    <xf numFmtId="0" fontId="6" fillId="3" borderId="1"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19" fillId="2" borderId="0" xfId="0" applyFont="1" applyFill="1" applyAlignment="1">
      <alignment horizontal="center" vertical="center" wrapText="1"/>
    </xf>
    <xf numFmtId="0" fontId="7" fillId="4" borderId="17"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8" xfId="0" applyFont="1" applyFill="1" applyBorder="1" applyAlignment="1">
      <alignment horizontal="center" vertical="center" wrapText="1"/>
    </xf>
  </cellXfs>
  <cellStyles count="3">
    <cellStyle name="Milliers" xfId="1" builtinId="3"/>
    <cellStyle name="Normal" xfId="0" builtinId="0"/>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CDMES~1\AppData\Local\Temp\(Solidarit&#233;,%20moudjahidines,%20culture%20et%20culte)%20T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N Tab01"/>
      <sheetName val="MDJ Tab 01"/>
      <sheetName val="MSN Tab 02 "/>
      <sheetName val="MDJ Tab 02"/>
      <sheetName val="MSNTab 03"/>
      <sheetName val="MDJ Tab 03"/>
      <sheetName val="TAB 1 Culture "/>
      <sheetName val="TAB 2 culture"/>
      <sheetName val="TAB 3 Culture "/>
      <sheetName val="TAB 1 affaires religieuses"/>
      <sheetName val="TAB 2 affaires religieuses"/>
      <sheetName val="TAB 3 affaires religieu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6">
          <cell r="E16">
            <v>603.65200000000004</v>
          </cell>
        </row>
      </sheetData>
      <sheetData sheetId="11"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4"/>
  <sheetViews>
    <sheetView topLeftCell="B1" workbookViewId="0">
      <selection activeCell="B1" sqref="B1:G1"/>
    </sheetView>
  </sheetViews>
  <sheetFormatPr baseColWidth="10" defaultColWidth="9.140625" defaultRowHeight="15"/>
  <cols>
    <col min="1" max="1" width="8.28515625" hidden="1" customWidth="1"/>
    <col min="2" max="2" width="26" customWidth="1"/>
    <col min="3" max="3" width="12" customWidth="1"/>
    <col min="4" max="4" width="41.42578125" customWidth="1"/>
    <col min="5" max="5" width="45.140625" customWidth="1"/>
    <col min="6" max="6" width="11.85546875" customWidth="1"/>
    <col min="7" max="7" width="11.7109375" customWidth="1"/>
    <col min="8" max="8" width="10.85546875" customWidth="1"/>
  </cols>
  <sheetData>
    <row r="1" spans="1:11" ht="50.25" customHeight="1">
      <c r="A1" s="1"/>
      <c r="B1" s="198" t="s">
        <v>129</v>
      </c>
      <c r="C1" s="198"/>
      <c r="D1" s="198"/>
      <c r="E1" s="198"/>
      <c r="F1" s="198"/>
      <c r="G1" s="198"/>
      <c r="H1" s="185"/>
      <c r="I1" s="185"/>
    </row>
    <row r="2" spans="1:11" ht="30" customHeight="1">
      <c r="A2" s="2" t="s">
        <v>0</v>
      </c>
      <c r="B2" s="2"/>
      <c r="C2" s="2"/>
      <c r="D2" s="2"/>
      <c r="E2" s="2"/>
      <c r="F2" s="3" t="s">
        <v>0</v>
      </c>
    </row>
    <row r="3" spans="1:11" ht="15.75">
      <c r="A3" s="199"/>
      <c r="B3" s="200" t="s">
        <v>1</v>
      </c>
      <c r="C3" s="200" t="s">
        <v>2</v>
      </c>
      <c r="D3" s="200" t="s">
        <v>3</v>
      </c>
      <c r="E3" s="201" t="s">
        <v>4</v>
      </c>
      <c r="F3" s="197" t="s">
        <v>5</v>
      </c>
      <c r="G3" s="197"/>
    </row>
    <row r="4" spans="1:11" ht="37.5" customHeight="1">
      <c r="A4" s="199"/>
      <c r="B4" s="200"/>
      <c r="C4" s="200"/>
      <c r="D4" s="200"/>
      <c r="E4" s="201"/>
      <c r="F4" s="119" t="s">
        <v>6</v>
      </c>
      <c r="G4" s="120" t="s">
        <v>7</v>
      </c>
    </row>
    <row r="5" spans="1:11" ht="27" hidden="1" customHeight="1">
      <c r="A5" s="171" t="s">
        <v>8</v>
      </c>
      <c r="B5" s="172" t="s">
        <v>9</v>
      </c>
      <c r="C5" s="173"/>
      <c r="D5" s="121"/>
      <c r="E5" s="174"/>
      <c r="F5" s="122"/>
      <c r="G5" s="122"/>
    </row>
    <row r="6" spans="1:11" s="12" customFormat="1" ht="31.5" hidden="1">
      <c r="A6" s="24" t="s">
        <v>10</v>
      </c>
      <c r="B6" s="175" t="s">
        <v>11</v>
      </c>
      <c r="C6" s="173"/>
      <c r="D6" s="121"/>
      <c r="E6" s="174"/>
      <c r="F6" s="122"/>
      <c r="G6" s="122"/>
    </row>
    <row r="7" spans="1:11" s="12" customFormat="1" ht="15.75" hidden="1">
      <c r="A7" s="24" t="s">
        <v>12</v>
      </c>
      <c r="B7" s="175" t="s">
        <v>13</v>
      </c>
      <c r="C7" s="173"/>
      <c r="D7" s="121"/>
      <c r="E7" s="174"/>
      <c r="F7" s="122"/>
      <c r="G7" s="122"/>
    </row>
    <row r="8" spans="1:11" s="12" customFormat="1" ht="63" hidden="1">
      <c r="A8" s="24" t="s">
        <v>14</v>
      </c>
      <c r="B8" s="175" t="s">
        <v>15</v>
      </c>
      <c r="C8" s="173"/>
      <c r="D8" s="121"/>
      <c r="E8" s="174"/>
      <c r="F8" s="122"/>
      <c r="G8" s="122"/>
    </row>
    <row r="9" spans="1:11" s="12" customFormat="1" ht="47.25" hidden="1">
      <c r="A9" s="24" t="s">
        <v>16</v>
      </c>
      <c r="B9" s="175" t="s">
        <v>17</v>
      </c>
      <c r="C9" s="173"/>
      <c r="D9" s="121"/>
      <c r="E9" s="174"/>
      <c r="F9" s="122"/>
      <c r="G9" s="122"/>
    </row>
    <row r="10" spans="1:11" s="12" customFormat="1" ht="66">
      <c r="A10" s="24" t="s">
        <v>18</v>
      </c>
      <c r="B10" s="125" t="s">
        <v>19</v>
      </c>
      <c r="C10" s="26">
        <v>1</v>
      </c>
      <c r="D10" s="167" t="s">
        <v>130</v>
      </c>
      <c r="E10" s="167" t="s">
        <v>131</v>
      </c>
      <c r="F10" s="140">
        <v>500</v>
      </c>
      <c r="G10" s="140">
        <v>500</v>
      </c>
      <c r="J10" s="14"/>
    </row>
    <row r="11" spans="1:11" s="12" customFormat="1" ht="136.5" customHeight="1">
      <c r="A11" s="24" t="s">
        <v>20</v>
      </c>
      <c r="B11" s="125" t="s">
        <v>21</v>
      </c>
      <c r="C11" s="26">
        <v>1</v>
      </c>
      <c r="D11" s="167" t="s">
        <v>132</v>
      </c>
      <c r="E11" s="167" t="s">
        <v>133</v>
      </c>
      <c r="F11" s="140">
        <v>9</v>
      </c>
      <c r="G11" s="140">
        <v>9</v>
      </c>
      <c r="J11" s="14"/>
      <c r="K11" s="14"/>
    </row>
    <row r="12" spans="1:11" s="12" customFormat="1" ht="33" hidden="1">
      <c r="A12" s="24" t="s">
        <v>22</v>
      </c>
      <c r="B12" s="125" t="s">
        <v>23</v>
      </c>
      <c r="C12" s="26"/>
      <c r="D12" s="167"/>
      <c r="E12" s="167"/>
      <c r="F12" s="140"/>
      <c r="G12" s="140"/>
    </row>
    <row r="13" spans="1:11" s="12" customFormat="1" ht="66">
      <c r="A13" s="24" t="s">
        <v>24</v>
      </c>
      <c r="B13" s="125" t="s">
        <v>25</v>
      </c>
      <c r="C13" s="26">
        <v>1</v>
      </c>
      <c r="D13" s="167" t="s">
        <v>134</v>
      </c>
      <c r="E13" s="168" t="s">
        <v>135</v>
      </c>
      <c r="F13" s="145">
        <v>100</v>
      </c>
      <c r="G13" s="145">
        <v>100</v>
      </c>
      <c r="K13" s="14"/>
    </row>
    <row r="14" spans="1:11" s="12" customFormat="1" ht="33" hidden="1">
      <c r="A14" s="24" t="s">
        <v>26</v>
      </c>
      <c r="B14" s="125" t="s">
        <v>27</v>
      </c>
      <c r="C14" s="26"/>
      <c r="D14" s="167"/>
      <c r="E14" s="168"/>
      <c r="F14" s="145"/>
      <c r="G14" s="145"/>
    </row>
    <row r="15" spans="1:11" s="12" customFormat="1" ht="16.5" hidden="1">
      <c r="A15" s="24" t="s">
        <v>28</v>
      </c>
      <c r="B15" s="125" t="s">
        <v>29</v>
      </c>
      <c r="C15" s="26"/>
      <c r="D15" s="167"/>
      <c r="E15" s="168"/>
      <c r="F15" s="145"/>
      <c r="G15" s="145"/>
    </row>
    <row r="16" spans="1:11" s="12" customFormat="1" ht="49.5" hidden="1">
      <c r="A16" s="24" t="s">
        <v>30</v>
      </c>
      <c r="B16" s="125" t="s">
        <v>31</v>
      </c>
      <c r="C16" s="26"/>
      <c r="D16" s="167"/>
      <c r="E16" s="176"/>
      <c r="F16" s="148"/>
      <c r="G16" s="148"/>
    </row>
    <row r="17" spans="1:11" s="12" customFormat="1" ht="49.5" hidden="1">
      <c r="A17" s="24" t="s">
        <v>32</v>
      </c>
      <c r="B17" s="125" t="s">
        <v>33</v>
      </c>
      <c r="C17" s="26"/>
      <c r="D17" s="167"/>
      <c r="E17" s="176"/>
      <c r="F17" s="148"/>
      <c r="G17" s="148"/>
    </row>
    <row r="18" spans="1:11" s="12" customFormat="1" ht="16.5" hidden="1">
      <c r="A18" s="24" t="s">
        <v>34</v>
      </c>
      <c r="B18" s="125" t="s">
        <v>35</v>
      </c>
      <c r="C18" s="26"/>
      <c r="D18" s="167"/>
      <c r="E18" s="168"/>
      <c r="F18" s="145"/>
      <c r="G18" s="145"/>
    </row>
    <row r="19" spans="1:11" s="12" customFormat="1" ht="16.5" hidden="1">
      <c r="A19" s="24" t="s">
        <v>36</v>
      </c>
      <c r="B19" s="125" t="s">
        <v>37</v>
      </c>
      <c r="C19" s="26"/>
      <c r="D19" s="167"/>
      <c r="E19" s="168"/>
      <c r="F19" s="145"/>
      <c r="G19" s="145"/>
    </row>
    <row r="20" spans="1:11" s="12" customFormat="1" ht="33" hidden="1">
      <c r="A20" s="24" t="s">
        <v>38</v>
      </c>
      <c r="B20" s="125" t="s">
        <v>39</v>
      </c>
      <c r="C20" s="152"/>
      <c r="D20" s="177"/>
      <c r="E20" s="177"/>
      <c r="F20" s="152"/>
      <c r="G20" s="152"/>
    </row>
    <row r="21" spans="1:11" s="12" customFormat="1" ht="75.75" customHeight="1">
      <c r="A21" s="24" t="s">
        <v>40</v>
      </c>
      <c r="B21" s="125" t="s">
        <v>41</v>
      </c>
      <c r="C21" s="178">
        <v>1</v>
      </c>
      <c r="D21" s="168" t="s">
        <v>136</v>
      </c>
      <c r="E21" s="179" t="s">
        <v>137</v>
      </c>
      <c r="F21" s="145">
        <v>105</v>
      </c>
      <c r="G21" s="145">
        <v>105</v>
      </c>
    </row>
    <row r="22" spans="1:11" s="12" customFormat="1" ht="187.5" customHeight="1">
      <c r="A22" s="24" t="s">
        <v>42</v>
      </c>
      <c r="B22" s="180" t="s">
        <v>43</v>
      </c>
      <c r="C22" s="152" t="s">
        <v>138</v>
      </c>
      <c r="D22" s="177" t="s">
        <v>139</v>
      </c>
      <c r="E22" s="170" t="s">
        <v>140</v>
      </c>
      <c r="F22" s="148"/>
      <c r="G22" s="148"/>
      <c r="J22" s="38"/>
    </row>
    <row r="23" spans="1:11" s="12" customFormat="1" ht="363">
      <c r="A23" s="24" t="s">
        <v>44</v>
      </c>
      <c r="B23" s="125" t="s">
        <v>45</v>
      </c>
      <c r="C23" s="140">
        <v>4</v>
      </c>
      <c r="D23" s="169" t="s">
        <v>141</v>
      </c>
      <c r="E23" s="170" t="s">
        <v>142</v>
      </c>
      <c r="F23" s="148"/>
      <c r="G23" s="148">
        <v>59899.200000000004</v>
      </c>
      <c r="J23" s="38"/>
    </row>
    <row r="24" spans="1:11" s="12" customFormat="1" ht="33" hidden="1">
      <c r="A24" s="24" t="s">
        <v>46</v>
      </c>
      <c r="B24" s="125" t="s">
        <v>47</v>
      </c>
      <c r="C24" s="140"/>
      <c r="D24" s="53"/>
      <c r="E24" s="101"/>
      <c r="F24" s="148"/>
      <c r="G24" s="148"/>
      <c r="J24" s="38"/>
      <c r="K24" s="38"/>
    </row>
    <row r="25" spans="1:11" s="12" customFormat="1" ht="49.5" hidden="1">
      <c r="A25" s="24" t="s">
        <v>48</v>
      </c>
      <c r="B25" s="125" t="s">
        <v>49</v>
      </c>
      <c r="C25" s="140"/>
      <c r="D25" s="42"/>
      <c r="E25" s="181"/>
      <c r="F25" s="145"/>
      <c r="G25" s="145"/>
      <c r="K25" s="12">
        <f>15-8</f>
        <v>7</v>
      </c>
    </row>
    <row r="26" spans="1:11" s="12" customFormat="1" ht="16.5" hidden="1">
      <c r="A26" s="24" t="s">
        <v>50</v>
      </c>
      <c r="B26" s="125" t="s">
        <v>51</v>
      </c>
      <c r="C26" s="140"/>
      <c r="D26" s="42"/>
      <c r="E26" s="140"/>
      <c r="F26" s="140"/>
      <c r="G26" s="140"/>
    </row>
    <row r="27" spans="1:11" s="12" customFormat="1" ht="33" hidden="1">
      <c r="A27" s="24" t="s">
        <v>52</v>
      </c>
      <c r="B27" s="125" t="s">
        <v>53</v>
      </c>
      <c r="C27" s="140"/>
      <c r="D27" s="182"/>
      <c r="E27" s="183"/>
      <c r="F27" s="148"/>
      <c r="G27" s="148"/>
      <c r="J27" s="38"/>
      <c r="K27" s="38"/>
    </row>
    <row r="28" spans="1:11" s="12" customFormat="1" ht="16.5" hidden="1">
      <c r="A28" s="24" t="s">
        <v>54</v>
      </c>
      <c r="B28" s="125" t="s">
        <v>55</v>
      </c>
      <c r="C28" s="140"/>
      <c r="D28" s="182"/>
      <c r="E28" s="101"/>
      <c r="F28" s="148"/>
      <c r="G28" s="148"/>
      <c r="J28" s="38"/>
    </row>
    <row r="29" spans="1:11" s="12" customFormat="1" ht="16.5" hidden="1">
      <c r="A29" s="24" t="s">
        <v>56</v>
      </c>
      <c r="B29" s="180" t="s">
        <v>57</v>
      </c>
      <c r="C29" s="152"/>
      <c r="D29" s="182"/>
      <c r="E29" s="101"/>
      <c r="F29" s="148"/>
      <c r="G29" s="148"/>
    </row>
    <row r="30" spans="1:11" s="12" customFormat="1" ht="16.5" hidden="1">
      <c r="A30" s="24" t="s">
        <v>58</v>
      </c>
      <c r="B30" s="125" t="s">
        <v>59</v>
      </c>
      <c r="C30" s="140"/>
      <c r="D30" s="42"/>
      <c r="E30" s="183"/>
      <c r="F30" s="148"/>
      <c r="G30" s="148"/>
    </row>
    <row r="31" spans="1:11" s="12" customFormat="1" ht="33" hidden="1">
      <c r="A31" s="24" t="s">
        <v>60</v>
      </c>
      <c r="B31" s="125" t="s">
        <v>61</v>
      </c>
      <c r="C31" s="140"/>
      <c r="D31" s="42"/>
      <c r="E31" s="140"/>
      <c r="F31" s="140"/>
      <c r="G31" s="140"/>
    </row>
    <row r="32" spans="1:11" s="12" customFormat="1" ht="33" hidden="1">
      <c r="A32" s="24" t="s">
        <v>62</v>
      </c>
      <c r="B32" s="125" t="s">
        <v>63</v>
      </c>
      <c r="C32" s="140"/>
      <c r="D32" s="42"/>
      <c r="E32" s="140"/>
      <c r="F32" s="140"/>
      <c r="G32" s="140"/>
    </row>
    <row r="33" spans="1:11" s="12" customFormat="1" ht="33" hidden="1">
      <c r="A33" s="24" t="s">
        <v>64</v>
      </c>
      <c r="B33" s="125" t="s">
        <v>65</v>
      </c>
      <c r="C33" s="152"/>
      <c r="D33" s="182"/>
      <c r="E33" s="135"/>
      <c r="F33" s="152"/>
      <c r="G33" s="152"/>
      <c r="J33" s="49"/>
      <c r="K33" s="49"/>
    </row>
    <row r="34" spans="1:11" s="12" customFormat="1" ht="49.5" hidden="1">
      <c r="A34" s="24" t="s">
        <v>66</v>
      </c>
      <c r="B34" s="125" t="s">
        <v>67</v>
      </c>
      <c r="C34" s="148"/>
      <c r="D34" s="101"/>
      <c r="E34" s="23"/>
      <c r="F34" s="148"/>
      <c r="G34" s="148"/>
    </row>
    <row r="35" spans="1:11" s="12" customFormat="1" ht="16.5" hidden="1">
      <c r="A35" s="24" t="s">
        <v>68</v>
      </c>
      <c r="B35" s="125" t="s">
        <v>69</v>
      </c>
      <c r="C35" s="140"/>
      <c r="D35" s="182"/>
      <c r="E35" s="183"/>
      <c r="F35" s="148"/>
      <c r="G35" s="148"/>
      <c r="J35" s="38"/>
      <c r="K35" s="38"/>
    </row>
    <row r="36" spans="1:11" s="12" customFormat="1" ht="16.5" hidden="1">
      <c r="A36" s="24" t="s">
        <v>70</v>
      </c>
      <c r="B36" s="125" t="s">
        <v>71</v>
      </c>
      <c r="C36" s="140"/>
      <c r="D36" s="53"/>
      <c r="E36" s="184"/>
      <c r="F36" s="145"/>
      <c r="G36" s="145"/>
    </row>
    <row r="37" spans="1:11" s="12" customFormat="1" ht="49.5" hidden="1">
      <c r="A37" s="24" t="s">
        <v>72</v>
      </c>
      <c r="B37" s="125" t="s">
        <v>73</v>
      </c>
      <c r="C37" s="140"/>
      <c r="D37" s="42"/>
      <c r="E37" s="140"/>
      <c r="F37" s="140"/>
      <c r="G37" s="140"/>
    </row>
    <row r="38" spans="1:11" s="12" customFormat="1" ht="33" hidden="1">
      <c r="A38" s="24" t="s">
        <v>74</v>
      </c>
      <c r="B38" s="125" t="s">
        <v>75</v>
      </c>
      <c r="C38" s="140"/>
      <c r="D38" s="42"/>
      <c r="E38" s="140"/>
      <c r="F38" s="140"/>
      <c r="G38" s="140"/>
    </row>
    <row r="39" spans="1:11" s="12" customFormat="1" ht="16.5" hidden="1">
      <c r="A39" s="24" t="s">
        <v>76</v>
      </c>
      <c r="B39" s="125" t="s">
        <v>77</v>
      </c>
      <c r="C39" s="140"/>
      <c r="D39" s="42"/>
      <c r="E39" s="140"/>
      <c r="F39" s="140"/>
      <c r="G39" s="140"/>
    </row>
    <row r="40" spans="1:11" s="12" customFormat="1" ht="16.5" hidden="1">
      <c r="A40" s="24" t="s">
        <v>78</v>
      </c>
      <c r="B40" s="125" t="s">
        <v>79</v>
      </c>
      <c r="C40" s="140"/>
      <c r="D40" s="42"/>
      <c r="E40" s="140"/>
      <c r="F40" s="140"/>
      <c r="G40" s="140"/>
    </row>
    <row r="41" spans="1:11" s="12" customFormat="1" ht="16.5" hidden="1">
      <c r="A41" s="24" t="s">
        <v>80</v>
      </c>
      <c r="B41" s="125" t="s">
        <v>81</v>
      </c>
      <c r="C41" s="140"/>
      <c r="D41" s="42"/>
      <c r="E41" s="140"/>
      <c r="F41" s="140"/>
      <c r="G41" s="140"/>
    </row>
    <row r="42" spans="1:11" s="12" customFormat="1" ht="33" hidden="1">
      <c r="A42" s="24" t="s">
        <v>82</v>
      </c>
      <c r="B42" s="125" t="s">
        <v>83</v>
      </c>
      <c r="C42" s="140"/>
      <c r="D42" s="42"/>
      <c r="E42" s="140"/>
      <c r="F42" s="140"/>
      <c r="G42" s="140"/>
    </row>
    <row r="43" spans="1:11" s="12" customFormat="1" ht="16.5" hidden="1">
      <c r="A43" s="24" t="s">
        <v>84</v>
      </c>
      <c r="B43" s="125" t="s">
        <v>85</v>
      </c>
      <c r="C43" s="140"/>
      <c r="D43" s="42"/>
      <c r="E43" s="140"/>
      <c r="F43" s="140"/>
      <c r="G43" s="140"/>
    </row>
    <row r="44" spans="1:11" s="12" customFormat="1" ht="16.5" hidden="1">
      <c r="A44" s="24" t="s">
        <v>86</v>
      </c>
      <c r="B44" s="125" t="s">
        <v>87</v>
      </c>
      <c r="C44" s="140"/>
      <c r="D44" s="42"/>
      <c r="E44" s="181"/>
      <c r="F44" s="145"/>
      <c r="G44" s="145"/>
    </row>
    <row r="45" spans="1:11" s="12" customFormat="1" ht="66" hidden="1">
      <c r="A45" s="24" t="s">
        <v>88</v>
      </c>
      <c r="B45" s="125" t="s">
        <v>89</v>
      </c>
      <c r="C45" s="26"/>
      <c r="D45" s="26"/>
      <c r="E45" s="26"/>
      <c r="F45" s="26"/>
      <c r="G45" s="26"/>
    </row>
    <row r="46" spans="1:11" s="12" customFormat="1" ht="49.5" hidden="1">
      <c r="A46" s="24" t="s">
        <v>90</v>
      </c>
      <c r="B46" s="125" t="s">
        <v>91</v>
      </c>
      <c r="C46" s="26"/>
      <c r="D46" s="26"/>
      <c r="E46" s="26"/>
      <c r="F46" s="26"/>
      <c r="G46" s="26"/>
    </row>
    <row r="47" spans="1:11" s="12" customFormat="1" ht="49.5" hidden="1">
      <c r="A47" s="24" t="s">
        <v>92</v>
      </c>
      <c r="B47" s="125" t="s">
        <v>93</v>
      </c>
      <c r="C47" s="26"/>
      <c r="D47" s="26"/>
      <c r="E47" s="26"/>
      <c r="F47" s="26"/>
      <c r="G47" s="26"/>
    </row>
    <row r="48" spans="1:11" s="12" customFormat="1" ht="16.5" hidden="1">
      <c r="A48" s="24" t="s">
        <v>94</v>
      </c>
      <c r="B48" s="125" t="s">
        <v>95</v>
      </c>
      <c r="C48" s="26"/>
      <c r="D48" s="26"/>
      <c r="E48" s="26"/>
      <c r="F48" s="26"/>
      <c r="G48" s="26"/>
    </row>
    <row r="49" spans="1:7" s="12" customFormat="1" ht="33" hidden="1">
      <c r="A49" s="24" t="s">
        <v>96</v>
      </c>
      <c r="B49" s="125" t="s">
        <v>97</v>
      </c>
      <c r="C49" s="26"/>
      <c r="D49" s="26"/>
      <c r="E49" s="26"/>
      <c r="F49" s="26"/>
      <c r="G49" s="26"/>
    </row>
    <row r="50" spans="1:7" s="12" customFormat="1" ht="33" hidden="1">
      <c r="A50" s="24" t="s">
        <v>98</v>
      </c>
      <c r="B50" s="125" t="s">
        <v>99</v>
      </c>
      <c r="C50" s="26"/>
      <c r="D50" s="26"/>
      <c r="E50" s="26"/>
      <c r="F50" s="26"/>
      <c r="G50" s="26"/>
    </row>
    <row r="51" spans="1:7" s="12" customFormat="1" ht="49.5" hidden="1">
      <c r="A51" s="24" t="s">
        <v>100</v>
      </c>
      <c r="B51" s="125" t="s">
        <v>101</v>
      </c>
      <c r="C51" s="26"/>
      <c r="D51" s="26"/>
      <c r="E51" s="26"/>
      <c r="F51" s="26"/>
      <c r="G51" s="26"/>
    </row>
    <row r="52" spans="1:7" s="12" customFormat="1" ht="49.5" hidden="1">
      <c r="A52" s="24" t="s">
        <v>102</v>
      </c>
      <c r="B52" s="125" t="s">
        <v>103</v>
      </c>
      <c r="C52" s="26"/>
      <c r="D52" s="26"/>
      <c r="E52" s="26"/>
      <c r="F52" s="26"/>
      <c r="G52" s="26"/>
    </row>
    <row r="53" spans="1:7" s="12" customFormat="1" ht="33" hidden="1">
      <c r="A53" s="24" t="s">
        <v>104</v>
      </c>
      <c r="B53" s="125" t="s">
        <v>105</v>
      </c>
      <c r="C53" s="26"/>
      <c r="D53" s="26"/>
      <c r="E53" s="26"/>
      <c r="F53" s="26"/>
      <c r="G53" s="26"/>
    </row>
    <row r="54" spans="1:7" s="12" customFormat="1" ht="33" hidden="1">
      <c r="A54" s="24" t="s">
        <v>106</v>
      </c>
      <c r="B54" s="125" t="s">
        <v>107</v>
      </c>
      <c r="C54" s="26"/>
      <c r="D54" s="26"/>
      <c r="E54" s="26"/>
      <c r="F54" s="26"/>
      <c r="G54" s="26"/>
    </row>
    <row r="55" spans="1:7" ht="16.5">
      <c r="A55" s="58"/>
      <c r="B55" s="128" t="s">
        <v>108</v>
      </c>
      <c r="C55" s="4">
        <f>SUM(C5:C54)</f>
        <v>8</v>
      </c>
      <c r="D55" s="4"/>
      <c r="E55" s="4"/>
      <c r="F55" s="4">
        <f>SUM(F10,F11,F13,F21,F22,F23)</f>
        <v>714</v>
      </c>
      <c r="G55" s="4">
        <f>SUM(G10,G11,G13,G21,G22,G23)</f>
        <v>60613.200000000004</v>
      </c>
    </row>
    <row r="56" spans="1:7">
      <c r="F56" s="61"/>
      <c r="G56" s="61"/>
    </row>
    <row r="57" spans="1:7">
      <c r="C57" s="61"/>
      <c r="F57" s="61"/>
      <c r="G57" s="61"/>
    </row>
    <row r="59" spans="1:7">
      <c r="C59" s="61"/>
      <c r="D59" s="62"/>
    </row>
    <row r="64" spans="1:7">
      <c r="D64" s="62"/>
    </row>
  </sheetData>
  <mergeCells count="7">
    <mergeCell ref="F3:G3"/>
    <mergeCell ref="B1:G1"/>
    <mergeCell ref="A3:A4"/>
    <mergeCell ref="B3:B4"/>
    <mergeCell ref="C3:C4"/>
    <mergeCell ref="D3:D4"/>
    <mergeCell ref="E3:E4"/>
  </mergeCells>
  <pageMargins left="0.70866141732283472" right="0.70866141732283472" top="0.74803149606299213" bottom="0.74803149606299213" header="0.31496062992125984" footer="0.31496062992125984"/>
  <pageSetup paperSize="9" scale="8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D60"/>
  <sheetViews>
    <sheetView topLeftCell="B1" workbookViewId="0">
      <selection activeCell="H60" sqref="H60"/>
    </sheetView>
  </sheetViews>
  <sheetFormatPr baseColWidth="10" defaultColWidth="9.140625" defaultRowHeight="15"/>
  <cols>
    <col min="1" max="1" width="8.28515625" hidden="1" customWidth="1"/>
    <col min="2" max="2" width="34" customWidth="1"/>
    <col min="3" max="3" width="23.28515625" hidden="1" customWidth="1"/>
    <col min="4" max="4" width="21.140625" hidden="1" customWidth="1"/>
    <col min="5" max="5" width="11.28515625" customWidth="1"/>
    <col min="6" max="6" width="20.5703125" customWidth="1"/>
    <col min="7" max="7" width="19.85546875" customWidth="1"/>
    <col min="8" max="8" width="12.28515625" customWidth="1"/>
    <col min="9" max="9" width="11.140625" customWidth="1"/>
    <col min="10" max="10" width="11.42578125" customWidth="1"/>
    <col min="11" max="11" width="10.7109375" customWidth="1"/>
    <col min="12" max="12" width="13.28515625" hidden="1" customWidth="1"/>
    <col min="13" max="13" width="11" style="61" customWidth="1"/>
    <col min="14" max="14" width="11.28515625" customWidth="1"/>
    <col min="15" max="16" width="21.140625" hidden="1" customWidth="1"/>
    <col min="17" max="17" width="21.85546875" hidden="1" customWidth="1"/>
    <col min="18" max="18" width="21.5703125" style="117" hidden="1" customWidth="1"/>
    <col min="19" max="19" width="18.7109375" style="117" hidden="1" customWidth="1"/>
    <col min="20" max="20" width="18.42578125" style="117" hidden="1" customWidth="1"/>
    <col min="21" max="21" width="21.28515625" style="117" hidden="1" customWidth="1"/>
    <col min="22" max="22" width="19.28515625" style="117" hidden="1" customWidth="1"/>
    <col min="23" max="23" width="9.42578125" hidden="1" customWidth="1"/>
    <col min="24" max="24" width="9" hidden="1" customWidth="1"/>
    <col min="25" max="25" width="10.28515625" hidden="1" customWidth="1"/>
    <col min="26" max="26" width="9.140625" hidden="1" customWidth="1"/>
    <col min="27" max="27" width="0" hidden="1" customWidth="1"/>
  </cols>
  <sheetData>
    <row r="2" spans="1:30" ht="25.5" customHeight="1">
      <c r="A2" s="1"/>
      <c r="B2" s="210" t="s">
        <v>143</v>
      </c>
      <c r="C2" s="210"/>
      <c r="D2" s="210"/>
      <c r="E2" s="210"/>
      <c r="F2" s="210"/>
      <c r="G2" s="210"/>
      <c r="H2" s="210"/>
      <c r="I2" s="210"/>
      <c r="J2" s="210"/>
      <c r="K2" s="210"/>
      <c r="L2" s="210"/>
      <c r="M2" s="210"/>
      <c r="N2" s="210"/>
      <c r="O2" s="210"/>
      <c r="P2" s="210"/>
      <c r="Q2" s="210"/>
      <c r="R2" s="210"/>
      <c r="S2" s="210"/>
      <c r="T2" s="210"/>
      <c r="U2" s="210"/>
      <c r="V2" s="210"/>
      <c r="W2" s="210"/>
      <c r="X2" s="210"/>
      <c r="Y2" s="210"/>
      <c r="Z2" s="210"/>
    </row>
    <row r="3" spans="1:30" ht="29.25" customHeight="1">
      <c r="A3" s="1"/>
      <c r="B3" s="210" t="s">
        <v>144</v>
      </c>
      <c r="C3" s="210"/>
      <c r="D3" s="210"/>
      <c r="E3" s="210"/>
      <c r="F3" s="210"/>
      <c r="G3" s="210"/>
      <c r="H3" s="210"/>
      <c r="I3" s="210"/>
      <c r="J3" s="210"/>
      <c r="K3" s="210"/>
      <c r="L3" s="210"/>
      <c r="M3" s="210"/>
      <c r="N3" s="210"/>
      <c r="O3" s="210"/>
      <c r="P3" s="210"/>
      <c r="Q3" s="210"/>
      <c r="R3" s="210"/>
      <c r="S3" s="210"/>
      <c r="T3" s="210"/>
      <c r="U3" s="210"/>
      <c r="V3" s="210"/>
      <c r="W3" s="210"/>
      <c r="X3" s="210"/>
      <c r="Y3" s="210"/>
      <c r="Z3" s="210"/>
    </row>
    <row r="4" spans="1:30" ht="24.95" customHeight="1">
      <c r="A4" s="211" t="s">
        <v>0</v>
      </c>
      <c r="B4" s="211"/>
      <c r="C4" s="211"/>
      <c r="D4" s="211"/>
      <c r="E4" s="211"/>
      <c r="F4" s="211"/>
      <c r="G4" s="211"/>
      <c r="H4" s="211"/>
      <c r="I4" s="211"/>
      <c r="J4" s="211"/>
      <c r="K4" s="211"/>
      <c r="L4" s="211"/>
      <c r="M4" s="211"/>
      <c r="N4" s="211"/>
      <c r="O4" s="211"/>
      <c r="P4" s="211"/>
      <c r="Q4" s="211"/>
      <c r="R4" s="211"/>
      <c r="S4" s="211"/>
      <c r="T4" s="211"/>
      <c r="U4" s="211"/>
      <c r="V4" s="211"/>
      <c r="W4" s="211"/>
      <c r="X4" s="211"/>
      <c r="Y4" s="63" t="s">
        <v>110</v>
      </c>
      <c r="Z4" s="3"/>
    </row>
    <row r="5" spans="1:30" ht="32.25" customHeight="1">
      <c r="A5" s="223"/>
      <c r="B5" s="224" t="s">
        <v>1</v>
      </c>
      <c r="C5" s="202" t="s">
        <v>111</v>
      </c>
      <c r="D5" s="203"/>
      <c r="E5" s="204" t="s">
        <v>2</v>
      </c>
      <c r="F5" s="206" t="s">
        <v>114</v>
      </c>
      <c r="G5" s="208" t="s">
        <v>4</v>
      </c>
      <c r="H5" s="212" t="s">
        <v>115</v>
      </c>
      <c r="I5" s="212"/>
      <c r="J5" s="216" t="s">
        <v>116</v>
      </c>
      <c r="K5" s="217"/>
      <c r="L5" s="213" t="s">
        <v>117</v>
      </c>
      <c r="M5" s="215" t="s">
        <v>118</v>
      </c>
      <c r="N5" s="215"/>
      <c r="O5" s="218" t="s">
        <v>119</v>
      </c>
      <c r="P5" s="218"/>
      <c r="Q5" s="218" t="s">
        <v>120</v>
      </c>
      <c r="R5" s="218"/>
      <c r="S5" s="222" t="s">
        <v>121</v>
      </c>
      <c r="T5" s="222"/>
      <c r="U5" s="222" t="s">
        <v>122</v>
      </c>
      <c r="V5" s="222"/>
      <c r="W5" s="218" t="s">
        <v>123</v>
      </c>
      <c r="X5" s="218" t="s">
        <v>124</v>
      </c>
      <c r="Y5" s="220" t="s">
        <v>125</v>
      </c>
      <c r="Z5" s="221"/>
    </row>
    <row r="6" spans="1:30" ht="35.25" customHeight="1">
      <c r="A6" s="223"/>
      <c r="B6" s="225"/>
      <c r="C6" s="64" t="s">
        <v>6</v>
      </c>
      <c r="D6" s="129" t="s">
        <v>7</v>
      </c>
      <c r="E6" s="205"/>
      <c r="F6" s="207"/>
      <c r="G6" s="209"/>
      <c r="H6" s="66" t="s">
        <v>6</v>
      </c>
      <c r="I6" s="5" t="s">
        <v>7</v>
      </c>
      <c r="J6" s="66" t="s">
        <v>6</v>
      </c>
      <c r="K6" s="5" t="s">
        <v>7</v>
      </c>
      <c r="L6" s="214"/>
      <c r="M6" s="66" t="s">
        <v>6</v>
      </c>
      <c r="N6" s="5" t="s">
        <v>7</v>
      </c>
      <c r="O6" s="68" t="s">
        <v>6</v>
      </c>
      <c r="P6" s="67" t="s">
        <v>7</v>
      </c>
      <c r="Q6" s="68" t="s">
        <v>6</v>
      </c>
      <c r="R6" s="67" t="s">
        <v>7</v>
      </c>
      <c r="S6" s="68" t="s">
        <v>6</v>
      </c>
      <c r="T6" s="67" t="s">
        <v>7</v>
      </c>
      <c r="U6" s="68" t="s">
        <v>6</v>
      </c>
      <c r="V6" s="67" t="s">
        <v>7</v>
      </c>
      <c r="W6" s="219"/>
      <c r="X6" s="219"/>
      <c r="Y6" s="4" t="s">
        <v>6</v>
      </c>
      <c r="Z6" s="69" t="s">
        <v>7</v>
      </c>
    </row>
    <row r="7" spans="1:30" ht="52.5" hidden="1" customHeight="1">
      <c r="A7" s="6" t="s">
        <v>8</v>
      </c>
      <c r="B7" s="7" t="s">
        <v>9</v>
      </c>
      <c r="C7" s="70">
        <v>2792500000</v>
      </c>
      <c r="D7" s="71">
        <v>7344304000</v>
      </c>
      <c r="E7" s="8"/>
      <c r="F7" s="9"/>
      <c r="G7" s="73"/>
      <c r="H7" s="130"/>
      <c r="I7" s="130"/>
      <c r="J7" s="75"/>
      <c r="K7" s="74"/>
      <c r="L7" s="76"/>
      <c r="M7" s="77">
        <f>+H7+J7</f>
        <v>0</v>
      </c>
      <c r="N7" s="78">
        <f>+I7+K7+L7</f>
        <v>0</v>
      </c>
      <c r="O7" s="79">
        <f t="shared" ref="O7:P21" si="0">C7+M7</f>
        <v>2792500000</v>
      </c>
      <c r="P7" s="80">
        <f t="shared" si="0"/>
        <v>7344304000</v>
      </c>
      <c r="Q7" s="81">
        <v>2532000000</v>
      </c>
      <c r="R7" s="80">
        <v>504000000</v>
      </c>
      <c r="S7" s="80">
        <v>12012000000</v>
      </c>
      <c r="T7" s="80">
        <v>5682000000</v>
      </c>
      <c r="U7" s="80">
        <f>Q7+S7</f>
        <v>14544000000</v>
      </c>
      <c r="V7" s="80">
        <f>R7+T7</f>
        <v>6186000000</v>
      </c>
      <c r="W7" s="82">
        <f>U7/O7</f>
        <v>5.208236347358997</v>
      </c>
      <c r="X7" s="83">
        <f>V7/P7</f>
        <v>0.84228539559364646</v>
      </c>
      <c r="Y7" s="84">
        <v>730</v>
      </c>
      <c r="Z7" s="85">
        <v>730</v>
      </c>
    </row>
    <row r="8" spans="1:30" s="12" customFormat="1" ht="51.75" hidden="1" customHeight="1">
      <c r="A8" s="10" t="s">
        <v>10</v>
      </c>
      <c r="B8" s="11" t="s">
        <v>11</v>
      </c>
      <c r="C8" s="70">
        <v>399500000</v>
      </c>
      <c r="D8" s="71">
        <v>927322000</v>
      </c>
      <c r="E8" s="8"/>
      <c r="F8" s="9"/>
      <c r="G8" s="73"/>
      <c r="H8" s="86"/>
      <c r="I8" s="86"/>
      <c r="J8" s="86"/>
      <c r="K8" s="86"/>
      <c r="L8" s="87"/>
      <c r="M8" s="77">
        <f t="shared" ref="M8:M46" si="1">+H8+J8</f>
        <v>0</v>
      </c>
      <c r="N8" s="78">
        <f t="shared" ref="N8:N46" si="2">+I8+K8+L8</f>
        <v>0</v>
      </c>
      <c r="O8" s="88">
        <f t="shared" si="0"/>
        <v>399500000</v>
      </c>
      <c r="P8" s="89">
        <f t="shared" si="0"/>
        <v>927322000</v>
      </c>
      <c r="Q8" s="90">
        <v>109500000</v>
      </c>
      <c r="R8" s="91">
        <v>120427000</v>
      </c>
      <c r="S8" s="91">
        <v>3180000000</v>
      </c>
      <c r="T8" s="91">
        <v>6848000000</v>
      </c>
      <c r="U8" s="89">
        <f t="shared" ref="U8:V56" si="3">Q8+S8</f>
        <v>3289500000</v>
      </c>
      <c r="V8" s="89">
        <f t="shared" si="3"/>
        <v>6968427000</v>
      </c>
      <c r="W8" s="92">
        <f t="shared" ref="W8:X56" si="4">U8/O8</f>
        <v>8.2340425531914896</v>
      </c>
      <c r="X8" s="93">
        <f t="shared" si="4"/>
        <v>7.514570990443449</v>
      </c>
      <c r="Y8" s="94"/>
      <c r="Z8" s="94"/>
    </row>
    <row r="9" spans="1:30" s="12" customFormat="1" ht="24" hidden="1" customHeight="1">
      <c r="A9" s="10" t="s">
        <v>12</v>
      </c>
      <c r="B9" s="11" t="s">
        <v>13</v>
      </c>
      <c r="C9" s="70">
        <v>1129514000000</v>
      </c>
      <c r="D9" s="71">
        <v>1129514000000</v>
      </c>
      <c r="E9" s="8"/>
      <c r="F9" s="13"/>
      <c r="G9" s="73"/>
      <c r="H9" s="86"/>
      <c r="I9" s="86"/>
      <c r="J9" s="86"/>
      <c r="K9" s="86"/>
      <c r="L9" s="87"/>
      <c r="M9" s="77">
        <f t="shared" si="1"/>
        <v>0</v>
      </c>
      <c r="N9" s="78">
        <f t="shared" si="2"/>
        <v>0</v>
      </c>
      <c r="O9" s="88">
        <f t="shared" si="0"/>
        <v>1129514000000</v>
      </c>
      <c r="P9" s="89">
        <f t="shared" si="0"/>
        <v>1129514000000</v>
      </c>
      <c r="Q9" s="90">
        <v>1129514000000</v>
      </c>
      <c r="R9" s="91">
        <v>225902800000</v>
      </c>
      <c r="S9" s="91"/>
      <c r="T9" s="91"/>
      <c r="U9" s="89">
        <f t="shared" si="3"/>
        <v>1129514000000</v>
      </c>
      <c r="V9" s="89">
        <f t="shared" si="3"/>
        <v>225902800000</v>
      </c>
      <c r="W9" s="92">
        <f t="shared" si="4"/>
        <v>1</v>
      </c>
      <c r="X9" s="93">
        <f t="shared" si="4"/>
        <v>0.2</v>
      </c>
      <c r="Y9" s="94"/>
      <c r="Z9" s="94"/>
    </row>
    <row r="10" spans="1:30" s="12" customFormat="1" ht="53.25" hidden="1" customHeight="1">
      <c r="A10" s="10" t="s">
        <v>14</v>
      </c>
      <c r="B10" s="11" t="s">
        <v>15</v>
      </c>
      <c r="C10" s="70">
        <v>8394300000</v>
      </c>
      <c r="D10" s="71">
        <v>10772300000</v>
      </c>
      <c r="E10" s="8"/>
      <c r="F10" s="9"/>
      <c r="G10" s="73"/>
      <c r="H10" s="86"/>
      <c r="I10" s="86"/>
      <c r="J10" s="86"/>
      <c r="K10" s="86"/>
      <c r="L10" s="87"/>
      <c r="M10" s="77">
        <f t="shared" si="1"/>
        <v>0</v>
      </c>
      <c r="N10" s="78">
        <f t="shared" si="2"/>
        <v>0</v>
      </c>
      <c r="O10" s="88">
        <f t="shared" si="0"/>
        <v>8394300000</v>
      </c>
      <c r="P10" s="89">
        <f t="shared" si="0"/>
        <v>10772300000</v>
      </c>
      <c r="Q10" s="90">
        <v>570300000</v>
      </c>
      <c r="R10" s="91">
        <v>854300000</v>
      </c>
      <c r="S10" s="91"/>
      <c r="T10" s="91"/>
      <c r="U10" s="89">
        <f t="shared" si="3"/>
        <v>570300000</v>
      </c>
      <c r="V10" s="89">
        <f t="shared" si="3"/>
        <v>854300000</v>
      </c>
      <c r="W10" s="92">
        <f t="shared" si="4"/>
        <v>6.7938958579035771E-2</v>
      </c>
      <c r="X10" s="93">
        <f t="shared" si="4"/>
        <v>7.9305255145140779E-2</v>
      </c>
      <c r="Y10" s="94">
        <v>560</v>
      </c>
      <c r="Z10" s="94">
        <v>560</v>
      </c>
    </row>
    <row r="11" spans="1:30" s="12" customFormat="1" ht="35.1" hidden="1" customHeight="1">
      <c r="A11" s="10" t="s">
        <v>16</v>
      </c>
      <c r="B11" s="11" t="s">
        <v>17</v>
      </c>
      <c r="C11" s="70">
        <v>42430700000</v>
      </c>
      <c r="D11" s="71">
        <v>65736200000</v>
      </c>
      <c r="E11" s="8"/>
      <c r="F11" s="13"/>
      <c r="G11" s="73"/>
      <c r="H11" s="86"/>
      <c r="I11" s="86"/>
      <c r="J11" s="86"/>
      <c r="K11" s="86"/>
      <c r="L11" s="87"/>
      <c r="M11" s="77">
        <f t="shared" si="1"/>
        <v>0</v>
      </c>
      <c r="N11" s="78">
        <f t="shared" si="2"/>
        <v>0</v>
      </c>
      <c r="O11" s="88">
        <f t="shared" si="0"/>
        <v>42430700000</v>
      </c>
      <c r="P11" s="89">
        <f t="shared" si="0"/>
        <v>65736200000</v>
      </c>
      <c r="Q11" s="90">
        <v>25193300000</v>
      </c>
      <c r="R11" s="91">
        <v>6573800000</v>
      </c>
      <c r="S11" s="91"/>
      <c r="T11" s="91"/>
      <c r="U11" s="89">
        <f t="shared" si="3"/>
        <v>25193300000</v>
      </c>
      <c r="V11" s="89">
        <f t="shared" si="3"/>
        <v>6573800000</v>
      </c>
      <c r="W11" s="92">
        <f t="shared" si="4"/>
        <v>0.59375169393858696</v>
      </c>
      <c r="X11" s="93">
        <f t="shared" si="4"/>
        <v>0.10000273821729884</v>
      </c>
      <c r="Y11" s="94"/>
      <c r="Z11" s="94"/>
    </row>
    <row r="12" spans="1:30" s="12" customFormat="1" ht="55.5" hidden="1" customHeight="1">
      <c r="A12" s="10" t="s">
        <v>18</v>
      </c>
      <c r="B12" s="11" t="s">
        <v>19</v>
      </c>
      <c r="C12" s="70">
        <v>31153258000</v>
      </c>
      <c r="D12" s="71">
        <v>29472100000</v>
      </c>
      <c r="E12" s="8"/>
      <c r="F12" s="9"/>
      <c r="G12" s="13"/>
      <c r="H12" s="86"/>
      <c r="I12" s="86"/>
      <c r="J12" s="86"/>
      <c r="K12" s="86"/>
      <c r="L12" s="87"/>
      <c r="M12" s="77">
        <f t="shared" si="1"/>
        <v>0</v>
      </c>
      <c r="N12" s="78">
        <f t="shared" si="2"/>
        <v>0</v>
      </c>
      <c r="O12" s="88">
        <f t="shared" si="0"/>
        <v>31153258000</v>
      </c>
      <c r="P12" s="89">
        <f t="shared" si="0"/>
        <v>29472100000</v>
      </c>
      <c r="Q12" s="90">
        <v>22948151000</v>
      </c>
      <c r="R12" s="91">
        <v>2947210000</v>
      </c>
      <c r="S12" s="91"/>
      <c r="T12" s="91"/>
      <c r="U12" s="89">
        <f t="shared" si="3"/>
        <v>22948151000</v>
      </c>
      <c r="V12" s="89">
        <f t="shared" si="3"/>
        <v>2947210000</v>
      </c>
      <c r="W12" s="92">
        <f t="shared" si="4"/>
        <v>0.73662122273054076</v>
      </c>
      <c r="X12" s="93">
        <f t="shared" si="4"/>
        <v>0.1</v>
      </c>
      <c r="Y12" s="94"/>
      <c r="Z12" s="94"/>
      <c r="AC12" s="14"/>
    </row>
    <row r="13" spans="1:30" s="12" customFormat="1" ht="50.25" hidden="1" customHeight="1">
      <c r="A13" s="10" t="s">
        <v>20</v>
      </c>
      <c r="B13" s="11" t="s">
        <v>21</v>
      </c>
      <c r="C13" s="70">
        <v>25588800000</v>
      </c>
      <c r="D13" s="71">
        <v>23229000000</v>
      </c>
      <c r="E13" s="8"/>
      <c r="F13" s="9"/>
      <c r="G13" s="13"/>
      <c r="H13" s="86"/>
      <c r="I13" s="86"/>
      <c r="J13" s="86"/>
      <c r="K13" s="86"/>
      <c r="L13" s="87"/>
      <c r="M13" s="77">
        <f t="shared" si="1"/>
        <v>0</v>
      </c>
      <c r="N13" s="78">
        <f t="shared" si="2"/>
        <v>0</v>
      </c>
      <c r="O13" s="88">
        <f t="shared" si="0"/>
        <v>25588800000</v>
      </c>
      <c r="P13" s="89">
        <f t="shared" si="0"/>
        <v>23229000000</v>
      </c>
      <c r="Q13" s="90">
        <v>9828400000</v>
      </c>
      <c r="R13" s="91">
        <v>2323300000</v>
      </c>
      <c r="S13" s="91">
        <v>147000000</v>
      </c>
      <c r="T13" s="91">
        <v>47000000</v>
      </c>
      <c r="U13" s="89">
        <f t="shared" si="3"/>
        <v>9975400000</v>
      </c>
      <c r="V13" s="89">
        <f t="shared" si="3"/>
        <v>2370300000</v>
      </c>
      <c r="W13" s="92">
        <f t="shared" si="4"/>
        <v>0.38983461514412554</v>
      </c>
      <c r="X13" s="93">
        <f t="shared" si="4"/>
        <v>0.10204055275732921</v>
      </c>
      <c r="Y13" s="94"/>
      <c r="Z13" s="94"/>
      <c r="AC13" s="14"/>
      <c r="AD13" s="14"/>
    </row>
    <row r="14" spans="1:30" s="12" customFormat="1" ht="48" customHeight="1">
      <c r="A14" s="10" t="s">
        <v>22</v>
      </c>
      <c r="B14" s="11" t="s">
        <v>23</v>
      </c>
      <c r="C14" s="70">
        <v>27161500000</v>
      </c>
      <c r="D14" s="71">
        <v>36088478000</v>
      </c>
      <c r="E14" s="8">
        <v>1</v>
      </c>
      <c r="F14" s="15" t="s">
        <v>145</v>
      </c>
      <c r="G14" s="8"/>
      <c r="H14" s="131">
        <v>819.13</v>
      </c>
      <c r="I14" s="131">
        <v>819.13</v>
      </c>
      <c r="J14" s="131"/>
      <c r="K14" s="131"/>
      <c r="L14" s="55"/>
      <c r="M14" s="137">
        <f t="shared" si="1"/>
        <v>819.13</v>
      </c>
      <c r="N14" s="143">
        <f t="shared" si="2"/>
        <v>819.13</v>
      </c>
      <c r="O14" s="88">
        <f t="shared" si="0"/>
        <v>27161500819.130001</v>
      </c>
      <c r="P14" s="89">
        <f t="shared" si="0"/>
        <v>36088478819.129997</v>
      </c>
      <c r="Q14" s="90">
        <v>11500000</v>
      </c>
      <c r="R14" s="91">
        <v>34500000</v>
      </c>
      <c r="S14" s="91">
        <v>3008508000</v>
      </c>
      <c r="T14" s="91">
        <v>1244000000</v>
      </c>
      <c r="U14" s="89">
        <f t="shared" si="3"/>
        <v>3020008000</v>
      </c>
      <c r="V14" s="89">
        <f t="shared" si="3"/>
        <v>1278500000</v>
      </c>
      <c r="W14" s="92">
        <f t="shared" si="4"/>
        <v>0.11118708130711949</v>
      </c>
      <c r="X14" s="93">
        <f t="shared" si="4"/>
        <v>3.5426818802966144E-2</v>
      </c>
      <c r="Y14" s="94"/>
      <c r="Z14" s="94"/>
    </row>
    <row r="15" spans="1:30" s="12" customFormat="1" ht="49.5" hidden="1" customHeight="1">
      <c r="A15" s="10" t="s">
        <v>26</v>
      </c>
      <c r="B15" s="11" t="s">
        <v>27</v>
      </c>
      <c r="C15" s="70">
        <v>3064105000</v>
      </c>
      <c r="D15" s="71">
        <v>4155207000</v>
      </c>
      <c r="E15" s="16"/>
      <c r="F15" s="17"/>
      <c r="G15" s="18"/>
      <c r="H15" s="145"/>
      <c r="I15" s="145"/>
      <c r="J15" s="145"/>
      <c r="K15" s="145"/>
      <c r="L15" s="186"/>
      <c r="M15" s="137">
        <f t="shared" si="1"/>
        <v>0</v>
      </c>
      <c r="N15" s="143">
        <f t="shared" si="2"/>
        <v>0</v>
      </c>
      <c r="O15" s="88">
        <f t="shared" si="0"/>
        <v>3064105000</v>
      </c>
      <c r="P15" s="89">
        <f t="shared" si="0"/>
        <v>4155207000</v>
      </c>
      <c r="Q15" s="90">
        <v>1772105000</v>
      </c>
      <c r="R15" s="91">
        <v>415567000</v>
      </c>
      <c r="S15" s="91"/>
      <c r="T15" s="91"/>
      <c r="U15" s="89">
        <f t="shared" si="3"/>
        <v>1772105000</v>
      </c>
      <c r="V15" s="89">
        <f t="shared" si="3"/>
        <v>415567000</v>
      </c>
      <c r="W15" s="92">
        <f t="shared" si="4"/>
        <v>0.57834343144246037</v>
      </c>
      <c r="X15" s="93">
        <f t="shared" si="4"/>
        <v>0.10001114264584171</v>
      </c>
      <c r="Y15" s="94"/>
      <c r="Z15" s="94"/>
    </row>
    <row r="16" spans="1:30" s="12" customFormat="1" ht="43.5" hidden="1" customHeight="1">
      <c r="A16" s="10" t="s">
        <v>28</v>
      </c>
      <c r="B16" s="11" t="s">
        <v>29</v>
      </c>
      <c r="C16" s="70">
        <v>71198224000</v>
      </c>
      <c r="D16" s="71">
        <v>145118224000</v>
      </c>
      <c r="E16" s="16"/>
      <c r="F16" s="9"/>
      <c r="G16" s="19"/>
      <c r="H16" s="145"/>
      <c r="I16" s="145"/>
      <c r="J16" s="145"/>
      <c r="K16" s="145"/>
      <c r="L16" s="186"/>
      <c r="M16" s="137">
        <f t="shared" si="1"/>
        <v>0</v>
      </c>
      <c r="N16" s="143">
        <f t="shared" si="2"/>
        <v>0</v>
      </c>
      <c r="O16" s="88">
        <f t="shared" si="0"/>
        <v>71198224000</v>
      </c>
      <c r="P16" s="89">
        <f t="shared" si="0"/>
        <v>145118224000</v>
      </c>
      <c r="Q16" s="90">
        <v>50246890000</v>
      </c>
      <c r="R16" s="91">
        <v>14573351000</v>
      </c>
      <c r="S16" s="91"/>
      <c r="T16" s="91"/>
      <c r="U16" s="89">
        <f t="shared" si="3"/>
        <v>50246890000</v>
      </c>
      <c r="V16" s="89">
        <f t="shared" si="3"/>
        <v>14573351000</v>
      </c>
      <c r="W16" s="92">
        <f t="shared" si="4"/>
        <v>0.70573235085189767</v>
      </c>
      <c r="X16" s="93">
        <f t="shared" si="4"/>
        <v>0.10042398947771025</v>
      </c>
      <c r="Y16" s="94"/>
      <c r="Z16" s="94"/>
    </row>
    <row r="17" spans="1:30" s="12" customFormat="1" ht="69" customHeight="1">
      <c r="A17" s="10" t="s">
        <v>30</v>
      </c>
      <c r="B17" s="20" t="s">
        <v>31</v>
      </c>
      <c r="C17" s="95">
        <v>14502400000</v>
      </c>
      <c r="D17" s="96">
        <v>31698900000</v>
      </c>
      <c r="E17" s="131">
        <v>3</v>
      </c>
      <c r="F17" s="132" t="s">
        <v>146</v>
      </c>
      <c r="G17" s="22" t="s">
        <v>147</v>
      </c>
      <c r="H17" s="156">
        <v>680</v>
      </c>
      <c r="I17" s="156">
        <v>320</v>
      </c>
      <c r="J17" s="156">
        <v>30.9</v>
      </c>
      <c r="K17" s="156">
        <v>30.9</v>
      </c>
      <c r="L17" s="157"/>
      <c r="M17" s="137">
        <f t="shared" si="1"/>
        <v>710.9</v>
      </c>
      <c r="N17" s="143">
        <f t="shared" si="2"/>
        <v>350.9</v>
      </c>
      <c r="O17" s="97">
        <f t="shared" si="0"/>
        <v>14502400710.9</v>
      </c>
      <c r="P17" s="91">
        <f t="shared" si="0"/>
        <v>31698900350.900002</v>
      </c>
      <c r="Q17" s="90">
        <v>13264400000</v>
      </c>
      <c r="R17" s="91">
        <v>3199050000</v>
      </c>
      <c r="S17" s="91"/>
      <c r="T17" s="91"/>
      <c r="U17" s="91">
        <f t="shared" si="3"/>
        <v>13264400000</v>
      </c>
      <c r="V17" s="91">
        <f t="shared" si="3"/>
        <v>3199050000</v>
      </c>
      <c r="W17" s="98">
        <f t="shared" si="4"/>
        <v>0.91463477422951645</v>
      </c>
      <c r="X17" s="99">
        <f t="shared" si="4"/>
        <v>0.10091990462089237</v>
      </c>
      <c r="Y17" s="94"/>
      <c r="Z17" s="94"/>
    </row>
    <row r="18" spans="1:30" s="12" customFormat="1" ht="53.25" hidden="1" customHeight="1">
      <c r="A18" s="24" t="s">
        <v>32</v>
      </c>
      <c r="B18" s="25" t="s">
        <v>33</v>
      </c>
      <c r="C18" s="100">
        <v>3216010000</v>
      </c>
      <c r="D18" s="23">
        <v>15436528000</v>
      </c>
      <c r="E18" s="26"/>
      <c r="F18" s="9"/>
      <c r="G18" s="101"/>
      <c r="H18" s="148"/>
      <c r="I18" s="148"/>
      <c r="J18" s="148"/>
      <c r="K18" s="148"/>
      <c r="L18" s="166"/>
      <c r="M18" s="137">
        <f t="shared" si="1"/>
        <v>0</v>
      </c>
      <c r="N18" s="143">
        <f t="shared" si="2"/>
        <v>0</v>
      </c>
      <c r="O18" s="97">
        <f t="shared" si="0"/>
        <v>3216010000</v>
      </c>
      <c r="P18" s="91">
        <f t="shared" si="0"/>
        <v>15436528000</v>
      </c>
      <c r="Q18" s="90">
        <v>2953735000</v>
      </c>
      <c r="R18" s="91">
        <v>1558065000</v>
      </c>
      <c r="S18" s="91"/>
      <c r="T18" s="91"/>
      <c r="U18" s="91">
        <f t="shared" si="3"/>
        <v>2953735000</v>
      </c>
      <c r="V18" s="91">
        <f t="shared" si="3"/>
        <v>1558065000</v>
      </c>
      <c r="W18" s="98">
        <f t="shared" si="4"/>
        <v>0.91844708194315317</v>
      </c>
      <c r="X18" s="99">
        <f t="shared" si="4"/>
        <v>0.1009336425911319</v>
      </c>
      <c r="Y18" s="94"/>
      <c r="Z18" s="94"/>
    </row>
    <row r="19" spans="1:30" s="12" customFormat="1" ht="62.25" hidden="1" customHeight="1">
      <c r="A19" s="24" t="s">
        <v>34</v>
      </c>
      <c r="B19" s="25" t="s">
        <v>35</v>
      </c>
      <c r="C19" s="102">
        <v>3893426000</v>
      </c>
      <c r="D19" s="103">
        <v>7538100000</v>
      </c>
      <c r="E19" s="26"/>
      <c r="F19" s="9"/>
      <c r="G19" s="104"/>
      <c r="H19" s="145"/>
      <c r="I19" s="145"/>
      <c r="J19" s="145"/>
      <c r="K19" s="145"/>
      <c r="L19" s="186"/>
      <c r="M19" s="137">
        <f t="shared" si="1"/>
        <v>0</v>
      </c>
      <c r="N19" s="143">
        <f t="shared" si="2"/>
        <v>0</v>
      </c>
      <c r="O19" s="88">
        <f t="shared" si="0"/>
        <v>3893426000</v>
      </c>
      <c r="P19" s="89">
        <f t="shared" si="0"/>
        <v>7538100000</v>
      </c>
      <c r="Q19" s="90">
        <v>3514426000</v>
      </c>
      <c r="R19" s="91">
        <v>745000000</v>
      </c>
      <c r="S19" s="91"/>
      <c r="T19" s="91"/>
      <c r="U19" s="89">
        <f t="shared" si="3"/>
        <v>3514426000</v>
      </c>
      <c r="V19" s="89">
        <f t="shared" si="3"/>
        <v>745000000</v>
      </c>
      <c r="W19" s="92">
        <f t="shared" si="4"/>
        <v>0.90265642649943778</v>
      </c>
      <c r="X19" s="93">
        <f t="shared" si="4"/>
        <v>9.8831270479298503E-2</v>
      </c>
      <c r="Y19" s="94"/>
      <c r="Z19" s="94">
        <v>142</v>
      </c>
    </row>
    <row r="20" spans="1:30" s="12" customFormat="1" ht="61.5" hidden="1" customHeight="1">
      <c r="A20" s="10" t="s">
        <v>36</v>
      </c>
      <c r="B20" s="27" t="s">
        <v>37</v>
      </c>
      <c r="C20" s="105">
        <v>19022438000</v>
      </c>
      <c r="D20" s="72">
        <v>26724904000</v>
      </c>
      <c r="E20" s="28"/>
      <c r="F20" s="29"/>
      <c r="G20" s="30"/>
      <c r="H20" s="187"/>
      <c r="I20" s="187"/>
      <c r="J20" s="187"/>
      <c r="K20" s="187"/>
      <c r="L20" s="188"/>
      <c r="M20" s="137">
        <f t="shared" si="1"/>
        <v>0</v>
      </c>
      <c r="N20" s="143">
        <f t="shared" si="2"/>
        <v>0</v>
      </c>
      <c r="O20" s="88">
        <f t="shared" si="0"/>
        <v>19022438000</v>
      </c>
      <c r="P20" s="89">
        <f t="shared" si="0"/>
        <v>26724904000</v>
      </c>
      <c r="Q20" s="90">
        <v>8643999000</v>
      </c>
      <c r="R20" s="91">
        <v>2439872107</v>
      </c>
      <c r="S20" s="91"/>
      <c r="T20" s="91"/>
      <c r="U20" s="89">
        <f t="shared" si="3"/>
        <v>8643999000</v>
      </c>
      <c r="V20" s="89">
        <f t="shared" si="3"/>
        <v>2439872107</v>
      </c>
      <c r="W20" s="92">
        <f t="shared" si="4"/>
        <v>0.45441068069192814</v>
      </c>
      <c r="X20" s="93">
        <f t="shared" si="4"/>
        <v>9.1295823064509424E-2</v>
      </c>
      <c r="Y20" s="94">
        <v>1140.1300000000001</v>
      </c>
      <c r="Z20" s="94">
        <v>3255.58</v>
      </c>
    </row>
    <row r="21" spans="1:30" s="12" customFormat="1" ht="37.5" hidden="1" customHeight="1">
      <c r="A21" s="10" t="s">
        <v>38</v>
      </c>
      <c r="B21" s="11" t="s">
        <v>39</v>
      </c>
      <c r="C21" s="106">
        <v>190000000</v>
      </c>
      <c r="D21" s="107">
        <v>2882630000</v>
      </c>
      <c r="E21" s="31"/>
      <c r="F21" s="32"/>
      <c r="G21" s="133"/>
      <c r="H21" s="152"/>
      <c r="I21" s="152"/>
      <c r="J21" s="152"/>
      <c r="K21" s="152"/>
      <c r="L21" s="189"/>
      <c r="M21" s="137">
        <f t="shared" si="1"/>
        <v>0</v>
      </c>
      <c r="N21" s="143">
        <f t="shared" si="2"/>
        <v>0</v>
      </c>
      <c r="O21" s="97">
        <f t="shared" si="0"/>
        <v>190000000</v>
      </c>
      <c r="P21" s="91">
        <f t="shared" si="0"/>
        <v>2882630000</v>
      </c>
      <c r="Q21" s="90">
        <v>120000000</v>
      </c>
      <c r="R21" s="91">
        <v>288263000</v>
      </c>
      <c r="S21" s="91"/>
      <c r="T21" s="91"/>
      <c r="U21" s="91">
        <f t="shared" si="3"/>
        <v>120000000</v>
      </c>
      <c r="V21" s="91">
        <f t="shared" si="3"/>
        <v>288263000</v>
      </c>
      <c r="W21" s="98">
        <f t="shared" si="4"/>
        <v>0.63157894736842102</v>
      </c>
      <c r="X21" s="99">
        <f t="shared" si="4"/>
        <v>0.1</v>
      </c>
      <c r="Y21" s="94"/>
      <c r="Z21" s="94"/>
    </row>
    <row r="22" spans="1:30" s="12" customFormat="1" ht="37.5" customHeight="1">
      <c r="A22" s="10"/>
      <c r="B22" s="11" t="s">
        <v>51</v>
      </c>
      <c r="C22" s="106"/>
      <c r="D22" s="107"/>
      <c r="E22" s="134" t="s">
        <v>138</v>
      </c>
      <c r="F22" s="135" t="s">
        <v>145</v>
      </c>
      <c r="G22" s="101" t="s">
        <v>147</v>
      </c>
      <c r="H22" s="190">
        <v>145.328</v>
      </c>
      <c r="I22" s="190">
        <v>145.328</v>
      </c>
      <c r="J22" s="152"/>
      <c r="K22" s="152"/>
      <c r="L22" s="189"/>
      <c r="M22" s="137">
        <f t="shared" si="1"/>
        <v>145.328</v>
      </c>
      <c r="N22" s="143">
        <f t="shared" si="2"/>
        <v>145.328</v>
      </c>
      <c r="O22" s="97"/>
      <c r="P22" s="91"/>
      <c r="Q22" s="90"/>
      <c r="R22" s="91"/>
      <c r="S22" s="91"/>
      <c r="T22" s="91"/>
      <c r="U22" s="91"/>
      <c r="V22" s="91"/>
      <c r="W22" s="98"/>
      <c r="X22" s="99"/>
      <c r="Y22" s="94"/>
      <c r="Z22" s="94"/>
    </row>
    <row r="23" spans="1:30" s="12" customFormat="1" ht="57.75" hidden="1" customHeight="1">
      <c r="A23" s="10" t="s">
        <v>40</v>
      </c>
      <c r="B23" s="11" t="s">
        <v>41</v>
      </c>
      <c r="C23" s="70">
        <v>383800000</v>
      </c>
      <c r="D23" s="71">
        <v>1634723000</v>
      </c>
      <c r="E23" s="33"/>
      <c r="F23" s="136"/>
      <c r="G23" s="34"/>
      <c r="H23" s="145"/>
      <c r="I23" s="145"/>
      <c r="J23" s="145"/>
      <c r="K23" s="145"/>
      <c r="L23" s="186"/>
      <c r="M23" s="137">
        <f t="shared" si="1"/>
        <v>0</v>
      </c>
      <c r="N23" s="143">
        <f t="shared" si="2"/>
        <v>0</v>
      </c>
      <c r="O23" s="88">
        <f t="shared" ref="O23:P56" si="5">C23+M23</f>
        <v>383800000</v>
      </c>
      <c r="P23" s="89">
        <f t="shared" si="5"/>
        <v>1634723000</v>
      </c>
      <c r="Q23" s="90">
        <v>62800000</v>
      </c>
      <c r="R23" s="91">
        <v>126000000</v>
      </c>
      <c r="S23" s="91"/>
      <c r="T23" s="91"/>
      <c r="U23" s="89">
        <f t="shared" si="3"/>
        <v>62800000</v>
      </c>
      <c r="V23" s="89">
        <f t="shared" si="3"/>
        <v>126000000</v>
      </c>
      <c r="W23" s="92">
        <f t="shared" si="4"/>
        <v>0.16362688900468994</v>
      </c>
      <c r="X23" s="93">
        <f t="shared" si="4"/>
        <v>7.7077278535874275E-2</v>
      </c>
      <c r="Y23" s="94"/>
      <c r="Z23" s="94"/>
    </row>
    <row r="24" spans="1:30" s="12" customFormat="1" ht="48" hidden="1" customHeight="1">
      <c r="A24" s="10" t="s">
        <v>42</v>
      </c>
      <c r="B24" s="35" t="s">
        <v>43</v>
      </c>
      <c r="C24" s="108">
        <v>2688786000</v>
      </c>
      <c r="D24" s="109">
        <v>4770036000</v>
      </c>
      <c r="E24" s="31"/>
      <c r="F24" s="36"/>
      <c r="G24" s="37"/>
      <c r="H24" s="148"/>
      <c r="I24" s="148"/>
      <c r="J24" s="148"/>
      <c r="K24" s="148"/>
      <c r="L24" s="166"/>
      <c r="M24" s="137">
        <f t="shared" si="1"/>
        <v>0</v>
      </c>
      <c r="N24" s="143">
        <f t="shared" si="2"/>
        <v>0</v>
      </c>
      <c r="O24" s="97">
        <f t="shared" si="5"/>
        <v>2688786000</v>
      </c>
      <c r="P24" s="91">
        <f t="shared" si="5"/>
        <v>4770036000</v>
      </c>
      <c r="Q24" s="90">
        <v>461456000</v>
      </c>
      <c r="R24" s="91">
        <v>361456000</v>
      </c>
      <c r="S24" s="91"/>
      <c r="T24" s="91"/>
      <c r="U24" s="91">
        <f t="shared" si="3"/>
        <v>461456000</v>
      </c>
      <c r="V24" s="91">
        <f t="shared" si="3"/>
        <v>361456000</v>
      </c>
      <c r="W24" s="98">
        <f t="shared" si="4"/>
        <v>0.17162243480886913</v>
      </c>
      <c r="X24" s="99">
        <f t="shared" si="4"/>
        <v>7.5776367306242556E-2</v>
      </c>
      <c r="Y24" s="94"/>
      <c r="Z24" s="94">
        <v>3362.5</v>
      </c>
      <c r="AC24" s="38"/>
    </row>
    <row r="25" spans="1:30" s="12" customFormat="1" ht="36.75" hidden="1" customHeight="1">
      <c r="A25" s="10" t="s">
        <v>44</v>
      </c>
      <c r="B25" s="11" t="s">
        <v>45</v>
      </c>
      <c r="C25" s="106">
        <v>63729985000</v>
      </c>
      <c r="D25" s="107">
        <v>133550519000</v>
      </c>
      <c r="E25" s="39"/>
      <c r="F25" s="40"/>
      <c r="G25" s="37"/>
      <c r="H25" s="148"/>
      <c r="I25" s="148"/>
      <c r="J25" s="148"/>
      <c r="K25" s="148"/>
      <c r="L25" s="166"/>
      <c r="M25" s="137">
        <f t="shared" si="1"/>
        <v>0</v>
      </c>
      <c r="N25" s="143">
        <f t="shared" si="2"/>
        <v>0</v>
      </c>
      <c r="O25" s="97">
        <f t="shared" si="5"/>
        <v>63729985000</v>
      </c>
      <c r="P25" s="91">
        <f t="shared" si="5"/>
        <v>133550519000</v>
      </c>
      <c r="Q25" s="90">
        <v>63446485000</v>
      </c>
      <c r="R25" s="91">
        <v>12526278900</v>
      </c>
      <c r="S25" s="91"/>
      <c r="T25" s="91"/>
      <c r="U25" s="91">
        <f t="shared" si="3"/>
        <v>63446485000</v>
      </c>
      <c r="V25" s="91">
        <f t="shared" si="3"/>
        <v>12526278900</v>
      </c>
      <c r="W25" s="98">
        <f t="shared" si="4"/>
        <v>0.99555154453590411</v>
      </c>
      <c r="X25" s="99">
        <f t="shared" si="4"/>
        <v>9.3794310900431624E-2</v>
      </c>
      <c r="Y25" s="94"/>
      <c r="Z25" s="94"/>
      <c r="AC25" s="38"/>
    </row>
    <row r="26" spans="1:30" s="12" customFormat="1" ht="84" hidden="1" customHeight="1">
      <c r="A26" s="10" t="s">
        <v>46</v>
      </c>
      <c r="B26" s="11" t="s">
        <v>47</v>
      </c>
      <c r="C26" s="106">
        <v>226277333000</v>
      </c>
      <c r="D26" s="107">
        <v>316585141000</v>
      </c>
      <c r="E26" s="39"/>
      <c r="F26" s="40"/>
      <c r="G26" s="37"/>
      <c r="H26" s="148"/>
      <c r="I26" s="148"/>
      <c r="J26" s="148"/>
      <c r="K26" s="148"/>
      <c r="L26" s="166"/>
      <c r="M26" s="137">
        <f t="shared" si="1"/>
        <v>0</v>
      </c>
      <c r="N26" s="143">
        <f t="shared" si="2"/>
        <v>0</v>
      </c>
      <c r="O26" s="97">
        <f t="shared" si="5"/>
        <v>226277333000</v>
      </c>
      <c r="P26" s="91">
        <f t="shared" si="5"/>
        <v>316585141000</v>
      </c>
      <c r="Q26" s="90">
        <v>171931568000</v>
      </c>
      <c r="R26" s="91">
        <v>29245846301</v>
      </c>
      <c r="S26" s="91"/>
      <c r="T26" s="91"/>
      <c r="U26" s="91">
        <f t="shared" si="3"/>
        <v>171931568000</v>
      </c>
      <c r="V26" s="91">
        <f t="shared" si="3"/>
        <v>29245846301</v>
      </c>
      <c r="W26" s="98">
        <f t="shared" si="4"/>
        <v>0.75982673880993634</v>
      </c>
      <c r="X26" s="99">
        <f t="shared" si="4"/>
        <v>9.237908705576299E-2</v>
      </c>
      <c r="Y26" s="94"/>
      <c r="Z26" s="94"/>
      <c r="AC26" s="38"/>
      <c r="AD26" s="38"/>
    </row>
    <row r="27" spans="1:30" s="12" customFormat="1" ht="81" hidden="1" customHeight="1">
      <c r="A27" s="10" t="s">
        <v>48</v>
      </c>
      <c r="B27" s="11" t="s">
        <v>49</v>
      </c>
      <c r="C27" s="106">
        <v>2030400000</v>
      </c>
      <c r="D27" s="107">
        <v>2362500000</v>
      </c>
      <c r="E27" s="41"/>
      <c r="F27" s="42"/>
      <c r="G27" s="43"/>
      <c r="H27" s="145"/>
      <c r="I27" s="145"/>
      <c r="J27" s="145"/>
      <c r="K27" s="145"/>
      <c r="L27" s="186"/>
      <c r="M27" s="137">
        <f t="shared" si="1"/>
        <v>0</v>
      </c>
      <c r="N27" s="143">
        <f t="shared" si="2"/>
        <v>0</v>
      </c>
      <c r="O27" s="88">
        <f t="shared" si="5"/>
        <v>2030400000</v>
      </c>
      <c r="P27" s="89">
        <f t="shared" si="5"/>
        <v>2362500000</v>
      </c>
      <c r="Q27" s="90">
        <v>653000000</v>
      </c>
      <c r="R27" s="91">
        <v>237000000</v>
      </c>
      <c r="S27" s="91"/>
      <c r="T27" s="91"/>
      <c r="U27" s="89">
        <f t="shared" si="3"/>
        <v>653000000</v>
      </c>
      <c r="V27" s="89">
        <f t="shared" si="3"/>
        <v>237000000</v>
      </c>
      <c r="W27" s="92">
        <f t="shared" si="4"/>
        <v>0.32161150512214343</v>
      </c>
      <c r="X27" s="93">
        <f t="shared" si="4"/>
        <v>0.10031746031746032</v>
      </c>
      <c r="Y27" s="94"/>
      <c r="Z27" s="94"/>
    </row>
    <row r="28" spans="1:30" s="12" customFormat="1" ht="25.5" hidden="1" customHeight="1">
      <c r="A28" s="10" t="s">
        <v>50</v>
      </c>
      <c r="B28" s="11" t="s">
        <v>51</v>
      </c>
      <c r="C28" s="106">
        <v>150000000</v>
      </c>
      <c r="D28" s="107">
        <v>968000000</v>
      </c>
      <c r="E28" s="39"/>
      <c r="F28" s="44"/>
      <c r="G28" s="41"/>
      <c r="H28" s="140"/>
      <c r="I28" s="140"/>
      <c r="J28" s="140"/>
      <c r="K28" s="140"/>
      <c r="L28" s="165"/>
      <c r="M28" s="137">
        <f t="shared" si="1"/>
        <v>0</v>
      </c>
      <c r="N28" s="143">
        <f t="shared" si="2"/>
        <v>0</v>
      </c>
      <c r="O28" s="88">
        <f t="shared" si="5"/>
        <v>150000000</v>
      </c>
      <c r="P28" s="89">
        <f t="shared" si="5"/>
        <v>968000000</v>
      </c>
      <c r="Q28" s="90">
        <v>10000000</v>
      </c>
      <c r="R28" s="91">
        <v>17800000</v>
      </c>
      <c r="S28" s="91">
        <v>357500000</v>
      </c>
      <c r="T28" s="91">
        <v>79000000</v>
      </c>
      <c r="U28" s="89">
        <f t="shared" si="3"/>
        <v>367500000</v>
      </c>
      <c r="V28" s="89">
        <f t="shared" si="3"/>
        <v>96800000</v>
      </c>
      <c r="W28" s="92">
        <f t="shared" si="4"/>
        <v>2.4500000000000002</v>
      </c>
      <c r="X28" s="93">
        <f t="shared" si="4"/>
        <v>0.1</v>
      </c>
      <c r="Y28" s="94"/>
      <c r="Z28" s="94"/>
    </row>
    <row r="29" spans="1:30" s="12" customFormat="1" ht="52.5" hidden="1" customHeight="1">
      <c r="A29" s="10" t="s">
        <v>52</v>
      </c>
      <c r="B29" s="11" t="s">
        <v>53</v>
      </c>
      <c r="C29" s="106">
        <v>163001594000</v>
      </c>
      <c r="D29" s="107">
        <v>683604259000</v>
      </c>
      <c r="E29" s="39"/>
      <c r="F29" s="45"/>
      <c r="G29" s="46"/>
      <c r="H29" s="148"/>
      <c r="I29" s="148"/>
      <c r="J29" s="148"/>
      <c r="K29" s="148"/>
      <c r="L29" s="166"/>
      <c r="M29" s="137">
        <f t="shared" si="1"/>
        <v>0</v>
      </c>
      <c r="N29" s="143">
        <f t="shared" si="2"/>
        <v>0</v>
      </c>
      <c r="O29" s="97">
        <f t="shared" si="5"/>
        <v>163001594000</v>
      </c>
      <c r="P29" s="91">
        <f t="shared" si="5"/>
        <v>683604259000</v>
      </c>
      <c r="Q29" s="90">
        <v>92807336000</v>
      </c>
      <c r="R29" s="91">
        <v>68310425000</v>
      </c>
      <c r="S29" s="91"/>
      <c r="T29" s="91"/>
      <c r="U29" s="91">
        <f t="shared" si="3"/>
        <v>92807336000</v>
      </c>
      <c r="V29" s="91">
        <f t="shared" si="3"/>
        <v>68310425000</v>
      </c>
      <c r="W29" s="98">
        <f t="shared" si="4"/>
        <v>0.56936459161252129</v>
      </c>
      <c r="X29" s="99">
        <f t="shared" si="4"/>
        <v>9.9926856950725937E-2</v>
      </c>
      <c r="Y29" s="94"/>
      <c r="Z29" s="94">
        <v>971.83500000000004</v>
      </c>
      <c r="AC29" s="38"/>
      <c r="AD29" s="38"/>
    </row>
    <row r="30" spans="1:30" s="12" customFormat="1" ht="32.25" hidden="1" customHeight="1">
      <c r="A30" s="10" t="s">
        <v>54</v>
      </c>
      <c r="B30" s="11" t="s">
        <v>55</v>
      </c>
      <c r="C30" s="106">
        <v>7829180000</v>
      </c>
      <c r="D30" s="107">
        <v>40507580000</v>
      </c>
      <c r="E30" s="39"/>
      <c r="F30" s="45"/>
      <c r="G30" s="37"/>
      <c r="H30" s="148"/>
      <c r="I30" s="148"/>
      <c r="J30" s="148"/>
      <c r="K30" s="148"/>
      <c r="L30" s="166"/>
      <c r="M30" s="137">
        <f t="shared" si="1"/>
        <v>0</v>
      </c>
      <c r="N30" s="143">
        <f t="shared" si="2"/>
        <v>0</v>
      </c>
      <c r="O30" s="97">
        <f t="shared" si="5"/>
        <v>7829180000</v>
      </c>
      <c r="P30" s="91">
        <f t="shared" si="5"/>
        <v>40507580000</v>
      </c>
      <c r="Q30" s="90">
        <v>7829180000</v>
      </c>
      <c r="R30" s="91">
        <v>4050758000</v>
      </c>
      <c r="S30" s="91"/>
      <c r="T30" s="91"/>
      <c r="U30" s="91">
        <f t="shared" si="3"/>
        <v>7829180000</v>
      </c>
      <c r="V30" s="91">
        <f t="shared" si="3"/>
        <v>4050758000</v>
      </c>
      <c r="W30" s="98">
        <f t="shared" si="4"/>
        <v>1</v>
      </c>
      <c r="X30" s="99">
        <f t="shared" si="4"/>
        <v>0.1</v>
      </c>
      <c r="Y30" s="94"/>
      <c r="Z30" s="94"/>
      <c r="AC30" s="38"/>
    </row>
    <row r="31" spans="1:30" s="12" customFormat="1" ht="36" hidden="1" customHeight="1">
      <c r="A31" s="10" t="s">
        <v>56</v>
      </c>
      <c r="B31" s="35" t="s">
        <v>57</v>
      </c>
      <c r="C31" s="108">
        <v>95000000</v>
      </c>
      <c r="D31" s="109">
        <v>7744356000</v>
      </c>
      <c r="E31" s="31"/>
      <c r="F31" s="45"/>
      <c r="G31" s="37"/>
      <c r="H31" s="148"/>
      <c r="I31" s="148"/>
      <c r="J31" s="148"/>
      <c r="K31" s="148"/>
      <c r="L31" s="166"/>
      <c r="M31" s="137">
        <f t="shared" si="1"/>
        <v>0</v>
      </c>
      <c r="N31" s="143">
        <f t="shared" si="2"/>
        <v>0</v>
      </c>
      <c r="O31" s="97">
        <f t="shared" si="5"/>
        <v>95000000</v>
      </c>
      <c r="P31" s="91">
        <f t="shared" si="5"/>
        <v>7744356000</v>
      </c>
      <c r="Q31" s="90">
        <v>95000000</v>
      </c>
      <c r="R31" s="91">
        <v>682225000</v>
      </c>
      <c r="S31" s="91"/>
      <c r="T31" s="91"/>
      <c r="U31" s="91">
        <f t="shared" si="3"/>
        <v>95000000</v>
      </c>
      <c r="V31" s="91">
        <f t="shared" si="3"/>
        <v>682225000</v>
      </c>
      <c r="W31" s="98">
        <f t="shared" si="4"/>
        <v>1</v>
      </c>
      <c r="X31" s="99">
        <f t="shared" si="4"/>
        <v>8.8093186831803699E-2</v>
      </c>
      <c r="Y31" s="94"/>
      <c r="Z31" s="94"/>
    </row>
    <row r="32" spans="1:30" s="12" customFormat="1" ht="72.75" hidden="1" customHeight="1">
      <c r="A32" s="10" t="s">
        <v>58</v>
      </c>
      <c r="B32" s="11" t="s">
        <v>59</v>
      </c>
      <c r="C32" s="106">
        <v>97467943000</v>
      </c>
      <c r="D32" s="107">
        <v>123944377000</v>
      </c>
      <c r="E32" s="39"/>
      <c r="F32" s="42"/>
      <c r="G32" s="46"/>
      <c r="H32" s="148"/>
      <c r="I32" s="148"/>
      <c r="J32" s="148"/>
      <c r="K32" s="148"/>
      <c r="L32" s="166"/>
      <c r="M32" s="137">
        <f t="shared" si="1"/>
        <v>0</v>
      </c>
      <c r="N32" s="137">
        <f t="shared" si="2"/>
        <v>0</v>
      </c>
      <c r="O32" s="97">
        <f t="shared" si="5"/>
        <v>97467943000</v>
      </c>
      <c r="P32" s="91">
        <f t="shared" si="5"/>
        <v>123944377000</v>
      </c>
      <c r="Q32" s="90">
        <v>84236442000</v>
      </c>
      <c r="R32" s="91">
        <v>2529313000</v>
      </c>
      <c r="S32" s="91"/>
      <c r="T32" s="91"/>
      <c r="U32" s="91">
        <f t="shared" si="3"/>
        <v>84236442000</v>
      </c>
      <c r="V32" s="91">
        <f t="shared" si="3"/>
        <v>2529313000</v>
      </c>
      <c r="W32" s="98">
        <f t="shared" si="4"/>
        <v>0.86424766345997472</v>
      </c>
      <c r="X32" s="99">
        <f t="shared" si="4"/>
        <v>2.0406839432498016E-2</v>
      </c>
      <c r="Y32" s="94">
        <v>532.30499999999995</v>
      </c>
      <c r="Z32" s="94">
        <v>532.30499999999995</v>
      </c>
    </row>
    <row r="33" spans="1:30" s="12" customFormat="1" ht="25.5" hidden="1" customHeight="1">
      <c r="A33" s="10" t="s">
        <v>60</v>
      </c>
      <c r="B33" s="11" t="s">
        <v>61</v>
      </c>
      <c r="C33" s="106">
        <v>1295000000</v>
      </c>
      <c r="D33" s="107">
        <v>1395000000</v>
      </c>
      <c r="E33" s="39"/>
      <c r="F33" s="47"/>
      <c r="G33" s="41"/>
      <c r="H33" s="140"/>
      <c r="I33" s="140"/>
      <c r="J33" s="140"/>
      <c r="K33" s="140"/>
      <c r="L33" s="165"/>
      <c r="M33" s="137">
        <f t="shared" si="1"/>
        <v>0</v>
      </c>
      <c r="N33" s="143">
        <f t="shared" si="2"/>
        <v>0</v>
      </c>
      <c r="O33" s="88">
        <f t="shared" si="5"/>
        <v>1295000000</v>
      </c>
      <c r="P33" s="89">
        <f t="shared" si="5"/>
        <v>1395000000</v>
      </c>
      <c r="Q33" s="90">
        <v>1295000000</v>
      </c>
      <c r="R33" s="91">
        <v>0</v>
      </c>
      <c r="S33" s="91"/>
      <c r="T33" s="91"/>
      <c r="U33" s="89">
        <f t="shared" si="3"/>
        <v>1295000000</v>
      </c>
      <c r="V33" s="89">
        <f t="shared" si="3"/>
        <v>0</v>
      </c>
      <c r="W33" s="92">
        <f t="shared" si="4"/>
        <v>1</v>
      </c>
      <c r="X33" s="93">
        <f t="shared" si="4"/>
        <v>0</v>
      </c>
      <c r="Y33" s="94"/>
      <c r="Z33" s="94"/>
    </row>
    <row r="34" spans="1:30" s="12" customFormat="1" ht="25.5" hidden="1" customHeight="1">
      <c r="A34" s="10" t="s">
        <v>62</v>
      </c>
      <c r="B34" s="11" t="s">
        <v>63</v>
      </c>
      <c r="C34" s="106">
        <v>8000000</v>
      </c>
      <c r="D34" s="107">
        <v>17000000</v>
      </c>
      <c r="E34" s="39"/>
      <c r="F34" s="47"/>
      <c r="G34" s="41"/>
      <c r="H34" s="140"/>
      <c r="I34" s="140"/>
      <c r="J34" s="140"/>
      <c r="K34" s="140"/>
      <c r="L34" s="165"/>
      <c r="M34" s="137">
        <f t="shared" si="1"/>
        <v>0</v>
      </c>
      <c r="N34" s="143">
        <f t="shared" si="2"/>
        <v>0</v>
      </c>
      <c r="O34" s="88">
        <f t="shared" si="5"/>
        <v>8000000</v>
      </c>
      <c r="P34" s="89">
        <f t="shared" si="5"/>
        <v>17000000</v>
      </c>
      <c r="Q34" s="90">
        <v>8000000</v>
      </c>
      <c r="R34" s="91">
        <v>1700000</v>
      </c>
      <c r="S34" s="91"/>
      <c r="T34" s="91"/>
      <c r="U34" s="89">
        <f t="shared" si="3"/>
        <v>8000000</v>
      </c>
      <c r="V34" s="89">
        <f t="shared" si="3"/>
        <v>1700000</v>
      </c>
      <c r="W34" s="92">
        <f t="shared" si="4"/>
        <v>1</v>
      </c>
      <c r="X34" s="93">
        <f t="shared" si="4"/>
        <v>0.1</v>
      </c>
      <c r="Y34" s="94"/>
      <c r="Z34" s="94"/>
    </row>
    <row r="35" spans="1:30" s="12" customFormat="1" ht="54.75" hidden="1" customHeight="1">
      <c r="A35" s="10" t="s">
        <v>64</v>
      </c>
      <c r="B35" s="11" t="s">
        <v>65</v>
      </c>
      <c r="C35" s="106">
        <v>1843000000</v>
      </c>
      <c r="D35" s="107">
        <v>6372700000</v>
      </c>
      <c r="E35" s="31"/>
      <c r="F35" s="45"/>
      <c r="G35" s="48"/>
      <c r="H35" s="152"/>
      <c r="I35" s="152"/>
      <c r="J35" s="140"/>
      <c r="K35" s="152"/>
      <c r="L35" s="165"/>
      <c r="M35" s="137">
        <f t="shared" si="1"/>
        <v>0</v>
      </c>
      <c r="N35" s="143">
        <f t="shared" si="2"/>
        <v>0</v>
      </c>
      <c r="O35" s="97">
        <f t="shared" si="5"/>
        <v>1843000000</v>
      </c>
      <c r="P35" s="91">
        <f t="shared" si="5"/>
        <v>6372700000</v>
      </c>
      <c r="Q35" s="90">
        <v>1843000000</v>
      </c>
      <c r="R35" s="91">
        <v>642515000</v>
      </c>
      <c r="S35" s="91"/>
      <c r="T35" s="91"/>
      <c r="U35" s="91">
        <f t="shared" si="3"/>
        <v>1843000000</v>
      </c>
      <c r="V35" s="91">
        <f t="shared" si="3"/>
        <v>642515000</v>
      </c>
      <c r="W35" s="98">
        <f t="shared" si="4"/>
        <v>1</v>
      </c>
      <c r="X35" s="99">
        <f t="shared" si="4"/>
        <v>0.10082304203869631</v>
      </c>
      <c r="Y35" s="94"/>
      <c r="Z35" s="94"/>
      <c r="AC35" s="49"/>
      <c r="AD35" s="49"/>
    </row>
    <row r="36" spans="1:30" s="12" customFormat="1" ht="48.75" hidden="1" customHeight="1">
      <c r="A36" s="10" t="s">
        <v>66</v>
      </c>
      <c r="B36" s="11" t="s">
        <v>67</v>
      </c>
      <c r="C36" s="106" t="s">
        <v>126</v>
      </c>
      <c r="D36" s="107" t="s">
        <v>126</v>
      </c>
      <c r="E36" s="50"/>
      <c r="F36" s="51"/>
      <c r="G36" s="52"/>
      <c r="H36" s="148"/>
      <c r="I36" s="148"/>
      <c r="J36" s="148"/>
      <c r="K36" s="148"/>
      <c r="L36" s="166"/>
      <c r="M36" s="137">
        <f t="shared" si="1"/>
        <v>0</v>
      </c>
      <c r="N36" s="143">
        <f t="shared" si="2"/>
        <v>0</v>
      </c>
      <c r="O36" s="97">
        <f t="shared" si="5"/>
        <v>0</v>
      </c>
      <c r="P36" s="91">
        <f t="shared" si="5"/>
        <v>0</v>
      </c>
      <c r="Q36" s="90">
        <v>0</v>
      </c>
      <c r="R36" s="91">
        <v>0</v>
      </c>
      <c r="S36" s="91"/>
      <c r="T36" s="91"/>
      <c r="U36" s="91">
        <f t="shared" si="3"/>
        <v>0</v>
      </c>
      <c r="V36" s="91">
        <f t="shared" si="3"/>
        <v>0</v>
      </c>
      <c r="W36" s="98" t="e">
        <f t="shared" si="4"/>
        <v>#DIV/0!</v>
      </c>
      <c r="X36" s="99" t="e">
        <f t="shared" si="4"/>
        <v>#DIV/0!</v>
      </c>
      <c r="Y36" s="94"/>
      <c r="Z36" s="94"/>
    </row>
    <row r="37" spans="1:30" s="12" customFormat="1" ht="60.75" hidden="1" customHeight="1">
      <c r="A37" s="10" t="s">
        <v>68</v>
      </c>
      <c r="B37" s="11" t="s">
        <v>69</v>
      </c>
      <c r="C37" s="106">
        <v>246375478000</v>
      </c>
      <c r="D37" s="107">
        <v>254248691000</v>
      </c>
      <c r="E37" s="39"/>
      <c r="F37" s="45"/>
      <c r="G37" s="46"/>
      <c r="H37" s="148"/>
      <c r="I37" s="148"/>
      <c r="J37" s="148"/>
      <c r="K37" s="148"/>
      <c r="L37" s="166"/>
      <c r="M37" s="137">
        <f t="shared" si="1"/>
        <v>0</v>
      </c>
      <c r="N37" s="137">
        <f t="shared" si="2"/>
        <v>0</v>
      </c>
      <c r="O37" s="97">
        <f t="shared" si="5"/>
        <v>246375478000</v>
      </c>
      <c r="P37" s="91">
        <f t="shared" si="5"/>
        <v>254248691000</v>
      </c>
      <c r="Q37" s="90">
        <v>49322836000</v>
      </c>
      <c r="R37" s="91">
        <v>22633903000</v>
      </c>
      <c r="S37" s="91"/>
      <c r="T37" s="91"/>
      <c r="U37" s="91">
        <f t="shared" si="3"/>
        <v>49322836000</v>
      </c>
      <c r="V37" s="91">
        <f t="shared" si="3"/>
        <v>22633903000</v>
      </c>
      <c r="W37" s="98">
        <f t="shared" si="4"/>
        <v>0.20019377090767126</v>
      </c>
      <c r="X37" s="99">
        <f t="shared" si="4"/>
        <v>8.9022692352819233E-2</v>
      </c>
      <c r="Y37" s="94">
        <v>38325.646000000001</v>
      </c>
      <c r="Z37" s="94"/>
      <c r="AC37" s="38"/>
      <c r="AD37" s="38"/>
    </row>
    <row r="38" spans="1:30" s="12" customFormat="1" ht="65.25" hidden="1" customHeight="1">
      <c r="A38" s="10" t="s">
        <v>70</v>
      </c>
      <c r="B38" s="11" t="s">
        <v>71</v>
      </c>
      <c r="C38" s="106">
        <v>6638664000</v>
      </c>
      <c r="D38" s="107">
        <v>7987898000</v>
      </c>
      <c r="E38" s="41"/>
      <c r="F38" s="53"/>
      <c r="G38" s="34"/>
      <c r="H38" s="145"/>
      <c r="I38" s="145"/>
      <c r="J38" s="145"/>
      <c r="K38" s="145"/>
      <c r="L38" s="186"/>
      <c r="M38" s="137">
        <f t="shared" si="1"/>
        <v>0</v>
      </c>
      <c r="N38" s="143">
        <f t="shared" si="2"/>
        <v>0</v>
      </c>
      <c r="O38" s="88">
        <f t="shared" si="5"/>
        <v>6638664000</v>
      </c>
      <c r="P38" s="89">
        <f t="shared" si="5"/>
        <v>7987898000</v>
      </c>
      <c r="Q38" s="90">
        <v>4405564000</v>
      </c>
      <c r="R38" s="91">
        <v>772894370</v>
      </c>
      <c r="S38" s="91"/>
      <c r="T38" s="91"/>
      <c r="U38" s="89">
        <f t="shared" si="3"/>
        <v>4405564000</v>
      </c>
      <c r="V38" s="89">
        <f t="shared" si="3"/>
        <v>772894370</v>
      </c>
      <c r="W38" s="92">
        <f t="shared" si="4"/>
        <v>0.66362207817717545</v>
      </c>
      <c r="X38" s="93">
        <f t="shared" si="4"/>
        <v>9.6758167167382461E-2</v>
      </c>
      <c r="Y38" s="94"/>
      <c r="Z38" s="94"/>
    </row>
    <row r="39" spans="1:30" s="12" customFormat="1" ht="31.5" hidden="1" customHeight="1">
      <c r="A39" s="10" t="s">
        <v>72</v>
      </c>
      <c r="B39" s="11" t="s">
        <v>73</v>
      </c>
      <c r="C39" s="106" t="s">
        <v>126</v>
      </c>
      <c r="D39" s="107" t="s">
        <v>126</v>
      </c>
      <c r="E39" s="39"/>
      <c r="F39" s="44"/>
      <c r="G39" s="41"/>
      <c r="H39" s="140"/>
      <c r="I39" s="140"/>
      <c r="J39" s="140"/>
      <c r="K39" s="140"/>
      <c r="L39" s="165"/>
      <c r="M39" s="137">
        <f t="shared" si="1"/>
        <v>0</v>
      </c>
      <c r="N39" s="143">
        <f t="shared" si="2"/>
        <v>0</v>
      </c>
      <c r="O39" s="88">
        <f t="shared" si="5"/>
        <v>0</v>
      </c>
      <c r="P39" s="89">
        <f t="shared" si="5"/>
        <v>0</v>
      </c>
      <c r="Q39" s="90">
        <v>0</v>
      </c>
      <c r="R39" s="91">
        <v>0</v>
      </c>
      <c r="S39" s="91"/>
      <c r="T39" s="91"/>
      <c r="U39" s="89">
        <f t="shared" si="3"/>
        <v>0</v>
      </c>
      <c r="V39" s="89">
        <f t="shared" si="3"/>
        <v>0</v>
      </c>
      <c r="W39" s="92" t="e">
        <f t="shared" si="4"/>
        <v>#DIV/0!</v>
      </c>
      <c r="X39" s="93" t="e">
        <f t="shared" si="4"/>
        <v>#DIV/0!</v>
      </c>
      <c r="Y39" s="94"/>
      <c r="Z39" s="94"/>
    </row>
    <row r="40" spans="1:30" s="12" customFormat="1" ht="27" hidden="1" customHeight="1">
      <c r="A40" s="10" t="s">
        <v>74</v>
      </c>
      <c r="B40" s="11" t="s">
        <v>75</v>
      </c>
      <c r="C40" s="106" t="s">
        <v>126</v>
      </c>
      <c r="D40" s="107" t="s">
        <v>126</v>
      </c>
      <c r="E40" s="39"/>
      <c r="F40" s="47"/>
      <c r="G40" s="41"/>
      <c r="H40" s="140"/>
      <c r="I40" s="140"/>
      <c r="J40" s="140"/>
      <c r="K40" s="140"/>
      <c r="L40" s="165"/>
      <c r="M40" s="137">
        <f t="shared" si="1"/>
        <v>0</v>
      </c>
      <c r="N40" s="143">
        <f t="shared" si="2"/>
        <v>0</v>
      </c>
      <c r="O40" s="88">
        <f t="shared" si="5"/>
        <v>0</v>
      </c>
      <c r="P40" s="89">
        <f t="shared" si="5"/>
        <v>0</v>
      </c>
      <c r="Q40" s="90">
        <v>0</v>
      </c>
      <c r="R40" s="91">
        <v>0</v>
      </c>
      <c r="S40" s="91"/>
      <c r="T40" s="91"/>
      <c r="U40" s="89">
        <f t="shared" si="3"/>
        <v>0</v>
      </c>
      <c r="V40" s="89">
        <f t="shared" si="3"/>
        <v>0</v>
      </c>
      <c r="W40" s="92" t="e">
        <f t="shared" si="4"/>
        <v>#DIV/0!</v>
      </c>
      <c r="X40" s="93" t="e">
        <f t="shared" si="4"/>
        <v>#DIV/0!</v>
      </c>
      <c r="Y40" s="94"/>
      <c r="Z40" s="94"/>
    </row>
    <row r="41" spans="1:30" s="12" customFormat="1" ht="27" hidden="1" customHeight="1">
      <c r="A41" s="10" t="s">
        <v>76</v>
      </c>
      <c r="B41" s="11" t="s">
        <v>77</v>
      </c>
      <c r="C41" s="106" t="s">
        <v>126</v>
      </c>
      <c r="D41" s="107" t="s">
        <v>126</v>
      </c>
      <c r="E41" s="39"/>
      <c r="F41" s="47"/>
      <c r="G41" s="41"/>
      <c r="H41" s="140"/>
      <c r="I41" s="140"/>
      <c r="J41" s="140"/>
      <c r="K41" s="140"/>
      <c r="L41" s="165"/>
      <c r="M41" s="137">
        <f t="shared" si="1"/>
        <v>0</v>
      </c>
      <c r="N41" s="143">
        <f t="shared" si="2"/>
        <v>0</v>
      </c>
      <c r="O41" s="88">
        <f t="shared" si="5"/>
        <v>0</v>
      </c>
      <c r="P41" s="89">
        <f t="shared" si="5"/>
        <v>0</v>
      </c>
      <c r="Q41" s="90">
        <v>0</v>
      </c>
      <c r="R41" s="91">
        <v>0</v>
      </c>
      <c r="S41" s="91"/>
      <c r="T41" s="91"/>
      <c r="U41" s="89">
        <f t="shared" si="3"/>
        <v>0</v>
      </c>
      <c r="V41" s="89">
        <f t="shared" si="3"/>
        <v>0</v>
      </c>
      <c r="W41" s="92" t="e">
        <f t="shared" si="4"/>
        <v>#DIV/0!</v>
      </c>
      <c r="X41" s="93" t="e">
        <f t="shared" si="4"/>
        <v>#DIV/0!</v>
      </c>
      <c r="Y41" s="94"/>
      <c r="Z41" s="94"/>
    </row>
    <row r="42" spans="1:30" s="12" customFormat="1" ht="24" hidden="1" customHeight="1">
      <c r="A42" s="10" t="s">
        <v>78</v>
      </c>
      <c r="B42" s="11" t="s">
        <v>79</v>
      </c>
      <c r="C42" s="106" t="s">
        <v>126</v>
      </c>
      <c r="D42" s="107">
        <v>2000000000</v>
      </c>
      <c r="E42" s="39"/>
      <c r="F42" s="47"/>
      <c r="G42" s="41"/>
      <c r="H42" s="140"/>
      <c r="I42" s="140"/>
      <c r="J42" s="140"/>
      <c r="K42" s="140"/>
      <c r="L42" s="165"/>
      <c r="M42" s="137">
        <f t="shared" si="1"/>
        <v>0</v>
      </c>
      <c r="N42" s="143">
        <f t="shared" si="2"/>
        <v>0</v>
      </c>
      <c r="O42" s="88">
        <f t="shared" si="5"/>
        <v>0</v>
      </c>
      <c r="P42" s="89">
        <f t="shared" si="5"/>
        <v>2000000000</v>
      </c>
      <c r="Q42" s="90">
        <v>0</v>
      </c>
      <c r="R42" s="91">
        <v>200000000</v>
      </c>
      <c r="S42" s="91"/>
      <c r="T42" s="91"/>
      <c r="U42" s="89">
        <f t="shared" si="3"/>
        <v>0</v>
      </c>
      <c r="V42" s="89">
        <f t="shared" si="3"/>
        <v>200000000</v>
      </c>
      <c r="W42" s="92"/>
      <c r="X42" s="93">
        <f t="shared" si="4"/>
        <v>0.1</v>
      </c>
      <c r="Y42" s="94"/>
      <c r="Z42" s="94"/>
    </row>
    <row r="43" spans="1:30" s="12" customFormat="1" ht="24" hidden="1" customHeight="1">
      <c r="A43" s="10" t="s">
        <v>80</v>
      </c>
      <c r="B43" s="11" t="s">
        <v>81</v>
      </c>
      <c r="C43" s="106" t="s">
        <v>126</v>
      </c>
      <c r="D43" s="107">
        <v>15200000</v>
      </c>
      <c r="E43" s="39"/>
      <c r="F43" s="47"/>
      <c r="G43" s="41"/>
      <c r="H43" s="140"/>
      <c r="I43" s="140"/>
      <c r="J43" s="140"/>
      <c r="K43" s="140"/>
      <c r="L43" s="165"/>
      <c r="M43" s="137">
        <f t="shared" si="1"/>
        <v>0</v>
      </c>
      <c r="N43" s="143">
        <f t="shared" si="2"/>
        <v>0</v>
      </c>
      <c r="O43" s="88">
        <f t="shared" si="5"/>
        <v>0</v>
      </c>
      <c r="P43" s="89">
        <f t="shared" si="5"/>
        <v>15200000</v>
      </c>
      <c r="Q43" s="90">
        <v>0</v>
      </c>
      <c r="R43" s="91">
        <v>0</v>
      </c>
      <c r="S43" s="91"/>
      <c r="T43" s="91"/>
      <c r="U43" s="89">
        <f t="shared" si="3"/>
        <v>0</v>
      </c>
      <c r="V43" s="89">
        <f t="shared" si="3"/>
        <v>0</v>
      </c>
      <c r="W43" s="92"/>
      <c r="X43" s="93">
        <f t="shared" si="4"/>
        <v>0</v>
      </c>
      <c r="Y43" s="94"/>
      <c r="Z43" s="94"/>
    </row>
    <row r="44" spans="1:30" s="12" customFormat="1" ht="24" hidden="1" customHeight="1">
      <c r="A44" s="10" t="s">
        <v>82</v>
      </c>
      <c r="B44" s="11" t="s">
        <v>83</v>
      </c>
      <c r="C44" s="106">
        <v>300000000</v>
      </c>
      <c r="D44" s="107">
        <v>100000000</v>
      </c>
      <c r="E44" s="39"/>
      <c r="F44" s="47"/>
      <c r="G44" s="41"/>
      <c r="H44" s="140"/>
      <c r="I44" s="140"/>
      <c r="J44" s="140"/>
      <c r="K44" s="140"/>
      <c r="L44" s="165"/>
      <c r="M44" s="137">
        <f t="shared" si="1"/>
        <v>0</v>
      </c>
      <c r="N44" s="143">
        <f t="shared" si="2"/>
        <v>0</v>
      </c>
      <c r="O44" s="88">
        <f t="shared" si="5"/>
        <v>300000000</v>
      </c>
      <c r="P44" s="89">
        <f t="shared" si="5"/>
        <v>100000000</v>
      </c>
      <c r="Q44" s="90">
        <v>300000000</v>
      </c>
      <c r="R44" s="91">
        <v>10000000</v>
      </c>
      <c r="S44" s="91"/>
      <c r="T44" s="91"/>
      <c r="U44" s="89">
        <f t="shared" si="3"/>
        <v>300000000</v>
      </c>
      <c r="V44" s="89">
        <f t="shared" si="3"/>
        <v>10000000</v>
      </c>
      <c r="W44" s="92">
        <f t="shared" si="4"/>
        <v>1</v>
      </c>
      <c r="X44" s="93">
        <f t="shared" si="4"/>
        <v>0.1</v>
      </c>
      <c r="Y44" s="94"/>
      <c r="Z44" s="94"/>
    </row>
    <row r="45" spans="1:30" s="12" customFormat="1" ht="18.75" hidden="1" customHeight="1">
      <c r="A45" s="10" t="s">
        <v>84</v>
      </c>
      <c r="B45" s="11" t="s">
        <v>85</v>
      </c>
      <c r="C45" s="106" t="s">
        <v>126</v>
      </c>
      <c r="D45" s="107">
        <v>126444000</v>
      </c>
      <c r="E45" s="39"/>
      <c r="F45" s="54"/>
      <c r="G45" s="55"/>
      <c r="H45" s="140"/>
      <c r="I45" s="140"/>
      <c r="J45" s="140"/>
      <c r="K45" s="140"/>
      <c r="L45" s="165"/>
      <c r="M45" s="137">
        <f t="shared" si="1"/>
        <v>0</v>
      </c>
      <c r="N45" s="143">
        <f t="shared" si="2"/>
        <v>0</v>
      </c>
      <c r="O45" s="88">
        <f t="shared" si="5"/>
        <v>0</v>
      </c>
      <c r="P45" s="89">
        <f t="shared" si="5"/>
        <v>126444000</v>
      </c>
      <c r="Q45" s="90">
        <v>0</v>
      </c>
      <c r="R45" s="91">
        <v>12644400</v>
      </c>
      <c r="S45" s="91"/>
      <c r="T45" s="91"/>
      <c r="U45" s="89">
        <f t="shared" si="3"/>
        <v>0</v>
      </c>
      <c r="V45" s="89">
        <f t="shared" si="3"/>
        <v>12644400</v>
      </c>
      <c r="W45" s="92" t="e">
        <f t="shared" si="4"/>
        <v>#DIV/0!</v>
      </c>
      <c r="X45" s="93">
        <f t="shared" si="4"/>
        <v>0.1</v>
      </c>
      <c r="Y45" s="94"/>
      <c r="Z45" s="94"/>
    </row>
    <row r="46" spans="1:30" s="12" customFormat="1" ht="33" hidden="1" customHeight="1">
      <c r="A46" s="10" t="s">
        <v>86</v>
      </c>
      <c r="B46" s="11" t="s">
        <v>87</v>
      </c>
      <c r="C46" s="106">
        <v>210000000</v>
      </c>
      <c r="D46" s="107">
        <v>182929000</v>
      </c>
      <c r="E46" s="39"/>
      <c r="F46" s="44"/>
      <c r="G46" s="56"/>
      <c r="H46" s="145"/>
      <c r="I46" s="145"/>
      <c r="J46" s="145"/>
      <c r="K46" s="145"/>
      <c r="L46" s="186"/>
      <c r="M46" s="137">
        <f t="shared" si="1"/>
        <v>0</v>
      </c>
      <c r="N46" s="143">
        <f t="shared" si="2"/>
        <v>0</v>
      </c>
      <c r="O46" s="88">
        <f t="shared" si="5"/>
        <v>210000000</v>
      </c>
      <c r="P46" s="89">
        <f t="shared" si="5"/>
        <v>182929000</v>
      </c>
      <c r="Q46" s="90">
        <v>210000000</v>
      </c>
      <c r="R46" s="91">
        <v>18292900</v>
      </c>
      <c r="S46" s="91"/>
      <c r="T46" s="91"/>
      <c r="U46" s="89">
        <f t="shared" si="3"/>
        <v>210000000</v>
      </c>
      <c r="V46" s="89">
        <f t="shared" si="3"/>
        <v>18292900</v>
      </c>
      <c r="W46" s="92">
        <f t="shared" si="4"/>
        <v>1</v>
      </c>
      <c r="X46" s="93">
        <f t="shared" si="4"/>
        <v>0.1</v>
      </c>
      <c r="Y46" s="94"/>
      <c r="Z46" s="94"/>
    </row>
    <row r="47" spans="1:30" s="12" customFormat="1" ht="31.5" hidden="1" customHeight="1">
      <c r="A47" s="10" t="s">
        <v>88</v>
      </c>
      <c r="B47" s="11" t="s">
        <v>89</v>
      </c>
      <c r="C47" s="70">
        <v>10000000</v>
      </c>
      <c r="D47" s="71">
        <v>60000000</v>
      </c>
      <c r="E47" s="8"/>
      <c r="F47" s="8"/>
      <c r="G47" s="16"/>
      <c r="H47" s="26"/>
      <c r="I47" s="26"/>
      <c r="J47" s="26"/>
      <c r="K47" s="26"/>
      <c r="L47" s="191"/>
      <c r="M47" s="137"/>
      <c r="N47" s="192"/>
      <c r="O47" s="88">
        <f t="shared" si="5"/>
        <v>10000000</v>
      </c>
      <c r="P47" s="89">
        <f t="shared" si="5"/>
        <v>60000000</v>
      </c>
      <c r="Q47" s="90">
        <v>10000000</v>
      </c>
      <c r="R47" s="91">
        <v>10000000</v>
      </c>
      <c r="S47" s="91"/>
      <c r="T47" s="91"/>
      <c r="U47" s="89">
        <f t="shared" si="3"/>
        <v>10000000</v>
      </c>
      <c r="V47" s="89">
        <f t="shared" si="3"/>
        <v>10000000</v>
      </c>
      <c r="W47" s="92">
        <f t="shared" si="4"/>
        <v>1</v>
      </c>
      <c r="X47" s="93">
        <f t="shared" si="4"/>
        <v>0.16666666666666666</v>
      </c>
      <c r="Y47" s="94"/>
      <c r="Z47" s="94"/>
    </row>
    <row r="48" spans="1:30" s="12" customFormat="1" ht="24.75" hidden="1" customHeight="1">
      <c r="A48" s="10" t="s">
        <v>90</v>
      </c>
      <c r="B48" s="11" t="s">
        <v>91</v>
      </c>
      <c r="C48" s="70">
        <v>2051344000</v>
      </c>
      <c r="D48" s="71">
        <v>1451344000</v>
      </c>
      <c r="E48" s="8"/>
      <c r="F48" s="8"/>
      <c r="G48" s="16"/>
      <c r="H48" s="26"/>
      <c r="I48" s="26"/>
      <c r="J48" s="26"/>
      <c r="K48" s="26"/>
      <c r="L48" s="191"/>
      <c r="M48" s="137"/>
      <c r="N48" s="192"/>
      <c r="O48" s="88">
        <f t="shared" si="5"/>
        <v>2051344000</v>
      </c>
      <c r="P48" s="89">
        <f t="shared" si="5"/>
        <v>1451344000</v>
      </c>
      <c r="Q48" s="90">
        <v>0</v>
      </c>
      <c r="R48" s="91">
        <v>145134000</v>
      </c>
      <c r="S48" s="91"/>
      <c r="T48" s="91"/>
      <c r="U48" s="89">
        <f t="shared" si="3"/>
        <v>0</v>
      </c>
      <c r="V48" s="89">
        <f t="shared" si="3"/>
        <v>145134000</v>
      </c>
      <c r="W48" s="92">
        <f t="shared" si="4"/>
        <v>0</v>
      </c>
      <c r="X48" s="93">
        <f t="shared" si="4"/>
        <v>9.9999724393389847E-2</v>
      </c>
      <c r="Y48" s="94"/>
      <c r="Z48" s="94"/>
    </row>
    <row r="49" spans="1:26" s="12" customFormat="1" ht="33" hidden="1">
      <c r="A49" s="10" t="s">
        <v>92</v>
      </c>
      <c r="B49" s="11" t="s">
        <v>93</v>
      </c>
      <c r="C49" s="70" t="s">
        <v>126</v>
      </c>
      <c r="D49" s="71">
        <v>30000000</v>
      </c>
      <c r="E49" s="8"/>
      <c r="F49" s="8"/>
      <c r="G49" s="16"/>
      <c r="H49" s="26"/>
      <c r="I49" s="26"/>
      <c r="J49" s="26"/>
      <c r="K49" s="26"/>
      <c r="L49" s="191"/>
      <c r="M49" s="137"/>
      <c r="N49" s="192"/>
      <c r="O49" s="88">
        <f t="shared" si="5"/>
        <v>0</v>
      </c>
      <c r="P49" s="89">
        <f t="shared" si="5"/>
        <v>30000000</v>
      </c>
      <c r="Q49" s="90">
        <v>0</v>
      </c>
      <c r="R49" s="91">
        <v>3000000</v>
      </c>
      <c r="S49" s="91"/>
      <c r="T49" s="91"/>
      <c r="U49" s="89">
        <f t="shared" si="3"/>
        <v>0</v>
      </c>
      <c r="V49" s="89">
        <f t="shared" si="3"/>
        <v>3000000</v>
      </c>
      <c r="W49" s="92"/>
      <c r="X49" s="93">
        <f t="shared" si="4"/>
        <v>0.1</v>
      </c>
      <c r="Y49" s="94"/>
      <c r="Z49" s="94"/>
    </row>
    <row r="50" spans="1:26" s="12" customFormat="1" ht="16.5" hidden="1">
      <c r="A50" s="10" t="s">
        <v>94</v>
      </c>
      <c r="B50" s="11" t="s">
        <v>95</v>
      </c>
      <c r="C50" s="70" t="s">
        <v>126</v>
      </c>
      <c r="D50" s="71" t="s">
        <v>126</v>
      </c>
      <c r="E50" s="8"/>
      <c r="F50" s="8"/>
      <c r="G50" s="16"/>
      <c r="H50" s="26"/>
      <c r="I50" s="26"/>
      <c r="J50" s="26"/>
      <c r="K50" s="26"/>
      <c r="L50" s="191"/>
      <c r="M50" s="137"/>
      <c r="N50" s="192"/>
      <c r="O50" s="88">
        <f t="shared" si="5"/>
        <v>0</v>
      </c>
      <c r="P50" s="89">
        <f t="shared" si="5"/>
        <v>0</v>
      </c>
      <c r="Q50" s="90">
        <v>0</v>
      </c>
      <c r="R50" s="91">
        <v>0</v>
      </c>
      <c r="S50" s="91"/>
      <c r="T50" s="91"/>
      <c r="U50" s="89">
        <f t="shared" si="3"/>
        <v>0</v>
      </c>
      <c r="V50" s="89">
        <f t="shared" si="3"/>
        <v>0</v>
      </c>
      <c r="W50" s="92" t="e">
        <f t="shared" si="4"/>
        <v>#DIV/0!</v>
      </c>
      <c r="X50" s="93" t="e">
        <f t="shared" si="4"/>
        <v>#DIV/0!</v>
      </c>
      <c r="Y50" s="94"/>
      <c r="Z50" s="94"/>
    </row>
    <row r="51" spans="1:26" s="12" customFormat="1" ht="16.5" hidden="1">
      <c r="A51" s="10" t="s">
        <v>96</v>
      </c>
      <c r="B51" s="11" t="s">
        <v>97</v>
      </c>
      <c r="C51" s="70">
        <v>239000000</v>
      </c>
      <c r="D51" s="71">
        <v>239000000</v>
      </c>
      <c r="E51" s="8"/>
      <c r="F51" s="8"/>
      <c r="G51" s="16"/>
      <c r="H51" s="26"/>
      <c r="I51" s="26"/>
      <c r="J51" s="26"/>
      <c r="K51" s="26"/>
      <c r="L51" s="191"/>
      <c r="M51" s="137"/>
      <c r="N51" s="192"/>
      <c r="O51" s="88">
        <f t="shared" si="5"/>
        <v>239000000</v>
      </c>
      <c r="P51" s="89">
        <f t="shared" si="5"/>
        <v>239000000</v>
      </c>
      <c r="Q51" s="90">
        <v>230000000</v>
      </c>
      <c r="R51" s="91">
        <v>23900000</v>
      </c>
      <c r="S51" s="91"/>
      <c r="T51" s="91"/>
      <c r="U51" s="89">
        <f t="shared" si="3"/>
        <v>230000000</v>
      </c>
      <c r="V51" s="89">
        <f t="shared" si="3"/>
        <v>23900000</v>
      </c>
      <c r="W51" s="92">
        <f t="shared" si="4"/>
        <v>0.96234309623430958</v>
      </c>
      <c r="X51" s="93">
        <f t="shared" si="4"/>
        <v>0.1</v>
      </c>
      <c r="Y51" s="94"/>
      <c r="Z51" s="94"/>
    </row>
    <row r="52" spans="1:26" s="12" customFormat="1" ht="33" hidden="1">
      <c r="A52" s="10" t="s">
        <v>98</v>
      </c>
      <c r="B52" s="11" t="s">
        <v>99</v>
      </c>
      <c r="C52" s="70" t="s">
        <v>126</v>
      </c>
      <c r="D52" s="71" t="s">
        <v>126</v>
      </c>
      <c r="E52" s="8"/>
      <c r="F52" s="8"/>
      <c r="G52" s="16"/>
      <c r="H52" s="26"/>
      <c r="I52" s="26"/>
      <c r="J52" s="26"/>
      <c r="K52" s="26"/>
      <c r="L52" s="191"/>
      <c r="M52" s="137"/>
      <c r="N52" s="192"/>
      <c r="O52" s="88">
        <f t="shared" si="5"/>
        <v>0</v>
      </c>
      <c r="P52" s="89">
        <f t="shared" si="5"/>
        <v>0</v>
      </c>
      <c r="Q52" s="90">
        <v>0</v>
      </c>
      <c r="R52" s="91">
        <v>0</v>
      </c>
      <c r="S52" s="91"/>
      <c r="T52" s="91"/>
      <c r="U52" s="89">
        <f t="shared" si="3"/>
        <v>0</v>
      </c>
      <c r="V52" s="89">
        <f t="shared" si="3"/>
        <v>0</v>
      </c>
      <c r="W52" s="92" t="e">
        <f t="shared" si="4"/>
        <v>#DIV/0!</v>
      </c>
      <c r="X52" s="93" t="e">
        <f t="shared" si="4"/>
        <v>#DIV/0!</v>
      </c>
      <c r="Y52" s="94"/>
      <c r="Z52" s="94"/>
    </row>
    <row r="53" spans="1:26" s="12" customFormat="1" ht="33" hidden="1">
      <c r="A53" s="10" t="s">
        <v>100</v>
      </c>
      <c r="B53" s="11" t="s">
        <v>101</v>
      </c>
      <c r="C53" s="70" t="s">
        <v>126</v>
      </c>
      <c r="D53" s="71" t="s">
        <v>126</v>
      </c>
      <c r="E53" s="8"/>
      <c r="F53" s="8"/>
      <c r="G53" s="16"/>
      <c r="H53" s="26"/>
      <c r="I53" s="26"/>
      <c r="J53" s="26"/>
      <c r="K53" s="26"/>
      <c r="L53" s="191"/>
      <c r="M53" s="137"/>
      <c r="N53" s="192"/>
      <c r="O53" s="88">
        <f t="shared" si="5"/>
        <v>0</v>
      </c>
      <c r="P53" s="89">
        <f t="shared" si="5"/>
        <v>0</v>
      </c>
      <c r="Q53" s="90">
        <v>0</v>
      </c>
      <c r="R53" s="91">
        <v>0</v>
      </c>
      <c r="S53" s="91"/>
      <c r="T53" s="91"/>
      <c r="U53" s="89">
        <f t="shared" si="3"/>
        <v>0</v>
      </c>
      <c r="V53" s="89">
        <f t="shared" si="3"/>
        <v>0</v>
      </c>
      <c r="W53" s="92" t="e">
        <f t="shared" si="4"/>
        <v>#DIV/0!</v>
      </c>
      <c r="X53" s="93" t="e">
        <f t="shared" si="4"/>
        <v>#DIV/0!</v>
      </c>
      <c r="Y53" s="94"/>
      <c r="Z53" s="94"/>
    </row>
    <row r="54" spans="1:26" s="12" customFormat="1" ht="49.5" hidden="1">
      <c r="A54" s="10" t="s">
        <v>102</v>
      </c>
      <c r="B54" s="11" t="s">
        <v>103</v>
      </c>
      <c r="C54" s="70" t="s">
        <v>126</v>
      </c>
      <c r="D54" s="71" t="s">
        <v>126</v>
      </c>
      <c r="E54" s="8"/>
      <c r="F54" s="8"/>
      <c r="G54" s="16"/>
      <c r="H54" s="26"/>
      <c r="I54" s="26"/>
      <c r="J54" s="26"/>
      <c r="K54" s="26"/>
      <c r="L54" s="191"/>
      <c r="M54" s="137"/>
      <c r="N54" s="192"/>
      <c r="O54" s="88">
        <f t="shared" si="5"/>
        <v>0</v>
      </c>
      <c r="P54" s="89">
        <f t="shared" si="5"/>
        <v>0</v>
      </c>
      <c r="Q54" s="90">
        <v>0</v>
      </c>
      <c r="R54" s="91">
        <v>0</v>
      </c>
      <c r="S54" s="91"/>
      <c r="T54" s="91"/>
      <c r="U54" s="89">
        <f t="shared" si="3"/>
        <v>0</v>
      </c>
      <c r="V54" s="89">
        <f t="shared" si="3"/>
        <v>0</v>
      </c>
      <c r="W54" s="92" t="e">
        <f t="shared" si="4"/>
        <v>#DIV/0!</v>
      </c>
      <c r="X54" s="93" t="e">
        <f t="shared" si="4"/>
        <v>#DIV/0!</v>
      </c>
      <c r="Y54" s="94"/>
      <c r="Z54" s="94"/>
    </row>
    <row r="55" spans="1:26" s="12" customFormat="1" ht="33" hidden="1">
      <c r="A55" s="10" t="s">
        <v>104</v>
      </c>
      <c r="B55" s="11" t="s">
        <v>105</v>
      </c>
      <c r="C55" s="70" t="s">
        <v>126</v>
      </c>
      <c r="D55" s="71" t="s">
        <v>126</v>
      </c>
      <c r="E55" s="8"/>
      <c r="F55" s="8"/>
      <c r="G55" s="16"/>
      <c r="H55" s="26"/>
      <c r="I55" s="26"/>
      <c r="J55" s="26"/>
      <c r="K55" s="26"/>
      <c r="L55" s="191"/>
      <c r="M55" s="137"/>
      <c r="N55" s="192"/>
      <c r="O55" s="88">
        <f t="shared" si="5"/>
        <v>0</v>
      </c>
      <c r="P55" s="89">
        <f t="shared" si="5"/>
        <v>0</v>
      </c>
      <c r="Q55" s="90">
        <v>0</v>
      </c>
      <c r="R55" s="91">
        <v>0</v>
      </c>
      <c r="S55" s="91"/>
      <c r="T55" s="91"/>
      <c r="U55" s="89">
        <f t="shared" si="3"/>
        <v>0</v>
      </c>
      <c r="V55" s="89">
        <f t="shared" si="3"/>
        <v>0</v>
      </c>
      <c r="W55" s="92" t="e">
        <f t="shared" si="4"/>
        <v>#DIV/0!</v>
      </c>
      <c r="X55" s="93" t="e">
        <f t="shared" si="4"/>
        <v>#DIV/0!</v>
      </c>
      <c r="Y55" s="94"/>
      <c r="Z55" s="94"/>
    </row>
    <row r="56" spans="1:26" s="12" customFormat="1" ht="16.5" hidden="1">
      <c r="A56" s="10" t="s">
        <v>106</v>
      </c>
      <c r="B56" s="20" t="s">
        <v>107</v>
      </c>
      <c r="C56" s="110">
        <v>40800000</v>
      </c>
      <c r="D56" s="111">
        <v>60700000</v>
      </c>
      <c r="E56" s="21"/>
      <c r="F56" s="21"/>
      <c r="G56" s="57"/>
      <c r="H56" s="193"/>
      <c r="I56" s="193"/>
      <c r="J56" s="193"/>
      <c r="K56" s="193"/>
      <c r="L56" s="194"/>
      <c r="M56" s="137"/>
      <c r="N56" s="192"/>
      <c r="O56" s="88">
        <f t="shared" si="5"/>
        <v>40800000</v>
      </c>
      <c r="P56" s="89">
        <f t="shared" si="5"/>
        <v>60700000</v>
      </c>
      <c r="Q56" s="90">
        <v>40800000</v>
      </c>
      <c r="R56" s="91">
        <v>6070000</v>
      </c>
      <c r="S56" s="91"/>
      <c r="T56" s="91"/>
      <c r="U56" s="89">
        <f t="shared" si="3"/>
        <v>40800000</v>
      </c>
      <c r="V56" s="89">
        <f t="shared" si="3"/>
        <v>6070000</v>
      </c>
      <c r="W56" s="92">
        <f t="shared" si="4"/>
        <v>1</v>
      </c>
      <c r="X56" s="93">
        <f t="shared" si="4"/>
        <v>0.1</v>
      </c>
      <c r="Y56" s="112"/>
      <c r="Z56" s="94"/>
    </row>
    <row r="57" spans="1:26" ht="16.5">
      <c r="A57" s="58"/>
      <c r="B57" s="59" t="s">
        <v>108</v>
      </c>
      <c r="C57" s="60">
        <f>SUM(C7:C56)</f>
        <v>2205186468000</v>
      </c>
      <c r="D57" s="60">
        <f>SUM(D7:D56)</f>
        <v>3126596594000</v>
      </c>
      <c r="E57" s="137">
        <v>5</v>
      </c>
      <c r="F57" s="77"/>
      <c r="G57" s="77"/>
      <c r="H57" s="137">
        <f t="shared" ref="H57:L57" si="6">SUM(H7:H56)</f>
        <v>1644.4580000000001</v>
      </c>
      <c r="I57" s="137">
        <f t="shared" si="6"/>
        <v>1284.4580000000001</v>
      </c>
      <c r="J57" s="137">
        <f t="shared" si="6"/>
        <v>30.9</v>
      </c>
      <c r="K57" s="137">
        <f t="shared" si="6"/>
        <v>30.9</v>
      </c>
      <c r="L57" s="137">
        <f t="shared" si="6"/>
        <v>0</v>
      </c>
      <c r="M57" s="137">
        <f t="shared" ref="M57:Z57" si="7">SUM(M7:M56)</f>
        <v>1675.3579999999999</v>
      </c>
      <c r="N57" s="137">
        <f t="shared" si="7"/>
        <v>1315.3579999999999</v>
      </c>
      <c r="O57" s="113">
        <f t="shared" si="7"/>
        <v>2205186469530.0298</v>
      </c>
      <c r="P57" s="114">
        <f t="shared" si="7"/>
        <v>3126596595170.0298</v>
      </c>
      <c r="Q57" s="114">
        <f t="shared" si="7"/>
        <v>1750421173000</v>
      </c>
      <c r="R57" s="114">
        <f t="shared" si="7"/>
        <v>405046660978</v>
      </c>
      <c r="S57" s="114">
        <f t="shared" si="7"/>
        <v>18705008000</v>
      </c>
      <c r="T57" s="114">
        <f t="shared" si="7"/>
        <v>13900000000</v>
      </c>
      <c r="U57" s="114">
        <f t="shared" si="7"/>
        <v>1769126181000</v>
      </c>
      <c r="V57" s="114">
        <f t="shared" si="7"/>
        <v>418946660978</v>
      </c>
      <c r="W57" s="114" t="e">
        <f t="shared" si="7"/>
        <v>#DIV/0!</v>
      </c>
      <c r="X57" s="114" t="e">
        <f t="shared" si="7"/>
        <v>#DIV/0!</v>
      </c>
      <c r="Y57" s="115">
        <f t="shared" si="7"/>
        <v>41288.080999999998</v>
      </c>
      <c r="Z57" s="115">
        <f t="shared" si="7"/>
        <v>9554.2200000000012</v>
      </c>
    </row>
    <row r="58" spans="1:26">
      <c r="H58" s="61"/>
      <c r="I58" s="61"/>
      <c r="Q58" s="116"/>
    </row>
    <row r="59" spans="1:26">
      <c r="C59" s="61"/>
      <c r="H59" s="61"/>
      <c r="I59" s="61"/>
      <c r="N59" s="61"/>
      <c r="X59" s="118"/>
    </row>
    <row r="60" spans="1:26">
      <c r="N60" s="61"/>
    </row>
  </sheetData>
  <mergeCells count="20">
    <mergeCell ref="S5:T5"/>
    <mergeCell ref="U5:V5"/>
    <mergeCell ref="A5:A6"/>
    <mergeCell ref="B5:B6"/>
    <mergeCell ref="C5:D5"/>
    <mergeCell ref="E5:E6"/>
    <mergeCell ref="F5:F6"/>
    <mergeCell ref="G5:G6"/>
    <mergeCell ref="B2:Z2"/>
    <mergeCell ref="B3:Z3"/>
    <mergeCell ref="A4:X4"/>
    <mergeCell ref="H5:I5"/>
    <mergeCell ref="L5:L6"/>
    <mergeCell ref="M5:N5"/>
    <mergeCell ref="J5:K5"/>
    <mergeCell ref="O5:P5"/>
    <mergeCell ref="Q5:R5"/>
    <mergeCell ref="W5:W6"/>
    <mergeCell ref="X5:X6"/>
    <mergeCell ref="Y5:Z5"/>
  </mergeCells>
  <pageMargins left="0.7" right="0.7" top="0.75" bottom="0.75" header="0.3" footer="0.3"/>
  <pageSetup paperSize="9" scale="8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36"/>
  <sheetViews>
    <sheetView tabSelected="1" topLeftCell="B23" zoomScaleNormal="100" zoomScaleSheetLayoutView="100" workbookViewId="0">
      <selection activeCell="L32" sqref="L32"/>
    </sheetView>
  </sheetViews>
  <sheetFormatPr baseColWidth="10" defaultColWidth="9.140625" defaultRowHeight="15"/>
  <cols>
    <col min="1" max="1" width="8.28515625" hidden="1" customWidth="1"/>
    <col min="2" max="2" width="35.42578125" customWidth="1"/>
    <col min="3" max="3" width="23.28515625" hidden="1" customWidth="1"/>
    <col min="4" max="6" width="21.140625" hidden="1" customWidth="1"/>
    <col min="7" max="7" width="12" customWidth="1"/>
    <col min="8" max="8" width="22.28515625" customWidth="1"/>
    <col min="9" max="9" width="13.7109375" customWidth="1"/>
    <col min="10" max="10" width="13" customWidth="1"/>
    <col min="11" max="11" width="13.7109375" customWidth="1"/>
    <col min="12" max="12" width="14.42578125" customWidth="1"/>
    <col min="13" max="13" width="13.28515625" customWidth="1"/>
    <col min="14" max="14" width="15.140625" style="61" customWidth="1"/>
    <col min="15" max="15" width="17.140625" customWidth="1"/>
    <col min="16" max="17" width="21.140625" hidden="1" customWidth="1"/>
    <col min="18" max="18" width="21.85546875" hidden="1" customWidth="1"/>
    <col min="19" max="19" width="21.5703125" style="117" hidden="1" customWidth="1"/>
    <col min="20" max="20" width="18.7109375" style="117" hidden="1" customWidth="1"/>
    <col min="21" max="21" width="18.42578125" style="117" hidden="1" customWidth="1"/>
    <col min="22" max="22" width="21.28515625" style="117" hidden="1" customWidth="1"/>
    <col min="23" max="23" width="19.28515625" style="117" hidden="1" customWidth="1"/>
    <col min="24" max="24" width="9.42578125" hidden="1" customWidth="1"/>
    <col min="25" max="25" width="9" hidden="1" customWidth="1"/>
    <col min="26" max="26" width="10.28515625" hidden="1" customWidth="1"/>
    <col min="27" max="27" width="9.140625" hidden="1" customWidth="1"/>
    <col min="28" max="28" width="0" hidden="1" customWidth="1"/>
  </cols>
  <sheetData>
    <row r="1" spans="1:31" ht="18.75" customHeight="1">
      <c r="A1" s="1"/>
      <c r="B1" s="226" t="s">
        <v>143</v>
      </c>
      <c r="C1" s="226"/>
      <c r="D1" s="226"/>
      <c r="E1" s="226"/>
      <c r="F1" s="226"/>
      <c r="G1" s="226"/>
      <c r="H1" s="226"/>
      <c r="I1" s="226"/>
      <c r="J1" s="226"/>
      <c r="K1" s="226"/>
      <c r="L1" s="226"/>
      <c r="M1" s="226"/>
      <c r="N1" s="226"/>
      <c r="O1" s="226"/>
      <c r="P1" s="226"/>
      <c r="Q1" s="226"/>
      <c r="R1" s="226"/>
      <c r="S1" s="226"/>
      <c r="T1" s="226"/>
      <c r="U1" s="226"/>
      <c r="V1" s="226"/>
      <c r="W1" s="226"/>
      <c r="X1" s="226"/>
      <c r="Y1" s="226"/>
      <c r="Z1" s="226"/>
      <c r="AA1" s="226"/>
    </row>
    <row r="2" spans="1:31" ht="18.75" customHeight="1">
      <c r="A2" s="1"/>
      <c r="B2" s="226" t="s">
        <v>109</v>
      </c>
      <c r="C2" s="226"/>
      <c r="D2" s="226"/>
      <c r="E2" s="226"/>
      <c r="F2" s="226"/>
      <c r="G2" s="226"/>
      <c r="H2" s="226"/>
      <c r="I2" s="226"/>
      <c r="J2" s="226"/>
      <c r="K2" s="226"/>
      <c r="L2" s="226"/>
      <c r="M2" s="226"/>
      <c r="N2" s="226"/>
      <c r="O2" s="226"/>
      <c r="P2" s="226"/>
      <c r="Q2" s="226"/>
      <c r="R2" s="226"/>
      <c r="S2" s="226"/>
      <c r="T2" s="226"/>
      <c r="U2" s="226"/>
      <c r="V2" s="226"/>
      <c r="W2" s="226"/>
      <c r="X2" s="226"/>
      <c r="Y2" s="226"/>
      <c r="Z2" s="226"/>
      <c r="AA2" s="226"/>
    </row>
    <row r="3" spans="1:31" ht="15.75" customHeight="1">
      <c r="A3" s="211" t="s">
        <v>0</v>
      </c>
      <c r="B3" s="211"/>
      <c r="C3" s="211"/>
      <c r="D3" s="211"/>
      <c r="E3" s="211"/>
      <c r="F3" s="211"/>
      <c r="G3" s="211"/>
      <c r="H3" s="211"/>
      <c r="I3" s="211"/>
      <c r="J3" s="211"/>
      <c r="K3" s="211"/>
      <c r="L3" s="211"/>
      <c r="M3" s="211"/>
      <c r="N3" s="211"/>
      <c r="O3" s="211"/>
      <c r="P3" s="211"/>
      <c r="Q3" s="211"/>
      <c r="R3" s="211"/>
      <c r="S3" s="211"/>
      <c r="T3" s="211"/>
      <c r="U3" s="211"/>
      <c r="V3" s="211"/>
      <c r="W3" s="211"/>
      <c r="X3" s="211"/>
      <c r="Y3" s="211"/>
      <c r="Z3" s="63" t="s">
        <v>110</v>
      </c>
      <c r="AA3" s="3"/>
    </row>
    <row r="4" spans="1:31" ht="16.5" customHeight="1">
      <c r="A4" s="223"/>
      <c r="B4" s="224" t="s">
        <v>1</v>
      </c>
      <c r="C4" s="202" t="s">
        <v>111</v>
      </c>
      <c r="D4" s="227"/>
      <c r="E4" s="206" t="s">
        <v>112</v>
      </c>
      <c r="F4" s="206" t="s">
        <v>113</v>
      </c>
      <c r="G4" s="228" t="s">
        <v>2</v>
      </c>
      <c r="H4" s="206" t="s">
        <v>114</v>
      </c>
      <c r="I4" s="212" t="s">
        <v>115</v>
      </c>
      <c r="J4" s="212"/>
      <c r="K4" s="216" t="s">
        <v>116</v>
      </c>
      <c r="L4" s="217"/>
      <c r="M4" s="213" t="s">
        <v>117</v>
      </c>
      <c r="N4" s="215" t="s">
        <v>118</v>
      </c>
      <c r="O4" s="215"/>
      <c r="P4" s="218" t="s">
        <v>119</v>
      </c>
      <c r="Q4" s="218"/>
      <c r="R4" s="218" t="s">
        <v>120</v>
      </c>
      <c r="S4" s="218"/>
      <c r="T4" s="222" t="s">
        <v>121</v>
      </c>
      <c r="U4" s="222"/>
      <c r="V4" s="222" t="s">
        <v>122</v>
      </c>
      <c r="W4" s="222"/>
      <c r="X4" s="218" t="s">
        <v>123</v>
      </c>
      <c r="Y4" s="218" t="s">
        <v>124</v>
      </c>
      <c r="Z4" s="220" t="s">
        <v>125</v>
      </c>
      <c r="AA4" s="221"/>
    </row>
    <row r="5" spans="1:31" ht="45.75" customHeight="1">
      <c r="A5" s="223"/>
      <c r="B5" s="225"/>
      <c r="C5" s="64" t="s">
        <v>6</v>
      </c>
      <c r="D5" s="65" t="s">
        <v>7</v>
      </c>
      <c r="E5" s="207"/>
      <c r="F5" s="207"/>
      <c r="G5" s="229"/>
      <c r="H5" s="207"/>
      <c r="I5" s="66" t="s">
        <v>6</v>
      </c>
      <c r="J5" s="5" t="s">
        <v>7</v>
      </c>
      <c r="K5" s="66" t="s">
        <v>6</v>
      </c>
      <c r="L5" s="5" t="s">
        <v>7</v>
      </c>
      <c r="M5" s="214"/>
      <c r="N5" s="66" t="s">
        <v>6</v>
      </c>
      <c r="O5" s="5" t="s">
        <v>7</v>
      </c>
      <c r="P5" s="68" t="s">
        <v>6</v>
      </c>
      <c r="Q5" s="67" t="s">
        <v>7</v>
      </c>
      <c r="R5" s="68" t="s">
        <v>6</v>
      </c>
      <c r="S5" s="67" t="s">
        <v>7</v>
      </c>
      <c r="T5" s="68" t="s">
        <v>6</v>
      </c>
      <c r="U5" s="67" t="s">
        <v>7</v>
      </c>
      <c r="V5" s="68" t="s">
        <v>6</v>
      </c>
      <c r="W5" s="67" t="s">
        <v>7</v>
      </c>
      <c r="X5" s="219"/>
      <c r="Y5" s="219"/>
      <c r="Z5" s="4" t="s">
        <v>6</v>
      </c>
      <c r="AA5" s="69" t="s">
        <v>7</v>
      </c>
    </row>
    <row r="6" spans="1:31" ht="33">
      <c r="A6" s="6" t="s">
        <v>8</v>
      </c>
      <c r="B6" s="123" t="s">
        <v>9</v>
      </c>
      <c r="C6" s="138">
        <v>2792500000</v>
      </c>
      <c r="D6" s="50">
        <v>7344304000</v>
      </c>
      <c r="E6" s="139">
        <v>2</v>
      </c>
      <c r="F6" s="139">
        <v>0</v>
      </c>
      <c r="G6" s="39">
        <v>2</v>
      </c>
      <c r="H6" s="140" t="s">
        <v>148</v>
      </c>
      <c r="I6" s="141">
        <v>900</v>
      </c>
      <c r="J6" s="141">
        <v>450</v>
      </c>
      <c r="K6" s="141">
        <v>90</v>
      </c>
      <c r="L6" s="141">
        <v>90</v>
      </c>
      <c r="M6" s="142"/>
      <c r="N6" s="137">
        <f>SUM(I6,K6)</f>
        <v>990</v>
      </c>
      <c r="O6" s="143">
        <f>SUM(J6,L6,M6)</f>
        <v>540</v>
      </c>
      <c r="P6" s="79">
        <f t="shared" ref="P6:Q12" si="0">C6+N6</f>
        <v>2792500990</v>
      </c>
      <c r="Q6" s="80">
        <f t="shared" si="0"/>
        <v>7344304540</v>
      </c>
      <c r="R6" s="81">
        <v>2532000000</v>
      </c>
      <c r="S6" s="80">
        <v>504000000</v>
      </c>
      <c r="T6" s="80">
        <v>12012000000</v>
      </c>
      <c r="U6" s="80">
        <v>5682000000</v>
      </c>
      <c r="V6" s="80">
        <f>R6+T6</f>
        <v>14544000000</v>
      </c>
      <c r="W6" s="80">
        <f>S6+U6</f>
        <v>6186000000</v>
      </c>
      <c r="X6" s="82">
        <f>V6/P6</f>
        <v>5.2082345009302937</v>
      </c>
      <c r="Y6" s="83">
        <f>W6/Q6</f>
        <v>0.84228533366346492</v>
      </c>
      <c r="Z6" s="84">
        <v>730</v>
      </c>
      <c r="AA6" s="85">
        <v>730</v>
      </c>
      <c r="AC6" s="195"/>
      <c r="AD6" s="196"/>
    </row>
    <row r="7" spans="1:31" s="12" customFormat="1" ht="33">
      <c r="A7" s="10" t="s">
        <v>10</v>
      </c>
      <c r="B7" s="123" t="s">
        <v>11</v>
      </c>
      <c r="C7" s="138">
        <v>399500000</v>
      </c>
      <c r="D7" s="50">
        <v>927322000</v>
      </c>
      <c r="E7" s="50">
        <v>2</v>
      </c>
      <c r="F7" s="50">
        <v>0</v>
      </c>
      <c r="G7" s="39">
        <v>1</v>
      </c>
      <c r="H7" s="140" t="s">
        <v>149</v>
      </c>
      <c r="I7" s="39">
        <v>36</v>
      </c>
      <c r="J7" s="39">
        <v>36</v>
      </c>
      <c r="K7" s="39"/>
      <c r="L7" s="39"/>
      <c r="M7" s="39">
        <v>112</v>
      </c>
      <c r="N7" s="137">
        <f t="shared" ref="N7:N31" si="1">SUM(I7,K7)</f>
        <v>36</v>
      </c>
      <c r="O7" s="143">
        <f t="shared" ref="O7:O31" si="2">SUM(J7,L7,M7)</f>
        <v>148</v>
      </c>
      <c r="P7" s="88">
        <f t="shared" si="0"/>
        <v>399500036</v>
      </c>
      <c r="Q7" s="89">
        <f t="shared" si="0"/>
        <v>927322148</v>
      </c>
      <c r="R7" s="90">
        <v>109500000</v>
      </c>
      <c r="S7" s="91">
        <v>120427000</v>
      </c>
      <c r="T7" s="91">
        <v>3180000000</v>
      </c>
      <c r="U7" s="91">
        <v>6848000000</v>
      </c>
      <c r="V7" s="89">
        <f t="shared" ref="V7:W31" si="3">R7+T7</f>
        <v>3289500000</v>
      </c>
      <c r="W7" s="89">
        <f t="shared" si="3"/>
        <v>6968427000</v>
      </c>
      <c r="X7" s="92">
        <f t="shared" ref="X7:Y31" si="4">V7/P7</f>
        <v>8.2340418112002371</v>
      </c>
      <c r="Y7" s="93">
        <f t="shared" si="4"/>
        <v>7.5145697911229012</v>
      </c>
      <c r="Z7" s="94"/>
      <c r="AA7" s="94"/>
      <c r="AC7" s="195"/>
      <c r="AD7" s="196"/>
      <c r="AE7"/>
    </row>
    <row r="8" spans="1:31" s="12" customFormat="1" ht="49.5">
      <c r="A8" s="10" t="s">
        <v>14</v>
      </c>
      <c r="B8" s="123" t="s">
        <v>15</v>
      </c>
      <c r="C8" s="138">
        <v>8394300000</v>
      </c>
      <c r="D8" s="50">
        <v>10772300000</v>
      </c>
      <c r="E8" s="50">
        <v>1</v>
      </c>
      <c r="F8" s="50">
        <v>0</v>
      </c>
      <c r="G8" s="39">
        <v>1</v>
      </c>
      <c r="H8" s="140" t="s">
        <v>148</v>
      </c>
      <c r="I8" s="39">
        <v>1349</v>
      </c>
      <c r="J8" s="39">
        <v>1349</v>
      </c>
      <c r="K8" s="39">
        <v>570</v>
      </c>
      <c r="L8" s="39">
        <v>570</v>
      </c>
      <c r="M8" s="41"/>
      <c r="N8" s="137">
        <f t="shared" si="1"/>
        <v>1919</v>
      </c>
      <c r="O8" s="143">
        <f t="shared" si="2"/>
        <v>1919</v>
      </c>
      <c r="P8" s="88">
        <f t="shared" si="0"/>
        <v>8394301919</v>
      </c>
      <c r="Q8" s="89">
        <f t="shared" si="0"/>
        <v>10772301919</v>
      </c>
      <c r="R8" s="90">
        <v>570300000</v>
      </c>
      <c r="S8" s="91">
        <v>854300000</v>
      </c>
      <c r="T8" s="91"/>
      <c r="U8" s="91"/>
      <c r="V8" s="89">
        <f t="shared" si="3"/>
        <v>570300000</v>
      </c>
      <c r="W8" s="89">
        <f t="shared" si="3"/>
        <v>854300000</v>
      </c>
      <c r="X8" s="92">
        <f t="shared" si="4"/>
        <v>6.7938943047683345E-2</v>
      </c>
      <c r="Y8" s="93">
        <f t="shared" si="4"/>
        <v>7.9305241017539663E-2</v>
      </c>
      <c r="Z8" s="94">
        <v>560</v>
      </c>
      <c r="AA8" s="94">
        <v>560</v>
      </c>
      <c r="AC8" s="195"/>
      <c r="AD8" s="196"/>
      <c r="AE8"/>
    </row>
    <row r="9" spans="1:31" s="12" customFormat="1" ht="49.5">
      <c r="A9" s="10" t="s">
        <v>16</v>
      </c>
      <c r="B9" s="123" t="s">
        <v>17</v>
      </c>
      <c r="C9" s="138">
        <v>42430700000</v>
      </c>
      <c r="D9" s="50">
        <v>65736200000</v>
      </c>
      <c r="E9" s="50">
        <v>1</v>
      </c>
      <c r="F9" s="50">
        <v>8</v>
      </c>
      <c r="G9" s="39">
        <v>20</v>
      </c>
      <c r="H9" s="39" t="s">
        <v>150</v>
      </c>
      <c r="I9" s="39">
        <v>448.13499999999999</v>
      </c>
      <c r="J9" s="39"/>
      <c r="K9" s="39">
        <v>2772.9819999999995</v>
      </c>
      <c r="L9" s="39"/>
      <c r="M9" s="41"/>
      <c r="N9" s="137">
        <f t="shared" si="1"/>
        <v>3221.1169999999993</v>
      </c>
      <c r="O9" s="143">
        <f t="shared" si="2"/>
        <v>0</v>
      </c>
      <c r="P9" s="88">
        <f t="shared" si="0"/>
        <v>42430703221.116997</v>
      </c>
      <c r="Q9" s="89">
        <f t="shared" si="0"/>
        <v>65736200000</v>
      </c>
      <c r="R9" s="90">
        <v>25193300000</v>
      </c>
      <c r="S9" s="91">
        <v>6573800000</v>
      </c>
      <c r="T9" s="91"/>
      <c r="U9" s="91"/>
      <c r="V9" s="89">
        <f t="shared" si="3"/>
        <v>25193300000</v>
      </c>
      <c r="W9" s="89">
        <f t="shared" si="3"/>
        <v>6573800000</v>
      </c>
      <c r="X9" s="92">
        <f t="shared" si="4"/>
        <v>0.59375164886406473</v>
      </c>
      <c r="Y9" s="93">
        <f t="shared" si="4"/>
        <v>0.10000273821729884</v>
      </c>
      <c r="Z9" s="94"/>
      <c r="AA9" s="94"/>
      <c r="AC9" s="195"/>
      <c r="AD9" s="196"/>
      <c r="AE9"/>
    </row>
    <row r="10" spans="1:31" s="12" customFormat="1" ht="49.5">
      <c r="A10" s="10" t="s">
        <v>18</v>
      </c>
      <c r="B10" s="123" t="s">
        <v>19</v>
      </c>
      <c r="C10" s="138">
        <v>31153258000</v>
      </c>
      <c r="D10" s="50">
        <v>29472100000</v>
      </c>
      <c r="E10" s="50">
        <v>1</v>
      </c>
      <c r="F10" s="50">
        <v>8</v>
      </c>
      <c r="G10" s="39">
        <v>2</v>
      </c>
      <c r="H10" s="140" t="s">
        <v>151</v>
      </c>
      <c r="I10" s="39">
        <v>120</v>
      </c>
      <c r="J10" s="39">
        <v>120</v>
      </c>
      <c r="K10" s="39">
        <v>1150</v>
      </c>
      <c r="L10" s="39"/>
      <c r="M10" s="41"/>
      <c r="N10" s="137">
        <f t="shared" si="1"/>
        <v>1270</v>
      </c>
      <c r="O10" s="143">
        <f t="shared" si="2"/>
        <v>120</v>
      </c>
      <c r="P10" s="88">
        <f t="shared" si="0"/>
        <v>31153259270</v>
      </c>
      <c r="Q10" s="89">
        <f t="shared" si="0"/>
        <v>29472100120</v>
      </c>
      <c r="R10" s="90">
        <v>22948151000</v>
      </c>
      <c r="S10" s="91">
        <v>2947210000</v>
      </c>
      <c r="T10" s="91"/>
      <c r="U10" s="91"/>
      <c r="V10" s="89">
        <f t="shared" si="3"/>
        <v>22948151000</v>
      </c>
      <c r="W10" s="89">
        <f t="shared" si="3"/>
        <v>2947210000</v>
      </c>
      <c r="X10" s="92">
        <f t="shared" si="4"/>
        <v>0.73662119270129256</v>
      </c>
      <c r="Y10" s="93">
        <f t="shared" si="4"/>
        <v>9.9999999592835259E-2</v>
      </c>
      <c r="Z10" s="94"/>
      <c r="AA10" s="94"/>
      <c r="AC10" s="195"/>
      <c r="AD10" s="196"/>
      <c r="AE10"/>
    </row>
    <row r="11" spans="1:31" s="12" customFormat="1" ht="49.5">
      <c r="A11" s="10" t="s">
        <v>20</v>
      </c>
      <c r="B11" s="123" t="s">
        <v>21</v>
      </c>
      <c r="C11" s="138">
        <v>25588800000</v>
      </c>
      <c r="D11" s="50">
        <v>23229000000</v>
      </c>
      <c r="E11" s="50">
        <v>3</v>
      </c>
      <c r="F11" s="50">
        <v>12</v>
      </c>
      <c r="G11" s="39">
        <v>4</v>
      </c>
      <c r="H11" s="140" t="s">
        <v>152</v>
      </c>
      <c r="I11" s="39">
        <v>1210</v>
      </c>
      <c r="J11" s="39"/>
      <c r="K11" s="39">
        <v>421</v>
      </c>
      <c r="L11" s="39">
        <v>53</v>
      </c>
      <c r="M11" s="41"/>
      <c r="N11" s="137">
        <f t="shared" si="1"/>
        <v>1631</v>
      </c>
      <c r="O11" s="143">
        <f t="shared" si="2"/>
        <v>53</v>
      </c>
      <c r="P11" s="88">
        <f t="shared" si="0"/>
        <v>25588801631</v>
      </c>
      <c r="Q11" s="89">
        <f t="shared" si="0"/>
        <v>23229000053</v>
      </c>
      <c r="R11" s="90">
        <v>9828400000</v>
      </c>
      <c r="S11" s="91">
        <v>2323300000</v>
      </c>
      <c r="T11" s="91">
        <v>147000000</v>
      </c>
      <c r="U11" s="91">
        <v>47000000</v>
      </c>
      <c r="V11" s="89">
        <f t="shared" si="3"/>
        <v>9975400000</v>
      </c>
      <c r="W11" s="89">
        <f t="shared" si="3"/>
        <v>2370300000</v>
      </c>
      <c r="X11" s="92">
        <f t="shared" si="4"/>
        <v>0.38983459029652751</v>
      </c>
      <c r="Y11" s="93">
        <f t="shared" si="4"/>
        <v>0.10204055252451034</v>
      </c>
      <c r="Z11" s="94"/>
      <c r="AA11" s="94"/>
      <c r="AC11" s="195"/>
      <c r="AD11" s="196"/>
      <c r="AE11" s="61"/>
    </row>
    <row r="12" spans="1:31" s="12" customFormat="1" ht="33">
      <c r="A12" s="10" t="s">
        <v>22</v>
      </c>
      <c r="B12" s="123" t="s">
        <v>23</v>
      </c>
      <c r="C12" s="138">
        <v>27161500000</v>
      </c>
      <c r="D12" s="50">
        <v>36088478000</v>
      </c>
      <c r="E12" s="50"/>
      <c r="F12" s="50"/>
      <c r="G12" s="39">
        <v>1</v>
      </c>
      <c r="H12" s="131" t="s">
        <v>153</v>
      </c>
      <c r="I12" s="131">
        <f>32048+29612</f>
        <v>61660</v>
      </c>
      <c r="J12" s="131">
        <f>32048+29612</f>
        <v>61660</v>
      </c>
      <c r="K12" s="131"/>
      <c r="L12" s="131"/>
      <c r="M12" s="55"/>
      <c r="N12" s="137">
        <f t="shared" si="1"/>
        <v>61660</v>
      </c>
      <c r="O12" s="143">
        <f t="shared" si="2"/>
        <v>61660</v>
      </c>
      <c r="P12" s="88">
        <f t="shared" si="0"/>
        <v>27161561660</v>
      </c>
      <c r="Q12" s="89">
        <f t="shared" si="0"/>
        <v>36088539660</v>
      </c>
      <c r="R12" s="90">
        <v>11500000</v>
      </c>
      <c r="S12" s="91">
        <v>34500000</v>
      </c>
      <c r="T12" s="91">
        <v>3008508000</v>
      </c>
      <c r="U12" s="91">
        <v>1244000000</v>
      </c>
      <c r="V12" s="89">
        <f t="shared" si="3"/>
        <v>3020008000</v>
      </c>
      <c r="W12" s="89">
        <f t="shared" si="3"/>
        <v>1278500000</v>
      </c>
      <c r="X12" s="92">
        <f t="shared" si="4"/>
        <v>0.11118683225226601</v>
      </c>
      <c r="Y12" s="93">
        <f t="shared" si="4"/>
        <v>3.542675907767668E-2</v>
      </c>
      <c r="Z12" s="94"/>
      <c r="AA12" s="94"/>
      <c r="AC12" s="195"/>
      <c r="AD12" s="196"/>
      <c r="AE12"/>
    </row>
    <row r="13" spans="1:31" s="12" customFormat="1" ht="30" customHeight="1">
      <c r="A13" s="10" t="s">
        <v>24</v>
      </c>
      <c r="B13" s="123" t="s">
        <v>25</v>
      </c>
      <c r="C13" s="138">
        <v>1332200000</v>
      </c>
      <c r="D13" s="50">
        <v>1901973000</v>
      </c>
      <c r="E13" s="144">
        <v>0</v>
      </c>
      <c r="F13" s="144">
        <v>3</v>
      </c>
      <c r="G13" s="41">
        <v>1</v>
      </c>
      <c r="H13" s="140" t="s">
        <v>154</v>
      </c>
      <c r="I13" s="145"/>
      <c r="J13" s="145"/>
      <c r="K13" s="145">
        <v>23.175000000000001</v>
      </c>
      <c r="L13" s="145"/>
      <c r="M13" s="145"/>
      <c r="N13" s="137">
        <f t="shared" si="1"/>
        <v>23.175000000000001</v>
      </c>
      <c r="O13" s="143">
        <f t="shared" si="2"/>
        <v>0</v>
      </c>
      <c r="P13" s="88"/>
      <c r="Q13" s="89"/>
      <c r="R13" s="90"/>
      <c r="S13" s="91"/>
      <c r="T13" s="91"/>
      <c r="U13" s="91"/>
      <c r="V13" s="89"/>
      <c r="W13" s="89"/>
      <c r="X13" s="92"/>
      <c r="Y13" s="93"/>
      <c r="Z13" s="94"/>
      <c r="AA13" s="94">
        <v>36.25</v>
      </c>
      <c r="AC13" s="195"/>
      <c r="AD13" s="196"/>
      <c r="AE13" s="61"/>
    </row>
    <row r="14" spans="1:31" s="12" customFormat="1" ht="49.5">
      <c r="A14" s="10" t="s">
        <v>26</v>
      </c>
      <c r="B14" s="123" t="s">
        <v>27</v>
      </c>
      <c r="C14" s="138">
        <v>3064105000</v>
      </c>
      <c r="D14" s="50">
        <v>4155207000</v>
      </c>
      <c r="E14" s="144">
        <v>2</v>
      </c>
      <c r="F14" s="144">
        <v>2</v>
      </c>
      <c r="G14" s="41">
        <v>4</v>
      </c>
      <c r="H14" s="140" t="s">
        <v>155</v>
      </c>
      <c r="I14" s="145"/>
      <c r="J14" s="145"/>
      <c r="K14" s="145">
        <f>15+'[1]TAB 2 affaires religieuses'!$E$16</f>
        <v>618.65200000000004</v>
      </c>
      <c r="L14" s="145">
        <v>202</v>
      </c>
      <c r="M14" s="145">
        <v>100</v>
      </c>
      <c r="N14" s="137">
        <f t="shared" si="1"/>
        <v>618.65200000000004</v>
      </c>
      <c r="O14" s="143">
        <f t="shared" si="2"/>
        <v>302</v>
      </c>
      <c r="P14" s="88">
        <f t="shared" ref="P14:P31" si="5">C14+N14</f>
        <v>3064105618.652</v>
      </c>
      <c r="Q14" s="89">
        <f t="shared" ref="Q14:Q31" si="6">D14+O14</f>
        <v>4155207302</v>
      </c>
      <c r="R14" s="90">
        <v>1772105000</v>
      </c>
      <c r="S14" s="91">
        <v>415567000</v>
      </c>
      <c r="T14" s="91"/>
      <c r="U14" s="91"/>
      <c r="V14" s="89">
        <f t="shared" si="3"/>
        <v>1772105000</v>
      </c>
      <c r="W14" s="89">
        <f t="shared" si="3"/>
        <v>415567000</v>
      </c>
      <c r="X14" s="92">
        <f t="shared" si="4"/>
        <v>0.57834331467320854</v>
      </c>
      <c r="Y14" s="93">
        <f t="shared" si="4"/>
        <v>0.10001113537704309</v>
      </c>
      <c r="Z14" s="94"/>
      <c r="AA14" s="94"/>
      <c r="AC14" s="195"/>
      <c r="AD14" s="196"/>
      <c r="AE14"/>
    </row>
    <row r="15" spans="1:31" s="12" customFormat="1" ht="16.5">
      <c r="A15" s="10" t="s">
        <v>28</v>
      </c>
      <c r="B15" s="123" t="s">
        <v>29</v>
      </c>
      <c r="C15" s="138">
        <v>71198224000</v>
      </c>
      <c r="D15" s="50">
        <v>145118224000</v>
      </c>
      <c r="E15" s="144">
        <v>3</v>
      </c>
      <c r="F15" s="144">
        <v>32</v>
      </c>
      <c r="G15" s="41">
        <v>10</v>
      </c>
      <c r="H15" s="140" t="s">
        <v>156</v>
      </c>
      <c r="I15" s="145">
        <v>3750</v>
      </c>
      <c r="J15" s="145">
        <v>4250</v>
      </c>
      <c r="K15" s="145"/>
      <c r="L15" s="145"/>
      <c r="M15" s="145"/>
      <c r="N15" s="137">
        <f t="shared" si="1"/>
        <v>3750</v>
      </c>
      <c r="O15" s="143">
        <f t="shared" si="2"/>
        <v>4250</v>
      </c>
      <c r="P15" s="88">
        <f t="shared" si="5"/>
        <v>71198227750</v>
      </c>
      <c r="Q15" s="89">
        <f t="shared" si="6"/>
        <v>145118228250</v>
      </c>
      <c r="R15" s="90">
        <v>50246890000</v>
      </c>
      <c r="S15" s="91">
        <v>14573351000</v>
      </c>
      <c r="T15" s="91"/>
      <c r="U15" s="91"/>
      <c r="V15" s="89">
        <f t="shared" si="3"/>
        <v>50246890000</v>
      </c>
      <c r="W15" s="89">
        <f t="shared" si="3"/>
        <v>14573351000</v>
      </c>
      <c r="X15" s="92">
        <f t="shared" si="4"/>
        <v>0.70573231368108036</v>
      </c>
      <c r="Y15" s="93">
        <f t="shared" si="4"/>
        <v>0.10042398653664654</v>
      </c>
      <c r="Z15" s="94"/>
      <c r="AA15" s="94"/>
      <c r="AC15" s="195"/>
      <c r="AD15" s="196"/>
      <c r="AE15"/>
    </row>
    <row r="16" spans="1:31" s="12" customFormat="1" ht="49.5">
      <c r="A16" s="10" t="s">
        <v>30</v>
      </c>
      <c r="B16" s="124" t="s">
        <v>31</v>
      </c>
      <c r="C16" s="146">
        <v>14502400000</v>
      </c>
      <c r="D16" s="147">
        <v>31698900000</v>
      </c>
      <c r="E16" s="147">
        <v>0</v>
      </c>
      <c r="F16" s="147">
        <v>4</v>
      </c>
      <c r="G16" s="39">
        <v>16</v>
      </c>
      <c r="H16" s="140" t="s">
        <v>157</v>
      </c>
      <c r="I16" s="148"/>
      <c r="J16" s="148"/>
      <c r="K16" s="148">
        <v>2055.6999999999998</v>
      </c>
      <c r="L16" s="148">
        <v>2055.6999999999998</v>
      </c>
      <c r="M16" s="148">
        <v>241</v>
      </c>
      <c r="N16" s="137">
        <f t="shared" si="1"/>
        <v>2055.6999999999998</v>
      </c>
      <c r="O16" s="143">
        <f t="shared" si="2"/>
        <v>2296.6999999999998</v>
      </c>
      <c r="P16" s="97">
        <f t="shared" si="5"/>
        <v>14502402055.700001</v>
      </c>
      <c r="Q16" s="91">
        <f t="shared" si="6"/>
        <v>31698902296.700001</v>
      </c>
      <c r="R16" s="90">
        <v>13264400000</v>
      </c>
      <c r="S16" s="91">
        <v>3199050000</v>
      </c>
      <c r="T16" s="91"/>
      <c r="U16" s="91"/>
      <c r="V16" s="91">
        <f t="shared" si="3"/>
        <v>13264400000</v>
      </c>
      <c r="W16" s="91">
        <f t="shared" si="3"/>
        <v>3199050000</v>
      </c>
      <c r="X16" s="98">
        <f t="shared" si="4"/>
        <v>0.91463468941592208</v>
      </c>
      <c r="Y16" s="99">
        <f t="shared" si="4"/>
        <v>0.10091989842604221</v>
      </c>
      <c r="Z16" s="94"/>
      <c r="AA16" s="94"/>
      <c r="AC16" s="195"/>
      <c r="AD16" s="196"/>
      <c r="AE16"/>
    </row>
    <row r="17" spans="1:31" s="12" customFormat="1" ht="33">
      <c r="A17" s="24" t="s">
        <v>32</v>
      </c>
      <c r="B17" s="125" t="s">
        <v>33</v>
      </c>
      <c r="C17" s="149">
        <v>3216010000</v>
      </c>
      <c r="D17" s="148">
        <v>15436528000</v>
      </c>
      <c r="E17" s="148">
        <v>1</v>
      </c>
      <c r="F17" s="148">
        <v>5</v>
      </c>
      <c r="G17" s="39">
        <v>1</v>
      </c>
      <c r="H17" s="140" t="s">
        <v>158</v>
      </c>
      <c r="I17" s="148"/>
      <c r="J17" s="148"/>
      <c r="K17" s="148">
        <v>864</v>
      </c>
      <c r="L17" s="148">
        <v>864</v>
      </c>
      <c r="M17" s="148"/>
      <c r="N17" s="137">
        <f t="shared" si="1"/>
        <v>864</v>
      </c>
      <c r="O17" s="143">
        <f t="shared" si="2"/>
        <v>864</v>
      </c>
      <c r="P17" s="97">
        <f t="shared" si="5"/>
        <v>3216010864</v>
      </c>
      <c r="Q17" s="91">
        <f t="shared" si="6"/>
        <v>15436528864</v>
      </c>
      <c r="R17" s="90">
        <v>2953735000</v>
      </c>
      <c r="S17" s="91">
        <v>1558065000</v>
      </c>
      <c r="T17" s="91"/>
      <c r="U17" s="91"/>
      <c r="V17" s="91">
        <f t="shared" si="3"/>
        <v>2953735000</v>
      </c>
      <c r="W17" s="91">
        <f t="shared" si="3"/>
        <v>1558065000</v>
      </c>
      <c r="X17" s="98">
        <f t="shared" si="4"/>
        <v>0.91844683519700943</v>
      </c>
      <c r="Y17" s="99">
        <f t="shared" si="4"/>
        <v>0.10093363694176162</v>
      </c>
      <c r="Z17" s="94"/>
      <c r="AA17" s="94"/>
      <c r="AC17" s="195"/>
      <c r="AD17" s="196"/>
      <c r="AE17"/>
    </row>
    <row r="18" spans="1:31" s="12" customFormat="1" ht="33">
      <c r="A18" s="24" t="s">
        <v>34</v>
      </c>
      <c r="B18" s="125" t="s">
        <v>35</v>
      </c>
      <c r="C18" s="149">
        <v>3893426000</v>
      </c>
      <c r="D18" s="148">
        <v>7538100000</v>
      </c>
      <c r="E18" s="148">
        <v>1</v>
      </c>
      <c r="F18" s="148">
        <v>4</v>
      </c>
      <c r="G18" s="41">
        <v>2</v>
      </c>
      <c r="H18" s="140" t="s">
        <v>173</v>
      </c>
      <c r="I18" s="145">
        <v>65</v>
      </c>
      <c r="J18" s="145">
        <v>35</v>
      </c>
      <c r="K18" s="145">
        <v>55</v>
      </c>
      <c r="L18" s="145">
        <v>55</v>
      </c>
      <c r="M18" s="145"/>
      <c r="N18" s="137">
        <f t="shared" si="1"/>
        <v>120</v>
      </c>
      <c r="O18" s="143">
        <f t="shared" si="2"/>
        <v>90</v>
      </c>
      <c r="P18" s="88">
        <f t="shared" si="5"/>
        <v>3893426120</v>
      </c>
      <c r="Q18" s="89">
        <f t="shared" si="6"/>
        <v>7538100090</v>
      </c>
      <c r="R18" s="90">
        <v>3514426000</v>
      </c>
      <c r="S18" s="91">
        <v>745000000</v>
      </c>
      <c r="T18" s="91"/>
      <c r="U18" s="91"/>
      <c r="V18" s="89">
        <f t="shared" si="3"/>
        <v>3514426000</v>
      </c>
      <c r="W18" s="89">
        <f t="shared" si="3"/>
        <v>745000000</v>
      </c>
      <c r="X18" s="92">
        <f t="shared" si="4"/>
        <v>0.90265639867849867</v>
      </c>
      <c r="Y18" s="93">
        <f t="shared" si="4"/>
        <v>9.883126929931757E-2</v>
      </c>
      <c r="Z18" s="94"/>
      <c r="AA18" s="94">
        <v>142</v>
      </c>
      <c r="AC18" s="195"/>
      <c r="AD18" s="196"/>
      <c r="AE18"/>
    </row>
    <row r="19" spans="1:31" s="12" customFormat="1" ht="75.75" customHeight="1">
      <c r="A19" s="10" t="s">
        <v>36</v>
      </c>
      <c r="B19" s="126" t="s">
        <v>37</v>
      </c>
      <c r="C19" s="150">
        <v>19022438000</v>
      </c>
      <c r="D19" s="139">
        <v>26724904000</v>
      </c>
      <c r="E19" s="151">
        <v>0</v>
      </c>
      <c r="F19" s="151">
        <v>8</v>
      </c>
      <c r="G19" s="41">
        <v>4</v>
      </c>
      <c r="H19" s="140" t="s">
        <v>159</v>
      </c>
      <c r="I19" s="145">
        <f>780+450+1100+35+200</f>
        <v>2565</v>
      </c>
      <c r="J19" s="145"/>
      <c r="K19" s="145">
        <f>40+4+3582</f>
        <v>3626</v>
      </c>
      <c r="L19" s="145">
        <v>2300</v>
      </c>
      <c r="M19" s="145">
        <v>1624</v>
      </c>
      <c r="N19" s="137">
        <f t="shared" si="1"/>
        <v>6191</v>
      </c>
      <c r="O19" s="143">
        <f t="shared" si="2"/>
        <v>3924</v>
      </c>
      <c r="P19" s="88">
        <f t="shared" si="5"/>
        <v>19022444191</v>
      </c>
      <c r="Q19" s="89">
        <f t="shared" si="6"/>
        <v>26724907924</v>
      </c>
      <c r="R19" s="90">
        <v>8643999000</v>
      </c>
      <c r="S19" s="91">
        <v>2439872107</v>
      </c>
      <c r="T19" s="91"/>
      <c r="U19" s="91"/>
      <c r="V19" s="89">
        <f t="shared" si="3"/>
        <v>8643999000</v>
      </c>
      <c r="W19" s="89">
        <f t="shared" si="3"/>
        <v>2439872107</v>
      </c>
      <c r="X19" s="92">
        <f t="shared" si="4"/>
        <v>0.45441053280049548</v>
      </c>
      <c r="Y19" s="93">
        <f t="shared" si="4"/>
        <v>9.1295809659606E-2</v>
      </c>
      <c r="Z19" s="94">
        <v>1140.1300000000001</v>
      </c>
      <c r="AA19" s="94">
        <v>3255.58</v>
      </c>
      <c r="AC19" s="195"/>
      <c r="AD19" s="196"/>
      <c r="AE19"/>
    </row>
    <row r="20" spans="1:31" s="12" customFormat="1" ht="71.25" customHeight="1">
      <c r="A20" s="10" t="s">
        <v>40</v>
      </c>
      <c r="B20" s="123" t="s">
        <v>41</v>
      </c>
      <c r="C20" s="138">
        <v>383800000</v>
      </c>
      <c r="D20" s="50">
        <v>1634723000</v>
      </c>
      <c r="E20" s="144">
        <v>0</v>
      </c>
      <c r="F20" s="144">
        <v>5</v>
      </c>
      <c r="G20" s="153">
        <v>3</v>
      </c>
      <c r="H20" s="145" t="s">
        <v>160</v>
      </c>
      <c r="I20" s="145">
        <v>110</v>
      </c>
      <c r="J20" s="145">
        <v>70</v>
      </c>
      <c r="K20" s="145">
        <v>187</v>
      </c>
      <c r="L20" s="145"/>
      <c r="M20" s="145">
        <v>540</v>
      </c>
      <c r="N20" s="137">
        <f t="shared" si="1"/>
        <v>297</v>
      </c>
      <c r="O20" s="143">
        <f t="shared" si="2"/>
        <v>610</v>
      </c>
      <c r="P20" s="88">
        <f t="shared" si="5"/>
        <v>383800297</v>
      </c>
      <c r="Q20" s="89">
        <f t="shared" si="6"/>
        <v>1634723610</v>
      </c>
      <c r="R20" s="90">
        <v>62800000</v>
      </c>
      <c r="S20" s="91">
        <v>126000000</v>
      </c>
      <c r="T20" s="91"/>
      <c r="U20" s="91"/>
      <c r="V20" s="89">
        <f t="shared" si="3"/>
        <v>62800000</v>
      </c>
      <c r="W20" s="89">
        <f t="shared" si="3"/>
        <v>126000000</v>
      </c>
      <c r="X20" s="92">
        <f t="shared" si="4"/>
        <v>0.16362676238366747</v>
      </c>
      <c r="Y20" s="93">
        <f t="shared" si="4"/>
        <v>7.7077249774351764E-2</v>
      </c>
      <c r="Z20" s="94"/>
      <c r="AA20" s="94"/>
      <c r="AC20" s="195"/>
      <c r="AD20" s="196"/>
      <c r="AE20"/>
    </row>
    <row r="21" spans="1:31" s="12" customFormat="1" ht="33">
      <c r="A21" s="10" t="s">
        <v>42</v>
      </c>
      <c r="B21" s="127" t="s">
        <v>43</v>
      </c>
      <c r="C21" s="127">
        <v>2688786000</v>
      </c>
      <c r="D21" s="31">
        <v>4770036000</v>
      </c>
      <c r="E21" s="31" t="s">
        <v>126</v>
      </c>
      <c r="F21" s="31" t="s">
        <v>127</v>
      </c>
      <c r="G21" s="154" t="s">
        <v>161</v>
      </c>
      <c r="H21" s="155" t="s">
        <v>162</v>
      </c>
      <c r="I21" s="156">
        <v>616</v>
      </c>
      <c r="J21" s="156">
        <v>255</v>
      </c>
      <c r="K21" s="156"/>
      <c r="L21" s="156"/>
      <c r="M21" s="157"/>
      <c r="N21" s="158">
        <f t="shared" si="1"/>
        <v>616</v>
      </c>
      <c r="O21" s="159">
        <f t="shared" si="2"/>
        <v>255</v>
      </c>
      <c r="P21" s="97">
        <f t="shared" si="5"/>
        <v>2688786616</v>
      </c>
      <c r="Q21" s="91">
        <f t="shared" si="6"/>
        <v>4770036255</v>
      </c>
      <c r="R21" s="90">
        <v>461456000</v>
      </c>
      <c r="S21" s="91">
        <v>361456000</v>
      </c>
      <c r="T21" s="91"/>
      <c r="U21" s="91"/>
      <c r="V21" s="91">
        <f t="shared" si="3"/>
        <v>461456000</v>
      </c>
      <c r="W21" s="91">
        <f t="shared" si="3"/>
        <v>361456000</v>
      </c>
      <c r="X21" s="98">
        <f t="shared" si="4"/>
        <v>0.17162239549023403</v>
      </c>
      <c r="Y21" s="99">
        <f t="shared" si="4"/>
        <v>7.577636325533546E-2</v>
      </c>
      <c r="Z21" s="94"/>
      <c r="AA21" s="94">
        <v>3362.5</v>
      </c>
      <c r="AC21" s="195"/>
      <c r="AD21" s="196"/>
      <c r="AE21"/>
    </row>
    <row r="22" spans="1:31" s="12" customFormat="1" ht="33">
      <c r="A22" s="10" t="s">
        <v>44</v>
      </c>
      <c r="B22" s="123" t="s">
        <v>45</v>
      </c>
      <c r="C22" s="138">
        <v>63729985000</v>
      </c>
      <c r="D22" s="50">
        <v>133550519000</v>
      </c>
      <c r="E22" s="50">
        <v>1</v>
      </c>
      <c r="F22" s="144">
        <v>8</v>
      </c>
      <c r="G22" s="140">
        <v>2</v>
      </c>
      <c r="H22" s="140" t="s">
        <v>174</v>
      </c>
      <c r="I22" s="148"/>
      <c r="J22" s="148"/>
      <c r="K22" s="148"/>
      <c r="L22" s="148"/>
      <c r="M22" s="148">
        <v>56218.683018969998</v>
      </c>
      <c r="N22" s="137">
        <f t="shared" si="1"/>
        <v>0</v>
      </c>
      <c r="O22" s="143">
        <f t="shared" si="2"/>
        <v>56218.683018969998</v>
      </c>
      <c r="P22" s="97">
        <f t="shared" si="5"/>
        <v>63729985000</v>
      </c>
      <c r="Q22" s="91">
        <f t="shared" si="6"/>
        <v>133550575218.68301</v>
      </c>
      <c r="R22" s="90">
        <v>63446485000</v>
      </c>
      <c r="S22" s="91">
        <v>12526278900</v>
      </c>
      <c r="T22" s="91"/>
      <c r="U22" s="91"/>
      <c r="V22" s="91">
        <f t="shared" si="3"/>
        <v>63446485000</v>
      </c>
      <c r="W22" s="91">
        <f t="shared" si="3"/>
        <v>12526278900</v>
      </c>
      <c r="X22" s="98">
        <f t="shared" si="4"/>
        <v>0.99555154453590411</v>
      </c>
      <c r="Y22" s="99">
        <f t="shared" si="4"/>
        <v>9.3794271417317263E-2</v>
      </c>
      <c r="Z22" s="94"/>
      <c r="AA22" s="94"/>
      <c r="AC22" s="195"/>
      <c r="AD22" s="196"/>
      <c r="AE22"/>
    </row>
    <row r="23" spans="1:31" s="12" customFormat="1" ht="66">
      <c r="A23" s="10" t="s">
        <v>46</v>
      </c>
      <c r="B23" s="123" t="s">
        <v>47</v>
      </c>
      <c r="C23" s="138">
        <v>226277333000</v>
      </c>
      <c r="D23" s="50">
        <v>316585141000</v>
      </c>
      <c r="E23" s="50">
        <v>8</v>
      </c>
      <c r="F23" s="50">
        <v>2</v>
      </c>
      <c r="G23" s="141">
        <v>8</v>
      </c>
      <c r="H23" s="160" t="s">
        <v>175</v>
      </c>
      <c r="I23" s="161">
        <f>114+1823.6</f>
        <v>1937.6</v>
      </c>
      <c r="J23" s="161">
        <v>54</v>
      </c>
      <c r="K23" s="161">
        <v>2408.2179999999998</v>
      </c>
      <c r="L23" s="161">
        <v>1686.1289999999999</v>
      </c>
      <c r="M23" s="162">
        <v>1100</v>
      </c>
      <c r="N23" s="163">
        <f t="shared" si="1"/>
        <v>4345.8179999999993</v>
      </c>
      <c r="O23" s="164">
        <f t="shared" si="2"/>
        <v>2840.1289999999999</v>
      </c>
      <c r="P23" s="97">
        <f t="shared" si="5"/>
        <v>226277337345.81799</v>
      </c>
      <c r="Q23" s="91">
        <f t="shared" si="6"/>
        <v>316585143840.12903</v>
      </c>
      <c r="R23" s="90">
        <v>171931568000</v>
      </c>
      <c r="S23" s="91">
        <v>29245846301</v>
      </c>
      <c r="T23" s="91"/>
      <c r="U23" s="91"/>
      <c r="V23" s="91">
        <f t="shared" si="3"/>
        <v>171931568000</v>
      </c>
      <c r="W23" s="91">
        <f t="shared" si="3"/>
        <v>29245846301</v>
      </c>
      <c r="X23" s="98">
        <f t="shared" si="4"/>
        <v>0.75982672421692077</v>
      </c>
      <c r="Y23" s="99">
        <f t="shared" si="4"/>
        <v>9.2379086227017446E-2</v>
      </c>
      <c r="Z23" s="94"/>
      <c r="AA23" s="94"/>
      <c r="AC23" s="195"/>
      <c r="AD23" s="196"/>
      <c r="AE23" s="116"/>
    </row>
    <row r="24" spans="1:31" s="12" customFormat="1" ht="33">
      <c r="A24" s="10" t="s">
        <v>48</v>
      </c>
      <c r="B24" s="123" t="s">
        <v>49</v>
      </c>
      <c r="C24" s="138">
        <v>2030400000</v>
      </c>
      <c r="D24" s="50">
        <v>2362500000</v>
      </c>
      <c r="E24" s="144">
        <v>1</v>
      </c>
      <c r="F24" s="144">
        <v>4</v>
      </c>
      <c r="G24" s="41">
        <v>1</v>
      </c>
      <c r="H24" s="140" t="s">
        <v>163</v>
      </c>
      <c r="I24" s="145"/>
      <c r="J24" s="145"/>
      <c r="K24" s="145">
        <v>2</v>
      </c>
      <c r="L24" s="145"/>
      <c r="M24" s="145"/>
      <c r="N24" s="137">
        <f t="shared" si="1"/>
        <v>2</v>
      </c>
      <c r="O24" s="143">
        <f t="shared" si="2"/>
        <v>0</v>
      </c>
      <c r="P24" s="88">
        <f t="shared" si="5"/>
        <v>2030400002</v>
      </c>
      <c r="Q24" s="89">
        <f t="shared" si="6"/>
        <v>2362500000</v>
      </c>
      <c r="R24" s="90">
        <v>653000000</v>
      </c>
      <c r="S24" s="91">
        <v>237000000</v>
      </c>
      <c r="T24" s="91"/>
      <c r="U24" s="91"/>
      <c r="V24" s="89">
        <f t="shared" si="3"/>
        <v>653000000</v>
      </c>
      <c r="W24" s="89">
        <f t="shared" si="3"/>
        <v>237000000</v>
      </c>
      <c r="X24" s="92">
        <f t="shared" si="4"/>
        <v>0.32161150480534723</v>
      </c>
      <c r="Y24" s="93">
        <f t="shared" si="4"/>
        <v>0.10031746031746032</v>
      </c>
      <c r="Z24" s="94"/>
      <c r="AA24" s="94"/>
      <c r="AC24" s="195"/>
      <c r="AD24" s="196"/>
      <c r="AE24"/>
    </row>
    <row r="25" spans="1:31" s="12" customFormat="1" ht="66">
      <c r="A25" s="10" t="s">
        <v>52</v>
      </c>
      <c r="B25" s="123" t="s">
        <v>53</v>
      </c>
      <c r="C25" s="138">
        <v>163001594000</v>
      </c>
      <c r="D25" s="50">
        <v>683604259000</v>
      </c>
      <c r="E25" s="50">
        <v>10</v>
      </c>
      <c r="F25" s="50">
        <v>11</v>
      </c>
      <c r="G25" s="39">
        <v>21</v>
      </c>
      <c r="H25" s="31" t="s">
        <v>164</v>
      </c>
      <c r="I25" s="148">
        <v>82687.906870999999</v>
      </c>
      <c r="J25" s="148">
        <v>35030.906870999999</v>
      </c>
      <c r="K25" s="148">
        <v>8700</v>
      </c>
      <c r="L25" s="148">
        <v>5281</v>
      </c>
      <c r="M25" s="166">
        <v>22285.99644187</v>
      </c>
      <c r="N25" s="137">
        <f t="shared" si="1"/>
        <v>91387.906870999999</v>
      </c>
      <c r="O25" s="143">
        <f t="shared" si="2"/>
        <v>62597.903312869996</v>
      </c>
      <c r="P25" s="97">
        <f t="shared" si="5"/>
        <v>163001685387.90686</v>
      </c>
      <c r="Q25" s="91">
        <f t="shared" si="6"/>
        <v>683604321597.90332</v>
      </c>
      <c r="R25" s="90">
        <v>92807336000</v>
      </c>
      <c r="S25" s="91">
        <v>68310425000</v>
      </c>
      <c r="T25" s="91"/>
      <c r="U25" s="91"/>
      <c r="V25" s="91">
        <f t="shared" si="3"/>
        <v>92807336000</v>
      </c>
      <c r="W25" s="91">
        <f t="shared" si="3"/>
        <v>68310425000</v>
      </c>
      <c r="X25" s="98">
        <f t="shared" si="4"/>
        <v>0.56936427239472831</v>
      </c>
      <c r="Y25" s="99">
        <f t="shared" si="4"/>
        <v>9.9926847800386284E-2</v>
      </c>
      <c r="Z25" s="94"/>
      <c r="AA25" s="94">
        <v>971.83500000000004</v>
      </c>
      <c r="AC25" s="195"/>
      <c r="AD25" s="196"/>
      <c r="AE25" s="116"/>
    </row>
    <row r="26" spans="1:31" s="12" customFormat="1" ht="49.5" customHeight="1">
      <c r="A26" s="10" t="s">
        <v>54</v>
      </c>
      <c r="B26" s="123" t="s">
        <v>55</v>
      </c>
      <c r="C26" s="138">
        <v>7829180000</v>
      </c>
      <c r="D26" s="50">
        <v>40507580000</v>
      </c>
      <c r="E26" s="50">
        <v>3</v>
      </c>
      <c r="F26" s="50">
        <v>2</v>
      </c>
      <c r="G26" s="39">
        <v>4</v>
      </c>
      <c r="H26" s="31" t="s">
        <v>172</v>
      </c>
      <c r="I26" s="148">
        <v>1100</v>
      </c>
      <c r="J26" s="148"/>
      <c r="K26" s="148">
        <v>2518</v>
      </c>
      <c r="L26" s="148"/>
      <c r="M26" s="166"/>
      <c r="N26" s="137">
        <f t="shared" si="1"/>
        <v>3618</v>
      </c>
      <c r="O26" s="143">
        <f t="shared" si="2"/>
        <v>0</v>
      </c>
      <c r="P26" s="97">
        <f t="shared" si="5"/>
        <v>7829183618</v>
      </c>
      <c r="Q26" s="91">
        <f t="shared" si="6"/>
        <v>40507580000</v>
      </c>
      <c r="R26" s="90">
        <v>7829180000</v>
      </c>
      <c r="S26" s="91">
        <v>4050758000</v>
      </c>
      <c r="T26" s="91"/>
      <c r="U26" s="91"/>
      <c r="V26" s="91">
        <f t="shared" si="3"/>
        <v>7829180000</v>
      </c>
      <c r="W26" s="91">
        <f t="shared" si="3"/>
        <v>4050758000</v>
      </c>
      <c r="X26" s="98">
        <f t="shared" si="4"/>
        <v>0.99999953788285256</v>
      </c>
      <c r="Y26" s="99">
        <f t="shared" si="4"/>
        <v>0.1</v>
      </c>
      <c r="Z26" s="94"/>
      <c r="AA26" s="94"/>
      <c r="AC26" s="195"/>
      <c r="AD26" s="196"/>
      <c r="AE26"/>
    </row>
    <row r="27" spans="1:31" s="12" customFormat="1" ht="66">
      <c r="A27" s="10" t="s">
        <v>56</v>
      </c>
      <c r="B27" s="127" t="s">
        <v>57</v>
      </c>
      <c r="C27" s="127">
        <v>95000000</v>
      </c>
      <c r="D27" s="31">
        <v>7744356000</v>
      </c>
      <c r="E27" s="31" t="s">
        <v>126</v>
      </c>
      <c r="F27" s="31" t="s">
        <v>128</v>
      </c>
      <c r="G27" s="31" t="s">
        <v>165</v>
      </c>
      <c r="H27" s="31" t="s">
        <v>166</v>
      </c>
      <c r="I27" s="148">
        <v>101.75</v>
      </c>
      <c r="J27" s="148">
        <v>101.75</v>
      </c>
      <c r="K27" s="148">
        <v>3.1</v>
      </c>
      <c r="L27" s="148">
        <v>18.100000000000001</v>
      </c>
      <c r="M27" s="166">
        <v>15</v>
      </c>
      <c r="N27" s="137">
        <f t="shared" si="1"/>
        <v>104.85</v>
      </c>
      <c r="O27" s="143">
        <f t="shared" si="2"/>
        <v>134.85</v>
      </c>
      <c r="P27" s="97">
        <f t="shared" si="5"/>
        <v>95000104.849999994</v>
      </c>
      <c r="Q27" s="91">
        <f t="shared" si="6"/>
        <v>7744356134.8500004</v>
      </c>
      <c r="R27" s="90">
        <v>95000000</v>
      </c>
      <c r="S27" s="91">
        <v>682225000</v>
      </c>
      <c r="T27" s="91"/>
      <c r="U27" s="91"/>
      <c r="V27" s="91">
        <f t="shared" si="3"/>
        <v>95000000</v>
      </c>
      <c r="W27" s="91">
        <f t="shared" si="3"/>
        <v>682225000</v>
      </c>
      <c r="X27" s="98">
        <f t="shared" si="4"/>
        <v>0.99999889631700767</v>
      </c>
      <c r="Y27" s="99">
        <f t="shared" si="4"/>
        <v>8.8093185297865167E-2</v>
      </c>
      <c r="Z27" s="94"/>
      <c r="AA27" s="94"/>
      <c r="AC27" s="195"/>
      <c r="AD27" s="196"/>
      <c r="AE27"/>
    </row>
    <row r="28" spans="1:31" s="12" customFormat="1" ht="66">
      <c r="A28" s="10" t="s">
        <v>58</v>
      </c>
      <c r="B28" s="123" t="s">
        <v>59</v>
      </c>
      <c r="C28" s="138">
        <v>97467943000</v>
      </c>
      <c r="D28" s="50">
        <v>123944377000</v>
      </c>
      <c r="E28" s="50">
        <v>0</v>
      </c>
      <c r="F28" s="50">
        <v>15</v>
      </c>
      <c r="G28" s="39">
        <v>17</v>
      </c>
      <c r="H28" s="140" t="s">
        <v>167</v>
      </c>
      <c r="I28" s="140">
        <v>4967.5190000000002</v>
      </c>
      <c r="J28" s="140">
        <v>1917.519</v>
      </c>
      <c r="K28" s="140">
        <v>9191.1929999999993</v>
      </c>
      <c r="L28" s="140">
        <v>9191.1929999999993</v>
      </c>
      <c r="M28" s="140">
        <v>7349.8109999999997</v>
      </c>
      <c r="N28" s="137">
        <f t="shared" si="1"/>
        <v>14158.712</v>
      </c>
      <c r="O28" s="143">
        <f t="shared" si="2"/>
        <v>18458.523000000001</v>
      </c>
      <c r="P28" s="97">
        <f t="shared" si="5"/>
        <v>97467957158.712006</v>
      </c>
      <c r="Q28" s="91">
        <f t="shared" si="6"/>
        <v>123944395458.52299</v>
      </c>
      <c r="R28" s="90">
        <v>84236442000</v>
      </c>
      <c r="S28" s="91">
        <v>2529313000</v>
      </c>
      <c r="T28" s="91"/>
      <c r="U28" s="91"/>
      <c r="V28" s="91">
        <f t="shared" si="3"/>
        <v>84236442000</v>
      </c>
      <c r="W28" s="91">
        <f t="shared" si="3"/>
        <v>2529313000</v>
      </c>
      <c r="X28" s="98">
        <f t="shared" si="4"/>
        <v>0.86424753791477893</v>
      </c>
      <c r="Y28" s="99">
        <f t="shared" si="4"/>
        <v>2.0406836393392344E-2</v>
      </c>
      <c r="Z28" s="94">
        <v>532.30499999999995</v>
      </c>
      <c r="AA28" s="94">
        <v>532.30499999999995</v>
      </c>
      <c r="AC28" s="195"/>
      <c r="AD28" s="196"/>
      <c r="AE28"/>
    </row>
    <row r="29" spans="1:31" s="12" customFormat="1" ht="49.5">
      <c r="A29" s="10" t="s">
        <v>64</v>
      </c>
      <c r="B29" s="123" t="s">
        <v>65</v>
      </c>
      <c r="C29" s="138">
        <v>1843000000</v>
      </c>
      <c r="D29" s="50">
        <v>6372700000</v>
      </c>
      <c r="E29" s="50">
        <v>0</v>
      </c>
      <c r="F29" s="50">
        <v>4</v>
      </c>
      <c r="G29" s="31" t="s">
        <v>165</v>
      </c>
      <c r="H29" s="31" t="s">
        <v>168</v>
      </c>
      <c r="I29" s="152" t="s">
        <v>169</v>
      </c>
      <c r="J29" s="152">
        <v>380</v>
      </c>
      <c r="K29" s="140">
        <f>38.8+5</f>
        <v>43.8</v>
      </c>
      <c r="L29" s="152"/>
      <c r="M29" s="165"/>
      <c r="N29" s="137">
        <f t="shared" si="1"/>
        <v>43.8</v>
      </c>
      <c r="O29" s="143">
        <f t="shared" si="2"/>
        <v>380</v>
      </c>
      <c r="P29" s="97">
        <f t="shared" si="5"/>
        <v>1843000043.8</v>
      </c>
      <c r="Q29" s="91">
        <f t="shared" si="6"/>
        <v>6372700380</v>
      </c>
      <c r="R29" s="90">
        <v>1843000000</v>
      </c>
      <c r="S29" s="91">
        <v>642515000</v>
      </c>
      <c r="T29" s="91"/>
      <c r="U29" s="91"/>
      <c r="V29" s="91">
        <f t="shared" si="3"/>
        <v>1843000000</v>
      </c>
      <c r="W29" s="91">
        <f t="shared" si="3"/>
        <v>642515000</v>
      </c>
      <c r="X29" s="98">
        <f t="shared" si="4"/>
        <v>0.99999997623440107</v>
      </c>
      <c r="Y29" s="99">
        <f t="shared" si="4"/>
        <v>0.10082303602668356</v>
      </c>
      <c r="Z29" s="94"/>
      <c r="AA29" s="94"/>
      <c r="AC29" s="195"/>
      <c r="AD29" s="196"/>
      <c r="AE29" s="62"/>
    </row>
    <row r="30" spans="1:31" s="12" customFormat="1" ht="49.5">
      <c r="A30" s="10" t="s">
        <v>68</v>
      </c>
      <c r="B30" s="123" t="s">
        <v>69</v>
      </c>
      <c r="C30" s="138">
        <v>246375478000</v>
      </c>
      <c r="D30" s="50">
        <v>254248691000</v>
      </c>
      <c r="E30" s="50">
        <v>5</v>
      </c>
      <c r="F30" s="50">
        <v>10</v>
      </c>
      <c r="G30" s="39">
        <v>7</v>
      </c>
      <c r="H30" s="31" t="s">
        <v>170</v>
      </c>
      <c r="I30" s="148">
        <v>304115</v>
      </c>
      <c r="J30" s="148">
        <v>62</v>
      </c>
      <c r="K30" s="148">
        <v>8522</v>
      </c>
      <c r="L30" s="148">
        <v>111</v>
      </c>
      <c r="M30" s="166"/>
      <c r="N30" s="137">
        <f t="shared" si="1"/>
        <v>312637</v>
      </c>
      <c r="O30" s="143">
        <f t="shared" si="2"/>
        <v>173</v>
      </c>
      <c r="P30" s="97">
        <f t="shared" si="5"/>
        <v>246375790637</v>
      </c>
      <c r="Q30" s="91">
        <f t="shared" si="6"/>
        <v>254248691173</v>
      </c>
      <c r="R30" s="90">
        <v>49322836000</v>
      </c>
      <c r="S30" s="91">
        <v>22633903000</v>
      </c>
      <c r="T30" s="91"/>
      <c r="U30" s="91"/>
      <c r="V30" s="91">
        <f t="shared" si="3"/>
        <v>49322836000</v>
      </c>
      <c r="W30" s="91">
        <f t="shared" si="3"/>
        <v>22633903000</v>
      </c>
      <c r="X30" s="98">
        <f t="shared" si="4"/>
        <v>0.20019351687305287</v>
      </c>
      <c r="Y30" s="99">
        <f t="shared" si="4"/>
        <v>8.9022692292244979E-2</v>
      </c>
      <c r="Z30" s="94">
        <v>38325.646000000001</v>
      </c>
      <c r="AA30" s="94"/>
      <c r="AC30" s="195"/>
      <c r="AD30" s="196"/>
      <c r="AE30" s="116"/>
    </row>
    <row r="31" spans="1:31" s="12" customFormat="1" ht="49.5">
      <c r="A31" s="10" t="s">
        <v>70</v>
      </c>
      <c r="B31" s="123" t="s">
        <v>71</v>
      </c>
      <c r="C31" s="138">
        <v>6638664000</v>
      </c>
      <c r="D31" s="50">
        <v>7987898000</v>
      </c>
      <c r="E31" s="144">
        <v>0</v>
      </c>
      <c r="F31" s="144">
        <v>6</v>
      </c>
      <c r="G31" s="41">
        <v>3</v>
      </c>
      <c r="H31" s="140" t="s">
        <v>171</v>
      </c>
      <c r="I31" s="145"/>
      <c r="J31" s="145"/>
      <c r="K31" s="145">
        <f>35+550</f>
        <v>585</v>
      </c>
      <c r="L31" s="145"/>
      <c r="M31" s="145">
        <v>528</v>
      </c>
      <c r="N31" s="137">
        <f t="shared" si="1"/>
        <v>585</v>
      </c>
      <c r="O31" s="143">
        <f t="shared" si="2"/>
        <v>528</v>
      </c>
      <c r="P31" s="88">
        <f t="shared" si="5"/>
        <v>6638664585</v>
      </c>
      <c r="Q31" s="89">
        <f t="shared" si="6"/>
        <v>7987898528</v>
      </c>
      <c r="R31" s="90">
        <v>4405564000</v>
      </c>
      <c r="S31" s="91">
        <v>772894370</v>
      </c>
      <c r="T31" s="91"/>
      <c r="U31" s="91"/>
      <c r="V31" s="89">
        <f t="shared" si="3"/>
        <v>4405564000</v>
      </c>
      <c r="W31" s="89">
        <f t="shared" si="3"/>
        <v>772894370</v>
      </c>
      <c r="X31" s="92">
        <f t="shared" si="4"/>
        <v>0.66362201969871026</v>
      </c>
      <c r="Y31" s="93">
        <f t="shared" si="4"/>
        <v>9.6758160771668725E-2</v>
      </c>
      <c r="Z31" s="94"/>
      <c r="AA31" s="94"/>
      <c r="AC31" s="195"/>
      <c r="AD31" s="196"/>
      <c r="AE31"/>
    </row>
    <row r="32" spans="1:31" ht="16.5">
      <c r="A32" s="58"/>
      <c r="B32" s="128" t="s">
        <v>108</v>
      </c>
      <c r="C32" s="60">
        <f>SUM(C6:C31)</f>
        <v>1072510524000</v>
      </c>
      <c r="D32" s="60">
        <f>SUM(D6:D31)</f>
        <v>1989456320000</v>
      </c>
      <c r="E32" s="60">
        <f>SUM(E6:E31)</f>
        <v>45</v>
      </c>
      <c r="F32" s="60">
        <f>SUM(F6:F31)</f>
        <v>153</v>
      </c>
      <c r="G32" s="4">
        <f>G6+G7+G8+G9+G10+G11+G12+G13+G14+G15+G16+G17+G18+G19+G20+G21+G22+G23+G24+G25+G26+G27+G28+G29+G30+G31</f>
        <v>147</v>
      </c>
      <c r="H32" s="4"/>
      <c r="I32" s="60">
        <f t="shared" ref="I32:AA32" si="7">SUM(I6:I31)</f>
        <v>467738.91087100003</v>
      </c>
      <c r="J32" s="60">
        <f t="shared" si="7"/>
        <v>105771.175871</v>
      </c>
      <c r="K32" s="60">
        <f t="shared" si="7"/>
        <v>44406.82</v>
      </c>
      <c r="L32" s="60">
        <f t="shared" si="7"/>
        <v>22477.121999999999</v>
      </c>
      <c r="M32" s="60">
        <f t="shared" si="7"/>
        <v>90114.490460839996</v>
      </c>
      <c r="N32" s="77">
        <f t="shared" si="7"/>
        <v>512145.73087099998</v>
      </c>
      <c r="O32" s="77">
        <f t="shared" si="7"/>
        <v>218362.78833184001</v>
      </c>
      <c r="P32" s="113">
        <f t="shared" si="7"/>
        <v>1071178836122.5559</v>
      </c>
      <c r="Q32" s="114">
        <f t="shared" si="7"/>
        <v>1987554565362.7886</v>
      </c>
      <c r="R32" s="114">
        <f t="shared" si="7"/>
        <v>618683373000</v>
      </c>
      <c r="S32" s="114">
        <f t="shared" si="7"/>
        <v>178407056678</v>
      </c>
      <c r="T32" s="114">
        <f t="shared" si="7"/>
        <v>18347508000</v>
      </c>
      <c r="U32" s="114">
        <f t="shared" si="7"/>
        <v>13821000000</v>
      </c>
      <c r="V32" s="114">
        <f t="shared" si="7"/>
        <v>637030881000</v>
      </c>
      <c r="W32" s="114">
        <f t="shared" si="7"/>
        <v>192228056678</v>
      </c>
      <c r="X32" s="114">
        <f t="shared" si="7"/>
        <v>27.525498292486187</v>
      </c>
      <c r="Y32" s="114">
        <f t="shared" si="7"/>
        <v>10.40042134103037</v>
      </c>
      <c r="Z32" s="115">
        <f t="shared" si="7"/>
        <v>41288.080999999998</v>
      </c>
      <c r="AA32" s="115">
        <f t="shared" si="7"/>
        <v>9590.4700000000012</v>
      </c>
    </row>
    <row r="33" spans="6:13">
      <c r="F33">
        <v>160</v>
      </c>
      <c r="M33" s="61"/>
    </row>
    <row r="34" spans="6:13">
      <c r="F34" s="116" t="e">
        <f>+#REF!+F33</f>
        <v>#REF!</v>
      </c>
    </row>
    <row r="36" spans="6:13">
      <c r="H36" s="62"/>
    </row>
  </sheetData>
  <mergeCells count="21">
    <mergeCell ref="T4:U4"/>
    <mergeCell ref="V4:W4"/>
    <mergeCell ref="X4:X5"/>
    <mergeCell ref="Y4:Y5"/>
    <mergeCell ref="Z4:AA4"/>
    <mergeCell ref="R4:S4"/>
    <mergeCell ref="B1:AA1"/>
    <mergeCell ref="B2:AA2"/>
    <mergeCell ref="A3:Y3"/>
    <mergeCell ref="A4:A5"/>
    <mergeCell ref="B4:B5"/>
    <mergeCell ref="C4:D4"/>
    <mergeCell ref="E4:E5"/>
    <mergeCell ref="F4:F5"/>
    <mergeCell ref="G4:G5"/>
    <mergeCell ref="H4:H5"/>
    <mergeCell ref="I4:J4"/>
    <mergeCell ref="K4:L4"/>
    <mergeCell ref="M4:M5"/>
    <mergeCell ref="N4:O4"/>
    <mergeCell ref="P4:Q4"/>
  </mergeCells>
  <pageMargins left="0.70866141732283472" right="0.70866141732283472" top="0.74803149606299213" bottom="0.74803149606299213" header="0.31496062992125984" footer="0.31496062992125984"/>
  <pageSetup paperSize="9" scale="75" orientation="landscape" r:id="rId1"/>
  <rowBreaks count="1" manualBreakCount="1">
    <brk id="18" max="3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T1,T2,T4</vt:lpstr>
      <vt:lpstr>T4</vt:lpstr>
      <vt:lpstr>T3 non retenue</vt:lpstr>
      <vt:lpstr>'T1,T2,T4'!Impression_des_titres</vt:lpstr>
      <vt:lpstr>'T3 non retenue'!Impression_des_titres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DMESB</dc:creator>
  <cp:lastModifiedBy>User</cp:lastModifiedBy>
  <cp:lastPrinted>2025-03-24T09:38:20Z</cp:lastPrinted>
  <dcterms:created xsi:type="dcterms:W3CDTF">2025-03-16T11:31:20Z</dcterms:created>
  <dcterms:modified xsi:type="dcterms:W3CDTF">2025-04-20T12:20:57Z</dcterms:modified>
</cp:coreProperties>
</file>